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20" firstSheet="1" activeTab="5"/>
  </bookViews>
  <sheets>
    <sheet name="RICEW Tracker_1" sheetId="1" state="hidden" r:id="rId1"/>
    <sheet name="RICEW Tracker" sheetId="2" r:id="rId2"/>
    <sheet name="RTR Plan" sheetId="4" r:id="rId3"/>
    <sheet name="PRJ Plan" sheetId="6" r:id="rId4"/>
    <sheet name="PTP Plan" sheetId="5" r:id="rId5"/>
    <sheet name="PTM Plan" sheetId="7" r:id="rId6"/>
    <sheet name="PivotSummary-RTR" sheetId="3" state="hidden" r:id="rId7"/>
  </sheets>
  <externalReferences>
    <externalReference r:id="rId8"/>
    <externalReference r:id="rId9"/>
  </externalReferences>
  <definedNames>
    <definedName name="_xlnm._FilterDatabase" localSheetId="1" hidden="1">'RICEW Tracker'!$A$1</definedName>
    <definedName name="_xlnm._FilterDatabase" localSheetId="0" hidden="1">'RICEW Tracker_1'!$A$2:$A$534</definedName>
  </definedNames>
  <calcPr calcId="145621"/>
  <pivotCaches>
    <pivotCache cacheId="176" r:id="rId10"/>
    <pivotCache cacheId="237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5" l="1"/>
  <c r="N38" i="5"/>
  <c r="N39" i="5" s="1"/>
  <c r="AG37" i="5"/>
  <c r="AG45" i="5" s="1"/>
  <c r="AG50" i="5" s="1"/>
  <c r="AC37" i="5"/>
  <c r="AC45" i="5" s="1"/>
  <c r="AC50" i="5" s="1"/>
  <c r="Y37" i="5"/>
  <c r="Y45" i="5" s="1"/>
  <c r="Y50" i="5" s="1"/>
  <c r="U37" i="5"/>
  <c r="U45" i="5" s="1"/>
  <c r="U50" i="5" s="1"/>
  <c r="Q37" i="5"/>
  <c r="Q45" i="5" s="1"/>
  <c r="Q50" i="5" s="1"/>
  <c r="M37" i="5"/>
  <c r="M45" i="5" s="1"/>
  <c r="M50" i="5" s="1"/>
  <c r="I37" i="5"/>
  <c r="I45" i="5" s="1"/>
  <c r="I50" i="5" s="1"/>
  <c r="E37" i="5"/>
  <c r="E45" i="5" s="1"/>
  <c r="E50" i="5" s="1"/>
  <c r="AH29" i="5"/>
  <c r="AH38" i="5" s="1"/>
  <c r="AH39" i="5" s="1"/>
  <c r="AG29" i="5"/>
  <c r="AG38" i="5" s="1"/>
  <c r="AG39" i="5" s="1"/>
  <c r="AF29" i="5"/>
  <c r="AF38" i="5" s="1"/>
  <c r="AF39" i="5" s="1"/>
  <c r="AE29" i="5"/>
  <c r="AE38" i="5" s="1"/>
  <c r="AD29" i="5"/>
  <c r="AD38" i="5" s="1"/>
  <c r="AD39" i="5" s="1"/>
  <c r="AC29" i="5"/>
  <c r="AC38" i="5" s="1"/>
  <c r="AC39" i="5" s="1"/>
  <c r="AB29" i="5"/>
  <c r="AB38" i="5" s="1"/>
  <c r="AB39" i="5" s="1"/>
  <c r="AA29" i="5"/>
  <c r="AA38" i="5" s="1"/>
  <c r="Z29" i="5"/>
  <c r="Z38" i="5" s="1"/>
  <c r="Z39" i="5" s="1"/>
  <c r="Y29" i="5"/>
  <c r="Y38" i="5" s="1"/>
  <c r="Y39" i="5" s="1"/>
  <c r="X29" i="5"/>
  <c r="X38" i="5" s="1"/>
  <c r="X39" i="5" s="1"/>
  <c r="W29" i="5"/>
  <c r="W38" i="5" s="1"/>
  <c r="V29" i="5"/>
  <c r="V38" i="5" s="1"/>
  <c r="V39" i="5" s="1"/>
  <c r="U29" i="5"/>
  <c r="U38" i="5" s="1"/>
  <c r="U39" i="5" s="1"/>
  <c r="T29" i="5"/>
  <c r="T38" i="5" s="1"/>
  <c r="T39" i="5" s="1"/>
  <c r="S29" i="5"/>
  <c r="S38" i="5" s="1"/>
  <c r="R29" i="5"/>
  <c r="R38" i="5" s="1"/>
  <c r="R39" i="5" s="1"/>
  <c r="Q29" i="5"/>
  <c r="Q38" i="5" s="1"/>
  <c r="Q39" i="5" s="1"/>
  <c r="P29" i="5"/>
  <c r="P38" i="5" s="1"/>
  <c r="P39" i="5" s="1"/>
  <c r="O29" i="5"/>
  <c r="O38" i="5" s="1"/>
  <c r="N29" i="5"/>
  <c r="M29" i="5"/>
  <c r="M38" i="5" s="1"/>
  <c r="M39" i="5" s="1"/>
  <c r="L29" i="5"/>
  <c r="L38" i="5" s="1"/>
  <c r="L39" i="5" s="1"/>
  <c r="K29" i="5"/>
  <c r="K38" i="5" s="1"/>
  <c r="J29" i="5"/>
  <c r="I29" i="5"/>
  <c r="I38" i="5" s="1"/>
  <c r="I39" i="5" s="1"/>
  <c r="H29" i="5"/>
  <c r="H38" i="5" s="1"/>
  <c r="H39" i="5" s="1"/>
  <c r="G29" i="5"/>
  <c r="G38" i="5" s="1"/>
  <c r="F29" i="5"/>
  <c r="F38" i="5" s="1"/>
  <c r="F39" i="5" s="1"/>
  <c r="E29" i="5"/>
  <c r="E38" i="5" s="1"/>
  <c r="E39" i="5" s="1"/>
  <c r="D29" i="5"/>
  <c r="D38" i="5" s="1"/>
  <c r="D39" i="5" s="1"/>
  <c r="B29" i="5"/>
  <c r="AH28" i="5"/>
  <c r="AH37" i="5" s="1"/>
  <c r="AH45" i="5" s="1"/>
  <c r="AG28" i="5"/>
  <c r="AF28" i="5"/>
  <c r="AE28" i="5"/>
  <c r="AE37" i="5" s="1"/>
  <c r="AD28" i="5"/>
  <c r="AD37" i="5" s="1"/>
  <c r="AD45" i="5" s="1"/>
  <c r="AD50" i="5" s="1"/>
  <c r="AC28" i="5"/>
  <c r="AB28" i="5"/>
  <c r="AA28" i="5"/>
  <c r="AA37" i="5" s="1"/>
  <c r="Z28" i="5"/>
  <c r="Z37" i="5" s="1"/>
  <c r="Y28" i="5"/>
  <c r="X28" i="5"/>
  <c r="W28" i="5"/>
  <c r="W37" i="5" s="1"/>
  <c r="V28" i="5"/>
  <c r="V37" i="5" s="1"/>
  <c r="U28" i="5"/>
  <c r="T28" i="5"/>
  <c r="S28" i="5"/>
  <c r="S37" i="5" s="1"/>
  <c r="R28" i="5"/>
  <c r="R37" i="5" s="1"/>
  <c r="Q28" i="5"/>
  <c r="P28" i="5"/>
  <c r="O28" i="5"/>
  <c r="O37" i="5" s="1"/>
  <c r="N28" i="5"/>
  <c r="N37" i="5" s="1"/>
  <c r="N45" i="5" s="1"/>
  <c r="N50" i="5" s="1"/>
  <c r="M28" i="5"/>
  <c r="L28" i="5"/>
  <c r="K28" i="5"/>
  <c r="K37" i="5" s="1"/>
  <c r="J28" i="5"/>
  <c r="J37" i="5" s="1"/>
  <c r="I28" i="5"/>
  <c r="H28" i="5"/>
  <c r="G28" i="5"/>
  <c r="G37" i="5" s="1"/>
  <c r="F28" i="5"/>
  <c r="F37" i="5" s="1"/>
  <c r="E28" i="5"/>
  <c r="D28" i="5"/>
  <c r="AH27" i="5"/>
  <c r="AG27" i="5"/>
  <c r="AG42" i="5" s="1"/>
  <c r="AG43" i="5" s="1"/>
  <c r="AF27" i="5"/>
  <c r="AF36" i="5" s="1"/>
  <c r="AE27" i="5"/>
  <c r="AE42" i="5" s="1"/>
  <c r="AE43" i="5" s="1"/>
  <c r="AD27" i="5"/>
  <c r="AD36" i="5" s="1"/>
  <c r="AD44" i="5" s="1"/>
  <c r="AC27" i="5"/>
  <c r="AC42" i="5" s="1"/>
  <c r="AC43" i="5" s="1"/>
  <c r="AB27" i="5"/>
  <c r="AB36" i="5" s="1"/>
  <c r="AA27" i="5"/>
  <c r="AA42" i="5" s="1"/>
  <c r="AA43" i="5" s="1"/>
  <c r="Z27" i="5"/>
  <c r="Z36" i="5" s="1"/>
  <c r="Y27" i="5"/>
  <c r="Y42" i="5" s="1"/>
  <c r="Y43" i="5" s="1"/>
  <c r="X27" i="5"/>
  <c r="X36" i="5" s="1"/>
  <c r="W27" i="5"/>
  <c r="W42" i="5" s="1"/>
  <c r="W43" i="5" s="1"/>
  <c r="V27" i="5"/>
  <c r="V36" i="5" s="1"/>
  <c r="U27" i="5"/>
  <c r="U42" i="5" s="1"/>
  <c r="U43" i="5" s="1"/>
  <c r="T27" i="5"/>
  <c r="T36" i="5" s="1"/>
  <c r="S27" i="5"/>
  <c r="S42" i="5" s="1"/>
  <c r="S43" i="5" s="1"/>
  <c r="R27" i="5"/>
  <c r="R36" i="5" s="1"/>
  <c r="Q27" i="5"/>
  <c r="Q42" i="5" s="1"/>
  <c r="Q43" i="5" s="1"/>
  <c r="P27" i="5"/>
  <c r="P36" i="5" s="1"/>
  <c r="O27" i="5"/>
  <c r="O42" i="5" s="1"/>
  <c r="O43" i="5" s="1"/>
  <c r="N27" i="5"/>
  <c r="N36" i="5" s="1"/>
  <c r="N44" i="5" s="1"/>
  <c r="M27" i="5"/>
  <c r="M42" i="5" s="1"/>
  <c r="M43" i="5" s="1"/>
  <c r="L27" i="5"/>
  <c r="L36" i="5" s="1"/>
  <c r="K27" i="5"/>
  <c r="K42" i="5" s="1"/>
  <c r="K43" i="5" s="1"/>
  <c r="J27" i="5"/>
  <c r="J36" i="5" s="1"/>
  <c r="I27" i="5"/>
  <c r="I42" i="5" s="1"/>
  <c r="I43" i="5" s="1"/>
  <c r="H27" i="5"/>
  <c r="H36" i="5" s="1"/>
  <c r="G27" i="5"/>
  <c r="G42" i="5" s="1"/>
  <c r="G43" i="5" s="1"/>
  <c r="F27" i="5"/>
  <c r="F36" i="5" s="1"/>
  <c r="E27" i="5"/>
  <c r="E42" i="5" s="1"/>
  <c r="E43" i="5" s="1"/>
  <c r="D27" i="5"/>
  <c r="D36" i="5" s="1"/>
  <c r="C27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B26" i="5"/>
  <c r="J39" i="5" l="1"/>
  <c r="J44" i="5" s="1"/>
  <c r="K52" i="5"/>
  <c r="W52" i="5"/>
  <c r="D37" i="5"/>
  <c r="D45" i="5" s="1"/>
  <c r="D50" i="5" s="1"/>
  <c r="D42" i="5"/>
  <c r="D43" i="5" s="1"/>
  <c r="H37" i="5"/>
  <c r="H45" i="5" s="1"/>
  <c r="H50" i="5" s="1"/>
  <c r="H42" i="5"/>
  <c r="H43" i="5" s="1"/>
  <c r="T37" i="5"/>
  <c r="T45" i="5" s="1"/>
  <c r="T50" i="5" s="1"/>
  <c r="T42" i="5"/>
  <c r="T43" i="5" s="1"/>
  <c r="X37" i="5"/>
  <c r="X45" i="5" s="1"/>
  <c r="X50" i="5" s="1"/>
  <c r="X42" i="5"/>
  <c r="X43" i="5" s="1"/>
  <c r="AB37" i="5"/>
  <c r="AB45" i="5" s="1"/>
  <c r="AB50" i="5" s="1"/>
  <c r="AB42" i="5"/>
  <c r="AB43" i="5" s="1"/>
  <c r="AF37" i="5"/>
  <c r="AF45" i="5" s="1"/>
  <c r="AF50" i="5" s="1"/>
  <c r="AF42" i="5"/>
  <c r="AF43" i="5" s="1"/>
  <c r="G36" i="5"/>
  <c r="O36" i="5"/>
  <c r="W36" i="5"/>
  <c r="AE36" i="5"/>
  <c r="D44" i="5"/>
  <c r="H44" i="5"/>
  <c r="L44" i="5"/>
  <c r="P44" i="5"/>
  <c r="T44" i="5"/>
  <c r="X44" i="5"/>
  <c r="AB44" i="5"/>
  <c r="AF44" i="5"/>
  <c r="I36" i="5"/>
  <c r="I44" i="5" s="1"/>
  <c r="Q36" i="5"/>
  <c r="Q44" i="5" s="1"/>
  <c r="Y36" i="5"/>
  <c r="Y44" i="5" s="1"/>
  <c r="AG36" i="5"/>
  <c r="AG44" i="5" s="1"/>
  <c r="AG46" i="5" s="1"/>
  <c r="AG48" i="5" s="1"/>
  <c r="O52" i="5"/>
  <c r="AA52" i="5"/>
  <c r="L37" i="5"/>
  <c r="L45" i="5" s="1"/>
  <c r="L50" i="5" s="1"/>
  <c r="L42" i="5"/>
  <c r="L43" i="5" s="1"/>
  <c r="M52" i="5"/>
  <c r="M46" i="5"/>
  <c r="M48" i="5" s="1"/>
  <c r="U52" i="5"/>
  <c r="AC52" i="5"/>
  <c r="AC46" i="5"/>
  <c r="AC48" i="5" s="1"/>
  <c r="F45" i="5"/>
  <c r="F50" i="5" s="1"/>
  <c r="J45" i="5"/>
  <c r="J50" i="5" s="1"/>
  <c r="R45" i="5"/>
  <c r="R50" i="5" s="1"/>
  <c r="V45" i="5"/>
  <c r="V50" i="5" s="1"/>
  <c r="Z45" i="5"/>
  <c r="Z50" i="5" s="1"/>
  <c r="K36" i="5"/>
  <c r="S36" i="5"/>
  <c r="AA36" i="5"/>
  <c r="AA44" i="5" s="1"/>
  <c r="AA46" i="5" s="1"/>
  <c r="AA48" i="5" s="1"/>
  <c r="G52" i="5"/>
  <c r="S52" i="5"/>
  <c r="AE52" i="5"/>
  <c r="P37" i="5"/>
  <c r="P45" i="5" s="1"/>
  <c r="P50" i="5" s="1"/>
  <c r="P42" i="5"/>
  <c r="P43" i="5" s="1"/>
  <c r="E52" i="5"/>
  <c r="I52" i="5"/>
  <c r="I46" i="5"/>
  <c r="I48" i="5" s="1"/>
  <c r="Q52" i="5"/>
  <c r="Q46" i="5"/>
  <c r="Q48" i="5" s="1"/>
  <c r="Y52" i="5"/>
  <c r="Y46" i="5"/>
  <c r="Y48" i="5" s="1"/>
  <c r="AG52" i="5"/>
  <c r="F44" i="5"/>
  <c r="R44" i="5"/>
  <c r="V44" i="5"/>
  <c r="Z44" i="5"/>
  <c r="G39" i="5"/>
  <c r="G45" i="5"/>
  <c r="G50" i="5" s="1"/>
  <c r="K45" i="5"/>
  <c r="K50" i="5" s="1"/>
  <c r="K39" i="5"/>
  <c r="O39" i="5"/>
  <c r="O45" i="5"/>
  <c r="O50" i="5" s="1"/>
  <c r="S45" i="5"/>
  <c r="S50" i="5" s="1"/>
  <c r="S39" i="5"/>
  <c r="W39" i="5"/>
  <c r="W45" i="5"/>
  <c r="W50" i="5" s="1"/>
  <c r="AA45" i="5"/>
  <c r="AA50" i="5" s="1"/>
  <c r="AA39" i="5"/>
  <c r="AE39" i="5"/>
  <c r="AE45" i="5"/>
  <c r="AE50" i="5" s="1"/>
  <c r="E36" i="5"/>
  <c r="E44" i="5" s="1"/>
  <c r="E46" i="5" s="1"/>
  <c r="E48" i="5" s="1"/>
  <c r="M36" i="5"/>
  <c r="M44" i="5" s="1"/>
  <c r="U36" i="5"/>
  <c r="U44" i="5" s="1"/>
  <c r="U46" i="5" s="1"/>
  <c r="U48" i="5" s="1"/>
  <c r="AC36" i="5"/>
  <c r="AC44" i="5" s="1"/>
  <c r="F42" i="5"/>
  <c r="F43" i="5" s="1"/>
  <c r="J42" i="5"/>
  <c r="J43" i="5" s="1"/>
  <c r="N42" i="5"/>
  <c r="N43" i="5" s="1"/>
  <c r="R42" i="5"/>
  <c r="R43" i="5" s="1"/>
  <c r="V42" i="5"/>
  <c r="V43" i="5" s="1"/>
  <c r="Z42" i="5"/>
  <c r="Z43" i="5" s="1"/>
  <c r="AD42" i="5"/>
  <c r="AD43" i="5" s="1"/>
  <c r="AH42" i="5"/>
  <c r="AH43" i="5" s="1"/>
  <c r="AH46" i="5" s="1"/>
  <c r="AH48" i="5" s="1"/>
  <c r="AH50" i="5" s="1"/>
  <c r="AH52" i="5" s="1"/>
  <c r="AH36" i="5"/>
  <c r="AH44" i="5" s="1"/>
  <c r="AF52" i="5" l="1"/>
  <c r="AF46" i="5"/>
  <c r="AF48" i="5" s="1"/>
  <c r="H52" i="5"/>
  <c r="H46" i="5"/>
  <c r="H48" i="5" s="1"/>
  <c r="Z52" i="5"/>
  <c r="Z46" i="5"/>
  <c r="Z48" i="5" s="1"/>
  <c r="J52" i="5"/>
  <c r="J46" i="5"/>
  <c r="J48" i="5" s="1"/>
  <c r="S44" i="5"/>
  <c r="S46" i="5" s="1"/>
  <c r="S48" i="5" s="1"/>
  <c r="W44" i="5"/>
  <c r="W46" i="5" s="1"/>
  <c r="W48" i="5" s="1"/>
  <c r="AD52" i="5"/>
  <c r="AD46" i="5"/>
  <c r="AD48" i="5" s="1"/>
  <c r="P52" i="5"/>
  <c r="P46" i="5"/>
  <c r="P48" i="5" s="1"/>
  <c r="AE44" i="5"/>
  <c r="AE46" i="5" s="1"/>
  <c r="AE48" i="5" s="1"/>
  <c r="X52" i="5"/>
  <c r="X46" i="5"/>
  <c r="X48" i="5" s="1"/>
  <c r="V52" i="5"/>
  <c r="V46" i="5"/>
  <c r="V48" i="5" s="1"/>
  <c r="F52" i="5"/>
  <c r="F46" i="5"/>
  <c r="F48" i="5" s="1"/>
  <c r="K44" i="5"/>
  <c r="K46" i="5" s="1"/>
  <c r="K48" i="5" s="1"/>
  <c r="L46" i="5"/>
  <c r="L48" i="5" s="1"/>
  <c r="L52" i="5"/>
  <c r="O44" i="5"/>
  <c r="O46" i="5" s="1"/>
  <c r="O48" i="5" s="1"/>
  <c r="AB46" i="5"/>
  <c r="AB48" i="5" s="1"/>
  <c r="AB52" i="5"/>
  <c r="T46" i="5"/>
  <c r="T48" i="5" s="1"/>
  <c r="T52" i="5"/>
  <c r="D46" i="5"/>
  <c r="D48" i="5" s="1"/>
  <c r="D52" i="5"/>
  <c r="N52" i="5"/>
  <c r="N46" i="5"/>
  <c r="N48" i="5" s="1"/>
  <c r="R52" i="5"/>
  <c r="R46" i="5"/>
  <c r="R48" i="5" s="1"/>
  <c r="G44" i="5"/>
  <c r="G46" i="5" s="1"/>
  <c r="G48" i="5" s="1"/>
  <c r="CG76" i="7" l="1"/>
  <c r="CF76" i="7"/>
  <c r="CE76" i="7"/>
  <c r="CD76" i="7"/>
  <c r="CC76" i="7"/>
  <c r="CB76" i="7"/>
  <c r="BY76" i="7"/>
  <c r="BX76" i="7"/>
  <c r="BW76" i="7"/>
  <c r="BV76" i="7"/>
  <c r="BU76" i="7"/>
  <c r="BR76" i="7"/>
  <c r="BQ76" i="7"/>
  <c r="BO76" i="7"/>
  <c r="BN76" i="7"/>
  <c r="BK76" i="7"/>
  <c r="BJ76" i="7"/>
  <c r="BI76" i="7"/>
  <c r="BH76" i="7"/>
  <c r="BG76" i="7"/>
  <c r="BD76" i="7"/>
  <c r="BC76" i="7"/>
  <c r="BB76" i="7"/>
  <c r="BA76" i="7"/>
  <c r="AZ76" i="7"/>
  <c r="AW76" i="7"/>
  <c r="AV76" i="7"/>
  <c r="AU76" i="7"/>
  <c r="AT76" i="7"/>
  <c r="AS76" i="7"/>
  <c r="AP76" i="7"/>
  <c r="AO76" i="7"/>
  <c r="AN76" i="7"/>
  <c r="AM76" i="7"/>
  <c r="AL76" i="7"/>
  <c r="BX75" i="7"/>
  <c r="BH75" i="7"/>
  <c r="BA75" i="7"/>
  <c r="AL75" i="7"/>
  <c r="CG74" i="7"/>
  <c r="AH73" i="7"/>
  <c r="AH75" i="7" s="1"/>
  <c r="W73" i="7"/>
  <c r="W75" i="7" s="1"/>
  <c r="CG72" i="7"/>
  <c r="BU71" i="7"/>
  <c r="AH71" i="7"/>
  <c r="W71" i="7"/>
  <c r="CG70" i="7"/>
  <c r="CF68" i="7"/>
  <c r="CE68" i="7"/>
  <c r="CD68" i="7"/>
  <c r="CC68" i="7"/>
  <c r="CB68" i="7"/>
  <c r="BY68" i="7"/>
  <c r="BX68" i="7"/>
  <c r="BW68" i="7"/>
  <c r="BV68" i="7"/>
  <c r="BU68" i="7"/>
  <c r="BR68" i="7"/>
  <c r="BQ68" i="7"/>
  <c r="BO68" i="7"/>
  <c r="BN68" i="7"/>
  <c r="BK68" i="7"/>
  <c r="BJ68" i="7"/>
  <c r="BI68" i="7"/>
  <c r="BH68" i="7"/>
  <c r="BG68" i="7"/>
  <c r="BD68" i="7"/>
  <c r="BC68" i="7"/>
  <c r="BB68" i="7"/>
  <c r="BA68" i="7"/>
  <c r="AZ68" i="7"/>
  <c r="AW68" i="7"/>
  <c r="AV68" i="7"/>
  <c r="AU68" i="7"/>
  <c r="AT68" i="7"/>
  <c r="AS68" i="7"/>
  <c r="AP68" i="7"/>
  <c r="AO68" i="7"/>
  <c r="AN68" i="7"/>
  <c r="AM68" i="7"/>
  <c r="AL68" i="7"/>
  <c r="CC66" i="7"/>
  <c r="CC71" i="7" s="1"/>
  <c r="BA66" i="7"/>
  <c r="BA71" i="7" s="1"/>
  <c r="CD65" i="7"/>
  <c r="CD75" i="7" s="1"/>
  <c r="CC65" i="7"/>
  <c r="CB65" i="7"/>
  <c r="BX65" i="7"/>
  <c r="BR65" i="7"/>
  <c r="BQ65" i="7"/>
  <c r="BJ65" i="7"/>
  <c r="BI65" i="7"/>
  <c r="BD65" i="7"/>
  <c r="BA65" i="7"/>
  <c r="AW65" i="7"/>
  <c r="AO65" i="7"/>
  <c r="CF63" i="7"/>
  <c r="CF65" i="7" s="1"/>
  <c r="CE63" i="7"/>
  <c r="CE65" i="7" s="1"/>
  <c r="CD63" i="7"/>
  <c r="CC63" i="7"/>
  <c r="CB63" i="7"/>
  <c r="BY63" i="7"/>
  <c r="BY65" i="7" s="1"/>
  <c r="BY75" i="7" s="1"/>
  <c r="BX63" i="7"/>
  <c r="BW63" i="7"/>
  <c r="BW65" i="7" s="1"/>
  <c r="BV63" i="7"/>
  <c r="BV65" i="7" s="1"/>
  <c r="BU63" i="7"/>
  <c r="BU65" i="7" s="1"/>
  <c r="BR63" i="7"/>
  <c r="BQ63" i="7"/>
  <c r="BP63" i="7"/>
  <c r="BO63" i="7"/>
  <c r="BO65" i="7" s="1"/>
  <c r="BN63" i="7"/>
  <c r="BN65" i="7" s="1"/>
  <c r="BN75" i="7" s="1"/>
  <c r="BM63" i="7"/>
  <c r="BL63" i="7"/>
  <c r="BK63" i="7"/>
  <c r="BK65" i="7" s="1"/>
  <c r="BJ63" i="7"/>
  <c r="BI63" i="7"/>
  <c r="BH63" i="7"/>
  <c r="BH65" i="7" s="1"/>
  <c r="BG63" i="7"/>
  <c r="BG65" i="7" s="1"/>
  <c r="BF63" i="7"/>
  <c r="BE63" i="7"/>
  <c r="BD63" i="7"/>
  <c r="BC63" i="7"/>
  <c r="BC65" i="7" s="1"/>
  <c r="BB63" i="7"/>
  <c r="BB65" i="7" s="1"/>
  <c r="BB75" i="7" s="1"/>
  <c r="BA63" i="7"/>
  <c r="AZ63" i="7"/>
  <c r="AZ65" i="7" s="1"/>
  <c r="AY63" i="7"/>
  <c r="AX63" i="7"/>
  <c r="AW63" i="7"/>
  <c r="AV63" i="7"/>
  <c r="AV65" i="7" s="1"/>
  <c r="AU63" i="7"/>
  <c r="AU65" i="7" s="1"/>
  <c r="AT63" i="7"/>
  <c r="AT65" i="7" s="1"/>
  <c r="AS63" i="7"/>
  <c r="AS65" i="7" s="1"/>
  <c r="AR63" i="7"/>
  <c r="AQ63" i="7"/>
  <c r="AP63" i="7"/>
  <c r="AP65" i="7" s="1"/>
  <c r="AP75" i="7" s="1"/>
  <c r="AO63" i="7"/>
  <c r="AN63" i="7"/>
  <c r="AN65" i="7" s="1"/>
  <c r="AM63" i="7"/>
  <c r="AM65" i="7" s="1"/>
  <c r="AL63" i="7"/>
  <c r="AL65" i="7" s="1"/>
  <c r="S63" i="7"/>
  <c r="P63" i="7"/>
  <c r="P69" i="7" s="1"/>
  <c r="P71" i="7" s="1"/>
  <c r="P73" i="7" s="1"/>
  <c r="P75" i="7" s="1"/>
  <c r="L63" i="7"/>
  <c r="H63" i="7"/>
  <c r="E63" i="7"/>
  <c r="E69" i="7" s="1"/>
  <c r="E71" i="7" s="1"/>
  <c r="E73" i="7" s="1"/>
  <c r="E75" i="7" s="1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M67" i="7" s="1"/>
  <c r="BL61" i="7"/>
  <c r="BK61" i="7"/>
  <c r="BJ61" i="7"/>
  <c r="BI61" i="7"/>
  <c r="BH61" i="7"/>
  <c r="BG61" i="7"/>
  <c r="BF61" i="7"/>
  <c r="BE61" i="7"/>
  <c r="BE67" i="7" s="1"/>
  <c r="BD61" i="7"/>
  <c r="BC61" i="7"/>
  <c r="BB61" i="7"/>
  <c r="BA61" i="7"/>
  <c r="AZ61" i="7"/>
  <c r="AY61" i="7"/>
  <c r="AX61" i="7"/>
  <c r="AW61" i="7"/>
  <c r="AW67" i="7" s="1"/>
  <c r="AW73" i="7" s="1"/>
  <c r="AV61" i="7"/>
  <c r="AU61" i="7"/>
  <c r="AT61" i="7"/>
  <c r="AS61" i="7"/>
  <c r="AR61" i="7"/>
  <c r="AQ61" i="7"/>
  <c r="AP61" i="7"/>
  <c r="AO61" i="7"/>
  <c r="AO67" i="7" s="1"/>
  <c r="AN61" i="7"/>
  <c r="AM61" i="7"/>
  <c r="AL61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L66" i="7" s="1"/>
  <c r="BK60" i="7"/>
  <c r="BJ60" i="7"/>
  <c r="BI60" i="7"/>
  <c r="BH60" i="7"/>
  <c r="BH66" i="7" s="1"/>
  <c r="BH71" i="7" s="1"/>
  <c r="BG60" i="7"/>
  <c r="BF60" i="7"/>
  <c r="BE60" i="7"/>
  <c r="BD60" i="7"/>
  <c r="BC60" i="7"/>
  <c r="BB60" i="7"/>
  <c r="BA60" i="7"/>
  <c r="AZ60" i="7"/>
  <c r="AY60" i="7"/>
  <c r="AX60" i="7"/>
  <c r="AW60" i="7"/>
  <c r="AV60" i="7"/>
  <c r="AV66" i="7" s="1"/>
  <c r="AV71" i="7" s="1"/>
  <c r="AU60" i="7"/>
  <c r="AT60" i="7"/>
  <c r="AS60" i="7"/>
  <c r="AR60" i="7"/>
  <c r="AR66" i="7" s="1"/>
  <c r="AQ60" i="7"/>
  <c r="AP60" i="7"/>
  <c r="AO60" i="7"/>
  <c r="AN60" i="7"/>
  <c r="AM60" i="7"/>
  <c r="AL60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M58" i="7"/>
  <c r="BL58" i="7"/>
  <c r="BJ58" i="7"/>
  <c r="BI58" i="7"/>
  <c r="BH58" i="7"/>
  <c r="BF58" i="7"/>
  <c r="BE58" i="7"/>
  <c r="BB58" i="7"/>
  <c r="BA58" i="7"/>
  <c r="AY58" i="7"/>
  <c r="AX58" i="7"/>
  <c r="AW58" i="7"/>
  <c r="AT58" i="7"/>
  <c r="AS58" i="7"/>
  <c r="AR58" i="7"/>
  <c r="AQ58" i="7"/>
  <c r="AM58" i="7"/>
  <c r="AL58" i="7"/>
  <c r="CF56" i="7"/>
  <c r="CE56" i="7"/>
  <c r="CD56" i="7"/>
  <c r="CC56" i="7"/>
  <c r="CB56" i="7"/>
  <c r="CA56" i="7"/>
  <c r="BZ56" i="7"/>
  <c r="BY56" i="7"/>
  <c r="BX56" i="7"/>
  <c r="BX67" i="7" s="1"/>
  <c r="BX73" i="7" s="1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CF55" i="7"/>
  <c r="CE55" i="7"/>
  <c r="CE67" i="7" s="1"/>
  <c r="CE73" i="7" s="1"/>
  <c r="CD55" i="7"/>
  <c r="CD67" i="7" s="1"/>
  <c r="CD73" i="7" s="1"/>
  <c r="CC55" i="7"/>
  <c r="CB55" i="7"/>
  <c r="CA55" i="7"/>
  <c r="BZ55" i="7"/>
  <c r="BY55" i="7"/>
  <c r="BX55" i="7"/>
  <c r="BW55" i="7"/>
  <c r="BW67" i="7" s="1"/>
  <c r="BW73" i="7" s="1"/>
  <c r="BV55" i="7"/>
  <c r="BV67" i="7" s="1"/>
  <c r="BV73" i="7" s="1"/>
  <c r="BU55" i="7"/>
  <c r="BT55" i="7"/>
  <c r="BS55" i="7"/>
  <c r="BR55" i="7"/>
  <c r="BR67" i="7" s="1"/>
  <c r="BR73" i="7" s="1"/>
  <c r="BQ55" i="7"/>
  <c r="BP55" i="7"/>
  <c r="BO55" i="7"/>
  <c r="BO67" i="7" s="1"/>
  <c r="BO73" i="7" s="1"/>
  <c r="BN55" i="7"/>
  <c r="BN67" i="7" s="1"/>
  <c r="BN73" i="7" s="1"/>
  <c r="BM55" i="7"/>
  <c r="BL55" i="7"/>
  <c r="BK55" i="7"/>
  <c r="BK67" i="7" s="1"/>
  <c r="BK73" i="7" s="1"/>
  <c r="BJ55" i="7"/>
  <c r="BJ67" i="7" s="1"/>
  <c r="BJ73" i="7" s="1"/>
  <c r="BI55" i="7"/>
  <c r="BH55" i="7"/>
  <c r="BG55" i="7"/>
  <c r="BG67" i="7" s="1"/>
  <c r="BG73" i="7" s="1"/>
  <c r="BF55" i="7"/>
  <c r="BF67" i="7" s="1"/>
  <c r="BE55" i="7"/>
  <c r="BD55" i="7"/>
  <c r="BC55" i="7"/>
  <c r="BC67" i="7" s="1"/>
  <c r="BC73" i="7" s="1"/>
  <c r="BB55" i="7"/>
  <c r="BB67" i="7" s="1"/>
  <c r="BB73" i="7" s="1"/>
  <c r="BA55" i="7"/>
  <c r="AZ55" i="7"/>
  <c r="AY55" i="7"/>
  <c r="AY67" i="7" s="1"/>
  <c r="AX55" i="7"/>
  <c r="AX67" i="7" s="1"/>
  <c r="AW55" i="7"/>
  <c r="AV55" i="7"/>
  <c r="AU55" i="7"/>
  <c r="AU67" i="7" s="1"/>
  <c r="AT55" i="7"/>
  <c r="AT67" i="7" s="1"/>
  <c r="AS55" i="7"/>
  <c r="AR55" i="7"/>
  <c r="AQ55" i="7"/>
  <c r="AQ67" i="7" s="1"/>
  <c r="AP55" i="7"/>
  <c r="AP67" i="7" s="1"/>
  <c r="AO55" i="7"/>
  <c r="AN55" i="7"/>
  <c r="AM55" i="7"/>
  <c r="AM67" i="7" s="1"/>
  <c r="AL55" i="7"/>
  <c r="AL67" i="7" s="1"/>
  <c r="CF54" i="7"/>
  <c r="CE54" i="7"/>
  <c r="CD54" i="7"/>
  <c r="CD66" i="7" s="1"/>
  <c r="CC54" i="7"/>
  <c r="CB54" i="7"/>
  <c r="CA54" i="7"/>
  <c r="BZ54" i="7"/>
  <c r="BY54" i="7"/>
  <c r="BY66" i="7" s="1"/>
  <c r="BY71" i="7" s="1"/>
  <c r="BX54" i="7"/>
  <c r="BW54" i="7"/>
  <c r="BV54" i="7"/>
  <c r="BV66" i="7" s="1"/>
  <c r="BV71" i="7" s="1"/>
  <c r="BU54" i="7"/>
  <c r="BU66" i="7" s="1"/>
  <c r="BT54" i="7"/>
  <c r="BS54" i="7"/>
  <c r="BR54" i="7"/>
  <c r="BR66" i="7" s="1"/>
  <c r="BR71" i="7" s="1"/>
  <c r="BQ54" i="7"/>
  <c r="BQ66" i="7" s="1"/>
  <c r="BQ71" i="7" s="1"/>
  <c r="BP54" i="7"/>
  <c r="BO54" i="7"/>
  <c r="BN54" i="7"/>
  <c r="BN66" i="7" s="1"/>
  <c r="BN71" i="7" s="1"/>
  <c r="BM54" i="7"/>
  <c r="BM66" i="7" s="1"/>
  <c r="BL54" i="7"/>
  <c r="BK54" i="7"/>
  <c r="BJ54" i="7"/>
  <c r="BJ66" i="7" s="1"/>
  <c r="BJ71" i="7" s="1"/>
  <c r="BI54" i="7"/>
  <c r="BI66" i="7" s="1"/>
  <c r="BI71" i="7" s="1"/>
  <c r="BH54" i="7"/>
  <c r="BG54" i="7"/>
  <c r="BF54" i="7"/>
  <c r="BF66" i="7" s="1"/>
  <c r="BE54" i="7"/>
  <c r="BE66" i="7" s="1"/>
  <c r="BD54" i="7"/>
  <c r="BC54" i="7"/>
  <c r="BB54" i="7"/>
  <c r="BB66" i="7" s="1"/>
  <c r="BB71" i="7" s="1"/>
  <c r="BA54" i="7"/>
  <c r="AZ54" i="7"/>
  <c r="AY54" i="7"/>
  <c r="AX54" i="7"/>
  <c r="AX66" i="7" s="1"/>
  <c r="AW54" i="7"/>
  <c r="AW66" i="7" s="1"/>
  <c r="AW71" i="7" s="1"/>
  <c r="AV54" i="7"/>
  <c r="AU54" i="7"/>
  <c r="AT54" i="7"/>
  <c r="AT66" i="7" s="1"/>
  <c r="AT71" i="7" s="1"/>
  <c r="AS54" i="7"/>
  <c r="AS66" i="7" s="1"/>
  <c r="AS71" i="7" s="1"/>
  <c r="AR54" i="7"/>
  <c r="AQ54" i="7"/>
  <c r="AP54" i="7"/>
  <c r="AP66" i="7" s="1"/>
  <c r="AO54" i="7"/>
  <c r="AO66" i="7" s="1"/>
  <c r="AO71" i="7" s="1"/>
  <c r="AN54" i="7"/>
  <c r="AM54" i="7"/>
  <c r="AL54" i="7"/>
  <c r="AL66" i="7" s="1"/>
  <c r="W50" i="7"/>
  <c r="Q50" i="7"/>
  <c r="CF48" i="7"/>
  <c r="CF58" i="7" s="1"/>
  <c r="BO48" i="7"/>
  <c r="BO58" i="7" s="1"/>
  <c r="BN48" i="7"/>
  <c r="BN58" i="7" s="1"/>
  <c r="BK48" i="7"/>
  <c r="BK58" i="7" s="1"/>
  <c r="BJ48" i="7"/>
  <c r="BG48" i="7"/>
  <c r="BG58" i="7" s="1"/>
  <c r="BD48" i="7"/>
  <c r="BD58" i="7" s="1"/>
  <c r="BC48" i="7"/>
  <c r="BC58" i="7" s="1"/>
  <c r="AZ48" i="7"/>
  <c r="AZ58" i="7" s="1"/>
  <c r="AW48" i="7"/>
  <c r="AV48" i="7"/>
  <c r="AV58" i="7" s="1"/>
  <c r="AU48" i="7"/>
  <c r="AU58" i="7" s="1"/>
  <c r="AT48" i="7"/>
  <c r="AS48" i="7"/>
  <c r="AP48" i="7"/>
  <c r="AP58" i="7" s="1"/>
  <c r="AO48" i="7"/>
  <c r="AO58" i="7" s="1"/>
  <c r="AN48" i="7"/>
  <c r="AN58" i="7" s="1"/>
  <c r="AL48" i="7"/>
  <c r="Z48" i="7"/>
  <c r="O48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Z42" i="7"/>
  <c r="O42" i="7"/>
  <c r="L42" i="7"/>
  <c r="D42" i="7"/>
  <c r="AD42" i="7" s="1"/>
  <c r="AD43" i="7" s="1"/>
  <c r="AG41" i="7"/>
  <c r="AG50" i="7" s="1"/>
  <c r="AD41" i="7"/>
  <c r="AD50" i="7" s="1"/>
  <c r="AD58" i="7" s="1"/>
  <c r="AD69" i="7" s="1"/>
  <c r="AD71" i="7" s="1"/>
  <c r="AD73" i="7" s="1"/>
  <c r="AD75" i="7" s="1"/>
  <c r="U41" i="7"/>
  <c r="U50" i="7" s="1"/>
  <c r="T41" i="7"/>
  <c r="T50" i="7" s="1"/>
  <c r="Q41" i="7"/>
  <c r="I41" i="7"/>
  <c r="I48" i="7" s="1"/>
  <c r="H41" i="7"/>
  <c r="H48" i="7" s="1"/>
  <c r="AG40" i="7"/>
  <c r="AF38" i="7" s="1"/>
  <c r="AF63" i="7" s="1"/>
  <c r="AF40" i="7"/>
  <c r="AF41" i="7" s="1"/>
  <c r="AF50" i="7" s="1"/>
  <c r="AE40" i="7"/>
  <c r="AE41" i="7" s="1"/>
  <c r="AE50" i="7" s="1"/>
  <c r="AD40" i="7"/>
  <c r="AC40" i="7"/>
  <c r="AC41" i="7" s="1"/>
  <c r="AC50" i="7" s="1"/>
  <c r="AB40" i="7"/>
  <c r="AB41" i="7" s="1"/>
  <c r="AB50" i="7" s="1"/>
  <c r="V40" i="7"/>
  <c r="V42" i="7" s="1"/>
  <c r="U40" i="7"/>
  <c r="U42" i="7" s="1"/>
  <c r="U43" i="7" s="1"/>
  <c r="T40" i="7"/>
  <c r="S38" i="7" s="1"/>
  <c r="S40" i="7"/>
  <c r="R40" i="7"/>
  <c r="R42" i="7" s="1"/>
  <c r="Q40" i="7"/>
  <c r="Q42" i="7" s="1"/>
  <c r="Q43" i="7" s="1"/>
  <c r="L40" i="7"/>
  <c r="K38" i="7" s="1"/>
  <c r="K63" i="7" s="1"/>
  <c r="K40" i="7"/>
  <c r="J40" i="7"/>
  <c r="J42" i="7" s="1"/>
  <c r="I40" i="7"/>
  <c r="H40" i="7"/>
  <c r="G38" i="7" s="1"/>
  <c r="G63" i="7" s="1"/>
  <c r="G40" i="7"/>
  <c r="F40" i="7"/>
  <c r="F42" i="7" s="1"/>
  <c r="CE39" i="7"/>
  <c r="BW39" i="7"/>
  <c r="BO39" i="7"/>
  <c r="BG39" i="7"/>
  <c r="AV38" i="7"/>
  <c r="AU38" i="7"/>
  <c r="AT38" i="7"/>
  <c r="AS38" i="7"/>
  <c r="AP38" i="7"/>
  <c r="AO38" i="7"/>
  <c r="AN38" i="7"/>
  <c r="AL38" i="7"/>
  <c r="AH38" i="7"/>
  <c r="AG38" i="7"/>
  <c r="AG63" i="7" s="1"/>
  <c r="AE38" i="7"/>
  <c r="AE63" i="7" s="1"/>
  <c r="AD38" i="7"/>
  <c r="AD63" i="7" s="1"/>
  <c r="AC38" i="7"/>
  <c r="AC63" i="7" s="1"/>
  <c r="AA38" i="7"/>
  <c r="AA63" i="7" s="1"/>
  <c r="AA69" i="7" s="1"/>
  <c r="AA71" i="7" s="1"/>
  <c r="AA73" i="7" s="1"/>
  <c r="AA75" i="7" s="1"/>
  <c r="W38" i="7"/>
  <c r="V38" i="7"/>
  <c r="V63" i="7" s="1"/>
  <c r="U38" i="7"/>
  <c r="U63" i="7" s="1"/>
  <c r="T38" i="7"/>
  <c r="T63" i="7" s="1"/>
  <c r="Q38" i="7"/>
  <c r="Q63" i="7" s="1"/>
  <c r="P38" i="7"/>
  <c r="L38" i="7"/>
  <c r="J38" i="7"/>
  <c r="J63" i="7" s="1"/>
  <c r="I38" i="7"/>
  <c r="I63" i="7" s="1"/>
  <c r="H38" i="7"/>
  <c r="F38" i="7"/>
  <c r="F63" i="7" s="1"/>
  <c r="E38" i="7"/>
  <c r="J37" i="7"/>
  <c r="I37" i="7"/>
  <c r="H37" i="7"/>
  <c r="G37" i="7"/>
  <c r="F37" i="7"/>
  <c r="CF28" i="7"/>
  <c r="CE28" i="7"/>
  <c r="CD28" i="7"/>
  <c r="CD39" i="7" s="1"/>
  <c r="CC28" i="7"/>
  <c r="CB28" i="7"/>
  <c r="CA28" i="7"/>
  <c r="CA39" i="7" s="1"/>
  <c r="BZ28" i="7"/>
  <c r="BZ39" i="7" s="1"/>
  <c r="BY28" i="7"/>
  <c r="BX28" i="7"/>
  <c r="BW28" i="7"/>
  <c r="BV28" i="7"/>
  <c r="BV39" i="7" s="1"/>
  <c r="BU28" i="7"/>
  <c r="BT28" i="7"/>
  <c r="BS28" i="7"/>
  <c r="BS39" i="7" s="1"/>
  <c r="BR28" i="7"/>
  <c r="BR39" i="7" s="1"/>
  <c r="BQ28" i="7"/>
  <c r="BP28" i="7"/>
  <c r="BO28" i="7"/>
  <c r="BN28" i="7"/>
  <c r="BN39" i="7" s="1"/>
  <c r="BM28" i="7"/>
  <c r="BL28" i="7"/>
  <c r="BK28" i="7"/>
  <c r="BK39" i="7" s="1"/>
  <c r="BJ28" i="7"/>
  <c r="BJ39" i="7" s="1"/>
  <c r="BI28" i="7"/>
  <c r="BH28" i="7"/>
  <c r="BG28" i="7"/>
  <c r="BF28" i="7"/>
  <c r="BF39" i="7" s="1"/>
  <c r="BE28" i="7"/>
  <c r="BD28" i="7"/>
  <c r="BC28" i="7"/>
  <c r="BC39" i="7" s="1"/>
  <c r="BB28" i="7"/>
  <c r="BB39" i="7" s="1"/>
  <c r="BA28" i="7"/>
  <c r="AZ28" i="7"/>
  <c r="AY28" i="7"/>
  <c r="AX28" i="7"/>
  <c r="AX39" i="7" s="1"/>
  <c r="AW28" i="7"/>
  <c r="AV28" i="7"/>
  <c r="AU28" i="7"/>
  <c r="AT28" i="7"/>
  <c r="AT39" i="7" s="1"/>
  <c r="AS28" i="7"/>
  <c r="AR28" i="7"/>
  <c r="AQ28" i="7"/>
  <c r="AP28" i="7"/>
  <c r="AP39" i="7" s="1"/>
  <c r="AO28" i="7"/>
  <c r="AN28" i="7"/>
  <c r="AM28" i="7"/>
  <c r="AL28" i="7"/>
  <c r="AL39" i="7" s="1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CF20" i="7"/>
  <c r="CF39" i="7" s="1"/>
  <c r="CE20" i="7"/>
  <c r="CD20" i="7"/>
  <c r="CC20" i="7"/>
  <c r="CB20" i="7"/>
  <c r="CB39" i="7" s="1"/>
  <c r="CA20" i="7"/>
  <c r="BZ20" i="7"/>
  <c r="BY20" i="7"/>
  <c r="BX20" i="7"/>
  <c r="BX39" i="7" s="1"/>
  <c r="BW20" i="7"/>
  <c r="BV20" i="7"/>
  <c r="BU20" i="7"/>
  <c r="BT20" i="7"/>
  <c r="BT39" i="7" s="1"/>
  <c r="BS20" i="7"/>
  <c r="BR20" i="7"/>
  <c r="BQ20" i="7"/>
  <c r="BP20" i="7"/>
  <c r="BP39" i="7" s="1"/>
  <c r="BO20" i="7"/>
  <c r="BN20" i="7"/>
  <c r="BM20" i="7"/>
  <c r="BL20" i="7"/>
  <c r="BL39" i="7" s="1"/>
  <c r="BK20" i="7"/>
  <c r="BJ20" i="7"/>
  <c r="BI20" i="7"/>
  <c r="BH20" i="7"/>
  <c r="BH39" i="7" s="1"/>
  <c r="BG20" i="7"/>
  <c r="BF20" i="7"/>
  <c r="BE20" i="7"/>
  <c r="BD20" i="7"/>
  <c r="BD39" i="7" s="1"/>
  <c r="BC20" i="7"/>
  <c r="BB20" i="7"/>
  <c r="BA20" i="7"/>
  <c r="AZ20" i="7"/>
  <c r="AZ39" i="7" s="1"/>
  <c r="AY20" i="7"/>
  <c r="AY39" i="7" s="1"/>
  <c r="AX20" i="7"/>
  <c r="AW20" i="7"/>
  <c r="AV20" i="7"/>
  <c r="AV39" i="7" s="1"/>
  <c r="AU20" i="7"/>
  <c r="AU39" i="7" s="1"/>
  <c r="AT20" i="7"/>
  <c r="AS20" i="7"/>
  <c r="AR20" i="7"/>
  <c r="AR39" i="7" s="1"/>
  <c r="AQ20" i="7"/>
  <c r="AQ39" i="7" s="1"/>
  <c r="AP20" i="7"/>
  <c r="AO20" i="7"/>
  <c r="AN20" i="7"/>
  <c r="AN39" i="7" s="1"/>
  <c r="AM20" i="7"/>
  <c r="AM39" i="7" s="1"/>
  <c r="AL20" i="7"/>
  <c r="AH19" i="7"/>
  <c r="W19" i="7"/>
  <c r="L19" i="7"/>
  <c r="G10" i="7"/>
  <c r="I9" i="7"/>
  <c r="I10" i="7" s="1"/>
  <c r="H9" i="7"/>
  <c r="H14" i="7" s="1"/>
  <c r="H8" i="7"/>
  <c r="K7" i="7"/>
  <c r="K9" i="7" s="1"/>
  <c r="K14" i="7" s="1"/>
  <c r="J7" i="7"/>
  <c r="J9" i="7" s="1"/>
  <c r="I7" i="7"/>
  <c r="I8" i="7" s="1"/>
  <c r="H7" i="7"/>
  <c r="G7" i="7"/>
  <c r="G9" i="7" s="1"/>
  <c r="G14" i="7" s="1"/>
  <c r="F7" i="7"/>
  <c r="M7" i="7" s="1"/>
  <c r="M6" i="7"/>
  <c r="J4" i="7"/>
  <c r="I4" i="7"/>
  <c r="H4" i="7"/>
  <c r="G4" i="7"/>
  <c r="F4" i="7"/>
  <c r="M3" i="7"/>
  <c r="J14" i="7" l="1"/>
  <c r="J10" i="7"/>
  <c r="AP71" i="7"/>
  <c r="AP69" i="7"/>
  <c r="AP77" i="7" s="1"/>
  <c r="AU75" i="7"/>
  <c r="BC75" i="7"/>
  <c r="BK75" i="7"/>
  <c r="AL71" i="7"/>
  <c r="AN75" i="7"/>
  <c r="BV75" i="7"/>
  <c r="BV69" i="7"/>
  <c r="BV77" i="7" s="1"/>
  <c r="CD71" i="7"/>
  <c r="CD69" i="7"/>
  <c r="CD77" i="7" s="1"/>
  <c r="Q58" i="7"/>
  <c r="Q69" i="7" s="1"/>
  <c r="Q71" i="7" s="1"/>
  <c r="Q73" i="7" s="1"/>
  <c r="Q75" i="7" s="1"/>
  <c r="AM75" i="7"/>
  <c r="BG75" i="7"/>
  <c r="BG69" i="7"/>
  <c r="BG77" i="7" s="1"/>
  <c r="BO75" i="7"/>
  <c r="CE69" i="7"/>
  <c r="CE77" i="7" s="1"/>
  <c r="BD75" i="7"/>
  <c r="CB75" i="7"/>
  <c r="CB69" i="7"/>
  <c r="CB77" i="7" s="1"/>
  <c r="J8" i="7"/>
  <c r="H10" i="7"/>
  <c r="F43" i="7"/>
  <c r="F58" i="7"/>
  <c r="F69" i="7" s="1"/>
  <c r="F71" i="7" s="1"/>
  <c r="F73" i="7" s="1"/>
  <c r="F75" i="7" s="1"/>
  <c r="R43" i="7"/>
  <c r="V43" i="7"/>
  <c r="V58" i="7"/>
  <c r="V69" i="7" s="1"/>
  <c r="V71" i="7" s="1"/>
  <c r="V73" i="7" s="1"/>
  <c r="V75" i="7" s="1"/>
  <c r="AB42" i="7"/>
  <c r="BW66" i="7"/>
  <c r="BW71" i="7" s="1"/>
  <c r="AV69" i="7"/>
  <c r="AV77" i="7" s="1"/>
  <c r="AZ75" i="7"/>
  <c r="CF75" i="7"/>
  <c r="AW75" i="7"/>
  <c r="AW69" i="7"/>
  <c r="AW77" i="7" s="1"/>
  <c r="BR75" i="7"/>
  <c r="BR69" i="7"/>
  <c r="BR77" i="7" s="1"/>
  <c r="CC75" i="7"/>
  <c r="BB69" i="7"/>
  <c r="BB77" i="7" s="1"/>
  <c r="BU75" i="7"/>
  <c r="M4" i="7"/>
  <c r="F8" i="7"/>
  <c r="K8" i="7"/>
  <c r="I14" i="7"/>
  <c r="AO39" i="7"/>
  <c r="AS39" i="7"/>
  <c r="AW39" i="7"/>
  <c r="BA39" i="7"/>
  <c r="BE39" i="7"/>
  <c r="BI39" i="7"/>
  <c r="BM39" i="7"/>
  <c r="BQ39" i="7"/>
  <c r="BU39" i="7"/>
  <c r="BY39" i="7"/>
  <c r="CC39" i="7"/>
  <c r="AB38" i="7"/>
  <c r="AB63" i="7" s="1"/>
  <c r="G42" i="7"/>
  <c r="G41" i="7"/>
  <c r="G48" i="7" s="1"/>
  <c r="K42" i="7"/>
  <c r="K41" i="7"/>
  <c r="K48" i="7" s="1"/>
  <c r="S41" i="7"/>
  <c r="S50" i="7" s="1"/>
  <c r="R38" i="7"/>
  <c r="R63" i="7" s="1"/>
  <c r="L41" i="7"/>
  <c r="L48" i="7" s="1"/>
  <c r="L58" i="7" s="1"/>
  <c r="L69" i="7" s="1"/>
  <c r="L71" i="7" s="1"/>
  <c r="L73" i="7" s="1"/>
  <c r="L75" i="7" s="1"/>
  <c r="H42" i="7"/>
  <c r="S42" i="7"/>
  <c r="AE42" i="7"/>
  <c r="AN66" i="7"/>
  <c r="AN71" i="7" s="1"/>
  <c r="AZ66" i="7"/>
  <c r="AZ71" i="7" s="1"/>
  <c r="BD66" i="7"/>
  <c r="BD71" i="7" s="1"/>
  <c r="BP66" i="7"/>
  <c r="BX66" i="7"/>
  <c r="BX71" i="7" s="1"/>
  <c r="AS67" i="7"/>
  <c r="BA67" i="7"/>
  <c r="BA73" i="7" s="1"/>
  <c r="BI67" i="7"/>
  <c r="BI73" i="7" s="1"/>
  <c r="BQ67" i="7"/>
  <c r="BQ73" i="7" s="1"/>
  <c r="CC67" i="7"/>
  <c r="CC73" i="7" s="1"/>
  <c r="U58" i="7"/>
  <c r="U69" i="7" s="1"/>
  <c r="U71" i="7" s="1"/>
  <c r="U73" i="7" s="1"/>
  <c r="U75" i="7" s="1"/>
  <c r="AS75" i="7"/>
  <c r="AS69" i="7"/>
  <c r="AS77" i="7" s="1"/>
  <c r="BW75" i="7"/>
  <c r="BW69" i="7"/>
  <c r="BW77" i="7" s="1"/>
  <c r="BA69" i="7"/>
  <c r="BA77" i="7" s="1"/>
  <c r="BJ75" i="7"/>
  <c r="BJ69" i="7"/>
  <c r="BJ77" i="7" s="1"/>
  <c r="BN69" i="7"/>
  <c r="BN77" i="7" s="1"/>
  <c r="AV75" i="7"/>
  <c r="CG75" i="7" s="1"/>
  <c r="J43" i="7"/>
  <c r="G8" i="7"/>
  <c r="F9" i="7"/>
  <c r="K10" i="7"/>
  <c r="AC42" i="7"/>
  <c r="AG42" i="7"/>
  <c r="I42" i="7"/>
  <c r="T42" i="7"/>
  <c r="AF42" i="7"/>
  <c r="L43" i="7"/>
  <c r="AL69" i="7"/>
  <c r="AT75" i="7"/>
  <c r="AT69" i="7"/>
  <c r="AT77" i="7" s="1"/>
  <c r="AO69" i="7"/>
  <c r="AO77" i="7" s="1"/>
  <c r="AO75" i="7"/>
  <c r="CG65" i="7"/>
  <c r="BY69" i="7"/>
  <c r="BY77" i="7" s="1"/>
  <c r="CE75" i="7"/>
  <c r="F41" i="7"/>
  <c r="F48" i="7" s="1"/>
  <c r="J41" i="7"/>
  <c r="J48" i="7" s="1"/>
  <c r="J58" i="7" s="1"/>
  <c r="J69" i="7" s="1"/>
  <c r="J71" i="7" s="1"/>
  <c r="J73" i="7" s="1"/>
  <c r="J75" i="7" s="1"/>
  <c r="R41" i="7"/>
  <c r="R50" i="7" s="1"/>
  <c r="R58" i="7" s="1"/>
  <c r="R69" i="7" s="1"/>
  <c r="R71" i="7" s="1"/>
  <c r="R73" i="7" s="1"/>
  <c r="R75" i="7" s="1"/>
  <c r="V41" i="7"/>
  <c r="V50" i="7" s="1"/>
  <c r="AM66" i="7"/>
  <c r="AM71" i="7" s="1"/>
  <c r="AQ66" i="7"/>
  <c r="AU66" i="7"/>
  <c r="AU71" i="7" s="1"/>
  <c r="AY66" i="7"/>
  <c r="BC66" i="7"/>
  <c r="BC71" i="7" s="1"/>
  <c r="BG66" i="7"/>
  <c r="BG71" i="7" s="1"/>
  <c r="BK66" i="7"/>
  <c r="BK71" i="7" s="1"/>
  <c r="BO66" i="7"/>
  <c r="BO71" i="7" s="1"/>
  <c r="CE66" i="7"/>
  <c r="CE71" i="7" s="1"/>
  <c r="AN67" i="7"/>
  <c r="AR67" i="7"/>
  <c r="AV67" i="7"/>
  <c r="AV73" i="7" s="1"/>
  <c r="AZ67" i="7"/>
  <c r="AZ73" i="7" s="1"/>
  <c r="BD67" i="7"/>
  <c r="BD73" i="7" s="1"/>
  <c r="BH67" i="7"/>
  <c r="BH73" i="7" s="1"/>
  <c r="CG73" i="7" s="1"/>
  <c r="BL67" i="7"/>
  <c r="BP67" i="7"/>
  <c r="CB67" i="7"/>
  <c r="CB73" i="7" s="1"/>
  <c r="CF67" i="7"/>
  <c r="CF73" i="7" s="1"/>
  <c r="CG63" i="7"/>
  <c r="CB66" i="7"/>
  <c r="CB71" i="7" s="1"/>
  <c r="CF66" i="7"/>
  <c r="CF71" i="7" s="1"/>
  <c r="BU67" i="7"/>
  <c r="BU73" i="7" s="1"/>
  <c r="BY67" i="7"/>
  <c r="BY73" i="7" s="1"/>
  <c r="BI75" i="7"/>
  <c r="BI69" i="7"/>
  <c r="BI77" i="7" s="1"/>
  <c r="BQ75" i="7"/>
  <c r="I43" i="7" l="1"/>
  <c r="I58" i="7"/>
  <c r="I69" i="7" s="1"/>
  <c r="I71" i="7" s="1"/>
  <c r="I73" i="7" s="1"/>
  <c r="I75" i="7" s="1"/>
  <c r="AW78" i="7"/>
  <c r="K58" i="7"/>
  <c r="K69" i="7" s="1"/>
  <c r="K71" i="7" s="1"/>
  <c r="K73" i="7" s="1"/>
  <c r="K75" i="7" s="1"/>
  <c r="K43" i="7"/>
  <c r="CF69" i="7"/>
  <c r="CF77" i="7" s="1"/>
  <c r="CF78" i="7"/>
  <c r="BK78" i="7"/>
  <c r="CG66" i="7"/>
  <c r="AG43" i="7"/>
  <c r="AG58" i="7"/>
  <c r="AG69" i="7" s="1"/>
  <c r="AG71" i="7" s="1"/>
  <c r="AG73" i="7" s="1"/>
  <c r="AG75" i="7" s="1"/>
  <c r="BU69" i="7"/>
  <c r="BU77" i="7" s="1"/>
  <c r="BY78" i="7" s="1"/>
  <c r="AN69" i="7"/>
  <c r="AN77" i="7" s="1"/>
  <c r="AU69" i="7"/>
  <c r="AU77" i="7" s="1"/>
  <c r="BX69" i="7"/>
  <c r="BX77" i="7" s="1"/>
  <c r="AF58" i="7"/>
  <c r="AF69" i="7" s="1"/>
  <c r="AF71" i="7" s="1"/>
  <c r="AF73" i="7" s="1"/>
  <c r="AF75" i="7" s="1"/>
  <c r="AF43" i="7"/>
  <c r="AC58" i="7"/>
  <c r="AC69" i="7" s="1"/>
  <c r="AC71" i="7" s="1"/>
  <c r="AC73" i="7" s="1"/>
  <c r="AC75" i="7" s="1"/>
  <c r="AC43" i="7"/>
  <c r="CG67" i="7"/>
  <c r="S58" i="7"/>
  <c r="S69" i="7" s="1"/>
  <c r="S71" i="7" s="1"/>
  <c r="S73" i="7" s="1"/>
  <c r="S75" i="7" s="1"/>
  <c r="S43" i="7"/>
  <c r="G58" i="7"/>
  <c r="G69" i="7" s="1"/>
  <c r="G71" i="7" s="1"/>
  <c r="G73" i="7" s="1"/>
  <c r="G75" i="7" s="1"/>
  <c r="G43" i="7"/>
  <c r="CC69" i="7"/>
  <c r="CC77" i="7" s="1"/>
  <c r="BH69" i="7"/>
  <c r="BH77" i="7" s="1"/>
  <c r="BD69" i="7"/>
  <c r="BD77" i="7" s="1"/>
  <c r="BO69" i="7"/>
  <c r="BO77" i="7" s="1"/>
  <c r="AM69" i="7"/>
  <c r="AM77" i="7" s="1"/>
  <c r="BK69" i="7"/>
  <c r="BK77" i="7" s="1"/>
  <c r="F10" i="7"/>
  <c r="F14" i="7"/>
  <c r="AE43" i="7"/>
  <c r="AE58" i="7"/>
  <c r="AE69" i="7" s="1"/>
  <c r="AE71" i="7" s="1"/>
  <c r="AE73" i="7" s="1"/>
  <c r="AE75" i="7" s="1"/>
  <c r="BQ69" i="7"/>
  <c r="BQ77" i="7" s="1"/>
  <c r="AL77" i="7"/>
  <c r="T43" i="7"/>
  <c r="T58" i="7"/>
  <c r="T69" i="7" s="1"/>
  <c r="T71" i="7" s="1"/>
  <c r="T73" i="7" s="1"/>
  <c r="T75" i="7" s="1"/>
  <c r="H58" i="7"/>
  <c r="H69" i="7" s="1"/>
  <c r="H71" i="7" s="1"/>
  <c r="H73" i="7" s="1"/>
  <c r="H75" i="7" s="1"/>
  <c r="H43" i="7"/>
  <c r="AZ69" i="7"/>
  <c r="AZ77" i="7" s="1"/>
  <c r="AB58" i="7"/>
  <c r="AB69" i="7" s="1"/>
  <c r="AB71" i="7" s="1"/>
  <c r="AB73" i="7" s="1"/>
  <c r="AB75" i="7" s="1"/>
  <c r="AB43" i="7"/>
  <c r="CG71" i="7"/>
  <c r="BC69" i="7"/>
  <c r="BC77" i="7" s="1"/>
  <c r="AP78" i="7" l="1"/>
  <c r="CG77" i="7"/>
  <c r="BD78" i="7"/>
  <c r="CG69" i="7"/>
  <c r="AH71" i="6" l="1"/>
  <c r="AH73" i="6" s="1"/>
  <c r="W71" i="6"/>
  <c r="W73" i="6" s="1"/>
  <c r="AH69" i="6"/>
  <c r="W69" i="6"/>
  <c r="AT66" i="6"/>
  <c r="AB61" i="6"/>
  <c r="BC59" i="6"/>
  <c r="AO59" i="6"/>
  <c r="BN56" i="6"/>
  <c r="BF56" i="6"/>
  <c r="AV56" i="6"/>
  <c r="AR56" i="6"/>
  <c r="AL56" i="6"/>
  <c r="BC55" i="6"/>
  <c r="W50" i="6"/>
  <c r="BQ48" i="6"/>
  <c r="BJ48" i="6"/>
  <c r="BJ58" i="6" s="1"/>
  <c r="BB48" i="6"/>
  <c r="AT48" i="6"/>
  <c r="AT58" i="6" s="1"/>
  <c r="AN48" i="6"/>
  <c r="Z48" i="6"/>
  <c r="O48" i="6"/>
  <c r="BO44" i="6"/>
  <c r="BN44" i="6"/>
  <c r="BL44" i="6"/>
  <c r="BK44" i="6"/>
  <c r="BH44" i="6"/>
  <c r="BG44" i="6"/>
  <c r="BF44" i="6"/>
  <c r="BE44" i="6"/>
  <c r="BD44" i="6"/>
  <c r="BA44" i="6"/>
  <c r="AZ44" i="6"/>
  <c r="AX44" i="6"/>
  <c r="AW44" i="6"/>
  <c r="AQ44" i="6"/>
  <c r="AP44" i="6"/>
  <c r="AL44" i="6"/>
  <c r="BM43" i="6"/>
  <c r="BC43" i="6"/>
  <c r="AU43" i="6"/>
  <c r="AO43" i="6"/>
  <c r="BQ42" i="6"/>
  <c r="BQ59" i="6" s="1"/>
  <c r="BP42" i="6"/>
  <c r="BN42" i="6"/>
  <c r="BM42" i="6"/>
  <c r="BJ42" i="6"/>
  <c r="BJ59" i="6" s="1"/>
  <c r="BI42" i="6"/>
  <c r="BF42" i="6"/>
  <c r="BF43" i="6" s="1"/>
  <c r="BC42" i="6"/>
  <c r="BB42" i="6"/>
  <c r="BB59" i="6" s="1"/>
  <c r="AY42" i="6"/>
  <c r="AV42" i="6"/>
  <c r="AU42" i="6"/>
  <c r="AT42" i="6"/>
  <c r="AT59" i="6" s="1"/>
  <c r="AS42" i="6"/>
  <c r="AR42" i="6"/>
  <c r="AR43" i="6" s="1"/>
  <c r="AO42" i="6"/>
  <c r="AN42" i="6"/>
  <c r="AN59" i="6" s="1"/>
  <c r="AM42" i="6"/>
  <c r="AL42" i="6"/>
  <c r="AL48" i="6" s="1"/>
  <c r="AE42" i="6"/>
  <c r="Z42" i="6"/>
  <c r="O42" i="6"/>
  <c r="L42" i="6"/>
  <c r="D42" i="6"/>
  <c r="BQ41" i="6"/>
  <c r="BQ55" i="6" s="1"/>
  <c r="BP41" i="6"/>
  <c r="BP48" i="6" s="1"/>
  <c r="BN41" i="6"/>
  <c r="BN48" i="6" s="1"/>
  <c r="BM41" i="6"/>
  <c r="BM48" i="6" s="1"/>
  <c r="BJ41" i="6"/>
  <c r="BJ55" i="6" s="1"/>
  <c r="BI41" i="6"/>
  <c r="BI48" i="6" s="1"/>
  <c r="BF41" i="6"/>
  <c r="BF48" i="6" s="1"/>
  <c r="BC41" i="6"/>
  <c r="BC48" i="6" s="1"/>
  <c r="BB41" i="6"/>
  <c r="BB55" i="6" s="1"/>
  <c r="AY41" i="6"/>
  <c r="AY48" i="6" s="1"/>
  <c r="AV41" i="6"/>
  <c r="AV48" i="6" s="1"/>
  <c r="AU41" i="6"/>
  <c r="AU48" i="6" s="1"/>
  <c r="AT41" i="6"/>
  <c r="AT55" i="6" s="1"/>
  <c r="AS41" i="6"/>
  <c r="AS48" i="6" s="1"/>
  <c r="AR41" i="6"/>
  <c r="AR48" i="6" s="1"/>
  <c r="AO41" i="6"/>
  <c r="AO48" i="6" s="1"/>
  <c r="AN41" i="6"/>
  <c r="AN55" i="6" s="1"/>
  <c r="AM41" i="6"/>
  <c r="AM48" i="6" s="1"/>
  <c r="AL41" i="6"/>
  <c r="AL55" i="6" s="1"/>
  <c r="AL65" i="6" s="1"/>
  <c r="AL71" i="6" s="1"/>
  <c r="AG41" i="6"/>
  <c r="AG50" i="6" s="1"/>
  <c r="AC41" i="6"/>
  <c r="AC50" i="6" s="1"/>
  <c r="T41" i="6"/>
  <c r="T50" i="6" s="1"/>
  <c r="L41" i="6"/>
  <c r="L48" i="6" s="1"/>
  <c r="BQ40" i="6"/>
  <c r="BQ44" i="6" s="1"/>
  <c r="BP40" i="6"/>
  <c r="BP44" i="6" s="1"/>
  <c r="BN40" i="6"/>
  <c r="BN61" i="6" s="1"/>
  <c r="BN63" i="6" s="1"/>
  <c r="BM40" i="6"/>
  <c r="BJ40" i="6"/>
  <c r="BJ61" i="6" s="1"/>
  <c r="BJ63" i="6" s="1"/>
  <c r="BI40" i="6"/>
  <c r="BF40" i="6"/>
  <c r="BF54" i="6" s="1"/>
  <c r="BC40" i="6"/>
  <c r="BB40" i="6"/>
  <c r="BB54" i="6" s="1"/>
  <c r="BB64" i="6" s="1"/>
  <c r="BB69" i="6" s="1"/>
  <c r="AY40" i="6"/>
  <c r="AY44" i="6" s="1"/>
  <c r="AV40" i="6"/>
  <c r="AV61" i="6" s="1"/>
  <c r="AV63" i="6" s="1"/>
  <c r="AU40" i="6"/>
  <c r="AT40" i="6"/>
  <c r="AT61" i="6" s="1"/>
  <c r="AT63" i="6" s="1"/>
  <c r="AS40" i="6"/>
  <c r="AR40" i="6"/>
  <c r="AR54" i="6" s="1"/>
  <c r="AO40" i="6"/>
  <c r="AN40" i="6"/>
  <c r="AN44" i="6" s="1"/>
  <c r="AM40" i="6"/>
  <c r="AL40" i="6"/>
  <c r="AL61" i="6" s="1"/>
  <c r="AL63" i="6" s="1"/>
  <c r="AG40" i="6"/>
  <c r="AG42" i="6" s="1"/>
  <c r="AF40" i="6"/>
  <c r="AE40" i="6"/>
  <c r="AE41" i="6" s="1"/>
  <c r="AE50" i="6" s="1"/>
  <c r="AD40" i="6"/>
  <c r="AC40" i="6"/>
  <c r="AC42" i="6" s="1"/>
  <c r="AB40" i="6"/>
  <c r="AA38" i="6" s="1"/>
  <c r="AA61" i="6" s="1"/>
  <c r="AA67" i="6" s="1"/>
  <c r="AA69" i="6" s="1"/>
  <c r="AA71" i="6" s="1"/>
  <c r="AA73" i="6" s="1"/>
  <c r="V40" i="6"/>
  <c r="U40" i="6"/>
  <c r="T40" i="6"/>
  <c r="T42" i="6" s="1"/>
  <c r="S40" i="6"/>
  <c r="S41" i="6" s="1"/>
  <c r="S50" i="6" s="1"/>
  <c r="R40" i="6"/>
  <c r="Q40" i="6"/>
  <c r="L40" i="6"/>
  <c r="K40" i="6"/>
  <c r="J40" i="6"/>
  <c r="I40" i="6"/>
  <c r="H40" i="6"/>
  <c r="H42" i="6" s="1"/>
  <c r="G40" i="6"/>
  <c r="F40" i="6"/>
  <c r="AU38" i="6"/>
  <c r="AT38" i="6"/>
  <c r="AR38" i="6"/>
  <c r="AO38" i="6"/>
  <c r="AN38" i="6"/>
  <c r="AL38" i="6"/>
  <c r="AH38" i="6"/>
  <c r="AG38" i="6"/>
  <c r="AG61" i="6" s="1"/>
  <c r="AF38" i="6"/>
  <c r="AF61" i="6" s="1"/>
  <c r="AD38" i="6"/>
  <c r="AD61" i="6" s="1"/>
  <c r="AC38" i="6"/>
  <c r="AC61" i="6" s="1"/>
  <c r="AB38" i="6"/>
  <c r="W38" i="6"/>
  <c r="V38" i="6"/>
  <c r="V61" i="6" s="1"/>
  <c r="U38" i="6"/>
  <c r="U61" i="6" s="1"/>
  <c r="T38" i="6"/>
  <c r="T61" i="6" s="1"/>
  <c r="S38" i="6"/>
  <c r="S61" i="6" s="1"/>
  <c r="R38" i="6"/>
  <c r="R61" i="6" s="1"/>
  <c r="Q38" i="6"/>
  <c r="Q61" i="6" s="1"/>
  <c r="P38" i="6"/>
  <c r="P61" i="6" s="1"/>
  <c r="P67" i="6" s="1"/>
  <c r="P69" i="6" s="1"/>
  <c r="P71" i="6" s="1"/>
  <c r="P73" i="6" s="1"/>
  <c r="L38" i="6"/>
  <c r="L61" i="6" s="1"/>
  <c r="K38" i="6"/>
  <c r="K61" i="6" s="1"/>
  <c r="I38" i="6"/>
  <c r="I61" i="6" s="1"/>
  <c r="H38" i="6"/>
  <c r="H61" i="6" s="1"/>
  <c r="G38" i="6"/>
  <c r="G61" i="6" s="1"/>
  <c r="E38" i="6"/>
  <c r="E61" i="6" s="1"/>
  <c r="E67" i="6" s="1"/>
  <c r="E69" i="6" s="1"/>
  <c r="E71" i="6" s="1"/>
  <c r="E73" i="6" s="1"/>
  <c r="J37" i="6"/>
  <c r="I37" i="6"/>
  <c r="H37" i="6"/>
  <c r="G37" i="6"/>
  <c r="F37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BR28" i="6" s="1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BR24" i="6" s="1"/>
  <c r="BQ20" i="6"/>
  <c r="BQ39" i="6" s="1"/>
  <c r="BP20" i="6"/>
  <c r="BP39" i="6" s="1"/>
  <c r="BO20" i="6"/>
  <c r="BO39" i="6" s="1"/>
  <c r="BN20" i="6"/>
  <c r="BN39" i="6" s="1"/>
  <c r="BM20" i="6"/>
  <c r="BM39" i="6" s="1"/>
  <c r="BL20" i="6"/>
  <c r="BL39" i="6" s="1"/>
  <c r="BK20" i="6"/>
  <c r="BK39" i="6" s="1"/>
  <c r="BJ20" i="6"/>
  <c r="BJ39" i="6" s="1"/>
  <c r="BI20" i="6"/>
  <c r="BI39" i="6" s="1"/>
  <c r="BH20" i="6"/>
  <c r="BH39" i="6" s="1"/>
  <c r="BG20" i="6"/>
  <c r="BG39" i="6" s="1"/>
  <c r="BF20" i="6"/>
  <c r="BF39" i="6" s="1"/>
  <c r="BE20" i="6"/>
  <c r="BE39" i="6" s="1"/>
  <c r="BD20" i="6"/>
  <c r="BD39" i="6" s="1"/>
  <c r="BC20" i="6"/>
  <c r="BC39" i="6" s="1"/>
  <c r="BB20" i="6"/>
  <c r="BB39" i="6" s="1"/>
  <c r="BA20" i="6"/>
  <c r="BA39" i="6" s="1"/>
  <c r="AZ20" i="6"/>
  <c r="AZ39" i="6" s="1"/>
  <c r="AY20" i="6"/>
  <c r="AY39" i="6" s="1"/>
  <c r="AX20" i="6"/>
  <c r="AX39" i="6" s="1"/>
  <c r="AW20" i="6"/>
  <c r="AW39" i="6" s="1"/>
  <c r="AV20" i="6"/>
  <c r="AV39" i="6" s="1"/>
  <c r="AU20" i="6"/>
  <c r="AU39" i="6" s="1"/>
  <c r="AT20" i="6"/>
  <c r="AT39" i="6" s="1"/>
  <c r="AS20" i="6"/>
  <c r="AS39" i="6" s="1"/>
  <c r="AR20" i="6"/>
  <c r="AR39" i="6" s="1"/>
  <c r="AQ20" i="6"/>
  <c r="AQ39" i="6" s="1"/>
  <c r="AP20" i="6"/>
  <c r="AP39" i="6" s="1"/>
  <c r="AO20" i="6"/>
  <c r="AO39" i="6" s="1"/>
  <c r="AN20" i="6"/>
  <c r="AN39" i="6" s="1"/>
  <c r="AM20" i="6"/>
  <c r="AM39" i="6" s="1"/>
  <c r="AL20" i="6"/>
  <c r="AL39" i="6" s="1"/>
  <c r="AH19" i="6"/>
  <c r="W19" i="6"/>
  <c r="L19" i="6"/>
  <c r="I9" i="6"/>
  <c r="I10" i="6" s="1"/>
  <c r="K8" i="6"/>
  <c r="I8" i="6"/>
  <c r="G8" i="6"/>
  <c r="K7" i="6"/>
  <c r="K9" i="6" s="1"/>
  <c r="J7" i="6"/>
  <c r="J8" i="6" s="1"/>
  <c r="I7" i="6"/>
  <c r="H7" i="6"/>
  <c r="H9" i="6" s="1"/>
  <c r="G7" i="6"/>
  <c r="G9" i="6" s="1"/>
  <c r="F7" i="6"/>
  <c r="F8" i="6" s="1"/>
  <c r="M6" i="6"/>
  <c r="J4" i="6"/>
  <c r="I4" i="6"/>
  <c r="H4" i="6"/>
  <c r="G4" i="6"/>
  <c r="F4" i="6"/>
  <c r="M4" i="6" s="1"/>
  <c r="M3" i="6"/>
  <c r="G14" i="6" l="1"/>
  <c r="G10" i="6"/>
  <c r="K10" i="6"/>
  <c r="K14" i="6"/>
  <c r="BR39" i="6"/>
  <c r="H14" i="6"/>
  <c r="H10" i="6"/>
  <c r="H43" i="6"/>
  <c r="I14" i="6"/>
  <c r="L58" i="6"/>
  <c r="L67" i="6" s="1"/>
  <c r="L69" i="6" s="1"/>
  <c r="L71" i="6" s="1"/>
  <c r="L73" i="6" s="1"/>
  <c r="L43" i="6"/>
  <c r="H8" i="6"/>
  <c r="F9" i="6"/>
  <c r="J9" i="6"/>
  <c r="T58" i="6"/>
  <c r="T67" i="6" s="1"/>
  <c r="T69" i="6" s="1"/>
  <c r="T71" i="6" s="1"/>
  <c r="T73" i="6" s="1"/>
  <c r="T43" i="6"/>
  <c r="AC58" i="6"/>
  <c r="AC67" i="6" s="1"/>
  <c r="AC69" i="6" s="1"/>
  <c r="AC71" i="6" s="1"/>
  <c r="AC73" i="6" s="1"/>
  <c r="AC43" i="6"/>
  <c r="AG58" i="6"/>
  <c r="AG67" i="6" s="1"/>
  <c r="AG69" i="6" s="1"/>
  <c r="AG71" i="6" s="1"/>
  <c r="AG73" i="6" s="1"/>
  <c r="AG43" i="6"/>
  <c r="H41" i="6"/>
  <c r="H48" i="6" s="1"/>
  <c r="H58" i="6" s="1"/>
  <c r="H67" i="6" s="1"/>
  <c r="H69" i="6" s="1"/>
  <c r="H71" i="6" s="1"/>
  <c r="H73" i="6" s="1"/>
  <c r="BR41" i="6"/>
  <c r="AV58" i="6"/>
  <c r="BN58" i="6"/>
  <c r="BB44" i="6"/>
  <c r="AN54" i="6"/>
  <c r="AN64" i="6" s="1"/>
  <c r="AN69" i="6" s="1"/>
  <c r="BQ54" i="6"/>
  <c r="BQ64" i="6" s="1"/>
  <c r="BQ69" i="6" s="1"/>
  <c r="BM55" i="6"/>
  <c r="AN61" i="6"/>
  <c r="AN63" i="6" s="1"/>
  <c r="AF41" i="6"/>
  <c r="AF50" i="6" s="1"/>
  <c r="AF42" i="6"/>
  <c r="BJ73" i="6"/>
  <c r="BC65" i="6"/>
  <c r="BC71" i="6" s="1"/>
  <c r="M7" i="6"/>
  <c r="BR20" i="6"/>
  <c r="AE38" i="6"/>
  <c r="AE61" i="6" s="1"/>
  <c r="I42" i="6"/>
  <c r="I41" i="6"/>
  <c r="I48" i="6" s="1"/>
  <c r="Q42" i="6"/>
  <c r="Q41" i="6"/>
  <c r="Q50" i="6" s="1"/>
  <c r="U42" i="6"/>
  <c r="U41" i="6"/>
  <c r="U50" i="6" s="1"/>
  <c r="AD42" i="6"/>
  <c r="AD41" i="6"/>
  <c r="AD50" i="6" s="1"/>
  <c r="AL73" i="6"/>
  <c r="AV73" i="6"/>
  <c r="BN73" i="6"/>
  <c r="S42" i="6"/>
  <c r="AM66" i="6"/>
  <c r="AM58" i="6"/>
  <c r="AM59" i="6"/>
  <c r="AM43" i="6"/>
  <c r="AM56" i="6"/>
  <c r="AS66" i="6"/>
  <c r="AS58" i="6"/>
  <c r="AS43" i="6"/>
  <c r="AS59" i="6"/>
  <c r="AS56" i="6"/>
  <c r="AY66" i="6"/>
  <c r="AY58" i="6"/>
  <c r="AY59" i="6"/>
  <c r="AY43" i="6"/>
  <c r="AY56" i="6"/>
  <c r="BI66" i="6"/>
  <c r="BI58" i="6"/>
  <c r="BI43" i="6"/>
  <c r="BI59" i="6"/>
  <c r="BI56" i="6"/>
  <c r="BP66" i="6"/>
  <c r="BP58" i="6"/>
  <c r="BP59" i="6"/>
  <c r="BP43" i="6"/>
  <c r="BP56" i="6"/>
  <c r="AT54" i="6"/>
  <c r="AT64" i="6" s="1"/>
  <c r="AT69" i="6" s="1"/>
  <c r="AO55" i="6"/>
  <c r="BB61" i="6"/>
  <c r="BB63" i="6" s="1"/>
  <c r="G42" i="6"/>
  <c r="G41" i="6"/>
  <c r="G48" i="6" s="1"/>
  <c r="K42" i="6"/>
  <c r="K41" i="6"/>
  <c r="K48" i="6" s="1"/>
  <c r="AB41" i="6"/>
  <c r="AB50" i="6" s="1"/>
  <c r="AB42" i="6"/>
  <c r="AT73" i="6"/>
  <c r="BJ65" i="6"/>
  <c r="BJ71" i="6" s="1"/>
  <c r="AE58" i="6"/>
  <c r="AE67" i="6" s="1"/>
  <c r="AE69" i="6" s="1"/>
  <c r="AE71" i="6" s="1"/>
  <c r="AE73" i="6" s="1"/>
  <c r="AE43" i="6"/>
  <c r="AT44" i="6"/>
  <c r="BJ54" i="6"/>
  <c r="BJ64" i="6" s="1"/>
  <c r="BJ69" i="6" s="1"/>
  <c r="F38" i="6"/>
  <c r="F61" i="6" s="1"/>
  <c r="J38" i="6"/>
  <c r="J61" i="6" s="1"/>
  <c r="AM38" i="6"/>
  <c r="AS38" i="6"/>
  <c r="F42" i="6"/>
  <c r="F41" i="6"/>
  <c r="F48" i="6" s="1"/>
  <c r="J42" i="6"/>
  <c r="J41" i="6"/>
  <c r="J48" i="6" s="1"/>
  <c r="R42" i="6"/>
  <c r="R41" i="6"/>
  <c r="R50" i="6" s="1"/>
  <c r="V42" i="6"/>
  <c r="V41" i="6"/>
  <c r="V50" i="6" s="1"/>
  <c r="AM61" i="6"/>
  <c r="AM63" i="6" s="1"/>
  <c r="AM54" i="6"/>
  <c r="AM64" i="6" s="1"/>
  <c r="AM69" i="6" s="1"/>
  <c r="AM44" i="6"/>
  <c r="BJ44" i="6"/>
  <c r="AU55" i="6"/>
  <c r="BQ61" i="6"/>
  <c r="BQ63" i="6" s="1"/>
  <c r="AO61" i="6"/>
  <c r="AO63" i="6" s="1"/>
  <c r="AU61" i="6"/>
  <c r="AU63" i="6" s="1"/>
  <c r="BC61" i="6"/>
  <c r="BC63" i="6" s="1"/>
  <c r="BM61" i="6"/>
  <c r="BM63" i="6" s="1"/>
  <c r="BR40" i="6"/>
  <c r="AV43" i="6"/>
  <c r="BN43" i="6"/>
  <c r="AU44" i="6"/>
  <c r="BC44" i="6"/>
  <c r="AO54" i="6"/>
  <c r="AO64" i="6" s="1"/>
  <c r="AO69" i="6" s="1"/>
  <c r="AU54" i="6"/>
  <c r="BC54" i="6"/>
  <c r="BC64" i="6" s="1"/>
  <c r="BC69" i="6" s="1"/>
  <c r="BM54" i="6"/>
  <c r="AR55" i="6"/>
  <c r="AR65" i="6" s="1"/>
  <c r="AR71" i="6" s="1"/>
  <c r="AV55" i="6"/>
  <c r="AV65" i="6" s="1"/>
  <c r="AV71" i="6" s="1"/>
  <c r="BF55" i="6"/>
  <c r="BF65" i="6" s="1"/>
  <c r="BF71" i="6" s="1"/>
  <c r="BN55" i="6"/>
  <c r="BN65" i="6" s="1"/>
  <c r="BN71" i="6" s="1"/>
  <c r="AL58" i="6"/>
  <c r="AR61" i="6"/>
  <c r="AR63" i="6" s="1"/>
  <c r="BF61" i="6"/>
  <c r="BF63" i="6" s="1"/>
  <c r="BB66" i="6"/>
  <c r="AO66" i="6"/>
  <c r="AO58" i="6"/>
  <c r="AU66" i="6"/>
  <c r="AU58" i="6"/>
  <c r="BC66" i="6"/>
  <c r="BC58" i="6"/>
  <c r="BM66" i="6"/>
  <c r="BM58" i="6"/>
  <c r="BR42" i="6"/>
  <c r="AR44" i="6"/>
  <c r="AV44" i="6"/>
  <c r="AL54" i="6"/>
  <c r="AV54" i="6"/>
  <c r="AV64" i="6" s="1"/>
  <c r="AV69" i="6" s="1"/>
  <c r="BN54" i="6"/>
  <c r="AM55" i="6"/>
  <c r="AM65" i="6" s="1"/>
  <c r="AM71" i="6" s="1"/>
  <c r="AS55" i="6"/>
  <c r="AY55" i="6"/>
  <c r="AY65" i="6" s="1"/>
  <c r="AY71" i="6" s="1"/>
  <c r="BI55" i="6"/>
  <c r="BI65" i="6" s="1"/>
  <c r="BI71" i="6" s="1"/>
  <c r="BP55" i="6"/>
  <c r="BP65" i="6" s="1"/>
  <c r="BP71" i="6" s="1"/>
  <c r="AN56" i="6"/>
  <c r="AN65" i="6" s="1"/>
  <c r="AN71" i="6" s="1"/>
  <c r="AT56" i="6"/>
  <c r="AT65" i="6" s="1"/>
  <c r="AT71" i="6" s="1"/>
  <c r="BB56" i="6"/>
  <c r="BB65" i="6" s="1"/>
  <c r="BB71" i="6" s="1"/>
  <c r="BJ56" i="6"/>
  <c r="BQ56" i="6"/>
  <c r="BQ65" i="6" s="1"/>
  <c r="BQ71" i="6" s="1"/>
  <c r="AN58" i="6"/>
  <c r="BB58" i="6"/>
  <c r="BQ58" i="6"/>
  <c r="AU59" i="6"/>
  <c r="BM59" i="6"/>
  <c r="BJ66" i="6"/>
  <c r="AS61" i="6"/>
  <c r="AS63" i="6" s="1"/>
  <c r="AY61" i="6"/>
  <c r="AY63" i="6" s="1"/>
  <c r="BI61" i="6"/>
  <c r="BI63" i="6" s="1"/>
  <c r="BP61" i="6"/>
  <c r="BP63" i="6" s="1"/>
  <c r="AL66" i="6"/>
  <c r="AL59" i="6"/>
  <c r="AR66" i="6"/>
  <c r="AR59" i="6"/>
  <c r="AR64" i="6" s="1"/>
  <c r="AR69" i="6" s="1"/>
  <c r="AV66" i="6"/>
  <c r="AV59" i="6"/>
  <c r="BF66" i="6"/>
  <c r="BF59" i="6"/>
  <c r="BF64" i="6" s="1"/>
  <c r="BF69" i="6" s="1"/>
  <c r="BN66" i="6"/>
  <c r="BN59" i="6"/>
  <c r="AN43" i="6"/>
  <c r="AT43" i="6"/>
  <c r="BB43" i="6"/>
  <c r="BJ43" i="6"/>
  <c r="BQ43" i="6"/>
  <c r="AO44" i="6"/>
  <c r="AS44" i="6"/>
  <c r="BI44" i="6"/>
  <c r="BM44" i="6"/>
  <c r="AS54" i="6"/>
  <c r="AS64" i="6" s="1"/>
  <c r="AS69" i="6" s="1"/>
  <c r="AY54" i="6"/>
  <c r="AY64" i="6" s="1"/>
  <c r="AY69" i="6" s="1"/>
  <c r="BI54" i="6"/>
  <c r="BI64" i="6" s="1"/>
  <c r="BI69" i="6" s="1"/>
  <c r="BP54" i="6"/>
  <c r="BP64" i="6" s="1"/>
  <c r="BP69" i="6" s="1"/>
  <c r="AO56" i="6"/>
  <c r="AU56" i="6"/>
  <c r="BC56" i="6"/>
  <c r="BM56" i="6"/>
  <c r="AR58" i="6"/>
  <c r="BF58" i="6"/>
  <c r="AN66" i="6"/>
  <c r="BQ66" i="6"/>
  <c r="BI73" i="6" l="1"/>
  <c r="BI67" i="6"/>
  <c r="AB58" i="6"/>
  <c r="AB67" i="6" s="1"/>
  <c r="AB69" i="6" s="1"/>
  <c r="AB71" i="6" s="1"/>
  <c r="AB73" i="6" s="1"/>
  <c r="AB43" i="6"/>
  <c r="AY73" i="6"/>
  <c r="AY67" i="6"/>
  <c r="AS65" i="6"/>
  <c r="AS71" i="6" s="1"/>
  <c r="AL64" i="6"/>
  <c r="BM64" i="6"/>
  <c r="BM69" i="6" s="1"/>
  <c r="AO73" i="6"/>
  <c r="BR44" i="6"/>
  <c r="V58" i="6"/>
  <c r="V67" i="6" s="1"/>
  <c r="V69" i="6" s="1"/>
  <c r="V71" i="6" s="1"/>
  <c r="V73" i="6" s="1"/>
  <c r="V43" i="6"/>
  <c r="J58" i="6"/>
  <c r="J67" i="6" s="1"/>
  <c r="J69" i="6" s="1"/>
  <c r="J71" i="6" s="1"/>
  <c r="J73" i="6" s="1"/>
  <c r="J43" i="6"/>
  <c r="G58" i="6"/>
  <c r="G67" i="6" s="1"/>
  <c r="G69" i="6" s="1"/>
  <c r="G71" i="6" s="1"/>
  <c r="G73" i="6" s="1"/>
  <c r="G43" i="6"/>
  <c r="AF43" i="6"/>
  <c r="AF58" i="6"/>
  <c r="AF67" i="6" s="1"/>
  <c r="AF69" i="6" s="1"/>
  <c r="AF71" i="6" s="1"/>
  <c r="AF73" i="6" s="1"/>
  <c r="I43" i="6"/>
  <c r="I58" i="6"/>
  <c r="I67" i="6" s="1"/>
  <c r="I69" i="6" s="1"/>
  <c r="I71" i="6" s="1"/>
  <c r="I73" i="6" s="1"/>
  <c r="AS73" i="6"/>
  <c r="AS67" i="6"/>
  <c r="BF67" i="6"/>
  <c r="BF73" i="6"/>
  <c r="BM73" i="6"/>
  <c r="BQ73" i="6"/>
  <c r="BQ67" i="6"/>
  <c r="AT67" i="6"/>
  <c r="BB73" i="6"/>
  <c r="BB67" i="6"/>
  <c r="S43" i="6"/>
  <c r="S58" i="6"/>
  <c r="S67" i="6" s="1"/>
  <c r="S69" i="6" s="1"/>
  <c r="S71" i="6" s="1"/>
  <c r="S73" i="6" s="1"/>
  <c r="AV67" i="6"/>
  <c r="AD58" i="6"/>
  <c r="AD67" i="6" s="1"/>
  <c r="AD69" i="6" s="1"/>
  <c r="AD71" i="6" s="1"/>
  <c r="AD73" i="6" s="1"/>
  <c r="AD43" i="6"/>
  <c r="Q58" i="6"/>
  <c r="Q67" i="6" s="1"/>
  <c r="Q69" i="6" s="1"/>
  <c r="Q71" i="6" s="1"/>
  <c r="Q73" i="6" s="1"/>
  <c r="Q43" i="6"/>
  <c r="J10" i="6"/>
  <c r="J14" i="6"/>
  <c r="AU73" i="6"/>
  <c r="U43" i="6"/>
  <c r="U58" i="6"/>
  <c r="U67" i="6" s="1"/>
  <c r="U69" i="6" s="1"/>
  <c r="U71" i="6" s="1"/>
  <c r="U73" i="6" s="1"/>
  <c r="BM65" i="6"/>
  <c r="BM71" i="6" s="1"/>
  <c r="BP73" i="6"/>
  <c r="BP67" i="6"/>
  <c r="BN64" i="6"/>
  <c r="AR67" i="6"/>
  <c r="AR73" i="6"/>
  <c r="AU64" i="6"/>
  <c r="AU69" i="6" s="1"/>
  <c r="BC67" i="6"/>
  <c r="BC73" i="6"/>
  <c r="AU65" i="6"/>
  <c r="AU71" i="6" s="1"/>
  <c r="AM73" i="6"/>
  <c r="AM67" i="6"/>
  <c r="R58" i="6"/>
  <c r="R67" i="6" s="1"/>
  <c r="R69" i="6" s="1"/>
  <c r="R71" i="6" s="1"/>
  <c r="R73" i="6" s="1"/>
  <c r="R43" i="6"/>
  <c r="F58" i="6"/>
  <c r="F67" i="6" s="1"/>
  <c r="F69" i="6" s="1"/>
  <c r="F71" i="6" s="1"/>
  <c r="F73" i="6" s="1"/>
  <c r="F43" i="6"/>
  <c r="K58" i="6"/>
  <c r="K67" i="6" s="1"/>
  <c r="K69" i="6" s="1"/>
  <c r="K71" i="6" s="1"/>
  <c r="K73" i="6" s="1"/>
  <c r="K43" i="6"/>
  <c r="AO65" i="6"/>
  <c r="AO71" i="6" s="1"/>
  <c r="BJ67" i="6"/>
  <c r="AN73" i="6"/>
  <c r="AN67" i="6"/>
  <c r="F10" i="6"/>
  <c r="F14" i="6"/>
  <c r="AU67" i="6" l="1"/>
  <c r="BM67" i="6"/>
  <c r="AL69" i="6"/>
  <c r="AL67" i="6"/>
  <c r="BN69" i="6"/>
  <c r="BN67" i="6"/>
  <c r="AO67" i="6"/>
  <c r="AH71" i="4" l="1"/>
  <c r="AH73" i="4" s="1"/>
  <c r="W71" i="4"/>
  <c r="W73" i="4" s="1"/>
  <c r="AH69" i="4"/>
  <c r="W69" i="4"/>
  <c r="AT66" i="4"/>
  <c r="BQ61" i="4"/>
  <c r="BQ63" i="4" s="1"/>
  <c r="BC59" i="4"/>
  <c r="BJ58" i="4"/>
  <c r="BP56" i="4"/>
  <c r="BI56" i="4"/>
  <c r="AY56" i="4"/>
  <c r="AS56" i="4"/>
  <c r="AM56" i="4"/>
  <c r="AR55" i="4"/>
  <c r="AU54" i="4"/>
  <c r="W50" i="4"/>
  <c r="BM48" i="4"/>
  <c r="BC48" i="4"/>
  <c r="AU48" i="4"/>
  <c r="AO48" i="4"/>
  <c r="Z48" i="4"/>
  <c r="O48" i="4"/>
  <c r="BO44" i="4"/>
  <c r="BL44" i="4"/>
  <c r="BK44" i="4"/>
  <c r="BH44" i="4"/>
  <c r="BG44" i="4"/>
  <c r="BE44" i="4"/>
  <c r="BD44" i="4"/>
  <c r="BA44" i="4"/>
  <c r="AZ44" i="4"/>
  <c r="AY44" i="4"/>
  <c r="AX44" i="4"/>
  <c r="AW44" i="4"/>
  <c r="AU44" i="4"/>
  <c r="AQ44" i="4"/>
  <c r="AP44" i="4"/>
  <c r="BN43" i="4"/>
  <c r="BF43" i="4"/>
  <c r="AV43" i="4"/>
  <c r="AR43" i="4"/>
  <c r="BQ42" i="4"/>
  <c r="BP42" i="4"/>
  <c r="BP43" i="4" s="1"/>
  <c r="BN42" i="4"/>
  <c r="BM42" i="4"/>
  <c r="BJ42" i="4"/>
  <c r="BI42" i="4"/>
  <c r="BI43" i="4" s="1"/>
  <c r="BF42" i="4"/>
  <c r="BC42" i="4"/>
  <c r="BB42" i="4"/>
  <c r="AY42" i="4"/>
  <c r="AY43" i="4" s="1"/>
  <c r="AV42" i="4"/>
  <c r="AU42" i="4"/>
  <c r="AT42" i="4"/>
  <c r="AS42" i="4"/>
  <c r="AS43" i="4" s="1"/>
  <c r="AR42" i="4"/>
  <c r="AO42" i="4"/>
  <c r="AN42" i="4"/>
  <c r="AM42" i="4"/>
  <c r="AM43" i="4" s="1"/>
  <c r="AL42" i="4"/>
  <c r="AL48" i="4" s="1"/>
  <c r="AF42" i="4"/>
  <c r="AF43" i="4" s="1"/>
  <c r="Z42" i="4"/>
  <c r="O42" i="4"/>
  <c r="D42" i="4"/>
  <c r="AB42" i="4" s="1"/>
  <c r="BQ41" i="4"/>
  <c r="BQ48" i="4" s="1"/>
  <c r="BP41" i="4"/>
  <c r="BP48" i="4" s="1"/>
  <c r="BN41" i="4"/>
  <c r="BN48" i="4" s="1"/>
  <c r="BM41" i="4"/>
  <c r="BM55" i="4" s="1"/>
  <c r="BJ41" i="4"/>
  <c r="BJ48" i="4" s="1"/>
  <c r="BI41" i="4"/>
  <c r="BI48" i="4" s="1"/>
  <c r="BF41" i="4"/>
  <c r="BF48" i="4" s="1"/>
  <c r="BC41" i="4"/>
  <c r="BC55" i="4" s="1"/>
  <c r="BB41" i="4"/>
  <c r="BB48" i="4" s="1"/>
  <c r="AY41" i="4"/>
  <c r="AY48" i="4" s="1"/>
  <c r="AV41" i="4"/>
  <c r="AV48" i="4" s="1"/>
  <c r="AU41" i="4"/>
  <c r="AU55" i="4" s="1"/>
  <c r="AT41" i="4"/>
  <c r="AT48" i="4" s="1"/>
  <c r="AS41" i="4"/>
  <c r="AS48" i="4" s="1"/>
  <c r="AR41" i="4"/>
  <c r="AR48" i="4" s="1"/>
  <c r="AO41" i="4"/>
  <c r="AO55" i="4" s="1"/>
  <c r="AN41" i="4"/>
  <c r="AN48" i="4" s="1"/>
  <c r="AM41" i="4"/>
  <c r="AM48" i="4" s="1"/>
  <c r="AL41" i="4"/>
  <c r="BR41" i="4" s="1"/>
  <c r="AD41" i="4"/>
  <c r="AD50" i="4" s="1"/>
  <c r="U41" i="4"/>
  <c r="U50" i="4" s="1"/>
  <c r="Q41" i="4"/>
  <c r="Q50" i="4" s="1"/>
  <c r="I41" i="4"/>
  <c r="I48" i="4" s="1"/>
  <c r="BQ40" i="4"/>
  <c r="BQ54" i="4" s="1"/>
  <c r="BP40" i="4"/>
  <c r="BP61" i="4" s="1"/>
  <c r="BP63" i="4" s="1"/>
  <c r="BP73" i="4" s="1"/>
  <c r="BN40" i="4"/>
  <c r="BM40" i="4"/>
  <c r="BJ40" i="4"/>
  <c r="BJ61" i="4" s="1"/>
  <c r="BJ63" i="4" s="1"/>
  <c r="BI40" i="4"/>
  <c r="BI61" i="4" s="1"/>
  <c r="BI63" i="4" s="1"/>
  <c r="BI73" i="4" s="1"/>
  <c r="BF40" i="4"/>
  <c r="BC40" i="4"/>
  <c r="BC61" i="4" s="1"/>
  <c r="BC63" i="4" s="1"/>
  <c r="BB40" i="4"/>
  <c r="BB54" i="4" s="1"/>
  <c r="AY40" i="4"/>
  <c r="AY61" i="4" s="1"/>
  <c r="AY63" i="4" s="1"/>
  <c r="AV40" i="4"/>
  <c r="AU40" i="4"/>
  <c r="AU61" i="4" s="1"/>
  <c r="AU63" i="4" s="1"/>
  <c r="AT40" i="4"/>
  <c r="AT54" i="4" s="1"/>
  <c r="AS40" i="4"/>
  <c r="AR40" i="4"/>
  <c r="AO40" i="4"/>
  <c r="AO54" i="4" s="1"/>
  <c r="AN40" i="4"/>
  <c r="AN54" i="4" s="1"/>
  <c r="AM40" i="4"/>
  <c r="AL40" i="4"/>
  <c r="AG40" i="4"/>
  <c r="AF40" i="4"/>
  <c r="AF41" i="4" s="1"/>
  <c r="AF50" i="4" s="1"/>
  <c r="AE40" i="4"/>
  <c r="AD38" i="4" s="1"/>
  <c r="AD61" i="4" s="1"/>
  <c r="AD40" i="4"/>
  <c r="AD42" i="4" s="1"/>
  <c r="AC40" i="4"/>
  <c r="AB40" i="4"/>
  <c r="AB41" i="4" s="1"/>
  <c r="AB50" i="4" s="1"/>
  <c r="V40" i="4"/>
  <c r="U38" i="4" s="1"/>
  <c r="U61" i="4" s="1"/>
  <c r="U40" i="4"/>
  <c r="U42" i="4" s="1"/>
  <c r="T40" i="4"/>
  <c r="T41" i="4" s="1"/>
  <c r="T50" i="4" s="1"/>
  <c r="S40" i="4"/>
  <c r="R40" i="4"/>
  <c r="Q38" i="4" s="1"/>
  <c r="Q61" i="4" s="1"/>
  <c r="Q40" i="4"/>
  <c r="L40" i="4"/>
  <c r="K40" i="4"/>
  <c r="J40" i="4"/>
  <c r="I40" i="4"/>
  <c r="H40" i="4"/>
  <c r="G40" i="4"/>
  <c r="F40" i="4"/>
  <c r="BM39" i="4"/>
  <c r="AW39" i="4"/>
  <c r="AU38" i="4"/>
  <c r="AT38" i="4"/>
  <c r="AS38" i="4"/>
  <c r="AO38" i="4"/>
  <c r="AN38" i="4"/>
  <c r="AM38" i="4"/>
  <c r="AH38" i="4"/>
  <c r="AG38" i="4"/>
  <c r="AG61" i="4" s="1"/>
  <c r="AF38" i="4"/>
  <c r="AF61" i="4" s="1"/>
  <c r="AE38" i="4"/>
  <c r="AE61" i="4" s="1"/>
  <c r="AC38" i="4"/>
  <c r="AC61" i="4" s="1"/>
  <c r="AB38" i="4"/>
  <c r="AB61" i="4" s="1"/>
  <c r="AA38" i="4"/>
  <c r="AA61" i="4" s="1"/>
  <c r="AA67" i="4" s="1"/>
  <c r="AA69" i="4" s="1"/>
  <c r="AA71" i="4" s="1"/>
  <c r="AA73" i="4" s="1"/>
  <c r="W38" i="4"/>
  <c r="V38" i="4"/>
  <c r="V61" i="4" s="1"/>
  <c r="T38" i="4"/>
  <c r="T61" i="4" s="1"/>
  <c r="R38" i="4"/>
  <c r="R61" i="4" s="1"/>
  <c r="P38" i="4"/>
  <c r="P61" i="4" s="1"/>
  <c r="P67" i="4" s="1"/>
  <c r="P69" i="4" s="1"/>
  <c r="P71" i="4" s="1"/>
  <c r="P73" i="4" s="1"/>
  <c r="L38" i="4"/>
  <c r="L61" i="4" s="1"/>
  <c r="K38" i="4"/>
  <c r="K61" i="4" s="1"/>
  <c r="J38" i="4"/>
  <c r="J61" i="4" s="1"/>
  <c r="H38" i="4"/>
  <c r="H61" i="4" s="1"/>
  <c r="G38" i="4"/>
  <c r="G61" i="4" s="1"/>
  <c r="F38" i="4"/>
  <c r="F61" i="4" s="1"/>
  <c r="J37" i="4"/>
  <c r="I37" i="4"/>
  <c r="H37" i="4"/>
  <c r="G37" i="4"/>
  <c r="F37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BR28" i="4" s="1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C39" i="4" s="1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BR24" i="4" s="1"/>
  <c r="BQ20" i="4"/>
  <c r="BQ39" i="4" s="1"/>
  <c r="BP20" i="4"/>
  <c r="BP39" i="4" s="1"/>
  <c r="BO20" i="4"/>
  <c r="BO39" i="4" s="1"/>
  <c r="BN20" i="4"/>
  <c r="BM20" i="4"/>
  <c r="BL20" i="4"/>
  <c r="BL39" i="4" s="1"/>
  <c r="BK20" i="4"/>
  <c r="BK39" i="4" s="1"/>
  <c r="BJ20" i="4"/>
  <c r="BI20" i="4"/>
  <c r="BI39" i="4" s="1"/>
  <c r="BH20" i="4"/>
  <c r="BH39" i="4" s="1"/>
  <c r="BG20" i="4"/>
  <c r="BG39" i="4" s="1"/>
  <c r="BF20" i="4"/>
  <c r="BE20" i="4"/>
  <c r="BE39" i="4" s="1"/>
  <c r="BD20" i="4"/>
  <c r="BD39" i="4" s="1"/>
  <c r="BC20" i="4"/>
  <c r="BB20" i="4"/>
  <c r="BA20" i="4"/>
  <c r="BA39" i="4" s="1"/>
  <c r="AZ20" i="4"/>
  <c r="AZ39" i="4" s="1"/>
  <c r="AY20" i="4"/>
  <c r="AY39" i="4" s="1"/>
  <c r="AX20" i="4"/>
  <c r="AW20" i="4"/>
  <c r="AV20" i="4"/>
  <c r="AV39" i="4" s="1"/>
  <c r="AU20" i="4"/>
  <c r="AU39" i="4" s="1"/>
  <c r="AT20" i="4"/>
  <c r="AS20" i="4"/>
  <c r="AS39" i="4" s="1"/>
  <c r="AR20" i="4"/>
  <c r="AR39" i="4" s="1"/>
  <c r="AQ20" i="4"/>
  <c r="AQ39" i="4" s="1"/>
  <c r="AP20" i="4"/>
  <c r="AP39" i="4" s="1"/>
  <c r="AO20" i="4"/>
  <c r="AO39" i="4" s="1"/>
  <c r="AN20" i="4"/>
  <c r="AN39" i="4" s="1"/>
  <c r="AM20" i="4"/>
  <c r="AM39" i="4" s="1"/>
  <c r="AL20" i="4"/>
  <c r="AL39" i="4" s="1"/>
  <c r="AH19" i="4"/>
  <c r="W19" i="4"/>
  <c r="L19" i="4"/>
  <c r="K10" i="4"/>
  <c r="G10" i="4"/>
  <c r="K9" i="4"/>
  <c r="K14" i="4" s="1"/>
  <c r="I9" i="4"/>
  <c r="I10" i="4" s="1"/>
  <c r="G9" i="4"/>
  <c r="G14" i="4" s="1"/>
  <c r="K8" i="4"/>
  <c r="I8" i="4"/>
  <c r="G8" i="4"/>
  <c r="K7" i="4"/>
  <c r="J7" i="4"/>
  <c r="J9" i="4" s="1"/>
  <c r="I7" i="4"/>
  <c r="H7" i="4"/>
  <c r="H8" i="4" s="1"/>
  <c r="G7" i="4"/>
  <c r="F7" i="4"/>
  <c r="M7" i="4" s="1"/>
  <c r="M6" i="4"/>
  <c r="J4" i="4"/>
  <c r="I4" i="4"/>
  <c r="H4" i="4"/>
  <c r="G4" i="4"/>
  <c r="M4" i="4" s="1"/>
  <c r="F4" i="4"/>
  <c r="M3" i="4"/>
  <c r="AB58" i="4" l="1"/>
  <c r="AB67" i="4" s="1"/>
  <c r="AB69" i="4" s="1"/>
  <c r="AB71" i="4" s="1"/>
  <c r="AB73" i="4" s="1"/>
  <c r="AB43" i="4"/>
  <c r="AO64" i="4"/>
  <c r="AO69" i="4" s="1"/>
  <c r="J14" i="4"/>
  <c r="J10" i="4"/>
  <c r="I14" i="4"/>
  <c r="J42" i="4"/>
  <c r="J41" i="4"/>
  <c r="J48" i="4" s="1"/>
  <c r="AM61" i="4"/>
  <c r="AM63" i="4" s="1"/>
  <c r="AM54" i="4"/>
  <c r="BB39" i="4"/>
  <c r="F8" i="4"/>
  <c r="J8" i="4"/>
  <c r="H9" i="4"/>
  <c r="Q42" i="4"/>
  <c r="U58" i="4"/>
  <c r="U67" i="4" s="1"/>
  <c r="U69" i="4" s="1"/>
  <c r="U71" i="4" s="1"/>
  <c r="U73" i="4" s="1"/>
  <c r="U43" i="4"/>
  <c r="AD58" i="4"/>
  <c r="AD67" i="4" s="1"/>
  <c r="AD69" i="4" s="1"/>
  <c r="AD71" i="4" s="1"/>
  <c r="AD73" i="4" s="1"/>
  <c r="AD43" i="4"/>
  <c r="I42" i="4"/>
  <c r="AN59" i="4"/>
  <c r="AN66" i="4"/>
  <c r="AN43" i="4"/>
  <c r="AN58" i="4"/>
  <c r="AN56" i="4"/>
  <c r="AT59" i="4"/>
  <c r="AT58" i="4"/>
  <c r="AT43" i="4"/>
  <c r="AT56" i="4"/>
  <c r="BB59" i="4"/>
  <c r="BB58" i="4"/>
  <c r="BB43" i="4"/>
  <c r="BB66" i="4"/>
  <c r="BB56" i="4"/>
  <c r="BJ59" i="4"/>
  <c r="BJ66" i="4"/>
  <c r="BJ43" i="4"/>
  <c r="BJ56" i="4"/>
  <c r="BQ59" i="4"/>
  <c r="BQ64" i="4" s="1"/>
  <c r="BQ66" i="4"/>
  <c r="BQ43" i="4"/>
  <c r="BQ58" i="4"/>
  <c r="BQ56" i="4"/>
  <c r="AL55" i="4"/>
  <c r="BN55" i="4"/>
  <c r="AF58" i="4"/>
  <c r="AF67" i="4" s="1"/>
  <c r="AF69" i="4" s="1"/>
  <c r="AF71" i="4" s="1"/>
  <c r="AF73" i="4" s="1"/>
  <c r="AN61" i="4"/>
  <c r="AN63" i="4" s="1"/>
  <c r="V42" i="4"/>
  <c r="V41" i="4"/>
  <c r="V50" i="4" s="1"/>
  <c r="AY73" i="4"/>
  <c r="BQ73" i="4"/>
  <c r="F9" i="4"/>
  <c r="S38" i="4"/>
  <c r="S61" i="4" s="1"/>
  <c r="G42" i="4"/>
  <c r="G41" i="4"/>
  <c r="G48" i="4" s="1"/>
  <c r="K42" i="4"/>
  <c r="S42" i="4"/>
  <c r="AN64" i="4"/>
  <c r="AN69" i="4" s="1"/>
  <c r="AT64" i="4"/>
  <c r="AT69" i="4" s="1"/>
  <c r="BB64" i="4"/>
  <c r="BB69" i="4" s="1"/>
  <c r="BJ73" i="4"/>
  <c r="T42" i="4"/>
  <c r="AM44" i="4"/>
  <c r="BC54" i="4"/>
  <c r="BC64" i="4" s="1"/>
  <c r="BC69" i="4" s="1"/>
  <c r="AV55" i="4"/>
  <c r="F42" i="4"/>
  <c r="F41" i="4"/>
  <c r="F48" i="4" s="1"/>
  <c r="R42" i="4"/>
  <c r="R41" i="4"/>
  <c r="R50" i="4" s="1"/>
  <c r="AE42" i="4"/>
  <c r="AE41" i="4"/>
  <c r="AE50" i="4" s="1"/>
  <c r="AS61" i="4"/>
  <c r="AS63" i="4" s="1"/>
  <c r="AS54" i="4"/>
  <c r="AS44" i="4"/>
  <c r="AT39" i="4"/>
  <c r="BR39" i="4" s="1"/>
  <c r="AX39" i="4"/>
  <c r="BF39" i="4"/>
  <c r="BJ39" i="4"/>
  <c r="BN39" i="4"/>
  <c r="BR20" i="4"/>
  <c r="E38" i="4"/>
  <c r="E61" i="4" s="1"/>
  <c r="E67" i="4" s="1"/>
  <c r="E69" i="4" s="1"/>
  <c r="E71" i="4" s="1"/>
  <c r="E73" i="4" s="1"/>
  <c r="I38" i="4"/>
  <c r="I61" i="4" s="1"/>
  <c r="AL38" i="4"/>
  <c r="AR38" i="4"/>
  <c r="H42" i="4"/>
  <c r="H41" i="4"/>
  <c r="H48" i="4" s="1"/>
  <c r="L42" i="4"/>
  <c r="L41" i="4"/>
  <c r="L48" i="4" s="1"/>
  <c r="AC41" i="4"/>
  <c r="AC50" i="4" s="1"/>
  <c r="AC42" i="4"/>
  <c r="AG41" i="4"/>
  <c r="AG50" i="4" s="1"/>
  <c r="AG42" i="4"/>
  <c r="AO61" i="4"/>
  <c r="AO63" i="4" s="1"/>
  <c r="AO44" i="4"/>
  <c r="AU73" i="4"/>
  <c r="BC73" i="4"/>
  <c r="BM61" i="4"/>
  <c r="BM63" i="4" s="1"/>
  <c r="BM44" i="4"/>
  <c r="BR40" i="4"/>
  <c r="BM65" i="4"/>
  <c r="BM71" i="4" s="1"/>
  <c r="BC44" i="4"/>
  <c r="BM54" i="4"/>
  <c r="BF55" i="4"/>
  <c r="AL61" i="4"/>
  <c r="AL63" i="4" s="1"/>
  <c r="AR61" i="4"/>
  <c r="AR63" i="4" s="1"/>
  <c r="AV61" i="4"/>
  <c r="AV63" i="4" s="1"/>
  <c r="BF61" i="4"/>
  <c r="BF63" i="4" s="1"/>
  <c r="BN61" i="4"/>
  <c r="BN63" i="4" s="1"/>
  <c r="AO66" i="4"/>
  <c r="AO58" i="4"/>
  <c r="AU66" i="4"/>
  <c r="AU58" i="4"/>
  <c r="BC66" i="4"/>
  <c r="BC58" i="4"/>
  <c r="BM66" i="4"/>
  <c r="BM58" i="4"/>
  <c r="BR42" i="4"/>
  <c r="AN44" i="4"/>
  <c r="AR44" i="4"/>
  <c r="AV44" i="4"/>
  <c r="BP44" i="4"/>
  <c r="AL54" i="4"/>
  <c r="AR54" i="4"/>
  <c r="AV54" i="4"/>
  <c r="AV64" i="4" s="1"/>
  <c r="AV69" i="4" s="1"/>
  <c r="BF54" i="4"/>
  <c r="BN54" i="4"/>
  <c r="AM55" i="4"/>
  <c r="AM65" i="4" s="1"/>
  <c r="AM71" i="4" s="1"/>
  <c r="AS55" i="4"/>
  <c r="AS65" i="4" s="1"/>
  <c r="AS71" i="4" s="1"/>
  <c r="AY55" i="4"/>
  <c r="AY65" i="4" s="1"/>
  <c r="AY71" i="4" s="1"/>
  <c r="BI55" i="4"/>
  <c r="BI65" i="4" s="1"/>
  <c r="BI71" i="4" s="1"/>
  <c r="BP55" i="4"/>
  <c r="BP65" i="4" s="1"/>
  <c r="BP71" i="4" s="1"/>
  <c r="BM59" i="4"/>
  <c r="AT61" i="4"/>
  <c r="AT63" i="4" s="1"/>
  <c r="K41" i="4"/>
  <c r="K48" i="4" s="1"/>
  <c r="S41" i="4"/>
  <c r="S50" i="4" s="1"/>
  <c r="AL66" i="4"/>
  <c r="AL58" i="4"/>
  <c r="AL59" i="4"/>
  <c r="AR66" i="4"/>
  <c r="AR58" i="4"/>
  <c r="AR59" i="4"/>
  <c r="AV66" i="4"/>
  <c r="AV58" i="4"/>
  <c r="AV59" i="4"/>
  <c r="BF66" i="4"/>
  <c r="BF58" i="4"/>
  <c r="BF59" i="4"/>
  <c r="BN66" i="4"/>
  <c r="BN58" i="4"/>
  <c r="BN59" i="4"/>
  <c r="BI44" i="4"/>
  <c r="BQ44" i="4"/>
  <c r="AY54" i="4"/>
  <c r="BI54" i="4"/>
  <c r="BI64" i="4" s="1"/>
  <c r="BP54" i="4"/>
  <c r="AN55" i="4"/>
  <c r="AN65" i="4" s="1"/>
  <c r="AN71" i="4" s="1"/>
  <c r="AT55" i="4"/>
  <c r="AT65" i="4" s="1"/>
  <c r="AT71" i="4" s="1"/>
  <c r="BB55" i="4"/>
  <c r="BB65" i="4" s="1"/>
  <c r="BB71" i="4" s="1"/>
  <c r="BJ55" i="4"/>
  <c r="BJ65" i="4" s="1"/>
  <c r="BJ71" i="4" s="1"/>
  <c r="BQ55" i="4"/>
  <c r="AO56" i="4"/>
  <c r="AO65" i="4" s="1"/>
  <c r="AO71" i="4" s="1"/>
  <c r="AU56" i="4"/>
  <c r="AU65" i="4" s="1"/>
  <c r="AU71" i="4" s="1"/>
  <c r="BC56" i="4"/>
  <c r="BC65" i="4" s="1"/>
  <c r="BM56" i="4"/>
  <c r="AO59" i="4"/>
  <c r="BB61" i="4"/>
  <c r="BB63" i="4" s="1"/>
  <c r="AM59" i="4"/>
  <c r="AM66" i="4"/>
  <c r="AM58" i="4"/>
  <c r="AS59" i="4"/>
  <c r="AS66" i="4"/>
  <c r="AS58" i="4"/>
  <c r="AY59" i="4"/>
  <c r="AY66" i="4"/>
  <c r="AY58" i="4"/>
  <c r="BI59" i="4"/>
  <c r="BI66" i="4"/>
  <c r="BI58" i="4"/>
  <c r="BP59" i="4"/>
  <c r="BP66" i="4"/>
  <c r="BP58" i="4"/>
  <c r="AO43" i="4"/>
  <c r="AU43" i="4"/>
  <c r="BC43" i="4"/>
  <c r="BM43" i="4"/>
  <c r="AL44" i="4"/>
  <c r="AT44" i="4"/>
  <c r="BB44" i="4"/>
  <c r="BF44" i="4"/>
  <c r="BJ44" i="4"/>
  <c r="BN44" i="4"/>
  <c r="BJ54" i="4"/>
  <c r="AL56" i="4"/>
  <c r="AR56" i="4"/>
  <c r="AR65" i="4" s="1"/>
  <c r="AR71" i="4" s="1"/>
  <c r="AV56" i="4"/>
  <c r="BF56" i="4"/>
  <c r="BN56" i="4"/>
  <c r="AU59" i="4"/>
  <c r="AU64" i="4" s="1"/>
  <c r="AF43" i="2"/>
  <c r="AE43" i="2"/>
  <c r="AD43" i="2"/>
  <c r="AC43" i="2"/>
  <c r="AB43" i="2"/>
  <c r="AA43" i="2"/>
  <c r="P43" i="2"/>
  <c r="N43" i="2"/>
  <c r="AF42" i="2"/>
  <c r="AE42" i="2"/>
  <c r="AD42" i="2"/>
  <c r="AC42" i="2"/>
  <c r="AB42" i="2"/>
  <c r="AA42" i="2"/>
  <c r="P42" i="2"/>
  <c r="O42" i="2"/>
  <c r="N42" i="2"/>
  <c r="M42" i="2"/>
  <c r="AF41" i="2"/>
  <c r="AE41" i="2"/>
  <c r="AD41" i="2"/>
  <c r="AC41" i="2"/>
  <c r="AB41" i="2"/>
  <c r="AA41" i="2"/>
  <c r="P41" i="2"/>
  <c r="O41" i="2"/>
  <c r="N41" i="2"/>
  <c r="M41" i="2"/>
  <c r="AF40" i="2"/>
  <c r="AE40" i="2"/>
  <c r="AD40" i="2"/>
  <c r="AC40" i="2"/>
  <c r="AB40" i="2"/>
  <c r="AA40" i="2"/>
  <c r="P40" i="2"/>
  <c r="O40" i="2"/>
  <c r="N40" i="2"/>
  <c r="M40" i="2"/>
  <c r="AF39" i="2"/>
  <c r="AE39" i="2"/>
  <c r="AD39" i="2"/>
  <c r="AC39" i="2"/>
  <c r="AB39" i="2"/>
  <c r="AA39" i="2"/>
  <c r="P39" i="2"/>
  <c r="O39" i="2"/>
  <c r="N39" i="2"/>
  <c r="M39" i="2"/>
  <c r="AF38" i="2"/>
  <c r="AE38" i="2"/>
  <c r="AD38" i="2"/>
  <c r="AC38" i="2"/>
  <c r="AB38" i="2"/>
  <c r="AA38" i="2"/>
  <c r="P38" i="2"/>
  <c r="N38" i="2"/>
  <c r="AF37" i="2"/>
  <c r="AE37" i="2"/>
  <c r="AD37" i="2"/>
  <c r="AC37" i="2"/>
  <c r="AB37" i="2"/>
  <c r="AA37" i="2"/>
  <c r="P37" i="2"/>
  <c r="N37" i="2"/>
  <c r="K37" i="2"/>
  <c r="AF36" i="2"/>
  <c r="AE36" i="2"/>
  <c r="AD36" i="2"/>
  <c r="AC36" i="2"/>
  <c r="AB36" i="2"/>
  <c r="AA36" i="2"/>
  <c r="P36" i="2"/>
  <c r="O36" i="2"/>
  <c r="N36" i="2"/>
  <c r="K36" i="2"/>
  <c r="AF35" i="2"/>
  <c r="AE35" i="2"/>
  <c r="AD35" i="2"/>
  <c r="AC35" i="2"/>
  <c r="AB35" i="2"/>
  <c r="AA35" i="2"/>
  <c r="P35" i="2"/>
  <c r="N35" i="2"/>
  <c r="AF34" i="2"/>
  <c r="AE34" i="2"/>
  <c r="AD34" i="2"/>
  <c r="AC34" i="2"/>
  <c r="AB34" i="2"/>
  <c r="AA34" i="2"/>
  <c r="P34" i="2"/>
  <c r="N34" i="2"/>
  <c r="K34" i="2"/>
  <c r="AF33" i="2"/>
  <c r="AE33" i="2"/>
  <c r="AD33" i="2"/>
  <c r="AC33" i="2"/>
  <c r="P33" i="2"/>
  <c r="O33" i="2"/>
  <c r="N33" i="2"/>
  <c r="K33" i="2"/>
  <c r="AF32" i="2"/>
  <c r="AE32" i="2"/>
  <c r="AD32" i="2"/>
  <c r="AC32" i="2"/>
  <c r="AB32" i="2"/>
  <c r="AA32" i="2"/>
  <c r="AG32" i="2" s="1"/>
  <c r="P32" i="2"/>
  <c r="O32" i="2"/>
  <c r="N32" i="2"/>
  <c r="K32" i="2"/>
  <c r="AF31" i="2"/>
  <c r="AE31" i="2"/>
  <c r="AD31" i="2"/>
  <c r="AC31" i="2"/>
  <c r="AG31" i="2" s="1"/>
  <c r="AB31" i="2"/>
  <c r="AA31" i="2"/>
  <c r="P31" i="2"/>
  <c r="O31" i="2"/>
  <c r="N31" i="2"/>
  <c r="K31" i="2"/>
  <c r="AF30" i="2"/>
  <c r="AE30" i="2"/>
  <c r="AD30" i="2"/>
  <c r="AC30" i="2"/>
  <c r="AB30" i="2"/>
  <c r="AA30" i="2"/>
  <c r="P30" i="2"/>
  <c r="O30" i="2"/>
  <c r="N30" i="2"/>
  <c r="K30" i="2"/>
  <c r="AF29" i="2"/>
  <c r="AE29" i="2"/>
  <c r="AD29" i="2"/>
  <c r="AC29" i="2"/>
  <c r="AB29" i="2"/>
  <c r="AA29" i="2"/>
  <c r="P29" i="2"/>
  <c r="O29" i="2"/>
  <c r="N29" i="2"/>
  <c r="K29" i="2"/>
  <c r="AF28" i="2"/>
  <c r="AD28" i="2"/>
  <c r="AC28" i="2"/>
  <c r="AB28" i="2"/>
  <c r="AA28" i="2"/>
  <c r="AH28" i="2" s="1"/>
  <c r="P28" i="2"/>
  <c r="O28" i="2"/>
  <c r="N28" i="2"/>
  <c r="K28" i="2"/>
  <c r="AF27" i="2"/>
  <c r="AE27" i="2"/>
  <c r="AD27" i="2"/>
  <c r="AC27" i="2"/>
  <c r="AB27" i="2"/>
  <c r="AA27" i="2"/>
  <c r="P27" i="2"/>
  <c r="O27" i="2"/>
  <c r="N27" i="2"/>
  <c r="K27" i="2"/>
  <c r="AF26" i="2"/>
  <c r="AE26" i="2"/>
  <c r="AD26" i="2"/>
  <c r="AC26" i="2"/>
  <c r="AB26" i="2"/>
  <c r="AA26" i="2"/>
  <c r="P26" i="2"/>
  <c r="O26" i="2"/>
  <c r="N26" i="2"/>
  <c r="K26" i="2"/>
  <c r="AF25" i="2"/>
  <c r="AE25" i="2"/>
  <c r="AD25" i="2"/>
  <c r="AC25" i="2"/>
  <c r="AB25" i="2"/>
  <c r="AA25" i="2"/>
  <c r="P25" i="2"/>
  <c r="N25" i="2"/>
  <c r="AF24" i="2"/>
  <c r="AE24" i="2"/>
  <c r="AD24" i="2"/>
  <c r="AC24" i="2"/>
  <c r="AB24" i="2"/>
  <c r="AA24" i="2"/>
  <c r="P24" i="2"/>
  <c r="O24" i="2"/>
  <c r="N24" i="2"/>
  <c r="K24" i="2"/>
  <c r="AF23" i="2"/>
  <c r="AE23" i="2"/>
  <c r="AD23" i="2"/>
  <c r="AC23" i="2"/>
  <c r="AB23" i="2"/>
  <c r="AA23" i="2"/>
  <c r="P23" i="2"/>
  <c r="O23" i="2"/>
  <c r="N23" i="2"/>
  <c r="K23" i="2"/>
  <c r="AF22" i="2"/>
  <c r="AE22" i="2"/>
  <c r="AD22" i="2"/>
  <c r="AC22" i="2"/>
  <c r="AB22" i="2"/>
  <c r="AA22" i="2"/>
  <c r="P22" i="2"/>
  <c r="O22" i="2"/>
  <c r="N22" i="2"/>
  <c r="K22" i="2"/>
  <c r="AF21" i="2"/>
  <c r="AE21" i="2"/>
  <c r="AD21" i="2"/>
  <c r="AC21" i="2"/>
  <c r="AB21" i="2"/>
  <c r="AA21" i="2"/>
  <c r="P21" i="2"/>
  <c r="N21" i="2"/>
  <c r="AF20" i="2"/>
  <c r="AE20" i="2"/>
  <c r="AD20" i="2"/>
  <c r="AC20" i="2"/>
  <c r="AB20" i="2"/>
  <c r="AA20" i="2"/>
  <c r="P20" i="2"/>
  <c r="N20" i="2"/>
  <c r="AF19" i="2"/>
  <c r="AE19" i="2"/>
  <c r="AD19" i="2"/>
  <c r="AC19" i="2"/>
  <c r="AB19" i="2"/>
  <c r="AA19" i="2"/>
  <c r="P19" i="2"/>
  <c r="O19" i="2"/>
  <c r="N19" i="2"/>
  <c r="K19" i="2"/>
  <c r="AF18" i="2"/>
  <c r="AE18" i="2"/>
  <c r="AD18" i="2"/>
  <c r="AC18" i="2"/>
  <c r="AB18" i="2"/>
  <c r="AA18" i="2"/>
  <c r="O18" i="2"/>
  <c r="P18" i="2" s="1"/>
  <c r="N18" i="2"/>
  <c r="K18" i="2"/>
  <c r="AF17" i="2"/>
  <c r="AE17" i="2"/>
  <c r="AD17" i="2"/>
  <c r="AC17" i="2"/>
  <c r="AB17" i="2"/>
  <c r="AA17" i="2"/>
  <c r="P17" i="2"/>
  <c r="N17" i="2"/>
  <c r="AF16" i="2"/>
  <c r="AE16" i="2"/>
  <c r="AD16" i="2"/>
  <c r="AC16" i="2"/>
  <c r="AG16" i="2" s="1"/>
  <c r="AB16" i="2"/>
  <c r="AA16" i="2"/>
  <c r="P16" i="2"/>
  <c r="N16" i="2"/>
  <c r="AF15" i="2"/>
  <c r="AE15" i="2"/>
  <c r="AD15" i="2"/>
  <c r="AC15" i="2"/>
  <c r="AB15" i="2"/>
  <c r="AA15" i="2"/>
  <c r="P15" i="2"/>
  <c r="O15" i="2"/>
  <c r="N15" i="2"/>
  <c r="K15" i="2"/>
  <c r="AF14" i="2"/>
  <c r="AE14" i="2"/>
  <c r="AD14" i="2"/>
  <c r="AC14" i="2"/>
  <c r="P14" i="2"/>
  <c r="O14" i="2"/>
  <c r="N14" i="2"/>
  <c r="K14" i="2"/>
  <c r="AF13" i="2"/>
  <c r="AE13" i="2"/>
  <c r="AD13" i="2"/>
  <c r="AC13" i="2"/>
  <c r="AB13" i="2"/>
  <c r="O13" i="2"/>
  <c r="K13" i="2"/>
  <c r="AF12" i="2"/>
  <c r="AE12" i="2"/>
  <c r="AD12" i="2"/>
  <c r="AC12" i="2"/>
  <c r="AB12" i="2"/>
  <c r="AA12" i="2"/>
  <c r="P12" i="2"/>
  <c r="O12" i="2"/>
  <c r="N12" i="2"/>
  <c r="K12" i="2"/>
  <c r="AF11" i="2"/>
  <c r="AE11" i="2"/>
  <c r="AD11" i="2"/>
  <c r="AC11" i="2"/>
  <c r="AB11" i="2"/>
  <c r="AA11" i="2"/>
  <c r="N11" i="2"/>
  <c r="M11" i="2"/>
  <c r="P11" i="2" s="1"/>
  <c r="AF10" i="2"/>
  <c r="AE10" i="2"/>
  <c r="AD10" i="2"/>
  <c r="AC10" i="2"/>
  <c r="AB10" i="2"/>
  <c r="AA10" i="2"/>
  <c r="P10" i="2"/>
  <c r="N10" i="2"/>
  <c r="M10" i="2"/>
  <c r="K10" i="2"/>
  <c r="AF9" i="2"/>
  <c r="AE9" i="2"/>
  <c r="AD9" i="2"/>
  <c r="AC9" i="2"/>
  <c r="AB9" i="2"/>
  <c r="AA9" i="2"/>
  <c r="R9" i="2"/>
  <c r="O9" i="2"/>
  <c r="P9" i="2" s="1"/>
  <c r="N9" i="2"/>
  <c r="AF8" i="2"/>
  <c r="AE8" i="2"/>
  <c r="AD8" i="2"/>
  <c r="AC8" i="2"/>
  <c r="AB8" i="2"/>
  <c r="AA8" i="2"/>
  <c r="R8" i="2"/>
  <c r="O8" i="2"/>
  <c r="P8" i="2" s="1"/>
  <c r="N8" i="2"/>
  <c r="AF7" i="2"/>
  <c r="AE7" i="2"/>
  <c r="AD7" i="2"/>
  <c r="AC7" i="2"/>
  <c r="AB7" i="2"/>
  <c r="AA7" i="2"/>
  <c r="R7" i="2"/>
  <c r="O7" i="2"/>
  <c r="P7" i="2" s="1"/>
  <c r="N7" i="2"/>
  <c r="AF6" i="2"/>
  <c r="AE6" i="2"/>
  <c r="AD6" i="2"/>
  <c r="AC6" i="2"/>
  <c r="AB6" i="2"/>
  <c r="AA6" i="2"/>
  <c r="R6" i="2"/>
  <c r="O6" i="2"/>
  <c r="P6" i="2" s="1"/>
  <c r="N6" i="2"/>
  <c r="AF5" i="2"/>
  <c r="AE5" i="2"/>
  <c r="AD5" i="2"/>
  <c r="AC5" i="2"/>
  <c r="AB5" i="2"/>
  <c r="AA5" i="2"/>
  <c r="R5" i="2"/>
  <c r="O5" i="2"/>
  <c r="P5" i="2" s="1"/>
  <c r="N5" i="2"/>
  <c r="AF4" i="2"/>
  <c r="AE4" i="2"/>
  <c r="AD4" i="2"/>
  <c r="AC4" i="2"/>
  <c r="AB4" i="2"/>
  <c r="AA4" i="2"/>
  <c r="N4" i="2"/>
  <c r="M4" i="2"/>
  <c r="P4" i="2" s="1"/>
  <c r="AF3" i="2"/>
  <c r="AD3" i="2"/>
  <c r="AC3" i="2"/>
  <c r="AB3" i="2"/>
  <c r="P3" i="2"/>
  <c r="O3" i="2"/>
  <c r="N3" i="2"/>
  <c r="K3" i="2"/>
  <c r="Q12" i="3"/>
  <c r="N12" i="3"/>
  <c r="K12" i="3"/>
  <c r="F12" i="3"/>
  <c r="B12" i="3"/>
  <c r="AG535" i="1"/>
  <c r="AF535" i="1"/>
  <c r="AE535" i="1"/>
  <c r="AD535" i="1"/>
  <c r="AH535" i="1" s="1"/>
  <c r="AC535" i="1"/>
  <c r="AB535" i="1"/>
  <c r="Q535" i="1"/>
  <c r="O535" i="1"/>
  <c r="AG534" i="1"/>
  <c r="AF534" i="1"/>
  <c r="AE534" i="1"/>
  <c r="AD534" i="1"/>
  <c r="AC534" i="1"/>
  <c r="AH534" i="1" s="1"/>
  <c r="AB534" i="1"/>
  <c r="Q534" i="1"/>
  <c r="P534" i="1"/>
  <c r="O534" i="1"/>
  <c r="N534" i="1"/>
  <c r="A534" i="1"/>
  <c r="AG533" i="1"/>
  <c r="AF533" i="1"/>
  <c r="AE533" i="1"/>
  <c r="AD533" i="1"/>
  <c r="AC533" i="1"/>
  <c r="AH533" i="1" s="1"/>
  <c r="AB533" i="1"/>
  <c r="Q533" i="1"/>
  <c r="P533" i="1"/>
  <c r="O533" i="1"/>
  <c r="N533" i="1"/>
  <c r="A533" i="1"/>
  <c r="AG532" i="1"/>
  <c r="AF532" i="1"/>
  <c r="AE532" i="1"/>
  <c r="AD532" i="1"/>
  <c r="AC532" i="1"/>
  <c r="AB532" i="1"/>
  <c r="Q532" i="1"/>
  <c r="P532" i="1"/>
  <c r="O532" i="1"/>
  <c r="N532" i="1"/>
  <c r="A532" i="1"/>
  <c r="AG531" i="1"/>
  <c r="AF531" i="1"/>
  <c r="AE531" i="1"/>
  <c r="AD531" i="1"/>
  <c r="AC531" i="1"/>
  <c r="AB531" i="1"/>
  <c r="Q531" i="1"/>
  <c r="P531" i="1"/>
  <c r="O531" i="1"/>
  <c r="N531" i="1"/>
  <c r="A531" i="1"/>
  <c r="AG530" i="1"/>
  <c r="AF530" i="1"/>
  <c r="AE530" i="1"/>
  <c r="AD530" i="1"/>
  <c r="AC530" i="1"/>
  <c r="AH530" i="1" s="1"/>
  <c r="AB530" i="1"/>
  <c r="Q530" i="1"/>
  <c r="O530" i="1"/>
  <c r="A530" i="1"/>
  <c r="AG529" i="1"/>
  <c r="AF529" i="1"/>
  <c r="AE529" i="1"/>
  <c r="AD529" i="1"/>
  <c r="AC529" i="1"/>
  <c r="AB529" i="1"/>
  <c r="Q529" i="1"/>
  <c r="O529" i="1"/>
  <c r="L529" i="1"/>
  <c r="A529" i="1"/>
  <c r="AG528" i="1"/>
  <c r="AF528" i="1"/>
  <c r="AE528" i="1"/>
  <c r="AD528" i="1"/>
  <c r="AH528" i="1" s="1"/>
  <c r="AC528" i="1"/>
  <c r="AB528" i="1"/>
  <c r="Q528" i="1"/>
  <c r="P528" i="1"/>
  <c r="O528" i="1"/>
  <c r="L528" i="1"/>
  <c r="A528" i="1"/>
  <c r="AG527" i="1"/>
  <c r="AF527" i="1"/>
  <c r="AE527" i="1"/>
  <c r="AD527" i="1"/>
  <c r="AH527" i="1" s="1"/>
  <c r="AC527" i="1"/>
  <c r="AB527" i="1"/>
  <c r="Q527" i="1"/>
  <c r="O527" i="1"/>
  <c r="A527" i="1"/>
  <c r="AG526" i="1"/>
  <c r="AF526" i="1"/>
  <c r="AE526" i="1"/>
  <c r="AD526" i="1"/>
  <c r="AC526" i="1"/>
  <c r="AB526" i="1"/>
  <c r="AH526" i="1" s="1"/>
  <c r="Q526" i="1"/>
  <c r="O526" i="1"/>
  <c r="L526" i="1"/>
  <c r="A526" i="1"/>
  <c r="AG525" i="1"/>
  <c r="AF525" i="1"/>
  <c r="AE525" i="1"/>
  <c r="AD525" i="1"/>
  <c r="AH525" i="1" s="1"/>
  <c r="Q525" i="1"/>
  <c r="P525" i="1"/>
  <c r="O525" i="1"/>
  <c r="L525" i="1"/>
  <c r="A525" i="1"/>
  <c r="AG524" i="1"/>
  <c r="AF524" i="1"/>
  <c r="AE524" i="1"/>
  <c r="AD524" i="1"/>
  <c r="AC524" i="1"/>
  <c r="AB524" i="1"/>
  <c r="Q524" i="1"/>
  <c r="P524" i="1"/>
  <c r="O524" i="1"/>
  <c r="L524" i="1"/>
  <c r="A524" i="1"/>
  <c r="AG523" i="1"/>
  <c r="AF523" i="1"/>
  <c r="AE523" i="1"/>
  <c r="AD523" i="1"/>
  <c r="AC523" i="1"/>
  <c r="AH523" i="1" s="1"/>
  <c r="AB523" i="1"/>
  <c r="Q523" i="1"/>
  <c r="P523" i="1"/>
  <c r="O523" i="1"/>
  <c r="L523" i="1"/>
  <c r="A523" i="1"/>
  <c r="AG522" i="1"/>
  <c r="AF522" i="1"/>
  <c r="AE522" i="1"/>
  <c r="AD522" i="1"/>
  <c r="AC522" i="1"/>
  <c r="AH522" i="1" s="1"/>
  <c r="AB522" i="1"/>
  <c r="Q522" i="1"/>
  <c r="P522" i="1"/>
  <c r="O522" i="1"/>
  <c r="L522" i="1"/>
  <c r="A522" i="1"/>
  <c r="AG521" i="1"/>
  <c r="AF521" i="1"/>
  <c r="AE521" i="1"/>
  <c r="AD521" i="1"/>
  <c r="AC521" i="1"/>
  <c r="AB521" i="1"/>
  <c r="Q521" i="1"/>
  <c r="P521" i="1"/>
  <c r="O521" i="1"/>
  <c r="L521" i="1"/>
  <c r="A521" i="1"/>
  <c r="AI520" i="1"/>
  <c r="AG520" i="1"/>
  <c r="AE520" i="1"/>
  <c r="AD520" i="1"/>
  <c r="AC520" i="1"/>
  <c r="AH520" i="1" s="1"/>
  <c r="AB520" i="1"/>
  <c r="Q520" i="1"/>
  <c r="P520" i="1"/>
  <c r="O520" i="1"/>
  <c r="L520" i="1"/>
  <c r="A520" i="1"/>
  <c r="AG519" i="1"/>
  <c r="AF519" i="1"/>
  <c r="AE519" i="1"/>
  <c r="AD519" i="1"/>
  <c r="AC519" i="1"/>
  <c r="AB519" i="1"/>
  <c r="Q519" i="1"/>
  <c r="P519" i="1"/>
  <c r="O519" i="1"/>
  <c r="L519" i="1"/>
  <c r="A519" i="1"/>
  <c r="AG518" i="1"/>
  <c r="AF518" i="1"/>
  <c r="AE518" i="1"/>
  <c r="AD518" i="1"/>
  <c r="AC518" i="1"/>
  <c r="AH518" i="1" s="1"/>
  <c r="AB518" i="1"/>
  <c r="Q518" i="1"/>
  <c r="P518" i="1"/>
  <c r="O518" i="1"/>
  <c r="L518" i="1"/>
  <c r="A518" i="1"/>
  <c r="AG517" i="1"/>
  <c r="AF517" i="1"/>
  <c r="AE517" i="1"/>
  <c r="AD517" i="1"/>
  <c r="AC517" i="1"/>
  <c r="AH517" i="1" s="1"/>
  <c r="AB517" i="1"/>
  <c r="Q517" i="1"/>
  <c r="O517" i="1"/>
  <c r="A517" i="1"/>
  <c r="AG516" i="1"/>
  <c r="AF516" i="1"/>
  <c r="AE516" i="1"/>
  <c r="AD516" i="1"/>
  <c r="AC516" i="1"/>
  <c r="AB516" i="1"/>
  <c r="Q516" i="1"/>
  <c r="P516" i="1"/>
  <c r="O516" i="1"/>
  <c r="L516" i="1"/>
  <c r="A516" i="1"/>
  <c r="AG515" i="1"/>
  <c r="AF515" i="1"/>
  <c r="AE515" i="1"/>
  <c r="AD515" i="1"/>
  <c r="AC515" i="1"/>
  <c r="AB515" i="1"/>
  <c r="Q515" i="1"/>
  <c r="P515" i="1"/>
  <c r="O515" i="1"/>
  <c r="L515" i="1"/>
  <c r="A515" i="1"/>
  <c r="AG514" i="1"/>
  <c r="AF514" i="1"/>
  <c r="AE514" i="1"/>
  <c r="AD514" i="1"/>
  <c r="AC514" i="1"/>
  <c r="AB514" i="1"/>
  <c r="AH514" i="1" s="1"/>
  <c r="Q514" i="1"/>
  <c r="P514" i="1"/>
  <c r="O514" i="1"/>
  <c r="L514" i="1"/>
  <c r="A514" i="1"/>
  <c r="AG513" i="1"/>
  <c r="AF513" i="1"/>
  <c r="AE513" i="1"/>
  <c r="AD513" i="1"/>
  <c r="AC513" i="1"/>
  <c r="AB513" i="1"/>
  <c r="Q513" i="1"/>
  <c r="O513" i="1"/>
  <c r="A513" i="1"/>
  <c r="AG512" i="1"/>
  <c r="AF512" i="1"/>
  <c r="AE512" i="1"/>
  <c r="AD512" i="1"/>
  <c r="AC512" i="1"/>
  <c r="AB512" i="1"/>
  <c r="Q512" i="1"/>
  <c r="O512" i="1"/>
  <c r="A512" i="1"/>
  <c r="AG511" i="1"/>
  <c r="AF511" i="1"/>
  <c r="AE511" i="1"/>
  <c r="AD511" i="1"/>
  <c r="AC511" i="1"/>
  <c r="AB511" i="1"/>
  <c r="Q511" i="1"/>
  <c r="P511" i="1"/>
  <c r="O511" i="1"/>
  <c r="L511" i="1"/>
  <c r="A511" i="1"/>
  <c r="AG510" i="1"/>
  <c r="AF510" i="1"/>
  <c r="AE510" i="1"/>
  <c r="AD510" i="1"/>
  <c r="AC510" i="1"/>
  <c r="AB510" i="1"/>
  <c r="AH510" i="1" s="1"/>
  <c r="Q510" i="1"/>
  <c r="P510" i="1"/>
  <c r="O510" i="1"/>
  <c r="L510" i="1"/>
  <c r="A510" i="1"/>
  <c r="AG509" i="1"/>
  <c r="AF509" i="1"/>
  <c r="AE509" i="1"/>
  <c r="AD509" i="1"/>
  <c r="AC509" i="1"/>
  <c r="AB509" i="1"/>
  <c r="Q509" i="1"/>
  <c r="O509" i="1"/>
  <c r="A509" i="1"/>
  <c r="AG508" i="1"/>
  <c r="AF508" i="1"/>
  <c r="AE508" i="1"/>
  <c r="AD508" i="1"/>
  <c r="AC508" i="1"/>
  <c r="AB508" i="1"/>
  <c r="Q508" i="1"/>
  <c r="O508" i="1"/>
  <c r="A508" i="1"/>
  <c r="AG507" i="1"/>
  <c r="AF507" i="1"/>
  <c r="AE507" i="1"/>
  <c r="AD507" i="1"/>
  <c r="AC507" i="1"/>
  <c r="AB507" i="1"/>
  <c r="Q507" i="1"/>
  <c r="P507" i="1"/>
  <c r="O507" i="1"/>
  <c r="L507" i="1"/>
  <c r="A507" i="1"/>
  <c r="AG506" i="1"/>
  <c r="AF506" i="1"/>
  <c r="AE506" i="1"/>
  <c r="AD506" i="1"/>
  <c r="Q506" i="1"/>
  <c r="P506" i="1"/>
  <c r="O506" i="1"/>
  <c r="L506" i="1"/>
  <c r="A506" i="1"/>
  <c r="AG505" i="1"/>
  <c r="AF505" i="1"/>
  <c r="AE505" i="1"/>
  <c r="AD505" i="1"/>
  <c r="AC505" i="1"/>
  <c r="AH505" i="1" s="1"/>
  <c r="P505" i="1"/>
  <c r="L505" i="1"/>
  <c r="A505" i="1"/>
  <c r="AG504" i="1"/>
  <c r="AF504" i="1"/>
  <c r="AE504" i="1"/>
  <c r="AD504" i="1"/>
  <c r="AH504" i="1" s="1"/>
  <c r="AC504" i="1"/>
  <c r="AB504" i="1"/>
  <c r="Q504" i="1"/>
  <c r="P504" i="1"/>
  <c r="O504" i="1"/>
  <c r="L504" i="1"/>
  <c r="A504" i="1"/>
  <c r="AG503" i="1"/>
  <c r="AF503" i="1"/>
  <c r="AE503" i="1"/>
  <c r="AD503" i="1"/>
  <c r="AH503" i="1" s="1"/>
  <c r="AC503" i="1"/>
  <c r="AB503" i="1"/>
  <c r="Q503" i="1"/>
  <c r="O503" i="1"/>
  <c r="N503" i="1"/>
  <c r="A503" i="1"/>
  <c r="AG502" i="1"/>
  <c r="AF502" i="1"/>
  <c r="AE502" i="1"/>
  <c r="AD502" i="1"/>
  <c r="AC502" i="1"/>
  <c r="AB502" i="1"/>
  <c r="Q502" i="1"/>
  <c r="O502" i="1"/>
  <c r="N502" i="1"/>
  <c r="L502" i="1"/>
  <c r="A502" i="1"/>
  <c r="AG501" i="1"/>
  <c r="AF501" i="1"/>
  <c r="AE501" i="1"/>
  <c r="AD501" i="1"/>
  <c r="AC501" i="1"/>
  <c r="AB501" i="1"/>
  <c r="S501" i="1"/>
  <c r="P501" i="1"/>
  <c r="Q501" i="1" s="1"/>
  <c r="O501" i="1"/>
  <c r="A501" i="1"/>
  <c r="AG500" i="1"/>
  <c r="AF500" i="1"/>
  <c r="AE500" i="1"/>
  <c r="AD500" i="1"/>
  <c r="AC500" i="1"/>
  <c r="AH500" i="1" s="1"/>
  <c r="AB500" i="1"/>
  <c r="S500" i="1"/>
  <c r="P500" i="1"/>
  <c r="Q500" i="1" s="1"/>
  <c r="O500" i="1"/>
  <c r="A500" i="1"/>
  <c r="AG499" i="1"/>
  <c r="AF499" i="1"/>
  <c r="AE499" i="1"/>
  <c r="AD499" i="1"/>
  <c r="AC499" i="1"/>
  <c r="AB499" i="1"/>
  <c r="S499" i="1"/>
  <c r="P499" i="1"/>
  <c r="Q499" i="1" s="1"/>
  <c r="O499" i="1"/>
  <c r="A499" i="1"/>
  <c r="AG498" i="1"/>
  <c r="AF498" i="1"/>
  <c r="AE498" i="1"/>
  <c r="AD498" i="1"/>
  <c r="AC498" i="1"/>
  <c r="AH498" i="1" s="1"/>
  <c r="AB498" i="1"/>
  <c r="S498" i="1"/>
  <c r="P498" i="1"/>
  <c r="Q498" i="1" s="1"/>
  <c r="O498" i="1"/>
  <c r="A498" i="1"/>
  <c r="AG497" i="1"/>
  <c r="AF497" i="1"/>
  <c r="AE497" i="1"/>
  <c r="AD497" i="1"/>
  <c r="AC497" i="1"/>
  <c r="AB497" i="1"/>
  <c r="S497" i="1"/>
  <c r="P497" i="1"/>
  <c r="Q497" i="1" s="1"/>
  <c r="O497" i="1"/>
  <c r="A497" i="1"/>
  <c r="AG496" i="1"/>
  <c r="AF496" i="1"/>
  <c r="AE496" i="1"/>
  <c r="AD496" i="1"/>
  <c r="AC496" i="1"/>
  <c r="AH496" i="1" s="1"/>
  <c r="AB496" i="1"/>
  <c r="O496" i="1"/>
  <c r="N496" i="1"/>
  <c r="Q496" i="1" s="1"/>
  <c r="A496" i="1"/>
  <c r="AG495" i="1"/>
  <c r="AE495" i="1"/>
  <c r="AD495" i="1"/>
  <c r="AC495" i="1"/>
  <c r="Q495" i="1"/>
  <c r="P495" i="1"/>
  <c r="O495" i="1"/>
  <c r="N495" i="1"/>
  <c r="L495" i="1"/>
  <c r="A495" i="1"/>
  <c r="AG494" i="1"/>
  <c r="AF494" i="1"/>
  <c r="AE494" i="1"/>
  <c r="AD494" i="1"/>
  <c r="AC494" i="1"/>
  <c r="AB494" i="1"/>
  <c r="AH494" i="1" s="1"/>
  <c r="S494" i="1"/>
  <c r="P494" i="1"/>
  <c r="Q494" i="1" s="1"/>
  <c r="O494" i="1"/>
  <c r="A494" i="1"/>
  <c r="AG493" i="1"/>
  <c r="AF493" i="1"/>
  <c r="AE493" i="1"/>
  <c r="AD493" i="1"/>
  <c r="AC493" i="1"/>
  <c r="AB493" i="1"/>
  <c r="AH493" i="1" s="1"/>
  <c r="Q493" i="1"/>
  <c r="P493" i="1"/>
  <c r="O493" i="1"/>
  <c r="N493" i="1"/>
  <c r="A493" i="1"/>
  <c r="AG492" i="1"/>
  <c r="AF492" i="1"/>
  <c r="AE492" i="1"/>
  <c r="AD492" i="1"/>
  <c r="AC492" i="1"/>
  <c r="AB492" i="1"/>
  <c r="Q492" i="1"/>
  <c r="P492" i="1"/>
  <c r="O492" i="1"/>
  <c r="N492" i="1"/>
  <c r="L492" i="1"/>
  <c r="A492" i="1"/>
  <c r="AG491" i="1"/>
  <c r="AF491" i="1"/>
  <c r="AE491" i="1"/>
  <c r="AD491" i="1"/>
  <c r="AC491" i="1"/>
  <c r="AB491" i="1"/>
  <c r="Q491" i="1"/>
  <c r="P491" i="1"/>
  <c r="O491" i="1"/>
  <c r="N491" i="1"/>
  <c r="A491" i="1"/>
  <c r="AG490" i="1"/>
  <c r="AF490" i="1"/>
  <c r="AE490" i="1"/>
  <c r="AD490" i="1"/>
  <c r="AC490" i="1"/>
  <c r="AB490" i="1"/>
  <c r="Q490" i="1"/>
  <c r="P490" i="1"/>
  <c r="O490" i="1"/>
  <c r="N490" i="1"/>
  <c r="A490" i="1"/>
  <c r="AG489" i="1"/>
  <c r="AF489" i="1"/>
  <c r="AE489" i="1"/>
  <c r="AD489" i="1"/>
  <c r="AC489" i="1"/>
  <c r="AB489" i="1"/>
  <c r="Q489" i="1"/>
  <c r="P489" i="1"/>
  <c r="O489" i="1"/>
  <c r="N489" i="1"/>
  <c r="A489" i="1"/>
  <c r="AG488" i="1"/>
  <c r="AF488" i="1"/>
  <c r="AE488" i="1"/>
  <c r="AD488" i="1"/>
  <c r="AC488" i="1"/>
  <c r="AB488" i="1"/>
  <c r="Q488" i="1"/>
  <c r="P488" i="1"/>
  <c r="O488" i="1"/>
  <c r="N488" i="1"/>
  <c r="A488" i="1"/>
  <c r="AG487" i="1"/>
  <c r="AF487" i="1"/>
  <c r="AE487" i="1"/>
  <c r="AD487" i="1"/>
  <c r="AC487" i="1"/>
  <c r="AB487" i="1"/>
  <c r="Q487" i="1"/>
  <c r="P487" i="1"/>
  <c r="O487" i="1"/>
  <c r="N487" i="1"/>
  <c r="A487" i="1"/>
  <c r="AG486" i="1"/>
  <c r="AF486" i="1"/>
  <c r="AE486" i="1"/>
  <c r="AD486" i="1"/>
  <c r="AC486" i="1"/>
  <c r="AB486" i="1"/>
  <c r="Q486" i="1"/>
  <c r="P486" i="1"/>
  <c r="O486" i="1"/>
  <c r="N486" i="1"/>
  <c r="A486" i="1"/>
  <c r="AG485" i="1"/>
  <c r="AF485" i="1"/>
  <c r="AE485" i="1"/>
  <c r="AD485" i="1"/>
  <c r="AC485" i="1"/>
  <c r="AB485" i="1"/>
  <c r="Q485" i="1"/>
  <c r="P485" i="1"/>
  <c r="O485" i="1"/>
  <c r="N485" i="1"/>
  <c r="A485" i="1"/>
  <c r="AG484" i="1"/>
  <c r="AF484" i="1"/>
  <c r="AE484" i="1"/>
  <c r="AD484" i="1"/>
  <c r="AC484" i="1"/>
  <c r="AB484" i="1"/>
  <c r="Q484" i="1"/>
  <c r="P484" i="1"/>
  <c r="O484" i="1"/>
  <c r="N484" i="1"/>
  <c r="A484" i="1"/>
  <c r="AG483" i="1"/>
  <c r="AF483" i="1"/>
  <c r="AE483" i="1"/>
  <c r="AD483" i="1"/>
  <c r="AC483" i="1"/>
  <c r="AB483" i="1"/>
  <c r="Q483" i="1"/>
  <c r="P483" i="1"/>
  <c r="O483" i="1"/>
  <c r="N483" i="1"/>
  <c r="A483" i="1"/>
  <c r="AG482" i="1"/>
  <c r="AF482" i="1"/>
  <c r="AE482" i="1"/>
  <c r="AD482" i="1"/>
  <c r="AC482" i="1"/>
  <c r="AB482" i="1"/>
  <c r="Q482" i="1"/>
  <c r="P482" i="1"/>
  <c r="O482" i="1"/>
  <c r="N482" i="1"/>
  <c r="A482" i="1"/>
  <c r="AG481" i="1"/>
  <c r="AF481" i="1"/>
  <c r="AE481" i="1"/>
  <c r="AD481" i="1"/>
  <c r="AC481" i="1"/>
  <c r="AB481" i="1"/>
  <c r="Q481" i="1"/>
  <c r="P481" i="1"/>
  <c r="O481" i="1"/>
  <c r="N481" i="1"/>
  <c r="A481" i="1"/>
  <c r="AG480" i="1"/>
  <c r="AF480" i="1"/>
  <c r="AE480" i="1"/>
  <c r="AD480" i="1"/>
  <c r="AC480" i="1"/>
  <c r="AB480" i="1"/>
  <c r="Q480" i="1"/>
  <c r="P480" i="1"/>
  <c r="O480" i="1"/>
  <c r="N480" i="1"/>
  <c r="A480" i="1"/>
  <c r="AG479" i="1"/>
  <c r="AF479" i="1"/>
  <c r="AE479" i="1"/>
  <c r="AD479" i="1"/>
  <c r="AC479" i="1"/>
  <c r="AB479" i="1"/>
  <c r="Q479" i="1"/>
  <c r="P479" i="1"/>
  <c r="O479" i="1"/>
  <c r="N479" i="1"/>
  <c r="A479" i="1"/>
  <c r="AG478" i="1"/>
  <c r="AF478" i="1"/>
  <c r="AE478" i="1"/>
  <c r="AD478" i="1"/>
  <c r="AC478" i="1"/>
  <c r="AB478" i="1"/>
  <c r="Q478" i="1"/>
  <c r="P478" i="1"/>
  <c r="O478" i="1"/>
  <c r="N478" i="1"/>
  <c r="A478" i="1"/>
  <c r="AG477" i="1"/>
  <c r="AF477" i="1"/>
  <c r="AE477" i="1"/>
  <c r="AD477" i="1"/>
  <c r="AC477" i="1"/>
  <c r="AB477" i="1"/>
  <c r="Q477" i="1"/>
  <c r="P477" i="1"/>
  <c r="O477" i="1"/>
  <c r="N477" i="1"/>
  <c r="A477" i="1"/>
  <c r="AG476" i="1"/>
  <c r="AF476" i="1"/>
  <c r="AE476" i="1"/>
  <c r="AD476" i="1"/>
  <c r="AC476" i="1"/>
  <c r="AB476" i="1"/>
  <c r="Q476" i="1"/>
  <c r="P476" i="1"/>
  <c r="O476" i="1"/>
  <c r="N476" i="1"/>
  <c r="A476" i="1"/>
  <c r="AG475" i="1"/>
  <c r="AF475" i="1"/>
  <c r="AE475" i="1"/>
  <c r="AD475" i="1"/>
  <c r="AC475" i="1"/>
  <c r="AB475" i="1"/>
  <c r="Q475" i="1"/>
  <c r="P475" i="1"/>
  <c r="O475" i="1"/>
  <c r="N475" i="1"/>
  <c r="A475" i="1"/>
  <c r="AG474" i="1"/>
  <c r="AF474" i="1"/>
  <c r="AE474" i="1"/>
  <c r="AD474" i="1"/>
  <c r="AC474" i="1"/>
  <c r="AB474" i="1"/>
  <c r="Q474" i="1"/>
  <c r="P474" i="1"/>
  <c r="O474" i="1"/>
  <c r="N474" i="1"/>
  <c r="A474" i="1"/>
  <c r="AG473" i="1"/>
  <c r="AF473" i="1"/>
  <c r="AE473" i="1"/>
  <c r="AD473" i="1"/>
  <c r="AC473" i="1"/>
  <c r="AB473" i="1"/>
  <c r="Q473" i="1"/>
  <c r="P473" i="1"/>
  <c r="O473" i="1"/>
  <c r="N473" i="1"/>
  <c r="A473" i="1"/>
  <c r="AG472" i="1"/>
  <c r="AF472" i="1"/>
  <c r="AE472" i="1"/>
  <c r="AD472" i="1"/>
  <c r="AC472" i="1"/>
  <c r="AB472" i="1"/>
  <c r="Q472" i="1"/>
  <c r="P472" i="1"/>
  <c r="O472" i="1"/>
  <c r="N472" i="1"/>
  <c r="A472" i="1"/>
  <c r="AG471" i="1"/>
  <c r="AF471" i="1"/>
  <c r="AE471" i="1"/>
  <c r="AD471" i="1"/>
  <c r="AC471" i="1"/>
  <c r="AB471" i="1"/>
  <c r="Q471" i="1"/>
  <c r="P471" i="1"/>
  <c r="O471" i="1"/>
  <c r="N471" i="1"/>
  <c r="A471" i="1"/>
  <c r="AG470" i="1"/>
  <c r="AF470" i="1"/>
  <c r="AE470" i="1"/>
  <c r="AD470" i="1"/>
  <c r="AC470" i="1"/>
  <c r="AB470" i="1"/>
  <c r="Q470" i="1"/>
  <c r="P470" i="1"/>
  <c r="O470" i="1"/>
  <c r="N470" i="1"/>
  <c r="A470" i="1"/>
  <c r="AG469" i="1"/>
  <c r="AF469" i="1"/>
  <c r="AE469" i="1"/>
  <c r="AD469" i="1"/>
  <c r="AC469" i="1"/>
  <c r="AB469" i="1"/>
  <c r="Q469" i="1"/>
  <c r="P469" i="1"/>
  <c r="O469" i="1"/>
  <c r="N469" i="1"/>
  <c r="A469" i="1"/>
  <c r="AG468" i="1"/>
  <c r="AF468" i="1"/>
  <c r="AE468" i="1"/>
  <c r="AD468" i="1"/>
  <c r="AC468" i="1"/>
  <c r="AB468" i="1"/>
  <c r="Q468" i="1"/>
  <c r="P468" i="1"/>
  <c r="O468" i="1"/>
  <c r="N468" i="1"/>
  <c r="A468" i="1"/>
  <c r="AG467" i="1"/>
  <c r="AF467" i="1"/>
  <c r="AE467" i="1"/>
  <c r="AD467" i="1"/>
  <c r="AC467" i="1"/>
  <c r="AB467" i="1"/>
  <c r="Q467" i="1"/>
  <c r="P467" i="1"/>
  <c r="O467" i="1"/>
  <c r="N467" i="1"/>
  <c r="A467" i="1"/>
  <c r="AG466" i="1"/>
  <c r="AF466" i="1"/>
  <c r="AE466" i="1"/>
  <c r="AD466" i="1"/>
  <c r="AC466" i="1"/>
  <c r="AB466" i="1"/>
  <c r="Q466" i="1"/>
  <c r="P466" i="1"/>
  <c r="O466" i="1"/>
  <c r="N466" i="1"/>
  <c r="A466" i="1"/>
  <c r="AG465" i="1"/>
  <c r="AF465" i="1"/>
  <c r="AE465" i="1"/>
  <c r="AD465" i="1"/>
  <c r="AC465" i="1"/>
  <c r="AB465" i="1"/>
  <c r="Q465" i="1"/>
  <c r="P465" i="1"/>
  <c r="O465" i="1"/>
  <c r="N465" i="1"/>
  <c r="A465" i="1"/>
  <c r="AG464" i="1"/>
  <c r="AF464" i="1"/>
  <c r="AE464" i="1"/>
  <c r="AD464" i="1"/>
  <c r="AC464" i="1"/>
  <c r="AB464" i="1"/>
  <c r="Q464" i="1"/>
  <c r="P464" i="1"/>
  <c r="O464" i="1"/>
  <c r="N464" i="1"/>
  <c r="A464" i="1"/>
  <c r="AG463" i="1"/>
  <c r="AF463" i="1"/>
  <c r="AE463" i="1"/>
  <c r="AD463" i="1"/>
  <c r="AC463" i="1"/>
  <c r="AB463" i="1"/>
  <c r="Q463" i="1"/>
  <c r="P463" i="1"/>
  <c r="O463" i="1"/>
  <c r="N463" i="1"/>
  <c r="A463" i="1"/>
  <c r="AG462" i="1"/>
  <c r="AF462" i="1"/>
  <c r="AE462" i="1"/>
  <c r="AD462" i="1"/>
  <c r="AC462" i="1"/>
  <c r="AB462" i="1"/>
  <c r="Q462" i="1"/>
  <c r="P462" i="1"/>
  <c r="O462" i="1"/>
  <c r="N462" i="1"/>
  <c r="A462" i="1"/>
  <c r="AG461" i="1"/>
  <c r="AF461" i="1"/>
  <c r="AE461" i="1"/>
  <c r="AD461" i="1"/>
  <c r="AC461" i="1"/>
  <c r="AB461" i="1"/>
  <c r="Q461" i="1"/>
  <c r="P461" i="1"/>
  <c r="O461" i="1"/>
  <c r="N461" i="1"/>
  <c r="A461" i="1"/>
  <c r="AG460" i="1"/>
  <c r="AF460" i="1"/>
  <c r="AE460" i="1"/>
  <c r="AD460" i="1"/>
  <c r="AC460" i="1"/>
  <c r="AB460" i="1"/>
  <c r="Q460" i="1"/>
  <c r="P460" i="1"/>
  <c r="O460" i="1"/>
  <c r="N460" i="1"/>
  <c r="A460" i="1"/>
  <c r="AG459" i="1"/>
  <c r="AF459" i="1"/>
  <c r="AE459" i="1"/>
  <c r="AD459" i="1"/>
  <c r="AC459" i="1"/>
  <c r="AB459" i="1"/>
  <c r="Q459" i="1"/>
  <c r="P459" i="1"/>
  <c r="O459" i="1"/>
  <c r="N459" i="1"/>
  <c r="A459" i="1"/>
  <c r="AG458" i="1"/>
  <c r="AF458" i="1"/>
  <c r="AE458" i="1"/>
  <c r="AD458" i="1"/>
  <c r="AC458" i="1"/>
  <c r="AB458" i="1"/>
  <c r="Q458" i="1"/>
  <c r="P458" i="1"/>
  <c r="O458" i="1"/>
  <c r="N458" i="1"/>
  <c r="A458" i="1"/>
  <c r="AG457" i="1"/>
  <c r="AF457" i="1"/>
  <c r="AE457" i="1"/>
  <c r="AD457" i="1"/>
  <c r="AC457" i="1"/>
  <c r="AB457" i="1"/>
  <c r="Q457" i="1"/>
  <c r="P457" i="1"/>
  <c r="O457" i="1"/>
  <c r="N457" i="1"/>
  <c r="A457" i="1"/>
  <c r="AG456" i="1"/>
  <c r="AF456" i="1"/>
  <c r="AE456" i="1"/>
  <c r="AD456" i="1"/>
  <c r="AC456" i="1"/>
  <c r="AB456" i="1"/>
  <c r="AH456" i="1" s="1"/>
  <c r="Q456" i="1"/>
  <c r="O456" i="1"/>
  <c r="A456" i="1"/>
  <c r="AG455" i="1"/>
  <c r="AF455" i="1"/>
  <c r="AE455" i="1"/>
  <c r="AD455" i="1"/>
  <c r="AH455" i="1" s="1"/>
  <c r="AC455" i="1"/>
  <c r="AB455" i="1"/>
  <c r="Q455" i="1"/>
  <c r="O455" i="1"/>
  <c r="A455" i="1"/>
  <c r="AI454" i="1"/>
  <c r="AG454" i="1"/>
  <c r="AF454" i="1"/>
  <c r="AE454" i="1"/>
  <c r="AD454" i="1"/>
  <c r="AC454" i="1"/>
  <c r="AB454" i="1"/>
  <c r="Q454" i="1"/>
  <c r="P454" i="1"/>
  <c r="O454" i="1"/>
  <c r="N454" i="1"/>
  <c r="L454" i="1"/>
  <c r="A454" i="1"/>
  <c r="AG453" i="1"/>
  <c r="AF453" i="1"/>
  <c r="AE453" i="1"/>
  <c r="AD453" i="1"/>
  <c r="AC453" i="1"/>
  <c r="AB453" i="1"/>
  <c r="AH453" i="1" s="1"/>
  <c r="Q453" i="1"/>
  <c r="P453" i="1"/>
  <c r="O453" i="1"/>
  <c r="N453" i="1"/>
  <c r="L453" i="1"/>
  <c r="A453" i="1"/>
  <c r="AG452" i="1"/>
  <c r="AF452" i="1"/>
  <c r="AE452" i="1"/>
  <c r="AD452" i="1"/>
  <c r="AC452" i="1"/>
  <c r="AB452" i="1"/>
  <c r="Q452" i="1"/>
  <c r="P452" i="1"/>
  <c r="O452" i="1"/>
  <c r="N452" i="1"/>
  <c r="L452" i="1"/>
  <c r="A452" i="1"/>
  <c r="AG451" i="1"/>
  <c r="AF451" i="1"/>
  <c r="AE451" i="1"/>
  <c r="AD451" i="1"/>
  <c r="AH451" i="1" s="1"/>
  <c r="AC451" i="1"/>
  <c r="AB451" i="1"/>
  <c r="Q451" i="1"/>
  <c r="P451" i="1"/>
  <c r="O451" i="1"/>
  <c r="N451" i="1"/>
  <c r="L451" i="1"/>
  <c r="A451" i="1"/>
  <c r="AG450" i="1"/>
  <c r="AF450" i="1"/>
  <c r="AE450" i="1"/>
  <c r="AD450" i="1"/>
  <c r="AH450" i="1" s="1"/>
  <c r="AC450" i="1"/>
  <c r="AB450" i="1"/>
  <c r="AI450" i="1" s="1"/>
  <c r="Q450" i="1"/>
  <c r="O450" i="1"/>
  <c r="N450" i="1"/>
  <c r="L450" i="1"/>
  <c r="A450" i="1"/>
  <c r="AG449" i="1"/>
  <c r="AF449" i="1"/>
  <c r="AE449" i="1"/>
  <c r="AD449" i="1"/>
  <c r="AH449" i="1" s="1"/>
  <c r="AC449" i="1"/>
  <c r="AB449" i="1"/>
  <c r="Q449" i="1"/>
  <c r="P449" i="1"/>
  <c r="O449" i="1"/>
  <c r="N449" i="1"/>
  <c r="L449" i="1"/>
  <c r="A449" i="1"/>
  <c r="AG448" i="1"/>
  <c r="AF448" i="1"/>
  <c r="AE448" i="1"/>
  <c r="AD448" i="1"/>
  <c r="AC448" i="1"/>
  <c r="AB448" i="1"/>
  <c r="Q448" i="1"/>
  <c r="A448" i="1"/>
  <c r="AG447" i="1"/>
  <c r="AF447" i="1"/>
  <c r="AE447" i="1"/>
  <c r="AD447" i="1"/>
  <c r="AC447" i="1"/>
  <c r="AB447" i="1"/>
  <c r="AH447" i="1" s="1"/>
  <c r="S447" i="1"/>
  <c r="Q447" i="1"/>
  <c r="P447" i="1"/>
  <c r="O447" i="1"/>
  <c r="N447" i="1"/>
  <c r="L447" i="1"/>
  <c r="A447" i="1"/>
  <c r="AG446" i="1"/>
  <c r="AF446" i="1"/>
  <c r="AE446" i="1"/>
  <c r="AD446" i="1"/>
  <c r="AH446" i="1" s="1"/>
  <c r="AC446" i="1"/>
  <c r="AB446" i="1"/>
  <c r="S446" i="1"/>
  <c r="Q446" i="1"/>
  <c r="P446" i="1"/>
  <c r="O446" i="1"/>
  <c r="N446" i="1"/>
  <c r="L446" i="1"/>
  <c r="A446" i="1"/>
  <c r="AG445" i="1"/>
  <c r="AF445" i="1"/>
  <c r="AE445" i="1"/>
  <c r="AD445" i="1"/>
  <c r="AC445" i="1"/>
  <c r="AB445" i="1"/>
  <c r="AH445" i="1" s="1"/>
  <c r="S445" i="1"/>
  <c r="Q445" i="1"/>
  <c r="P445" i="1"/>
  <c r="O445" i="1"/>
  <c r="N445" i="1"/>
  <c r="L445" i="1"/>
  <c r="A445" i="1"/>
  <c r="AG444" i="1"/>
  <c r="AF444" i="1"/>
  <c r="AE444" i="1"/>
  <c r="AD444" i="1"/>
  <c r="AH444" i="1" s="1"/>
  <c r="AC444" i="1"/>
  <c r="AB444" i="1"/>
  <c r="Q444" i="1"/>
  <c r="P444" i="1"/>
  <c r="O444" i="1"/>
  <c r="N444" i="1"/>
  <c r="L444" i="1"/>
  <c r="A444" i="1"/>
  <c r="AG443" i="1"/>
  <c r="AF443" i="1"/>
  <c r="AE443" i="1"/>
  <c r="AD443" i="1"/>
  <c r="AC443" i="1"/>
  <c r="AB443" i="1"/>
  <c r="AH443" i="1" s="1"/>
  <c r="S443" i="1"/>
  <c r="Q443" i="1"/>
  <c r="P443" i="1"/>
  <c r="O443" i="1"/>
  <c r="N443" i="1"/>
  <c r="L443" i="1"/>
  <c r="A443" i="1"/>
  <c r="AG442" i="1"/>
  <c r="AF442" i="1"/>
  <c r="AE442" i="1"/>
  <c r="AD442" i="1"/>
  <c r="AC442" i="1"/>
  <c r="AB442" i="1"/>
  <c r="S442" i="1"/>
  <c r="Q442" i="1"/>
  <c r="P442" i="1"/>
  <c r="O442" i="1"/>
  <c r="N442" i="1"/>
  <c r="L442" i="1"/>
  <c r="A442" i="1"/>
  <c r="AG441" i="1"/>
  <c r="AF441" i="1"/>
  <c r="AE441" i="1"/>
  <c r="AD441" i="1"/>
  <c r="AC441" i="1"/>
  <c r="AB441" i="1"/>
  <c r="AH441" i="1" s="1"/>
  <c r="Q441" i="1"/>
  <c r="P441" i="1"/>
  <c r="O441" i="1"/>
  <c r="N441" i="1"/>
  <c r="L441" i="1"/>
  <c r="A441" i="1"/>
  <c r="AG440" i="1"/>
  <c r="AF440" i="1"/>
  <c r="AE440" i="1"/>
  <c r="AD440" i="1"/>
  <c r="AC440" i="1"/>
  <c r="AB440" i="1"/>
  <c r="AH440" i="1" s="1"/>
  <c r="S440" i="1"/>
  <c r="Q440" i="1"/>
  <c r="O440" i="1"/>
  <c r="N440" i="1"/>
  <c r="L440" i="1"/>
  <c r="A440" i="1"/>
  <c r="AG439" i="1"/>
  <c r="AF439" i="1"/>
  <c r="AE439" i="1"/>
  <c r="AD439" i="1"/>
  <c r="AC439" i="1"/>
  <c r="AB439" i="1"/>
  <c r="Q439" i="1"/>
  <c r="O439" i="1"/>
  <c r="N439" i="1"/>
  <c r="L439" i="1"/>
  <c r="A439" i="1"/>
  <c r="AG438" i="1"/>
  <c r="AF438" i="1"/>
  <c r="AE438" i="1"/>
  <c r="AD438" i="1"/>
  <c r="AC438" i="1"/>
  <c r="AB438" i="1"/>
  <c r="S438" i="1"/>
  <c r="Q438" i="1"/>
  <c r="P438" i="1"/>
  <c r="O438" i="1"/>
  <c r="N438" i="1"/>
  <c r="L438" i="1"/>
  <c r="A438" i="1"/>
  <c r="AG437" i="1"/>
  <c r="AF437" i="1"/>
  <c r="AE437" i="1"/>
  <c r="AD437" i="1"/>
  <c r="AC437" i="1"/>
  <c r="AB437" i="1"/>
  <c r="S437" i="1"/>
  <c r="Q437" i="1"/>
  <c r="A437" i="1"/>
  <c r="AG436" i="1"/>
  <c r="AF436" i="1"/>
  <c r="AE436" i="1"/>
  <c r="AD436" i="1"/>
  <c r="AC436" i="1"/>
  <c r="AH436" i="1" s="1"/>
  <c r="AB436" i="1"/>
  <c r="S436" i="1"/>
  <c r="Q436" i="1"/>
  <c r="P436" i="1"/>
  <c r="O436" i="1"/>
  <c r="N436" i="1"/>
  <c r="L436" i="1"/>
  <c r="A436" i="1"/>
  <c r="AG435" i="1"/>
  <c r="AF435" i="1"/>
  <c r="AE435" i="1"/>
  <c r="AD435" i="1"/>
  <c r="AC435" i="1"/>
  <c r="AB435" i="1"/>
  <c r="S435" i="1"/>
  <c r="Q435" i="1"/>
  <c r="A435" i="1"/>
  <c r="AG434" i="1"/>
  <c r="AF434" i="1"/>
  <c r="AE434" i="1"/>
  <c r="AD434" i="1"/>
  <c r="AC434" i="1"/>
  <c r="AB434" i="1"/>
  <c r="S434" i="1"/>
  <c r="Q434" i="1"/>
  <c r="A434" i="1"/>
  <c r="AG433" i="1"/>
  <c r="AF433" i="1"/>
  <c r="AE433" i="1"/>
  <c r="AD433" i="1"/>
  <c r="AC433" i="1"/>
  <c r="AB433" i="1"/>
  <c r="Q433" i="1"/>
  <c r="P433" i="1"/>
  <c r="O433" i="1"/>
  <c r="N433" i="1"/>
  <c r="L433" i="1"/>
  <c r="A433" i="1"/>
  <c r="AG432" i="1"/>
  <c r="AF432" i="1"/>
  <c r="AE432" i="1"/>
  <c r="AD432" i="1"/>
  <c r="AH432" i="1" s="1"/>
  <c r="AC432" i="1"/>
  <c r="AB432" i="1"/>
  <c r="S432" i="1"/>
  <c r="Q432" i="1"/>
  <c r="A432" i="1"/>
  <c r="AG431" i="1"/>
  <c r="AF431" i="1"/>
  <c r="AE431" i="1"/>
  <c r="AD431" i="1"/>
  <c r="AC431" i="1"/>
  <c r="AB431" i="1"/>
  <c r="Q431" i="1"/>
  <c r="P431" i="1"/>
  <c r="O431" i="1"/>
  <c r="N431" i="1"/>
  <c r="L431" i="1"/>
  <c r="A431" i="1"/>
  <c r="AG430" i="1"/>
  <c r="AF430" i="1"/>
  <c r="AE430" i="1"/>
  <c r="AD430" i="1"/>
  <c r="AC430" i="1"/>
  <c r="AB430" i="1"/>
  <c r="AH430" i="1" s="1"/>
  <c r="Q430" i="1"/>
  <c r="P430" i="1"/>
  <c r="O430" i="1"/>
  <c r="N430" i="1"/>
  <c r="L430" i="1"/>
  <c r="A430" i="1"/>
  <c r="AG429" i="1"/>
  <c r="AF429" i="1"/>
  <c r="AE429" i="1"/>
  <c r="AD429" i="1"/>
  <c r="AC429" i="1"/>
  <c r="AB429" i="1"/>
  <c r="AH429" i="1" s="1"/>
  <c r="Q429" i="1"/>
  <c r="P429" i="1"/>
  <c r="O429" i="1"/>
  <c r="N429" i="1"/>
  <c r="L429" i="1"/>
  <c r="A429" i="1"/>
  <c r="AG428" i="1"/>
  <c r="AF428" i="1"/>
  <c r="AE428" i="1"/>
  <c r="AD428" i="1"/>
  <c r="AC428" i="1"/>
  <c r="AH428" i="1" s="1"/>
  <c r="AB428" i="1"/>
  <c r="S428" i="1"/>
  <c r="Q428" i="1"/>
  <c r="A428" i="1"/>
  <c r="AG427" i="1"/>
  <c r="AF427" i="1"/>
  <c r="AE427" i="1"/>
  <c r="AD427" i="1"/>
  <c r="AC427" i="1"/>
  <c r="AB427" i="1"/>
  <c r="AH427" i="1" s="1"/>
  <c r="S427" i="1"/>
  <c r="Q427" i="1"/>
  <c r="P427" i="1"/>
  <c r="O427" i="1"/>
  <c r="N427" i="1"/>
  <c r="L427" i="1"/>
  <c r="A427" i="1"/>
  <c r="AG426" i="1"/>
  <c r="AF426" i="1"/>
  <c r="AE426" i="1"/>
  <c r="AD426" i="1"/>
  <c r="AC426" i="1"/>
  <c r="AB426" i="1"/>
  <c r="S426" i="1"/>
  <c r="Q426" i="1"/>
  <c r="A426" i="1"/>
  <c r="AG425" i="1"/>
  <c r="AF425" i="1"/>
  <c r="AE425" i="1"/>
  <c r="AD425" i="1"/>
  <c r="AC425" i="1"/>
  <c r="AB425" i="1"/>
  <c r="AH425" i="1" s="1"/>
  <c r="Q425" i="1"/>
  <c r="O425" i="1"/>
  <c r="A425" i="1"/>
  <c r="AG424" i="1"/>
  <c r="AF424" i="1"/>
  <c r="AE424" i="1"/>
  <c r="AD424" i="1"/>
  <c r="AC424" i="1"/>
  <c r="AH424" i="1" s="1"/>
  <c r="AB424" i="1"/>
  <c r="S424" i="1"/>
  <c r="Q424" i="1"/>
  <c r="A424" i="1"/>
  <c r="AG423" i="1"/>
  <c r="AF423" i="1"/>
  <c r="AE423" i="1"/>
  <c r="AD423" i="1"/>
  <c r="AC423" i="1"/>
  <c r="AB423" i="1"/>
  <c r="AH423" i="1" s="1"/>
  <c r="S423" i="1"/>
  <c r="Q423" i="1"/>
  <c r="A423" i="1"/>
  <c r="AG422" i="1"/>
  <c r="AF422" i="1"/>
  <c r="AE422" i="1"/>
  <c r="AD422" i="1"/>
  <c r="AC422" i="1"/>
  <c r="AB422" i="1"/>
  <c r="S422" i="1"/>
  <c r="Q422" i="1"/>
  <c r="A422" i="1"/>
  <c r="AG421" i="1"/>
  <c r="AF421" i="1"/>
  <c r="AE421" i="1"/>
  <c r="AD421" i="1"/>
  <c r="AC421" i="1"/>
  <c r="AB421" i="1"/>
  <c r="AH421" i="1" s="1"/>
  <c r="S421" i="1"/>
  <c r="Q421" i="1"/>
  <c r="A421" i="1"/>
  <c r="AG420" i="1"/>
  <c r="AF420" i="1"/>
  <c r="AE420" i="1"/>
  <c r="AD420" i="1"/>
  <c r="AC420" i="1"/>
  <c r="AH420" i="1" s="1"/>
  <c r="AB420" i="1"/>
  <c r="Q420" i="1"/>
  <c r="P420" i="1"/>
  <c r="O420" i="1"/>
  <c r="N420" i="1"/>
  <c r="L420" i="1"/>
  <c r="A420" i="1"/>
  <c r="AG419" i="1"/>
  <c r="AF419" i="1"/>
  <c r="AE419" i="1"/>
  <c r="AD419" i="1"/>
  <c r="AH419" i="1" s="1"/>
  <c r="AC419" i="1"/>
  <c r="AB419" i="1"/>
  <c r="S419" i="1"/>
  <c r="Q419" i="1"/>
  <c r="A419" i="1"/>
  <c r="AG418" i="1"/>
  <c r="AF418" i="1"/>
  <c r="AE418" i="1"/>
  <c r="AD418" i="1"/>
  <c r="AC418" i="1"/>
  <c r="AB418" i="1"/>
  <c r="Q418" i="1"/>
  <c r="P418" i="1"/>
  <c r="O418" i="1"/>
  <c r="N418" i="1"/>
  <c r="L418" i="1"/>
  <c r="A418" i="1"/>
  <c r="AG417" i="1"/>
  <c r="AF417" i="1"/>
  <c r="AE417" i="1"/>
  <c r="AD417" i="1"/>
  <c r="AC417" i="1"/>
  <c r="AB417" i="1"/>
  <c r="S417" i="1"/>
  <c r="P417" i="1"/>
  <c r="Q417" i="1" s="1"/>
  <c r="O417" i="1"/>
  <c r="A417" i="1"/>
  <c r="AG416" i="1"/>
  <c r="AF416" i="1"/>
  <c r="AE416" i="1"/>
  <c r="AD416" i="1"/>
  <c r="AC416" i="1"/>
  <c r="AH416" i="1" s="1"/>
  <c r="AB416" i="1"/>
  <c r="Q416" i="1"/>
  <c r="P416" i="1"/>
  <c r="O416" i="1"/>
  <c r="N416" i="1"/>
  <c r="L416" i="1"/>
  <c r="A416" i="1"/>
  <c r="AG415" i="1"/>
  <c r="AF415" i="1"/>
  <c r="AE415" i="1"/>
  <c r="AD415" i="1"/>
  <c r="AH415" i="1" s="1"/>
  <c r="AC415" i="1"/>
  <c r="AB415" i="1"/>
  <c r="P415" i="1"/>
  <c r="O415" i="1"/>
  <c r="N415" i="1"/>
  <c r="L415" i="1"/>
  <c r="A415" i="1"/>
  <c r="AG414" i="1"/>
  <c r="AF414" i="1"/>
  <c r="AE414" i="1"/>
  <c r="AD414" i="1"/>
  <c r="AC414" i="1"/>
  <c r="AB414" i="1"/>
  <c r="AH414" i="1" s="1"/>
  <c r="S414" i="1"/>
  <c r="Q414" i="1"/>
  <c r="A414" i="1"/>
  <c r="AG413" i="1"/>
  <c r="AF413" i="1"/>
  <c r="AE413" i="1"/>
  <c r="AD413" i="1"/>
  <c r="AC413" i="1"/>
  <c r="AB413" i="1"/>
  <c r="Q413" i="1"/>
  <c r="P413" i="1"/>
  <c r="O413" i="1"/>
  <c r="N413" i="1"/>
  <c r="L413" i="1"/>
  <c r="A413" i="1"/>
  <c r="AG412" i="1"/>
  <c r="AF412" i="1"/>
  <c r="AE412" i="1"/>
  <c r="AD412" i="1"/>
  <c r="AC412" i="1"/>
  <c r="AB412" i="1"/>
  <c r="AH412" i="1" s="1"/>
  <c r="P412" i="1"/>
  <c r="O412" i="1"/>
  <c r="N412" i="1"/>
  <c r="L412" i="1"/>
  <c r="A412" i="1"/>
  <c r="AG411" i="1"/>
  <c r="AF411" i="1"/>
  <c r="AE411" i="1"/>
  <c r="AD411" i="1"/>
  <c r="AC411" i="1"/>
  <c r="AB411" i="1"/>
  <c r="S411" i="1"/>
  <c r="Q411" i="1"/>
  <c r="P411" i="1"/>
  <c r="O411" i="1"/>
  <c r="N411" i="1"/>
  <c r="L411" i="1"/>
  <c r="A411" i="1"/>
  <c r="AG410" i="1"/>
  <c r="AF410" i="1"/>
  <c r="AE410" i="1"/>
  <c r="AD410" i="1"/>
  <c r="AC410" i="1"/>
  <c r="AB410" i="1"/>
  <c r="S410" i="1"/>
  <c r="Q410" i="1"/>
  <c r="A410" i="1"/>
  <c r="AG409" i="1"/>
  <c r="AF409" i="1"/>
  <c r="AE409" i="1"/>
  <c r="AD409" i="1"/>
  <c r="AC409" i="1"/>
  <c r="AB409" i="1"/>
  <c r="S409" i="1"/>
  <c r="Q409" i="1"/>
  <c r="P409" i="1"/>
  <c r="O409" i="1"/>
  <c r="N409" i="1"/>
  <c r="L409" i="1"/>
  <c r="A409" i="1"/>
  <c r="AG408" i="1"/>
  <c r="AF408" i="1"/>
  <c r="AE408" i="1"/>
  <c r="AD408" i="1"/>
  <c r="AC408" i="1"/>
  <c r="AH408" i="1" s="1"/>
  <c r="AB408" i="1"/>
  <c r="S408" i="1"/>
  <c r="Q408" i="1"/>
  <c r="A408" i="1"/>
  <c r="AG407" i="1"/>
  <c r="AF407" i="1"/>
  <c r="AE407" i="1"/>
  <c r="AD407" i="1"/>
  <c r="AC407" i="1"/>
  <c r="AB407" i="1"/>
  <c r="Q407" i="1"/>
  <c r="O407" i="1"/>
  <c r="A407" i="1"/>
  <c r="AG406" i="1"/>
  <c r="AF406" i="1"/>
  <c r="AE406" i="1"/>
  <c r="AD406" i="1"/>
  <c r="AC406" i="1"/>
  <c r="AB406" i="1"/>
  <c r="S406" i="1"/>
  <c r="Q406" i="1"/>
  <c r="P406" i="1"/>
  <c r="O406" i="1"/>
  <c r="N406" i="1"/>
  <c r="L406" i="1"/>
  <c r="A406" i="1"/>
  <c r="AG405" i="1"/>
  <c r="AF405" i="1"/>
  <c r="AE405" i="1"/>
  <c r="AD405" i="1"/>
  <c r="AC405" i="1"/>
  <c r="AB405" i="1"/>
  <c r="S405" i="1"/>
  <c r="Q405" i="1"/>
  <c r="P405" i="1"/>
  <c r="O405" i="1"/>
  <c r="N405" i="1"/>
  <c r="L405" i="1"/>
  <c r="A405" i="1"/>
  <c r="AG404" i="1"/>
  <c r="AF404" i="1"/>
  <c r="AE404" i="1"/>
  <c r="AD404" i="1"/>
  <c r="AC404" i="1"/>
  <c r="AH404" i="1" s="1"/>
  <c r="AB404" i="1"/>
  <c r="S404" i="1"/>
  <c r="Q404" i="1"/>
  <c r="P404" i="1"/>
  <c r="O404" i="1"/>
  <c r="N404" i="1"/>
  <c r="L404" i="1"/>
  <c r="A404" i="1"/>
  <c r="AG403" i="1"/>
  <c r="AF403" i="1"/>
  <c r="AE403" i="1"/>
  <c r="AD403" i="1"/>
  <c r="AC403" i="1"/>
  <c r="AB403" i="1"/>
  <c r="S403" i="1"/>
  <c r="P403" i="1"/>
  <c r="Q403" i="1" s="1"/>
  <c r="O403" i="1"/>
  <c r="A403" i="1"/>
  <c r="AG402" i="1"/>
  <c r="AF402" i="1"/>
  <c r="AE402" i="1"/>
  <c r="AD402" i="1"/>
  <c r="AC402" i="1"/>
  <c r="AB402" i="1"/>
  <c r="O402" i="1"/>
  <c r="N402" i="1"/>
  <c r="P402" i="1" s="1"/>
  <c r="Q402" i="1" s="1"/>
  <c r="L402" i="1"/>
  <c r="A402" i="1"/>
  <c r="AG401" i="1"/>
  <c r="AF401" i="1"/>
  <c r="AE401" i="1"/>
  <c r="AD401" i="1"/>
  <c r="AC401" i="1"/>
  <c r="AB401" i="1"/>
  <c r="AH401" i="1" s="1"/>
  <c r="S401" i="1"/>
  <c r="Q401" i="1"/>
  <c r="A401" i="1"/>
  <c r="AG400" i="1"/>
  <c r="AF400" i="1"/>
  <c r="AE400" i="1"/>
  <c r="AD400" i="1"/>
  <c r="AH400" i="1" s="1"/>
  <c r="AC400" i="1"/>
  <c r="AB400" i="1"/>
  <c r="S400" i="1"/>
  <c r="Q400" i="1"/>
  <c r="A400" i="1"/>
  <c r="AG399" i="1"/>
  <c r="AF399" i="1"/>
  <c r="AE399" i="1"/>
  <c r="AD399" i="1"/>
  <c r="AC399" i="1"/>
  <c r="AB399" i="1"/>
  <c r="AH399" i="1" s="1"/>
  <c r="S399" i="1"/>
  <c r="Q399" i="1"/>
  <c r="A399" i="1"/>
  <c r="AG398" i="1"/>
  <c r="AF398" i="1"/>
  <c r="AE398" i="1"/>
  <c r="AD398" i="1"/>
  <c r="AH398" i="1" s="1"/>
  <c r="AC398" i="1"/>
  <c r="AB398" i="1"/>
  <c r="S398" i="1"/>
  <c r="Q398" i="1"/>
  <c r="A398" i="1"/>
  <c r="AG397" i="1"/>
  <c r="AF397" i="1"/>
  <c r="AE397" i="1"/>
  <c r="AD397" i="1"/>
  <c r="AC397" i="1"/>
  <c r="AB397" i="1"/>
  <c r="AH397" i="1" s="1"/>
  <c r="S397" i="1"/>
  <c r="Q397" i="1"/>
  <c r="A397" i="1"/>
  <c r="AG396" i="1"/>
  <c r="AF396" i="1"/>
  <c r="AE396" i="1"/>
  <c r="AD396" i="1"/>
  <c r="AH396" i="1" s="1"/>
  <c r="AC396" i="1"/>
  <c r="AB396" i="1"/>
  <c r="S396" i="1"/>
  <c r="Q396" i="1"/>
  <c r="P396" i="1"/>
  <c r="O396" i="1"/>
  <c r="A396" i="1"/>
  <c r="AG395" i="1"/>
  <c r="AF395" i="1"/>
  <c r="AE395" i="1"/>
  <c r="AD395" i="1"/>
  <c r="AH395" i="1" s="1"/>
  <c r="AC395" i="1"/>
  <c r="AB395" i="1"/>
  <c r="Q395" i="1"/>
  <c r="O395" i="1"/>
  <c r="A395" i="1"/>
  <c r="AG394" i="1"/>
  <c r="AF394" i="1"/>
  <c r="AE394" i="1"/>
  <c r="AD394" i="1"/>
  <c r="AC394" i="1"/>
  <c r="AB394" i="1"/>
  <c r="AH394" i="1" s="1"/>
  <c r="Q394" i="1"/>
  <c r="O394" i="1"/>
  <c r="A394" i="1"/>
  <c r="AG393" i="1"/>
  <c r="AF393" i="1"/>
  <c r="AE393" i="1"/>
  <c r="AD393" i="1"/>
  <c r="AH393" i="1" s="1"/>
  <c r="AC393" i="1"/>
  <c r="AB393" i="1"/>
  <c r="P393" i="1"/>
  <c r="O393" i="1"/>
  <c r="N393" i="1"/>
  <c r="L393" i="1"/>
  <c r="A393" i="1"/>
  <c r="AG392" i="1"/>
  <c r="AF392" i="1"/>
  <c r="AE392" i="1"/>
  <c r="AD392" i="1"/>
  <c r="AC392" i="1"/>
  <c r="AB392" i="1"/>
  <c r="AH392" i="1" s="1"/>
  <c r="Q392" i="1"/>
  <c r="P392" i="1"/>
  <c r="O392" i="1"/>
  <c r="N392" i="1"/>
  <c r="L392" i="1"/>
  <c r="A392" i="1"/>
  <c r="AG391" i="1"/>
  <c r="AF391" i="1"/>
  <c r="AE391" i="1"/>
  <c r="AD391" i="1"/>
  <c r="AH391" i="1" s="1"/>
  <c r="AC391" i="1"/>
  <c r="AB391" i="1"/>
  <c r="O391" i="1"/>
  <c r="N391" i="1"/>
  <c r="Q391" i="1" s="1"/>
  <c r="L391" i="1"/>
  <c r="A391" i="1"/>
  <c r="AG390" i="1"/>
  <c r="AF390" i="1"/>
  <c r="AE390" i="1"/>
  <c r="AD390" i="1"/>
  <c r="AH390" i="1" s="1"/>
  <c r="AC390" i="1"/>
  <c r="AB390" i="1"/>
  <c r="Q390" i="1"/>
  <c r="O390" i="1"/>
  <c r="A390" i="1"/>
  <c r="AG389" i="1"/>
  <c r="AF389" i="1"/>
  <c r="AE389" i="1"/>
  <c r="AD389" i="1"/>
  <c r="AC389" i="1"/>
  <c r="AB389" i="1"/>
  <c r="AH389" i="1" s="1"/>
  <c r="S389" i="1"/>
  <c r="Q389" i="1"/>
  <c r="P389" i="1"/>
  <c r="O389" i="1"/>
  <c r="N389" i="1"/>
  <c r="L389" i="1"/>
  <c r="A389" i="1"/>
  <c r="AG388" i="1"/>
  <c r="AF388" i="1"/>
  <c r="AE388" i="1"/>
  <c r="AD388" i="1"/>
  <c r="AH388" i="1" s="1"/>
  <c r="AC388" i="1"/>
  <c r="AB388" i="1"/>
  <c r="S388" i="1"/>
  <c r="Q388" i="1"/>
  <c r="P388" i="1"/>
  <c r="O388" i="1"/>
  <c r="N388" i="1"/>
  <c r="L388" i="1"/>
  <c r="A388" i="1"/>
  <c r="AG387" i="1"/>
  <c r="AF387" i="1"/>
  <c r="AE387" i="1"/>
  <c r="AD387" i="1"/>
  <c r="AC387" i="1"/>
  <c r="AB387" i="1"/>
  <c r="Q387" i="1"/>
  <c r="P387" i="1"/>
  <c r="O387" i="1"/>
  <c r="N387" i="1"/>
  <c r="L387" i="1"/>
  <c r="A387" i="1"/>
  <c r="AG386" i="1"/>
  <c r="AF386" i="1"/>
  <c r="AE386" i="1"/>
  <c r="AD386" i="1"/>
  <c r="AC386" i="1"/>
  <c r="AB386" i="1"/>
  <c r="AH386" i="1" s="1"/>
  <c r="Q386" i="1"/>
  <c r="P386" i="1"/>
  <c r="O386" i="1"/>
  <c r="N386" i="1"/>
  <c r="L386" i="1"/>
  <c r="A386" i="1"/>
  <c r="AG385" i="1"/>
  <c r="AF385" i="1"/>
  <c r="AE385" i="1"/>
  <c r="AD385" i="1"/>
  <c r="AC385" i="1"/>
  <c r="AB385" i="1"/>
  <c r="AH385" i="1" s="1"/>
  <c r="Q385" i="1"/>
  <c r="P385" i="1"/>
  <c r="O385" i="1"/>
  <c r="N385" i="1"/>
  <c r="L385" i="1"/>
  <c r="A385" i="1"/>
  <c r="AG384" i="1"/>
  <c r="AF384" i="1"/>
  <c r="AE384" i="1"/>
  <c r="AD384" i="1"/>
  <c r="AC384" i="1"/>
  <c r="AH384" i="1" s="1"/>
  <c r="AB384" i="1"/>
  <c r="S384" i="1"/>
  <c r="Q384" i="1"/>
  <c r="P384" i="1"/>
  <c r="O384" i="1"/>
  <c r="N384" i="1"/>
  <c r="L384" i="1"/>
  <c r="A384" i="1"/>
  <c r="AG383" i="1"/>
  <c r="AF383" i="1"/>
  <c r="AE383" i="1"/>
  <c r="AD383" i="1"/>
  <c r="AC383" i="1"/>
  <c r="AB383" i="1"/>
  <c r="AH383" i="1" s="1"/>
  <c r="Q383" i="1"/>
  <c r="P383" i="1"/>
  <c r="O383" i="1"/>
  <c r="N383" i="1"/>
  <c r="L383" i="1"/>
  <c r="A383" i="1"/>
  <c r="AG382" i="1"/>
  <c r="AF382" i="1"/>
  <c r="AE382" i="1"/>
  <c r="AD382" i="1"/>
  <c r="AH382" i="1" s="1"/>
  <c r="AC382" i="1"/>
  <c r="AB382" i="1"/>
  <c r="Q382" i="1"/>
  <c r="P382" i="1"/>
  <c r="O382" i="1"/>
  <c r="N382" i="1"/>
  <c r="L382" i="1"/>
  <c r="A382" i="1"/>
  <c r="AG381" i="1"/>
  <c r="AF381" i="1"/>
  <c r="AE381" i="1"/>
  <c r="AD381" i="1"/>
  <c r="AC381" i="1"/>
  <c r="AB381" i="1"/>
  <c r="Q381" i="1"/>
  <c r="P381" i="1"/>
  <c r="O381" i="1"/>
  <c r="N381" i="1"/>
  <c r="L381" i="1"/>
  <c r="A381" i="1"/>
  <c r="AG380" i="1"/>
  <c r="AF380" i="1"/>
  <c r="AE380" i="1"/>
  <c r="AD380" i="1"/>
  <c r="AC380" i="1"/>
  <c r="AB380" i="1"/>
  <c r="Q380" i="1"/>
  <c r="P380" i="1"/>
  <c r="O380" i="1"/>
  <c r="N380" i="1"/>
  <c r="L380" i="1"/>
  <c r="A380" i="1"/>
  <c r="AG379" i="1"/>
  <c r="AF379" i="1"/>
  <c r="AE379" i="1"/>
  <c r="AD379" i="1"/>
  <c r="AC379" i="1"/>
  <c r="AB379" i="1"/>
  <c r="AH379" i="1" s="1"/>
  <c r="Q379" i="1"/>
  <c r="O379" i="1"/>
  <c r="A379" i="1"/>
  <c r="AG378" i="1"/>
  <c r="AF378" i="1"/>
  <c r="AE378" i="1"/>
  <c r="AD378" i="1"/>
  <c r="AC378" i="1"/>
  <c r="AH378" i="1" s="1"/>
  <c r="AB378" i="1"/>
  <c r="S378" i="1"/>
  <c r="Q378" i="1"/>
  <c r="P378" i="1"/>
  <c r="O378" i="1"/>
  <c r="N378" i="1"/>
  <c r="L378" i="1"/>
  <c r="A378" i="1"/>
  <c r="AG377" i="1"/>
  <c r="AF377" i="1"/>
  <c r="AE377" i="1"/>
  <c r="AD377" i="1"/>
  <c r="AC377" i="1"/>
  <c r="AB377" i="1"/>
  <c r="AH377" i="1" s="1"/>
  <c r="S377" i="1"/>
  <c r="Q377" i="1"/>
  <c r="P377" i="1"/>
  <c r="O377" i="1"/>
  <c r="N377" i="1"/>
  <c r="L377" i="1"/>
  <c r="A377" i="1"/>
  <c r="AG376" i="1"/>
  <c r="AF376" i="1"/>
  <c r="AE376" i="1"/>
  <c r="AD376" i="1"/>
  <c r="AC376" i="1"/>
  <c r="AB376" i="1"/>
  <c r="S376" i="1"/>
  <c r="P376" i="1"/>
  <c r="Q376" i="1" s="1"/>
  <c r="O376" i="1"/>
  <c r="A376" i="1"/>
  <c r="AG375" i="1"/>
  <c r="AF375" i="1"/>
  <c r="AE375" i="1"/>
  <c r="AD375" i="1"/>
  <c r="AC375" i="1"/>
  <c r="AH375" i="1" s="1"/>
  <c r="AB375" i="1"/>
  <c r="S375" i="1"/>
  <c r="P375" i="1"/>
  <c r="Q375" i="1" s="1"/>
  <c r="O375" i="1"/>
  <c r="A375" i="1"/>
  <c r="AG374" i="1"/>
  <c r="AF374" i="1"/>
  <c r="AE374" i="1"/>
  <c r="AD374" i="1"/>
  <c r="AC374" i="1"/>
  <c r="AB374" i="1"/>
  <c r="Q374" i="1"/>
  <c r="O374" i="1"/>
  <c r="A374" i="1"/>
  <c r="AG373" i="1"/>
  <c r="AF373" i="1"/>
  <c r="AE373" i="1"/>
  <c r="AD373" i="1"/>
  <c r="AC373" i="1"/>
  <c r="AB373" i="1"/>
  <c r="AH373" i="1" s="1"/>
  <c r="Q373" i="1"/>
  <c r="O373" i="1"/>
  <c r="N373" i="1"/>
  <c r="P373" i="1" s="1"/>
  <c r="L373" i="1"/>
  <c r="A373" i="1"/>
  <c r="AG372" i="1"/>
  <c r="AF372" i="1"/>
  <c r="AE372" i="1"/>
  <c r="AD372" i="1"/>
  <c r="AC372" i="1"/>
  <c r="AB372" i="1"/>
  <c r="AH372" i="1" s="1"/>
  <c r="S372" i="1"/>
  <c r="Q372" i="1"/>
  <c r="P372" i="1"/>
  <c r="O372" i="1"/>
  <c r="N372" i="1"/>
  <c r="L372" i="1"/>
  <c r="A372" i="1"/>
  <c r="AG371" i="1"/>
  <c r="AF371" i="1"/>
  <c r="AE371" i="1"/>
  <c r="AD371" i="1"/>
  <c r="AH371" i="1" s="1"/>
  <c r="AC371" i="1"/>
  <c r="AB371" i="1"/>
  <c r="S371" i="1"/>
  <c r="Q371" i="1"/>
  <c r="P371" i="1"/>
  <c r="O371" i="1"/>
  <c r="N371" i="1"/>
  <c r="L371" i="1"/>
  <c r="A371" i="1"/>
  <c r="AG370" i="1"/>
  <c r="AF370" i="1"/>
  <c r="AE370" i="1"/>
  <c r="AD370" i="1"/>
  <c r="AC370" i="1"/>
  <c r="AB370" i="1"/>
  <c r="AH370" i="1" s="1"/>
  <c r="S370" i="1"/>
  <c r="Q370" i="1"/>
  <c r="P370" i="1"/>
  <c r="O370" i="1"/>
  <c r="A370" i="1"/>
  <c r="AG369" i="1"/>
  <c r="AF369" i="1"/>
  <c r="AE369" i="1"/>
  <c r="AD369" i="1"/>
  <c r="AC369" i="1"/>
  <c r="AB369" i="1"/>
  <c r="AH369" i="1" s="1"/>
  <c r="S369" i="1"/>
  <c r="Q369" i="1"/>
  <c r="P369" i="1"/>
  <c r="O369" i="1"/>
  <c r="N369" i="1"/>
  <c r="L369" i="1"/>
  <c r="A369" i="1"/>
  <c r="AG368" i="1"/>
  <c r="AF368" i="1"/>
  <c r="AE368" i="1"/>
  <c r="AD368" i="1"/>
  <c r="AC368" i="1"/>
  <c r="AB368" i="1"/>
  <c r="AH368" i="1" s="1"/>
  <c r="S368" i="1"/>
  <c r="Q368" i="1"/>
  <c r="P368" i="1"/>
  <c r="O368" i="1"/>
  <c r="N368" i="1"/>
  <c r="L368" i="1"/>
  <c r="A368" i="1"/>
  <c r="AG367" i="1"/>
  <c r="AF367" i="1"/>
  <c r="AE367" i="1"/>
  <c r="AD367" i="1"/>
  <c r="AH367" i="1" s="1"/>
  <c r="AC367" i="1"/>
  <c r="AB367" i="1"/>
  <c r="Q367" i="1"/>
  <c r="O367" i="1"/>
  <c r="A367" i="1"/>
  <c r="AG366" i="1"/>
  <c r="AF366" i="1"/>
  <c r="AE366" i="1"/>
  <c r="AD366" i="1"/>
  <c r="AC366" i="1"/>
  <c r="AB366" i="1"/>
  <c r="AH366" i="1" s="1"/>
  <c r="S366" i="1"/>
  <c r="Q366" i="1"/>
  <c r="P366" i="1"/>
  <c r="O366" i="1"/>
  <c r="N366" i="1"/>
  <c r="L366" i="1"/>
  <c r="A366" i="1"/>
  <c r="AG365" i="1"/>
  <c r="AF365" i="1"/>
  <c r="AE365" i="1"/>
  <c r="AD365" i="1"/>
  <c r="AH365" i="1" s="1"/>
  <c r="AC365" i="1"/>
  <c r="AB365" i="1"/>
  <c r="S365" i="1"/>
  <c r="Q365" i="1"/>
  <c r="P365" i="1"/>
  <c r="O365" i="1"/>
  <c r="N365" i="1"/>
  <c r="L365" i="1"/>
  <c r="A365" i="1"/>
  <c r="AG364" i="1"/>
  <c r="AF364" i="1"/>
  <c r="AE364" i="1"/>
  <c r="AD364" i="1"/>
  <c r="AC364" i="1"/>
  <c r="AB364" i="1"/>
  <c r="AH364" i="1" s="1"/>
  <c r="S364" i="1"/>
  <c r="Q364" i="1"/>
  <c r="P364" i="1"/>
  <c r="O364" i="1"/>
  <c r="N364" i="1"/>
  <c r="L364" i="1"/>
  <c r="A364" i="1"/>
  <c r="AG363" i="1"/>
  <c r="AF363" i="1"/>
  <c r="AE363" i="1"/>
  <c r="AD363" i="1"/>
  <c r="AH363" i="1" s="1"/>
  <c r="AC363" i="1"/>
  <c r="AB363" i="1"/>
  <c r="S363" i="1"/>
  <c r="Q363" i="1"/>
  <c r="P363" i="1"/>
  <c r="O363" i="1"/>
  <c r="N363" i="1"/>
  <c r="L363" i="1"/>
  <c r="A363" i="1"/>
  <c r="AG362" i="1"/>
  <c r="AF362" i="1"/>
  <c r="AE362" i="1"/>
  <c r="AD362" i="1"/>
  <c r="AC362" i="1"/>
  <c r="AB362" i="1"/>
  <c r="AH362" i="1" s="1"/>
  <c r="S362" i="1"/>
  <c r="Q362" i="1"/>
  <c r="P362" i="1"/>
  <c r="O362" i="1"/>
  <c r="N362" i="1"/>
  <c r="L362" i="1"/>
  <c r="A362" i="1"/>
  <c r="AG361" i="1"/>
  <c r="AF361" i="1"/>
  <c r="AE361" i="1"/>
  <c r="AD361" i="1"/>
  <c r="AH361" i="1" s="1"/>
  <c r="AC361" i="1"/>
  <c r="AB361" i="1"/>
  <c r="Q361" i="1"/>
  <c r="O361" i="1"/>
  <c r="A361" i="1"/>
  <c r="AG360" i="1"/>
  <c r="AF360" i="1"/>
  <c r="AE360" i="1"/>
  <c r="AD360" i="1"/>
  <c r="AC360" i="1"/>
  <c r="AB360" i="1"/>
  <c r="AH360" i="1" s="1"/>
  <c r="S360" i="1"/>
  <c r="Q360" i="1"/>
  <c r="P360" i="1"/>
  <c r="O360" i="1"/>
  <c r="N360" i="1"/>
  <c r="L360" i="1"/>
  <c r="A360" i="1"/>
  <c r="AG359" i="1"/>
  <c r="AF359" i="1"/>
  <c r="AE359" i="1"/>
  <c r="AD359" i="1"/>
  <c r="AH359" i="1" s="1"/>
  <c r="AC359" i="1"/>
  <c r="AB359" i="1"/>
  <c r="P359" i="1"/>
  <c r="O359" i="1"/>
  <c r="N359" i="1"/>
  <c r="L359" i="1"/>
  <c r="A359" i="1"/>
  <c r="AG358" i="1"/>
  <c r="AF358" i="1"/>
  <c r="AE358" i="1"/>
  <c r="AD358" i="1"/>
  <c r="AC358" i="1"/>
  <c r="AH358" i="1" s="1"/>
  <c r="AB358" i="1"/>
  <c r="S358" i="1"/>
  <c r="Q358" i="1"/>
  <c r="P358" i="1"/>
  <c r="O358" i="1"/>
  <c r="N358" i="1"/>
  <c r="L358" i="1"/>
  <c r="A358" i="1"/>
  <c r="AG357" i="1"/>
  <c r="AF357" i="1"/>
  <c r="AE357" i="1"/>
  <c r="AD357" i="1"/>
  <c r="AC357" i="1"/>
  <c r="AB357" i="1"/>
  <c r="AH357" i="1" s="1"/>
  <c r="Q357" i="1"/>
  <c r="O357" i="1"/>
  <c r="A357" i="1"/>
  <c r="AG356" i="1"/>
  <c r="AF356" i="1"/>
  <c r="AE356" i="1"/>
  <c r="AD356" i="1"/>
  <c r="AC356" i="1"/>
  <c r="AB356" i="1"/>
  <c r="S356" i="1"/>
  <c r="Q356" i="1"/>
  <c r="P356" i="1"/>
  <c r="O356" i="1"/>
  <c r="N356" i="1"/>
  <c r="L356" i="1"/>
  <c r="A356" i="1"/>
  <c r="AG355" i="1"/>
  <c r="AF355" i="1"/>
  <c r="AE355" i="1"/>
  <c r="AD355" i="1"/>
  <c r="AC355" i="1"/>
  <c r="AB355" i="1"/>
  <c r="AH355" i="1" s="1"/>
  <c r="S355" i="1"/>
  <c r="Q355" i="1"/>
  <c r="P355" i="1"/>
  <c r="O355" i="1"/>
  <c r="N355" i="1"/>
  <c r="L355" i="1"/>
  <c r="A355" i="1"/>
  <c r="AG354" i="1"/>
  <c r="AF354" i="1"/>
  <c r="AE354" i="1"/>
  <c r="AD354" i="1"/>
  <c r="AC354" i="1"/>
  <c r="AH354" i="1" s="1"/>
  <c r="AB354" i="1"/>
  <c r="S354" i="1"/>
  <c r="P354" i="1"/>
  <c r="Q354" i="1" s="1"/>
  <c r="O354" i="1"/>
  <c r="A354" i="1"/>
  <c r="AG353" i="1"/>
  <c r="AF353" i="1"/>
  <c r="AE353" i="1"/>
  <c r="AD353" i="1"/>
  <c r="AC353" i="1"/>
  <c r="AB353" i="1"/>
  <c r="S353" i="1"/>
  <c r="Q353" i="1"/>
  <c r="P353" i="1"/>
  <c r="O353" i="1"/>
  <c r="N353" i="1"/>
  <c r="L353" i="1"/>
  <c r="A353" i="1"/>
  <c r="AG352" i="1"/>
  <c r="AF352" i="1"/>
  <c r="AE352" i="1"/>
  <c r="AD352" i="1"/>
  <c r="AC352" i="1"/>
  <c r="AB352" i="1"/>
  <c r="AH352" i="1" s="1"/>
  <c r="Q352" i="1"/>
  <c r="P352" i="1"/>
  <c r="O352" i="1"/>
  <c r="N352" i="1"/>
  <c r="L352" i="1"/>
  <c r="A352" i="1"/>
  <c r="AG351" i="1"/>
  <c r="AF351" i="1"/>
  <c r="AE351" i="1"/>
  <c r="AD351" i="1"/>
  <c r="AH351" i="1" s="1"/>
  <c r="AC351" i="1"/>
  <c r="AB351" i="1"/>
  <c r="Q351" i="1"/>
  <c r="P351" i="1"/>
  <c r="O351" i="1"/>
  <c r="N351" i="1"/>
  <c r="L351" i="1"/>
  <c r="A351" i="1"/>
  <c r="AG350" i="1"/>
  <c r="AF350" i="1"/>
  <c r="AE350" i="1"/>
  <c r="AD350" i="1"/>
  <c r="AC350" i="1"/>
  <c r="AH350" i="1" s="1"/>
  <c r="AB350" i="1"/>
  <c r="Q350" i="1"/>
  <c r="P350" i="1"/>
  <c r="O350" i="1"/>
  <c r="N350" i="1"/>
  <c r="L350" i="1"/>
  <c r="A350" i="1"/>
  <c r="AG349" i="1"/>
  <c r="AF349" i="1"/>
  <c r="AE349" i="1"/>
  <c r="AD349" i="1"/>
  <c r="AH349" i="1" s="1"/>
  <c r="AC349" i="1"/>
  <c r="AB349" i="1"/>
  <c r="S349" i="1"/>
  <c r="Q349" i="1"/>
  <c r="O349" i="1"/>
  <c r="N349" i="1"/>
  <c r="P349" i="1" s="1"/>
  <c r="L349" i="1"/>
  <c r="A349" i="1"/>
  <c r="AG348" i="1"/>
  <c r="AF348" i="1"/>
  <c r="AE348" i="1"/>
  <c r="AD348" i="1"/>
  <c r="AC348" i="1"/>
  <c r="AH348" i="1" s="1"/>
  <c r="AB348" i="1"/>
  <c r="S348" i="1"/>
  <c r="O348" i="1"/>
  <c r="N348" i="1"/>
  <c r="L348" i="1"/>
  <c r="A348" i="1"/>
  <c r="AG347" i="1"/>
  <c r="AF347" i="1"/>
  <c r="AE347" i="1"/>
  <c r="AD347" i="1"/>
  <c r="AC347" i="1"/>
  <c r="AB347" i="1"/>
  <c r="S347" i="1"/>
  <c r="Q347" i="1"/>
  <c r="P347" i="1"/>
  <c r="O347" i="1"/>
  <c r="N347" i="1"/>
  <c r="L347" i="1"/>
  <c r="A347" i="1"/>
  <c r="AG346" i="1"/>
  <c r="AF346" i="1"/>
  <c r="AE346" i="1"/>
  <c r="AD346" i="1"/>
  <c r="AC346" i="1"/>
  <c r="AH346" i="1" s="1"/>
  <c r="AB346" i="1"/>
  <c r="Q346" i="1"/>
  <c r="P346" i="1"/>
  <c r="O346" i="1"/>
  <c r="N346" i="1"/>
  <c r="L346" i="1"/>
  <c r="A346" i="1"/>
  <c r="AG345" i="1"/>
  <c r="AF345" i="1"/>
  <c r="AE345" i="1"/>
  <c r="AD345" i="1"/>
  <c r="AH345" i="1" s="1"/>
  <c r="AC345" i="1"/>
  <c r="AB345" i="1"/>
  <c r="Q345" i="1"/>
  <c r="O345" i="1"/>
  <c r="A345" i="1"/>
  <c r="AG344" i="1"/>
  <c r="AF344" i="1"/>
  <c r="AE344" i="1"/>
  <c r="AD344" i="1"/>
  <c r="AC344" i="1"/>
  <c r="AB344" i="1"/>
  <c r="AH344" i="1" s="1"/>
  <c r="Q344" i="1"/>
  <c r="P344" i="1"/>
  <c r="O344" i="1"/>
  <c r="N344" i="1"/>
  <c r="L344" i="1"/>
  <c r="A344" i="1"/>
  <c r="AG343" i="1"/>
  <c r="AF343" i="1"/>
  <c r="AE343" i="1"/>
  <c r="AD343" i="1"/>
  <c r="AC343" i="1"/>
  <c r="AB343" i="1"/>
  <c r="Q343" i="1"/>
  <c r="O343" i="1"/>
  <c r="A343" i="1"/>
  <c r="AG342" i="1"/>
  <c r="AF342" i="1"/>
  <c r="AE342" i="1"/>
  <c r="AD342" i="1"/>
  <c r="AC342" i="1"/>
  <c r="AB342" i="1"/>
  <c r="AH342" i="1" s="1"/>
  <c r="Q342" i="1"/>
  <c r="O342" i="1"/>
  <c r="A342" i="1"/>
  <c r="AG341" i="1"/>
  <c r="AF341" i="1"/>
  <c r="AE341" i="1"/>
  <c r="AD341" i="1"/>
  <c r="AC341" i="1"/>
  <c r="AH341" i="1" s="1"/>
  <c r="AB341" i="1"/>
  <c r="Q341" i="1"/>
  <c r="P341" i="1"/>
  <c r="O341" i="1"/>
  <c r="N341" i="1"/>
  <c r="L341" i="1"/>
  <c r="A341" i="1"/>
  <c r="AG340" i="1"/>
  <c r="AF340" i="1"/>
  <c r="AE340" i="1"/>
  <c r="AD340" i="1"/>
  <c r="AH340" i="1" s="1"/>
  <c r="AC340" i="1"/>
  <c r="AB340" i="1"/>
  <c r="Q340" i="1"/>
  <c r="P340" i="1"/>
  <c r="O340" i="1"/>
  <c r="N340" i="1"/>
  <c r="L340" i="1"/>
  <c r="A340" i="1"/>
  <c r="AG339" i="1"/>
  <c r="AF339" i="1"/>
  <c r="AE339" i="1"/>
  <c r="AD339" i="1"/>
  <c r="AC339" i="1"/>
  <c r="AB339" i="1"/>
  <c r="AH339" i="1" s="1"/>
  <c r="Q339" i="1"/>
  <c r="O339" i="1"/>
  <c r="A339" i="1"/>
  <c r="AG338" i="1"/>
  <c r="AF338" i="1"/>
  <c r="AE338" i="1"/>
  <c r="AD338" i="1"/>
  <c r="AC338" i="1"/>
  <c r="AB338" i="1"/>
  <c r="Q338" i="1"/>
  <c r="O338" i="1"/>
  <c r="A338" i="1"/>
  <c r="AG337" i="1"/>
  <c r="AF337" i="1"/>
  <c r="AE337" i="1"/>
  <c r="AD337" i="1"/>
  <c r="AC337" i="1"/>
  <c r="AB337" i="1"/>
  <c r="AH337" i="1" s="1"/>
  <c r="Q337" i="1"/>
  <c r="O337" i="1"/>
  <c r="A337" i="1"/>
  <c r="AG336" i="1"/>
  <c r="AF336" i="1"/>
  <c r="AE336" i="1"/>
  <c r="AD336" i="1"/>
  <c r="AC336" i="1"/>
  <c r="AH336" i="1" s="1"/>
  <c r="AB336" i="1"/>
  <c r="S336" i="1"/>
  <c r="P336" i="1"/>
  <c r="Q336" i="1" s="1"/>
  <c r="O336" i="1"/>
  <c r="A336" i="1"/>
  <c r="AG335" i="1"/>
  <c r="AF335" i="1"/>
  <c r="AE335" i="1"/>
  <c r="AD335" i="1"/>
  <c r="AC335" i="1"/>
  <c r="AB335" i="1"/>
  <c r="Q335" i="1"/>
  <c r="P335" i="1"/>
  <c r="O335" i="1"/>
  <c r="N335" i="1"/>
  <c r="L335" i="1"/>
  <c r="A335" i="1"/>
  <c r="AG334" i="1"/>
  <c r="AF334" i="1"/>
  <c r="AE334" i="1"/>
  <c r="AD334" i="1"/>
  <c r="AC334" i="1"/>
  <c r="AB334" i="1"/>
  <c r="Q334" i="1"/>
  <c r="P334" i="1"/>
  <c r="O334" i="1"/>
  <c r="N334" i="1"/>
  <c r="A334" i="1"/>
  <c r="AG333" i="1"/>
  <c r="AF333" i="1"/>
  <c r="AE333" i="1"/>
  <c r="AD333" i="1"/>
  <c r="AC333" i="1"/>
  <c r="AB333" i="1"/>
  <c r="Q333" i="1"/>
  <c r="P333" i="1"/>
  <c r="O333" i="1"/>
  <c r="N333" i="1"/>
  <c r="A333" i="1"/>
  <c r="AG332" i="1"/>
  <c r="AF332" i="1"/>
  <c r="AE332" i="1"/>
  <c r="AD332" i="1"/>
  <c r="AC332" i="1"/>
  <c r="AB332" i="1"/>
  <c r="Q332" i="1"/>
  <c r="P332" i="1"/>
  <c r="O332" i="1"/>
  <c r="N332" i="1"/>
  <c r="A332" i="1"/>
  <c r="AG331" i="1"/>
  <c r="AF331" i="1"/>
  <c r="AE331" i="1"/>
  <c r="AD331" i="1"/>
  <c r="AC331" i="1"/>
  <c r="AB331" i="1"/>
  <c r="Q331" i="1"/>
  <c r="P331" i="1"/>
  <c r="O331" i="1"/>
  <c r="N331" i="1"/>
  <c r="A331" i="1"/>
  <c r="AG330" i="1"/>
  <c r="AF330" i="1"/>
  <c r="AE330" i="1"/>
  <c r="AD330" i="1"/>
  <c r="AC330" i="1"/>
  <c r="AB330" i="1"/>
  <c r="Q330" i="1"/>
  <c r="P330" i="1"/>
  <c r="O330" i="1"/>
  <c r="N330" i="1"/>
  <c r="A330" i="1"/>
  <c r="AG329" i="1"/>
  <c r="AF329" i="1"/>
  <c r="AE329" i="1"/>
  <c r="AD329" i="1"/>
  <c r="AC329" i="1"/>
  <c r="AB329" i="1"/>
  <c r="Q329" i="1"/>
  <c r="P329" i="1"/>
  <c r="O329" i="1"/>
  <c r="N329" i="1"/>
  <c r="A329" i="1"/>
  <c r="AG328" i="1"/>
  <c r="AF328" i="1"/>
  <c r="AE328" i="1"/>
  <c r="AD328" i="1"/>
  <c r="AC328" i="1"/>
  <c r="AB328" i="1"/>
  <c r="Q328" i="1"/>
  <c r="P328" i="1"/>
  <c r="O328" i="1"/>
  <c r="N328" i="1"/>
  <c r="A328" i="1"/>
  <c r="AG327" i="1"/>
  <c r="AF327" i="1"/>
  <c r="AE327" i="1"/>
  <c r="AD327" i="1"/>
  <c r="AC327" i="1"/>
  <c r="AB327" i="1"/>
  <c r="Q327" i="1"/>
  <c r="P327" i="1"/>
  <c r="O327" i="1"/>
  <c r="N327" i="1"/>
  <c r="A327" i="1"/>
  <c r="AG326" i="1"/>
  <c r="AF326" i="1"/>
  <c r="AE326" i="1"/>
  <c r="AD326" i="1"/>
  <c r="AC326" i="1"/>
  <c r="AB326" i="1"/>
  <c r="Q326" i="1"/>
  <c r="P326" i="1"/>
  <c r="O326" i="1"/>
  <c r="N326" i="1"/>
  <c r="A326" i="1"/>
  <c r="AG325" i="1"/>
  <c r="AF325" i="1"/>
  <c r="AE325" i="1"/>
  <c r="AD325" i="1"/>
  <c r="AC325" i="1"/>
  <c r="AB325" i="1"/>
  <c r="Q325" i="1"/>
  <c r="P325" i="1"/>
  <c r="O325" i="1"/>
  <c r="N325" i="1"/>
  <c r="A325" i="1"/>
  <c r="AG324" i="1"/>
  <c r="AF324" i="1"/>
  <c r="AE324" i="1"/>
  <c r="AD324" i="1"/>
  <c r="AC324" i="1"/>
  <c r="AB324" i="1"/>
  <c r="Q324" i="1"/>
  <c r="P324" i="1"/>
  <c r="O324" i="1"/>
  <c r="N324" i="1"/>
  <c r="A324" i="1"/>
  <c r="AG323" i="1"/>
  <c r="AF323" i="1"/>
  <c r="AE323" i="1"/>
  <c r="AD323" i="1"/>
  <c r="AC323" i="1"/>
  <c r="AB323" i="1"/>
  <c r="Q323" i="1"/>
  <c r="P323" i="1"/>
  <c r="O323" i="1"/>
  <c r="N323" i="1"/>
  <c r="A323" i="1"/>
  <c r="AG322" i="1"/>
  <c r="AF322" i="1"/>
  <c r="AE322" i="1"/>
  <c r="AD322" i="1"/>
  <c r="AC322" i="1"/>
  <c r="AB322" i="1"/>
  <c r="Q322" i="1"/>
  <c r="P322" i="1"/>
  <c r="O322" i="1"/>
  <c r="N322" i="1"/>
  <c r="A322" i="1"/>
  <c r="AG321" i="1"/>
  <c r="AF321" i="1"/>
  <c r="AE321" i="1"/>
  <c r="AD321" i="1"/>
  <c r="AC321" i="1"/>
  <c r="AB321" i="1"/>
  <c r="Q321" i="1"/>
  <c r="P321" i="1"/>
  <c r="O321" i="1"/>
  <c r="N321" i="1"/>
  <c r="A321" i="1"/>
  <c r="AG320" i="1"/>
  <c r="AF320" i="1"/>
  <c r="AE320" i="1"/>
  <c r="AD320" i="1"/>
  <c r="AC320" i="1"/>
  <c r="AB320" i="1"/>
  <c r="Q320" i="1"/>
  <c r="P320" i="1"/>
  <c r="O320" i="1"/>
  <c r="N320" i="1"/>
  <c r="A320" i="1"/>
  <c r="AG319" i="1"/>
  <c r="AF319" i="1"/>
  <c r="AE319" i="1"/>
  <c r="AD319" i="1"/>
  <c r="AC319" i="1"/>
  <c r="AB319" i="1"/>
  <c r="Q319" i="1"/>
  <c r="P319" i="1"/>
  <c r="O319" i="1"/>
  <c r="N319" i="1"/>
  <c r="A319" i="1"/>
  <c r="AG318" i="1"/>
  <c r="AF318" i="1"/>
  <c r="AE318" i="1"/>
  <c r="AD318" i="1"/>
  <c r="AC318" i="1"/>
  <c r="AB318" i="1"/>
  <c r="Q318" i="1"/>
  <c r="P318" i="1"/>
  <c r="O318" i="1"/>
  <c r="N318" i="1"/>
  <c r="A318" i="1"/>
  <c r="AG317" i="1"/>
  <c r="AF317" i="1"/>
  <c r="AE317" i="1"/>
  <c r="AD317" i="1"/>
  <c r="AC317" i="1"/>
  <c r="AB317" i="1"/>
  <c r="Q317" i="1"/>
  <c r="P317" i="1"/>
  <c r="O317" i="1"/>
  <c r="N317" i="1"/>
  <c r="A317" i="1"/>
  <c r="AG316" i="1"/>
  <c r="AF316" i="1"/>
  <c r="AE316" i="1"/>
  <c r="AD316" i="1"/>
  <c r="AC316" i="1"/>
  <c r="AB316" i="1"/>
  <c r="Q316" i="1"/>
  <c r="P316" i="1"/>
  <c r="O316" i="1"/>
  <c r="N316" i="1"/>
  <c r="A316" i="1"/>
  <c r="AG315" i="1"/>
  <c r="AF315" i="1"/>
  <c r="AE315" i="1"/>
  <c r="AD315" i="1"/>
  <c r="AC315" i="1"/>
  <c r="AB315" i="1"/>
  <c r="Q315" i="1"/>
  <c r="P315" i="1"/>
  <c r="O315" i="1"/>
  <c r="N315" i="1"/>
  <c r="L315" i="1"/>
  <c r="A315" i="1"/>
  <c r="AG314" i="1"/>
  <c r="AF314" i="1"/>
  <c r="AE314" i="1"/>
  <c r="AD314" i="1"/>
  <c r="AC314" i="1"/>
  <c r="AB314" i="1"/>
  <c r="AH314" i="1" s="1"/>
  <c r="Q314" i="1"/>
  <c r="P314" i="1"/>
  <c r="O314" i="1"/>
  <c r="N314" i="1"/>
  <c r="A314" i="1"/>
  <c r="AG313" i="1"/>
  <c r="AF313" i="1"/>
  <c r="AE313" i="1"/>
  <c r="AD313" i="1"/>
  <c r="AC313" i="1"/>
  <c r="AB313" i="1"/>
  <c r="Q313" i="1"/>
  <c r="P313" i="1"/>
  <c r="O313" i="1"/>
  <c r="N313" i="1"/>
  <c r="A313" i="1"/>
  <c r="AG312" i="1"/>
  <c r="AF312" i="1"/>
  <c r="AE312" i="1"/>
  <c r="AD312" i="1"/>
  <c r="AC312" i="1"/>
  <c r="AB312" i="1"/>
  <c r="Q312" i="1"/>
  <c r="P312" i="1"/>
  <c r="O312" i="1"/>
  <c r="N312" i="1"/>
  <c r="A312" i="1"/>
  <c r="AG311" i="1"/>
  <c r="AF311" i="1"/>
  <c r="AE311" i="1"/>
  <c r="AD311" i="1"/>
  <c r="AC311" i="1"/>
  <c r="AB311" i="1"/>
  <c r="Q311" i="1"/>
  <c r="P311" i="1"/>
  <c r="O311" i="1"/>
  <c r="N311" i="1"/>
  <c r="A311" i="1"/>
  <c r="AG310" i="1"/>
  <c r="AF310" i="1"/>
  <c r="AE310" i="1"/>
  <c r="AD310" i="1"/>
  <c r="AC310" i="1"/>
  <c r="AB310" i="1"/>
  <c r="AH310" i="1" s="1"/>
  <c r="Q310" i="1"/>
  <c r="P310" i="1"/>
  <c r="O310" i="1"/>
  <c r="N310" i="1"/>
  <c r="A310" i="1"/>
  <c r="AG309" i="1"/>
  <c r="AF309" i="1"/>
  <c r="AE309" i="1"/>
  <c r="AD309" i="1"/>
  <c r="AC309" i="1"/>
  <c r="AB309" i="1"/>
  <c r="Q309" i="1"/>
  <c r="P309" i="1"/>
  <c r="O309" i="1"/>
  <c r="N309" i="1"/>
  <c r="A309" i="1"/>
  <c r="AG308" i="1"/>
  <c r="AF308" i="1"/>
  <c r="AE308" i="1"/>
  <c r="AD308" i="1"/>
  <c r="AC308" i="1"/>
  <c r="AB308" i="1"/>
  <c r="Q308" i="1"/>
  <c r="P308" i="1"/>
  <c r="O308" i="1"/>
  <c r="N308" i="1"/>
  <c r="A308" i="1"/>
  <c r="AG307" i="1"/>
  <c r="AF307" i="1"/>
  <c r="AE307" i="1"/>
  <c r="AD307" i="1"/>
  <c r="AC307" i="1"/>
  <c r="AB307" i="1"/>
  <c r="Q307" i="1"/>
  <c r="O307" i="1"/>
  <c r="A307" i="1"/>
  <c r="AG306" i="1"/>
  <c r="AF306" i="1"/>
  <c r="AE306" i="1"/>
  <c r="AD306" i="1"/>
  <c r="AC306" i="1"/>
  <c r="AH306" i="1" s="1"/>
  <c r="AB306" i="1"/>
  <c r="Q306" i="1"/>
  <c r="O306" i="1"/>
  <c r="A306" i="1"/>
  <c r="AG305" i="1"/>
  <c r="AF305" i="1"/>
  <c r="AE305" i="1"/>
  <c r="AD305" i="1"/>
  <c r="AC305" i="1"/>
  <c r="AB305" i="1"/>
  <c r="Q305" i="1"/>
  <c r="O305" i="1"/>
  <c r="A305" i="1"/>
  <c r="AG304" i="1"/>
  <c r="AF304" i="1"/>
  <c r="AE304" i="1"/>
  <c r="AD304" i="1"/>
  <c r="AC304" i="1"/>
  <c r="AB304" i="1"/>
  <c r="S304" i="1"/>
  <c r="Q304" i="1"/>
  <c r="P304" i="1"/>
  <c r="O304" i="1"/>
  <c r="N304" i="1"/>
  <c r="L304" i="1"/>
  <c r="A304" i="1"/>
  <c r="AG303" i="1"/>
  <c r="AF303" i="1"/>
  <c r="AE303" i="1"/>
  <c r="AD303" i="1"/>
  <c r="AC303" i="1"/>
  <c r="AB303" i="1"/>
  <c r="S303" i="1"/>
  <c r="P303" i="1"/>
  <c r="Q303" i="1" s="1"/>
  <c r="O303" i="1"/>
  <c r="A303" i="1"/>
  <c r="AG302" i="1"/>
  <c r="AF302" i="1"/>
  <c r="AE302" i="1"/>
  <c r="AD302" i="1"/>
  <c r="AC302" i="1"/>
  <c r="AB302" i="1"/>
  <c r="S302" i="1"/>
  <c r="P302" i="1"/>
  <c r="Q302" i="1" s="1"/>
  <c r="O302" i="1"/>
  <c r="A302" i="1"/>
  <c r="AG301" i="1"/>
  <c r="AF301" i="1"/>
  <c r="AE301" i="1"/>
  <c r="AD301" i="1"/>
  <c r="AC301" i="1"/>
  <c r="AB301" i="1"/>
  <c r="Q301" i="1"/>
  <c r="P301" i="1"/>
  <c r="O301" i="1"/>
  <c r="A301" i="1"/>
  <c r="AG300" i="1"/>
  <c r="AF300" i="1"/>
  <c r="AE300" i="1"/>
  <c r="AD300" i="1"/>
  <c r="AC300" i="1"/>
  <c r="AB300" i="1"/>
  <c r="Q300" i="1"/>
  <c r="P300" i="1"/>
  <c r="O300" i="1"/>
  <c r="N300" i="1"/>
  <c r="L300" i="1"/>
  <c r="A300" i="1"/>
  <c r="AG299" i="1"/>
  <c r="AF299" i="1"/>
  <c r="AE299" i="1"/>
  <c r="AD299" i="1"/>
  <c r="AC299" i="1"/>
  <c r="AB299" i="1"/>
  <c r="AH299" i="1" s="1"/>
  <c r="Q299" i="1"/>
  <c r="P299" i="1"/>
  <c r="O299" i="1"/>
  <c r="N299" i="1"/>
  <c r="L299" i="1"/>
  <c r="A299" i="1"/>
  <c r="AG298" i="1"/>
  <c r="AF298" i="1"/>
  <c r="AE298" i="1"/>
  <c r="AD298" i="1"/>
  <c r="AC298" i="1"/>
  <c r="AB298" i="1"/>
  <c r="AH298" i="1" s="1"/>
  <c r="Q298" i="1"/>
  <c r="P298" i="1"/>
  <c r="O298" i="1"/>
  <c r="N298" i="1"/>
  <c r="L298" i="1"/>
  <c r="A298" i="1"/>
  <c r="AG297" i="1"/>
  <c r="AF297" i="1"/>
  <c r="AE297" i="1"/>
  <c r="AD297" i="1"/>
  <c r="AC297" i="1"/>
  <c r="AH297" i="1" s="1"/>
  <c r="AB297" i="1"/>
  <c r="S297" i="1"/>
  <c r="Q297" i="1"/>
  <c r="A297" i="1"/>
  <c r="AG296" i="1"/>
  <c r="AF296" i="1"/>
  <c r="AE296" i="1"/>
  <c r="AD296" i="1"/>
  <c r="AC296" i="1"/>
  <c r="AB296" i="1"/>
  <c r="Q296" i="1"/>
  <c r="P296" i="1"/>
  <c r="O296" i="1"/>
  <c r="N296" i="1"/>
  <c r="L296" i="1"/>
  <c r="A296" i="1"/>
  <c r="AG295" i="1"/>
  <c r="AF295" i="1"/>
  <c r="AE295" i="1"/>
  <c r="AD295" i="1"/>
  <c r="AH295" i="1" s="1"/>
  <c r="AC295" i="1"/>
  <c r="AB295" i="1"/>
  <c r="S295" i="1"/>
  <c r="Q295" i="1"/>
  <c r="P295" i="1"/>
  <c r="O295" i="1"/>
  <c r="N295" i="1"/>
  <c r="L295" i="1"/>
  <c r="A295" i="1"/>
  <c r="AG294" i="1"/>
  <c r="AF294" i="1"/>
  <c r="AE294" i="1"/>
  <c r="AD294" i="1"/>
  <c r="AC294" i="1"/>
  <c r="AB294" i="1"/>
  <c r="AH294" i="1" s="1"/>
  <c r="Q294" i="1"/>
  <c r="P294" i="1"/>
  <c r="O294" i="1"/>
  <c r="N294" i="1"/>
  <c r="L294" i="1"/>
  <c r="A294" i="1"/>
  <c r="AG293" i="1"/>
  <c r="AF293" i="1"/>
  <c r="AE293" i="1"/>
  <c r="AD293" i="1"/>
  <c r="AC293" i="1"/>
  <c r="AB293" i="1"/>
  <c r="Q293" i="1"/>
  <c r="P293" i="1"/>
  <c r="O293" i="1"/>
  <c r="N293" i="1"/>
  <c r="L293" i="1"/>
  <c r="A293" i="1"/>
  <c r="AI292" i="1"/>
  <c r="AG292" i="1"/>
  <c r="AF292" i="1"/>
  <c r="AE292" i="1"/>
  <c r="AD292" i="1"/>
  <c r="AC292" i="1"/>
  <c r="AH292" i="1" s="1"/>
  <c r="AB292" i="1"/>
  <c r="Q292" i="1"/>
  <c r="P292" i="1"/>
  <c r="O292" i="1"/>
  <c r="N292" i="1"/>
  <c r="L292" i="1"/>
  <c r="A292" i="1"/>
  <c r="AG291" i="1"/>
  <c r="AF291" i="1"/>
  <c r="AE291" i="1"/>
  <c r="AD291" i="1"/>
  <c r="AH291" i="1" s="1"/>
  <c r="AC291" i="1"/>
  <c r="AB291" i="1"/>
  <c r="S291" i="1"/>
  <c r="Q291" i="1"/>
  <c r="P291" i="1"/>
  <c r="O291" i="1"/>
  <c r="N291" i="1"/>
  <c r="L291" i="1"/>
  <c r="A291" i="1"/>
  <c r="AG290" i="1"/>
  <c r="AF290" i="1"/>
  <c r="AE290" i="1"/>
  <c r="AD290" i="1"/>
  <c r="AC290" i="1"/>
  <c r="AB290" i="1"/>
  <c r="AH290" i="1" s="1"/>
  <c r="S290" i="1"/>
  <c r="Q290" i="1"/>
  <c r="A290" i="1"/>
  <c r="AI289" i="1"/>
  <c r="AG289" i="1"/>
  <c r="AF289" i="1"/>
  <c r="AE289" i="1"/>
  <c r="AD289" i="1"/>
  <c r="AC289" i="1"/>
  <c r="AB289" i="1"/>
  <c r="Q289" i="1"/>
  <c r="P289" i="1"/>
  <c r="O289" i="1"/>
  <c r="N289" i="1"/>
  <c r="L289" i="1"/>
  <c r="A289" i="1"/>
  <c r="AG288" i="1"/>
  <c r="AF288" i="1"/>
  <c r="AE288" i="1"/>
  <c r="AD288" i="1"/>
  <c r="AC288" i="1"/>
  <c r="AB288" i="1"/>
  <c r="AH288" i="1" s="1"/>
  <c r="Q288" i="1"/>
  <c r="O288" i="1"/>
  <c r="N288" i="1"/>
  <c r="L288" i="1"/>
  <c r="A288" i="1"/>
  <c r="AG287" i="1"/>
  <c r="AF287" i="1"/>
  <c r="AE287" i="1"/>
  <c r="AD287" i="1"/>
  <c r="AC287" i="1"/>
  <c r="AB287" i="1"/>
  <c r="AH287" i="1" s="1"/>
  <c r="P287" i="1"/>
  <c r="O287" i="1"/>
  <c r="N287" i="1"/>
  <c r="L287" i="1"/>
  <c r="A287" i="1"/>
  <c r="AG286" i="1"/>
  <c r="AF286" i="1"/>
  <c r="AE286" i="1"/>
  <c r="AD286" i="1"/>
  <c r="AC286" i="1"/>
  <c r="AB286" i="1"/>
  <c r="S286" i="1"/>
  <c r="P286" i="1"/>
  <c r="Q286" i="1" s="1"/>
  <c r="O286" i="1"/>
  <c r="A286" i="1"/>
  <c r="AG285" i="1"/>
  <c r="AF285" i="1"/>
  <c r="AE285" i="1"/>
  <c r="AD285" i="1"/>
  <c r="AC285" i="1"/>
  <c r="AH285" i="1" s="1"/>
  <c r="AB285" i="1"/>
  <c r="S285" i="1"/>
  <c r="Q285" i="1"/>
  <c r="P285" i="1"/>
  <c r="O285" i="1"/>
  <c r="N285" i="1"/>
  <c r="L285" i="1"/>
  <c r="A285" i="1"/>
  <c r="AG284" i="1"/>
  <c r="AF284" i="1"/>
  <c r="AE284" i="1"/>
  <c r="AD284" i="1"/>
  <c r="AC284" i="1"/>
  <c r="AB284" i="1"/>
  <c r="S284" i="1"/>
  <c r="Q284" i="1"/>
  <c r="P284" i="1"/>
  <c r="O284" i="1"/>
  <c r="N284" i="1"/>
  <c r="L284" i="1"/>
  <c r="A284" i="1"/>
  <c r="AG283" i="1"/>
  <c r="AF283" i="1"/>
  <c r="AE283" i="1"/>
  <c r="AD283" i="1"/>
  <c r="AC283" i="1"/>
  <c r="AB283" i="1"/>
  <c r="S283" i="1"/>
  <c r="Q283" i="1"/>
  <c r="P283" i="1"/>
  <c r="O283" i="1"/>
  <c r="N283" i="1"/>
  <c r="L283" i="1"/>
  <c r="A283" i="1"/>
  <c r="AG282" i="1"/>
  <c r="AF282" i="1"/>
  <c r="AE282" i="1"/>
  <c r="AD282" i="1"/>
  <c r="AC282" i="1"/>
  <c r="AB282" i="1"/>
  <c r="AH282" i="1" s="1"/>
  <c r="S282" i="1"/>
  <c r="Q282" i="1"/>
  <c r="P282" i="1"/>
  <c r="O282" i="1"/>
  <c r="N282" i="1"/>
  <c r="L282" i="1"/>
  <c r="A282" i="1"/>
  <c r="AG281" i="1"/>
  <c r="AF281" i="1"/>
  <c r="AE281" i="1"/>
  <c r="AD281" i="1"/>
  <c r="AC281" i="1"/>
  <c r="AH281" i="1" s="1"/>
  <c r="AB281" i="1"/>
  <c r="Q281" i="1"/>
  <c r="P281" i="1"/>
  <c r="O281" i="1"/>
  <c r="N281" i="1"/>
  <c r="L281" i="1"/>
  <c r="A281" i="1"/>
  <c r="AI280" i="1"/>
  <c r="AG280" i="1"/>
  <c r="AF280" i="1"/>
  <c r="AE280" i="1"/>
  <c r="AD280" i="1"/>
  <c r="AC280" i="1"/>
  <c r="AB280" i="1"/>
  <c r="Q280" i="1"/>
  <c r="P280" i="1"/>
  <c r="O280" i="1"/>
  <c r="N280" i="1"/>
  <c r="L280" i="1"/>
  <c r="A280" i="1"/>
  <c r="AG279" i="1"/>
  <c r="AF279" i="1"/>
  <c r="AE279" i="1"/>
  <c r="AD279" i="1"/>
  <c r="AH279" i="1" s="1"/>
  <c r="AC279" i="1"/>
  <c r="AB279" i="1"/>
  <c r="S279" i="1"/>
  <c r="Q279" i="1"/>
  <c r="P279" i="1"/>
  <c r="O279" i="1"/>
  <c r="N279" i="1"/>
  <c r="L279" i="1"/>
  <c r="A279" i="1"/>
  <c r="AG278" i="1"/>
  <c r="AF278" i="1"/>
  <c r="AE278" i="1"/>
  <c r="AD278" i="1"/>
  <c r="AC278" i="1"/>
  <c r="AB278" i="1"/>
  <c r="AH278" i="1" s="1"/>
  <c r="Q278" i="1"/>
  <c r="P278" i="1"/>
  <c r="O278" i="1"/>
  <c r="N278" i="1"/>
  <c r="L278" i="1"/>
  <c r="A278" i="1"/>
  <c r="AG277" i="1"/>
  <c r="AF277" i="1"/>
  <c r="AE277" i="1"/>
  <c r="AD277" i="1"/>
  <c r="AC277" i="1"/>
  <c r="AB277" i="1"/>
  <c r="Q277" i="1"/>
  <c r="P277" i="1"/>
  <c r="O277" i="1"/>
  <c r="N277" i="1"/>
  <c r="L277" i="1"/>
  <c r="A277" i="1"/>
  <c r="AG276" i="1"/>
  <c r="AF276" i="1"/>
  <c r="AE276" i="1"/>
  <c r="AD276" i="1"/>
  <c r="AH276" i="1" s="1"/>
  <c r="AC276" i="1"/>
  <c r="AB276" i="1"/>
  <c r="Q276" i="1"/>
  <c r="P276" i="1"/>
  <c r="O276" i="1"/>
  <c r="N276" i="1"/>
  <c r="L276" i="1"/>
  <c r="A276" i="1"/>
  <c r="AG275" i="1"/>
  <c r="AF275" i="1"/>
  <c r="AE275" i="1"/>
  <c r="AD275" i="1"/>
  <c r="AC275" i="1"/>
  <c r="AH275" i="1" s="1"/>
  <c r="AB275" i="1"/>
  <c r="Q275" i="1"/>
  <c r="P275" i="1"/>
  <c r="O275" i="1"/>
  <c r="N275" i="1"/>
  <c r="L275" i="1"/>
  <c r="A275" i="1"/>
  <c r="AG274" i="1"/>
  <c r="AF274" i="1"/>
  <c r="AE274" i="1"/>
  <c r="AD274" i="1"/>
  <c r="AH274" i="1" s="1"/>
  <c r="AC274" i="1"/>
  <c r="AB274" i="1"/>
  <c r="Q274" i="1"/>
  <c r="P274" i="1"/>
  <c r="O274" i="1"/>
  <c r="N274" i="1"/>
  <c r="L274" i="1"/>
  <c r="A274" i="1"/>
  <c r="AG273" i="1"/>
  <c r="AF273" i="1"/>
  <c r="AE273" i="1"/>
  <c r="AD273" i="1"/>
  <c r="AC273" i="1"/>
  <c r="AB273" i="1"/>
  <c r="S273" i="1"/>
  <c r="Q273" i="1"/>
  <c r="P273" i="1"/>
  <c r="O273" i="1"/>
  <c r="N273" i="1"/>
  <c r="L273" i="1"/>
  <c r="A273" i="1"/>
  <c r="AG272" i="1"/>
  <c r="AF272" i="1"/>
  <c r="AE272" i="1"/>
  <c r="AD272" i="1"/>
  <c r="AC272" i="1"/>
  <c r="AB272" i="1"/>
  <c r="S272" i="1"/>
  <c r="P272" i="1"/>
  <c r="Q272" i="1" s="1"/>
  <c r="O272" i="1"/>
  <c r="A272" i="1"/>
  <c r="AG271" i="1"/>
  <c r="AF271" i="1"/>
  <c r="AE271" i="1"/>
  <c r="AD271" i="1"/>
  <c r="AC271" i="1"/>
  <c r="AH271" i="1" s="1"/>
  <c r="AB271" i="1"/>
  <c r="Q271" i="1"/>
  <c r="P271" i="1"/>
  <c r="O271" i="1"/>
  <c r="N271" i="1"/>
  <c r="L271" i="1"/>
  <c r="A271" i="1"/>
  <c r="AG270" i="1"/>
  <c r="AF270" i="1"/>
  <c r="AE270" i="1"/>
  <c r="AD270" i="1"/>
  <c r="AH270" i="1" s="1"/>
  <c r="AC270" i="1"/>
  <c r="AB270" i="1"/>
  <c r="S270" i="1"/>
  <c r="Q270" i="1"/>
  <c r="P270" i="1"/>
  <c r="O270" i="1"/>
  <c r="N270" i="1"/>
  <c r="L270" i="1"/>
  <c r="A270" i="1"/>
  <c r="AG269" i="1"/>
  <c r="AF269" i="1"/>
  <c r="AE269" i="1"/>
  <c r="AD269" i="1"/>
  <c r="AC269" i="1"/>
  <c r="AB269" i="1"/>
  <c r="AH269" i="1" s="1"/>
  <c r="S269" i="1"/>
  <c r="Q269" i="1"/>
  <c r="P269" i="1"/>
  <c r="O269" i="1"/>
  <c r="N269" i="1"/>
  <c r="L269" i="1"/>
  <c r="A269" i="1"/>
  <c r="AG268" i="1"/>
  <c r="AF268" i="1"/>
  <c r="AE268" i="1"/>
  <c r="AD268" i="1"/>
  <c r="AH268" i="1" s="1"/>
  <c r="AC268" i="1"/>
  <c r="AB268" i="1"/>
  <c r="Q268" i="1"/>
  <c r="P268" i="1"/>
  <c r="O268" i="1"/>
  <c r="N268" i="1"/>
  <c r="L268" i="1"/>
  <c r="A268" i="1"/>
  <c r="AG267" i="1"/>
  <c r="AF267" i="1"/>
  <c r="AE267" i="1"/>
  <c r="AD267" i="1"/>
  <c r="AC267" i="1"/>
  <c r="AB267" i="1"/>
  <c r="Q267" i="1"/>
  <c r="P267" i="1"/>
  <c r="O267" i="1"/>
  <c r="N267" i="1"/>
  <c r="L267" i="1"/>
  <c r="A267" i="1"/>
  <c r="AG266" i="1"/>
  <c r="AF266" i="1"/>
  <c r="AE266" i="1"/>
  <c r="AD266" i="1"/>
  <c r="AC266" i="1"/>
  <c r="AB266" i="1"/>
  <c r="AH266" i="1" s="1"/>
  <c r="S266" i="1"/>
  <c r="Q266" i="1"/>
  <c r="A266" i="1"/>
  <c r="AG265" i="1"/>
  <c r="AF265" i="1"/>
  <c r="AE265" i="1"/>
  <c r="AD265" i="1"/>
  <c r="AH265" i="1" s="1"/>
  <c r="AC265" i="1"/>
  <c r="AB265" i="1"/>
  <c r="S265" i="1"/>
  <c r="Q265" i="1"/>
  <c r="A265" i="1"/>
  <c r="AG264" i="1"/>
  <c r="AF264" i="1"/>
  <c r="AE264" i="1"/>
  <c r="AD264" i="1"/>
  <c r="AC264" i="1"/>
  <c r="AB264" i="1"/>
  <c r="AH264" i="1" s="1"/>
  <c r="S264" i="1"/>
  <c r="Q264" i="1"/>
  <c r="P264" i="1"/>
  <c r="O264" i="1"/>
  <c r="N264" i="1"/>
  <c r="L264" i="1"/>
  <c r="A264" i="1"/>
  <c r="AG263" i="1"/>
  <c r="AF263" i="1"/>
  <c r="AE263" i="1"/>
  <c r="AD263" i="1"/>
  <c r="AH263" i="1" s="1"/>
  <c r="AC263" i="1"/>
  <c r="AB263" i="1"/>
  <c r="Q263" i="1"/>
  <c r="P263" i="1"/>
  <c r="O263" i="1"/>
  <c r="N263" i="1"/>
  <c r="L263" i="1"/>
  <c r="A263" i="1"/>
  <c r="AG262" i="1"/>
  <c r="AF262" i="1"/>
  <c r="AE262" i="1"/>
  <c r="AD262" i="1"/>
  <c r="AC262" i="1"/>
  <c r="AB262" i="1"/>
  <c r="Q262" i="1"/>
  <c r="P262" i="1"/>
  <c r="O262" i="1"/>
  <c r="N262" i="1"/>
  <c r="L262" i="1"/>
  <c r="A262" i="1"/>
  <c r="AG261" i="1"/>
  <c r="AF261" i="1"/>
  <c r="AE261" i="1"/>
  <c r="AD261" i="1"/>
  <c r="AH261" i="1" s="1"/>
  <c r="AC261" i="1"/>
  <c r="AB261" i="1"/>
  <c r="S261" i="1"/>
  <c r="Q261" i="1"/>
  <c r="A261" i="1"/>
  <c r="AG260" i="1"/>
  <c r="AF260" i="1"/>
  <c r="AE260" i="1"/>
  <c r="AD260" i="1"/>
  <c r="AC260" i="1"/>
  <c r="AB260" i="1"/>
  <c r="AH260" i="1" s="1"/>
  <c r="Q260" i="1"/>
  <c r="P260" i="1"/>
  <c r="O260" i="1"/>
  <c r="N260" i="1"/>
  <c r="L260" i="1"/>
  <c r="A260" i="1"/>
  <c r="AG259" i="1"/>
  <c r="AF259" i="1"/>
  <c r="AE259" i="1"/>
  <c r="AD259" i="1"/>
  <c r="AC259" i="1"/>
  <c r="AB259" i="1"/>
  <c r="S259" i="1"/>
  <c r="Q259" i="1"/>
  <c r="A259" i="1"/>
  <c r="AG258" i="1"/>
  <c r="AF258" i="1"/>
  <c r="AE258" i="1"/>
  <c r="AD258" i="1"/>
  <c r="AC258" i="1"/>
  <c r="AH258" i="1" s="1"/>
  <c r="AB258" i="1"/>
  <c r="S258" i="1"/>
  <c r="Q258" i="1"/>
  <c r="P258" i="1"/>
  <c r="O258" i="1"/>
  <c r="N258" i="1"/>
  <c r="L258" i="1"/>
  <c r="A258" i="1"/>
  <c r="AG257" i="1"/>
  <c r="AF257" i="1"/>
  <c r="AE257" i="1"/>
  <c r="AD257" i="1"/>
  <c r="AC257" i="1"/>
  <c r="AB257" i="1"/>
  <c r="S257" i="1"/>
  <c r="Q257" i="1"/>
  <c r="P257" i="1"/>
  <c r="O257" i="1"/>
  <c r="N257" i="1"/>
  <c r="L257" i="1"/>
  <c r="A257" i="1"/>
  <c r="AG256" i="1"/>
  <c r="AF256" i="1"/>
  <c r="AE256" i="1"/>
  <c r="AD256" i="1"/>
  <c r="AC256" i="1"/>
  <c r="AB256" i="1"/>
  <c r="S256" i="1"/>
  <c r="Q256" i="1"/>
  <c r="P256" i="1"/>
  <c r="O256" i="1"/>
  <c r="N256" i="1"/>
  <c r="L256" i="1"/>
  <c r="A256" i="1"/>
  <c r="AG255" i="1"/>
  <c r="AF255" i="1"/>
  <c r="AE255" i="1"/>
  <c r="AD255" i="1"/>
  <c r="AC255" i="1"/>
  <c r="AB255" i="1"/>
  <c r="S255" i="1"/>
  <c r="Q255" i="1"/>
  <c r="A255" i="1"/>
  <c r="AG254" i="1"/>
  <c r="AF254" i="1"/>
  <c r="AE254" i="1"/>
  <c r="AD254" i="1"/>
  <c r="AC254" i="1"/>
  <c r="AH254" i="1" s="1"/>
  <c r="AB254" i="1"/>
  <c r="S254" i="1"/>
  <c r="Q254" i="1"/>
  <c r="A254" i="1"/>
  <c r="AG253" i="1"/>
  <c r="AF253" i="1"/>
  <c r="AE253" i="1"/>
  <c r="AD253" i="1"/>
  <c r="AC253" i="1"/>
  <c r="AB253" i="1"/>
  <c r="Q253" i="1"/>
  <c r="P253" i="1"/>
  <c r="O253" i="1"/>
  <c r="N253" i="1"/>
  <c r="L253" i="1"/>
  <c r="A253" i="1"/>
  <c r="AG252" i="1"/>
  <c r="AF252" i="1"/>
  <c r="AE252" i="1"/>
  <c r="AD252" i="1"/>
  <c r="AC252" i="1"/>
  <c r="AB252" i="1"/>
  <c r="Q252" i="1"/>
  <c r="P252" i="1"/>
  <c r="O252" i="1"/>
  <c r="N252" i="1"/>
  <c r="L252" i="1"/>
  <c r="A252" i="1"/>
  <c r="AG251" i="1"/>
  <c r="AF251" i="1"/>
  <c r="AE251" i="1"/>
  <c r="AD251" i="1"/>
  <c r="AC251" i="1"/>
  <c r="AB251" i="1"/>
  <c r="S251" i="1"/>
  <c r="P251" i="1"/>
  <c r="Q251" i="1" s="1"/>
  <c r="O251" i="1"/>
  <c r="A251" i="1"/>
  <c r="AG250" i="1"/>
  <c r="AF250" i="1"/>
  <c r="AE250" i="1"/>
  <c r="AD250" i="1"/>
  <c r="AC250" i="1"/>
  <c r="AH250" i="1" s="1"/>
  <c r="AB250" i="1"/>
  <c r="Q250" i="1"/>
  <c r="P250" i="1"/>
  <c r="O250" i="1"/>
  <c r="N250" i="1"/>
  <c r="L250" i="1"/>
  <c r="A250" i="1"/>
  <c r="AG249" i="1"/>
  <c r="AF249" i="1"/>
  <c r="AE249" i="1"/>
  <c r="AD249" i="1"/>
  <c r="AH249" i="1" s="1"/>
  <c r="AC249" i="1"/>
  <c r="AB249" i="1"/>
  <c r="S249" i="1"/>
  <c r="Q249" i="1"/>
  <c r="P249" i="1"/>
  <c r="O249" i="1"/>
  <c r="N249" i="1"/>
  <c r="L249" i="1"/>
  <c r="A249" i="1"/>
  <c r="AG248" i="1"/>
  <c r="AF248" i="1"/>
  <c r="AE248" i="1"/>
  <c r="AD248" i="1"/>
  <c r="AC248" i="1"/>
  <c r="AB248" i="1"/>
  <c r="AH248" i="1" s="1"/>
  <c r="Q248" i="1"/>
  <c r="O248" i="1"/>
  <c r="N248" i="1"/>
  <c r="L248" i="1"/>
  <c r="A248" i="1"/>
  <c r="AG247" i="1"/>
  <c r="AF247" i="1"/>
  <c r="AE247" i="1"/>
  <c r="AD247" i="1"/>
  <c r="AC247" i="1"/>
  <c r="AB247" i="1"/>
  <c r="AH247" i="1" s="1"/>
  <c r="S247" i="1"/>
  <c r="Q247" i="1"/>
  <c r="P247" i="1"/>
  <c r="O247" i="1"/>
  <c r="N247" i="1"/>
  <c r="L247" i="1"/>
  <c r="A247" i="1"/>
  <c r="AG246" i="1"/>
  <c r="AF246" i="1"/>
  <c r="AE246" i="1"/>
  <c r="AD246" i="1"/>
  <c r="AH246" i="1" s="1"/>
  <c r="AC246" i="1"/>
  <c r="AB246" i="1"/>
  <c r="S246" i="1"/>
  <c r="Q246" i="1"/>
  <c r="A246" i="1"/>
  <c r="AG245" i="1"/>
  <c r="AF245" i="1"/>
  <c r="AE245" i="1"/>
  <c r="AD245" i="1"/>
  <c r="AC245" i="1"/>
  <c r="AB245" i="1"/>
  <c r="AH245" i="1" s="1"/>
  <c r="S245" i="1"/>
  <c r="Q245" i="1"/>
  <c r="P245" i="1"/>
  <c r="O245" i="1"/>
  <c r="N245" i="1"/>
  <c r="L245" i="1"/>
  <c r="A245" i="1"/>
  <c r="AG244" i="1"/>
  <c r="AF244" i="1"/>
  <c r="AE244" i="1"/>
  <c r="AD244" i="1"/>
  <c r="AH244" i="1" s="1"/>
  <c r="AC244" i="1"/>
  <c r="AB244" i="1"/>
  <c r="S244" i="1"/>
  <c r="Q244" i="1"/>
  <c r="A244" i="1"/>
  <c r="AG243" i="1"/>
  <c r="AF243" i="1"/>
  <c r="AE243" i="1"/>
  <c r="AD243" i="1"/>
  <c r="AC243" i="1"/>
  <c r="AB243" i="1"/>
  <c r="AH243" i="1" s="1"/>
  <c r="S243" i="1"/>
  <c r="Q243" i="1"/>
  <c r="A243" i="1"/>
  <c r="AG242" i="1"/>
  <c r="AF242" i="1"/>
  <c r="AE242" i="1"/>
  <c r="AD242" i="1"/>
  <c r="AH242" i="1" s="1"/>
  <c r="AC242" i="1"/>
  <c r="AB242" i="1"/>
  <c r="S242" i="1"/>
  <c r="Q242" i="1"/>
  <c r="A242" i="1"/>
  <c r="AG241" i="1"/>
  <c r="AF241" i="1"/>
  <c r="AE241" i="1"/>
  <c r="AD241" i="1"/>
  <c r="AC241" i="1"/>
  <c r="AB241" i="1"/>
  <c r="AH241" i="1" s="1"/>
  <c r="S241" i="1"/>
  <c r="Q241" i="1"/>
  <c r="A241" i="1"/>
  <c r="AG240" i="1"/>
  <c r="AF240" i="1"/>
  <c r="AE240" i="1"/>
  <c r="AD240" i="1"/>
  <c r="AH240" i="1" s="1"/>
  <c r="AC240" i="1"/>
  <c r="AB240" i="1"/>
  <c r="S240" i="1"/>
  <c r="Q240" i="1"/>
  <c r="A240" i="1"/>
  <c r="AI239" i="1"/>
  <c r="AG239" i="1"/>
  <c r="AF239" i="1"/>
  <c r="AE239" i="1"/>
  <c r="AD239" i="1"/>
  <c r="AC239" i="1"/>
  <c r="AH239" i="1" s="1"/>
  <c r="AB239" i="1"/>
  <c r="Q239" i="1"/>
  <c r="P239" i="1"/>
  <c r="O239" i="1"/>
  <c r="N239" i="1"/>
  <c r="L239" i="1"/>
  <c r="A239" i="1"/>
  <c r="AG238" i="1"/>
  <c r="AF238" i="1"/>
  <c r="AE238" i="1"/>
  <c r="AD238" i="1"/>
  <c r="AH238" i="1" s="1"/>
  <c r="AC238" i="1"/>
  <c r="AB238" i="1"/>
  <c r="S238" i="1"/>
  <c r="Q238" i="1"/>
  <c r="P238" i="1"/>
  <c r="O238" i="1"/>
  <c r="A238" i="1"/>
  <c r="AG237" i="1"/>
  <c r="AF237" i="1"/>
  <c r="AE237" i="1"/>
  <c r="AD237" i="1"/>
  <c r="AH237" i="1" s="1"/>
  <c r="AC237" i="1"/>
  <c r="AB237" i="1"/>
  <c r="S237" i="1"/>
  <c r="Q237" i="1"/>
  <c r="A237" i="1"/>
  <c r="AG236" i="1"/>
  <c r="AF236" i="1"/>
  <c r="AE236" i="1"/>
  <c r="AD236" i="1"/>
  <c r="AC236" i="1"/>
  <c r="AB236" i="1"/>
  <c r="AH236" i="1" s="1"/>
  <c r="S236" i="1"/>
  <c r="Q236" i="1"/>
  <c r="A236" i="1"/>
  <c r="AI235" i="1"/>
  <c r="AG235" i="1"/>
  <c r="AF235" i="1"/>
  <c r="AE235" i="1"/>
  <c r="AD235" i="1"/>
  <c r="AC235" i="1"/>
  <c r="AB235" i="1"/>
  <c r="Q235" i="1"/>
  <c r="P235" i="1"/>
  <c r="O235" i="1"/>
  <c r="N235" i="1"/>
  <c r="L235" i="1"/>
  <c r="A235" i="1"/>
  <c r="AG234" i="1"/>
  <c r="AF234" i="1"/>
  <c r="AE234" i="1"/>
  <c r="AD234" i="1"/>
  <c r="AH234" i="1" s="1"/>
  <c r="AC234" i="1"/>
  <c r="AB234" i="1"/>
  <c r="S234" i="1"/>
  <c r="Q234" i="1"/>
  <c r="A234" i="1"/>
  <c r="AG233" i="1"/>
  <c r="AF233" i="1"/>
  <c r="AE233" i="1"/>
  <c r="AD233" i="1"/>
  <c r="AC233" i="1"/>
  <c r="AB233" i="1"/>
  <c r="AH233" i="1" s="1"/>
  <c r="S233" i="1"/>
  <c r="Q233" i="1"/>
  <c r="P233" i="1"/>
  <c r="O233" i="1"/>
  <c r="N233" i="1"/>
  <c r="L233" i="1"/>
  <c r="A233" i="1"/>
  <c r="AG232" i="1"/>
  <c r="AF232" i="1"/>
  <c r="AE232" i="1"/>
  <c r="AD232" i="1"/>
  <c r="AH232" i="1" s="1"/>
  <c r="AC232" i="1"/>
  <c r="AB232" i="1"/>
  <c r="Q232" i="1"/>
  <c r="O232" i="1"/>
  <c r="A232" i="1"/>
  <c r="AG231" i="1"/>
  <c r="AF231" i="1"/>
  <c r="AE231" i="1"/>
  <c r="AD231" i="1"/>
  <c r="AC231" i="1"/>
  <c r="AB231" i="1"/>
  <c r="AH231" i="1" s="1"/>
  <c r="Q231" i="1"/>
  <c r="O231" i="1"/>
  <c r="A231" i="1"/>
  <c r="AG230" i="1"/>
  <c r="AF230" i="1"/>
  <c r="AE230" i="1"/>
  <c r="AD230" i="1"/>
  <c r="AH230" i="1" s="1"/>
  <c r="AC230" i="1"/>
  <c r="AB230" i="1"/>
  <c r="Q230" i="1"/>
  <c r="P230" i="1"/>
  <c r="O230" i="1"/>
  <c r="N230" i="1"/>
  <c r="L230" i="1"/>
  <c r="A230" i="1"/>
  <c r="AG229" i="1"/>
  <c r="AF229" i="1"/>
  <c r="AE229" i="1"/>
  <c r="AD229" i="1"/>
  <c r="AC229" i="1"/>
  <c r="AB229" i="1"/>
  <c r="Q229" i="1"/>
  <c r="P229" i="1"/>
  <c r="O229" i="1"/>
  <c r="N229" i="1"/>
  <c r="L229" i="1"/>
  <c r="A229" i="1"/>
  <c r="AG228" i="1"/>
  <c r="AF228" i="1"/>
  <c r="AE228" i="1"/>
  <c r="AD228" i="1"/>
  <c r="AC228" i="1"/>
  <c r="AB228" i="1"/>
  <c r="AH228" i="1" s="1"/>
  <c r="Q228" i="1"/>
  <c r="O228" i="1"/>
  <c r="A228" i="1"/>
  <c r="AI227" i="1"/>
  <c r="AG227" i="1"/>
  <c r="AF227" i="1"/>
  <c r="AE227" i="1"/>
  <c r="AD227" i="1"/>
  <c r="AC227" i="1"/>
  <c r="AH227" i="1" s="1"/>
  <c r="AB227" i="1"/>
  <c r="Q227" i="1"/>
  <c r="P227" i="1"/>
  <c r="O227" i="1"/>
  <c r="N227" i="1"/>
  <c r="L227" i="1"/>
  <c r="A227" i="1"/>
  <c r="AG226" i="1"/>
  <c r="AF226" i="1"/>
  <c r="AE226" i="1"/>
  <c r="AD226" i="1"/>
  <c r="AH226" i="1" s="1"/>
  <c r="AC226" i="1"/>
  <c r="AB226" i="1"/>
  <c r="S226" i="1"/>
  <c r="Q226" i="1"/>
  <c r="P226" i="1"/>
  <c r="O226" i="1"/>
  <c r="N226" i="1"/>
  <c r="L226" i="1"/>
  <c r="A226" i="1"/>
  <c r="AG225" i="1"/>
  <c r="AF225" i="1"/>
  <c r="AE225" i="1"/>
  <c r="AD225" i="1"/>
  <c r="AC225" i="1"/>
  <c r="AB225" i="1"/>
  <c r="AH225" i="1" s="1"/>
  <c r="Q225" i="1"/>
  <c r="O225" i="1"/>
  <c r="A225" i="1"/>
  <c r="AG224" i="1"/>
  <c r="AF224" i="1"/>
  <c r="AE224" i="1"/>
  <c r="AD224" i="1"/>
  <c r="AH224" i="1" s="1"/>
  <c r="AC224" i="1"/>
  <c r="AB224" i="1"/>
  <c r="Q224" i="1"/>
  <c r="O224" i="1"/>
  <c r="A224" i="1"/>
  <c r="AG223" i="1"/>
  <c r="AF223" i="1"/>
  <c r="AE223" i="1"/>
  <c r="AD223" i="1"/>
  <c r="AC223" i="1"/>
  <c r="AB223" i="1"/>
  <c r="AH223" i="1" s="1"/>
  <c r="Q223" i="1"/>
  <c r="O223" i="1"/>
  <c r="A223" i="1"/>
  <c r="AI222" i="1"/>
  <c r="AG222" i="1"/>
  <c r="AF222" i="1"/>
  <c r="AE222" i="1"/>
  <c r="AD222" i="1"/>
  <c r="AC222" i="1"/>
  <c r="AB222" i="1"/>
  <c r="Q222" i="1"/>
  <c r="P222" i="1"/>
  <c r="O222" i="1"/>
  <c r="N222" i="1"/>
  <c r="L222" i="1"/>
  <c r="A222" i="1"/>
  <c r="AI221" i="1"/>
  <c r="AG221" i="1"/>
  <c r="AF221" i="1"/>
  <c r="AE221" i="1"/>
  <c r="AD221" i="1"/>
  <c r="AC221" i="1"/>
  <c r="Q221" i="1"/>
  <c r="P221" i="1"/>
  <c r="O221" i="1"/>
  <c r="N221" i="1"/>
  <c r="L221" i="1"/>
  <c r="A221" i="1"/>
  <c r="AG220" i="1"/>
  <c r="AF220" i="1"/>
  <c r="AE220" i="1"/>
  <c r="AD220" i="1"/>
  <c r="AC220" i="1"/>
  <c r="AB220" i="1"/>
  <c r="Q220" i="1"/>
  <c r="O220" i="1"/>
  <c r="A220" i="1"/>
  <c r="AG219" i="1"/>
  <c r="AF219" i="1"/>
  <c r="AE219" i="1"/>
  <c r="AD219" i="1"/>
  <c r="AC219" i="1"/>
  <c r="AB219" i="1"/>
  <c r="AH219" i="1" s="1"/>
  <c r="Q219" i="1"/>
  <c r="P219" i="1"/>
  <c r="O219" i="1"/>
  <c r="N219" i="1"/>
  <c r="L219" i="1"/>
  <c r="A219" i="1"/>
  <c r="AG218" i="1"/>
  <c r="AF218" i="1"/>
  <c r="AE218" i="1"/>
  <c r="AD218" i="1"/>
  <c r="AC218" i="1"/>
  <c r="AB218" i="1"/>
  <c r="AH218" i="1" s="1"/>
  <c r="Q218" i="1"/>
  <c r="O218" i="1"/>
  <c r="A218" i="1"/>
  <c r="AG217" i="1"/>
  <c r="AF217" i="1"/>
  <c r="AE217" i="1"/>
  <c r="AD217" i="1"/>
  <c r="AH217" i="1" s="1"/>
  <c r="AC217" i="1"/>
  <c r="AB217" i="1"/>
  <c r="Q217" i="1"/>
  <c r="O217" i="1"/>
  <c r="A217" i="1"/>
  <c r="AG216" i="1"/>
  <c r="AF216" i="1"/>
  <c r="AE216" i="1"/>
  <c r="AD216" i="1"/>
  <c r="AC216" i="1"/>
  <c r="Q216" i="1"/>
  <c r="P216" i="1"/>
  <c r="O216" i="1"/>
  <c r="N216" i="1"/>
  <c r="AI216" i="1" s="1"/>
  <c r="L216" i="1"/>
  <c r="A216" i="1"/>
  <c r="AG215" i="1"/>
  <c r="AF215" i="1"/>
  <c r="AE215" i="1"/>
  <c r="AD215" i="1"/>
  <c r="AC215" i="1"/>
  <c r="AB215" i="1"/>
  <c r="Q215" i="1"/>
  <c r="O215" i="1"/>
  <c r="A215" i="1"/>
  <c r="AG214" i="1"/>
  <c r="AF214" i="1"/>
  <c r="AE214" i="1"/>
  <c r="AD214" i="1"/>
  <c r="AC214" i="1"/>
  <c r="AB214" i="1"/>
  <c r="S214" i="1"/>
  <c r="Q214" i="1"/>
  <c r="P214" i="1"/>
  <c r="O214" i="1"/>
  <c r="N214" i="1"/>
  <c r="L214" i="1"/>
  <c r="A214" i="1"/>
  <c r="AG213" i="1"/>
  <c r="AF213" i="1"/>
  <c r="AE213" i="1"/>
  <c r="AD213" i="1"/>
  <c r="AC213" i="1"/>
  <c r="AH213" i="1" s="1"/>
  <c r="AB213" i="1"/>
  <c r="Q213" i="1"/>
  <c r="O213" i="1"/>
  <c r="A213" i="1"/>
  <c r="AG212" i="1"/>
  <c r="AF212" i="1"/>
  <c r="AE212" i="1"/>
  <c r="AD212" i="1"/>
  <c r="AC212" i="1"/>
  <c r="AB212" i="1"/>
  <c r="Q212" i="1"/>
  <c r="O212" i="1"/>
  <c r="A212" i="1"/>
  <c r="AG211" i="1"/>
  <c r="AF211" i="1"/>
  <c r="AE211" i="1"/>
  <c r="AD211" i="1"/>
  <c r="AC211" i="1"/>
  <c r="AB211" i="1"/>
  <c r="Q211" i="1"/>
  <c r="O211" i="1"/>
  <c r="A211" i="1"/>
  <c r="AG210" i="1"/>
  <c r="AF210" i="1"/>
  <c r="AE210" i="1"/>
  <c r="AD210" i="1"/>
  <c r="AC210" i="1"/>
  <c r="AB210" i="1"/>
  <c r="Q210" i="1"/>
  <c r="O210" i="1"/>
  <c r="A210" i="1"/>
  <c r="AG209" i="1"/>
  <c r="AF209" i="1"/>
  <c r="AE209" i="1"/>
  <c r="AD209" i="1"/>
  <c r="AC209" i="1"/>
  <c r="AH209" i="1" s="1"/>
  <c r="AB209" i="1"/>
  <c r="Q209" i="1"/>
  <c r="P209" i="1"/>
  <c r="O209" i="1"/>
  <c r="N209" i="1"/>
  <c r="L209" i="1"/>
  <c r="A209" i="1"/>
  <c r="AG208" i="1"/>
  <c r="AF208" i="1"/>
  <c r="AE208" i="1"/>
  <c r="AD208" i="1"/>
  <c r="AH208" i="1" s="1"/>
  <c r="AC208" i="1"/>
  <c r="AB208" i="1"/>
  <c r="Q208" i="1"/>
  <c r="P208" i="1"/>
  <c r="O208" i="1"/>
  <c r="N208" i="1"/>
  <c r="L208" i="1"/>
  <c r="A208" i="1"/>
  <c r="AG207" i="1"/>
  <c r="AF207" i="1"/>
  <c r="AE207" i="1"/>
  <c r="AD207" i="1"/>
  <c r="AC207" i="1"/>
  <c r="AB207" i="1"/>
  <c r="Q207" i="1"/>
  <c r="P207" i="1"/>
  <c r="O207" i="1"/>
  <c r="N207" i="1"/>
  <c r="L207" i="1"/>
  <c r="A207" i="1"/>
  <c r="AG206" i="1"/>
  <c r="AF206" i="1"/>
  <c r="AE206" i="1"/>
  <c r="AD206" i="1"/>
  <c r="AC206" i="1"/>
  <c r="AB206" i="1"/>
  <c r="Q206" i="1"/>
  <c r="P206" i="1"/>
  <c r="O206" i="1"/>
  <c r="N206" i="1"/>
  <c r="L206" i="1"/>
  <c r="A206" i="1"/>
  <c r="AG205" i="1"/>
  <c r="AF205" i="1"/>
  <c r="AE205" i="1"/>
  <c r="AD205" i="1"/>
  <c r="AC205" i="1"/>
  <c r="AB205" i="1"/>
  <c r="Q205" i="1"/>
  <c r="P205" i="1"/>
  <c r="O205" i="1"/>
  <c r="N205" i="1"/>
  <c r="L205" i="1"/>
  <c r="A205" i="1"/>
  <c r="AG204" i="1"/>
  <c r="AF204" i="1"/>
  <c r="AE204" i="1"/>
  <c r="AD204" i="1"/>
  <c r="AC204" i="1"/>
  <c r="AB204" i="1"/>
  <c r="AH204" i="1" s="1"/>
  <c r="Q204" i="1"/>
  <c r="P204" i="1"/>
  <c r="O204" i="1"/>
  <c r="N204" i="1"/>
  <c r="L204" i="1"/>
  <c r="A204" i="1"/>
  <c r="AG203" i="1"/>
  <c r="AF203" i="1"/>
  <c r="AE203" i="1"/>
  <c r="AD203" i="1"/>
  <c r="AC203" i="1"/>
  <c r="AB203" i="1"/>
  <c r="Q203" i="1"/>
  <c r="P203" i="1"/>
  <c r="O203" i="1"/>
  <c r="N203" i="1"/>
  <c r="L203" i="1"/>
  <c r="A203" i="1"/>
  <c r="AG202" i="1"/>
  <c r="AF202" i="1"/>
  <c r="AE202" i="1"/>
  <c r="AD202" i="1"/>
  <c r="AH202" i="1" s="1"/>
  <c r="AC202" i="1"/>
  <c r="AB202" i="1"/>
  <c r="Q202" i="1"/>
  <c r="P202" i="1"/>
  <c r="O202" i="1"/>
  <c r="N202" i="1"/>
  <c r="L202" i="1"/>
  <c r="A202" i="1"/>
  <c r="AG201" i="1"/>
  <c r="AF201" i="1"/>
  <c r="AE201" i="1"/>
  <c r="AD201" i="1"/>
  <c r="AC201" i="1"/>
  <c r="AH201" i="1" s="1"/>
  <c r="AB201" i="1"/>
  <c r="Q201" i="1"/>
  <c r="P201" i="1"/>
  <c r="O201" i="1"/>
  <c r="N201" i="1"/>
  <c r="L201" i="1"/>
  <c r="A201" i="1"/>
  <c r="AG200" i="1"/>
  <c r="AF200" i="1"/>
  <c r="AE200" i="1"/>
  <c r="AD200" i="1"/>
  <c r="AH200" i="1" s="1"/>
  <c r="AC200" i="1"/>
  <c r="AB200" i="1"/>
  <c r="S200" i="1"/>
  <c r="Q200" i="1"/>
  <c r="P200" i="1"/>
  <c r="O200" i="1"/>
  <c r="A200" i="1"/>
  <c r="AG199" i="1"/>
  <c r="AF199" i="1"/>
  <c r="AE199" i="1"/>
  <c r="AD199" i="1"/>
  <c r="AH199" i="1" s="1"/>
  <c r="AC199" i="1"/>
  <c r="AB199" i="1"/>
  <c r="S199" i="1"/>
  <c r="Q199" i="1"/>
  <c r="P199" i="1"/>
  <c r="O199" i="1"/>
  <c r="N199" i="1"/>
  <c r="L199" i="1"/>
  <c r="A199" i="1"/>
  <c r="AG198" i="1"/>
  <c r="AF198" i="1"/>
  <c r="AE198" i="1"/>
  <c r="AD198" i="1"/>
  <c r="AC198" i="1"/>
  <c r="AB198" i="1"/>
  <c r="AH198" i="1" s="1"/>
  <c r="S198" i="1"/>
  <c r="Q198" i="1"/>
  <c r="P198" i="1"/>
  <c r="O198" i="1"/>
  <c r="A198" i="1"/>
  <c r="AG197" i="1"/>
  <c r="AF197" i="1"/>
  <c r="AE197" i="1"/>
  <c r="AD197" i="1"/>
  <c r="AC197" i="1"/>
  <c r="AB197" i="1"/>
  <c r="AH197" i="1" s="1"/>
  <c r="S197" i="1"/>
  <c r="Q197" i="1"/>
  <c r="P197" i="1"/>
  <c r="O197" i="1"/>
  <c r="A197" i="1"/>
  <c r="AG196" i="1"/>
  <c r="AF196" i="1"/>
  <c r="AE196" i="1"/>
  <c r="AD196" i="1"/>
  <c r="AC196" i="1"/>
  <c r="AB196" i="1"/>
  <c r="AH196" i="1" s="1"/>
  <c r="S196" i="1"/>
  <c r="Q196" i="1"/>
  <c r="P196" i="1"/>
  <c r="O196" i="1"/>
  <c r="A196" i="1"/>
  <c r="AG195" i="1"/>
  <c r="AF195" i="1"/>
  <c r="AE195" i="1"/>
  <c r="AD195" i="1"/>
  <c r="AC195" i="1"/>
  <c r="AB195" i="1"/>
  <c r="AH195" i="1" s="1"/>
  <c r="S195" i="1"/>
  <c r="Q195" i="1"/>
  <c r="P195" i="1"/>
  <c r="O195" i="1"/>
  <c r="N195" i="1"/>
  <c r="L195" i="1"/>
  <c r="A195" i="1"/>
  <c r="AG194" i="1"/>
  <c r="AF194" i="1"/>
  <c r="AE194" i="1"/>
  <c r="AD194" i="1"/>
  <c r="AH194" i="1" s="1"/>
  <c r="AC194" i="1"/>
  <c r="AB194" i="1"/>
  <c r="S194" i="1"/>
  <c r="Q194" i="1"/>
  <c r="P194" i="1"/>
  <c r="O194" i="1"/>
  <c r="N194" i="1"/>
  <c r="L194" i="1"/>
  <c r="A194" i="1"/>
  <c r="AG193" i="1"/>
  <c r="AF193" i="1"/>
  <c r="AE193" i="1"/>
  <c r="AD193" i="1"/>
  <c r="AC193" i="1"/>
  <c r="AB193" i="1"/>
  <c r="AH193" i="1" s="1"/>
  <c r="S193" i="1"/>
  <c r="Q193" i="1"/>
  <c r="P193" i="1"/>
  <c r="O193" i="1"/>
  <c r="N193" i="1"/>
  <c r="L193" i="1"/>
  <c r="A193" i="1"/>
  <c r="AG192" i="1"/>
  <c r="AF192" i="1"/>
  <c r="AE192" i="1"/>
  <c r="AD192" i="1"/>
  <c r="AH192" i="1" s="1"/>
  <c r="AC192" i="1"/>
  <c r="AB192" i="1"/>
  <c r="S192" i="1"/>
  <c r="Q192" i="1"/>
  <c r="P192" i="1"/>
  <c r="O192" i="1"/>
  <c r="N192" i="1"/>
  <c r="L192" i="1"/>
  <c r="A192" i="1"/>
  <c r="AG191" i="1"/>
  <c r="AF191" i="1"/>
  <c r="AE191" i="1"/>
  <c r="AD191" i="1"/>
  <c r="AC191" i="1"/>
  <c r="AB191" i="1"/>
  <c r="AH191" i="1" s="1"/>
  <c r="S191" i="1"/>
  <c r="Q191" i="1"/>
  <c r="P191" i="1"/>
  <c r="O191" i="1"/>
  <c r="N191" i="1"/>
  <c r="L191" i="1"/>
  <c r="A191" i="1"/>
  <c r="AG190" i="1"/>
  <c r="AF190" i="1"/>
  <c r="AE190" i="1"/>
  <c r="AD190" i="1"/>
  <c r="AH190" i="1" s="1"/>
  <c r="AC190" i="1"/>
  <c r="AB190" i="1"/>
  <c r="S190" i="1"/>
  <c r="Q190" i="1"/>
  <c r="P190" i="1"/>
  <c r="O190" i="1"/>
  <c r="N190" i="1"/>
  <c r="L190" i="1"/>
  <c r="A190" i="1"/>
  <c r="AG189" i="1"/>
  <c r="AF189" i="1"/>
  <c r="AE189" i="1"/>
  <c r="AD189" i="1"/>
  <c r="AC189" i="1"/>
  <c r="AB189" i="1"/>
  <c r="AH189" i="1" s="1"/>
  <c r="S189" i="1"/>
  <c r="Q189" i="1"/>
  <c r="P189" i="1"/>
  <c r="O189" i="1"/>
  <c r="N189" i="1"/>
  <c r="L189" i="1"/>
  <c r="A189" i="1"/>
  <c r="AG188" i="1"/>
  <c r="AF188" i="1"/>
  <c r="AE188" i="1"/>
  <c r="AD188" i="1"/>
  <c r="AH188" i="1" s="1"/>
  <c r="AC188" i="1"/>
  <c r="AB188" i="1"/>
  <c r="S188" i="1"/>
  <c r="Q188" i="1"/>
  <c r="P188" i="1"/>
  <c r="O188" i="1"/>
  <c r="N188" i="1"/>
  <c r="L188" i="1"/>
  <c r="A188" i="1"/>
  <c r="AG187" i="1"/>
  <c r="AF187" i="1"/>
  <c r="AE187" i="1"/>
  <c r="AD187" i="1"/>
  <c r="AC187" i="1"/>
  <c r="AB187" i="1"/>
  <c r="AH187" i="1" s="1"/>
  <c r="Q187" i="1"/>
  <c r="O187" i="1"/>
  <c r="N187" i="1"/>
  <c r="L187" i="1"/>
  <c r="A187" i="1"/>
  <c r="AG186" i="1"/>
  <c r="AF186" i="1"/>
  <c r="AE186" i="1"/>
  <c r="AD186" i="1"/>
  <c r="AC186" i="1"/>
  <c r="AB186" i="1"/>
  <c r="AH186" i="1" s="1"/>
  <c r="S186" i="1"/>
  <c r="Q186" i="1"/>
  <c r="P186" i="1"/>
  <c r="O186" i="1"/>
  <c r="N186" i="1"/>
  <c r="L186" i="1"/>
  <c r="A186" i="1"/>
  <c r="AG185" i="1"/>
  <c r="AF185" i="1"/>
  <c r="AE185" i="1"/>
  <c r="AD185" i="1"/>
  <c r="AH185" i="1" s="1"/>
  <c r="AC185" i="1"/>
  <c r="AB185" i="1"/>
  <c r="Q185" i="1"/>
  <c r="P185" i="1"/>
  <c r="O185" i="1"/>
  <c r="N185" i="1"/>
  <c r="L185" i="1"/>
  <c r="A185" i="1"/>
  <c r="AG184" i="1"/>
  <c r="AF184" i="1"/>
  <c r="AE184" i="1"/>
  <c r="AD184" i="1"/>
  <c r="AC184" i="1"/>
  <c r="AB184" i="1"/>
  <c r="Q184" i="1"/>
  <c r="P184" i="1"/>
  <c r="O184" i="1"/>
  <c r="N184" i="1"/>
  <c r="L184" i="1"/>
  <c r="A184" i="1"/>
  <c r="AG183" i="1"/>
  <c r="AF183" i="1"/>
  <c r="AE183" i="1"/>
  <c r="AD183" i="1"/>
  <c r="AC183" i="1"/>
  <c r="AB183" i="1"/>
  <c r="Q183" i="1"/>
  <c r="P183" i="1"/>
  <c r="O183" i="1"/>
  <c r="N183" i="1"/>
  <c r="L183" i="1"/>
  <c r="A183" i="1"/>
  <c r="AG182" i="1"/>
  <c r="AF182" i="1"/>
  <c r="AE182" i="1"/>
  <c r="AD182" i="1"/>
  <c r="AC182" i="1"/>
  <c r="AB182" i="1"/>
  <c r="Q182" i="1"/>
  <c r="P182" i="1"/>
  <c r="O182" i="1"/>
  <c r="N182" i="1"/>
  <c r="L182" i="1"/>
  <c r="A182" i="1"/>
  <c r="AG181" i="1"/>
  <c r="AF181" i="1"/>
  <c r="AE181" i="1"/>
  <c r="AD181" i="1"/>
  <c r="AC181" i="1"/>
  <c r="AB181" i="1"/>
  <c r="AH181" i="1" s="1"/>
  <c r="Q181" i="1"/>
  <c r="P181" i="1"/>
  <c r="O181" i="1"/>
  <c r="N181" i="1"/>
  <c r="L181" i="1"/>
  <c r="A181" i="1"/>
  <c r="AG180" i="1"/>
  <c r="AF180" i="1"/>
  <c r="AE180" i="1"/>
  <c r="AD180" i="1"/>
  <c r="AC180" i="1"/>
  <c r="AB180" i="1"/>
  <c r="S180" i="1"/>
  <c r="P180" i="1"/>
  <c r="Q180" i="1" s="1"/>
  <c r="O180" i="1"/>
  <c r="A180" i="1"/>
  <c r="AG179" i="1"/>
  <c r="AF179" i="1"/>
  <c r="AE179" i="1"/>
  <c r="AD179" i="1"/>
  <c r="AC179" i="1"/>
  <c r="AB179" i="1"/>
  <c r="S179" i="1"/>
  <c r="P179" i="1"/>
  <c r="Q179" i="1" s="1"/>
  <c r="O179" i="1"/>
  <c r="A179" i="1"/>
  <c r="AG178" i="1"/>
  <c r="AF178" i="1"/>
  <c r="AE178" i="1"/>
  <c r="AD178" i="1"/>
  <c r="AC178" i="1"/>
  <c r="AB178" i="1"/>
  <c r="Q178" i="1"/>
  <c r="P178" i="1"/>
  <c r="O178" i="1"/>
  <c r="N178" i="1"/>
  <c r="L178" i="1"/>
  <c r="A178" i="1"/>
  <c r="AI177" i="1"/>
  <c r="AG177" i="1"/>
  <c r="AF177" i="1"/>
  <c r="AE177" i="1"/>
  <c r="AD177" i="1"/>
  <c r="AC177" i="1"/>
  <c r="AH177" i="1" s="1"/>
  <c r="AB177" i="1"/>
  <c r="Q177" i="1"/>
  <c r="P177" i="1"/>
  <c r="O177" i="1"/>
  <c r="L177" i="1"/>
  <c r="A177" i="1"/>
  <c r="AG176" i="1"/>
  <c r="AF176" i="1"/>
  <c r="AE176" i="1"/>
  <c r="AD176" i="1"/>
  <c r="AC176" i="1"/>
  <c r="AH176" i="1" s="1"/>
  <c r="AB176" i="1"/>
  <c r="Q176" i="1"/>
  <c r="P176" i="1"/>
  <c r="O176" i="1"/>
  <c r="N176" i="1"/>
  <c r="L176" i="1"/>
  <c r="A176" i="1"/>
  <c r="AG175" i="1"/>
  <c r="AF175" i="1"/>
  <c r="AE175" i="1"/>
  <c r="AD175" i="1"/>
  <c r="AH175" i="1" s="1"/>
  <c r="AC175" i="1"/>
  <c r="AB175" i="1"/>
  <c r="Q175" i="1"/>
  <c r="P175" i="1"/>
  <c r="O175" i="1"/>
  <c r="N175" i="1"/>
  <c r="L175" i="1"/>
  <c r="A175" i="1"/>
  <c r="AG174" i="1"/>
  <c r="AF174" i="1"/>
  <c r="AE174" i="1"/>
  <c r="AD174" i="1"/>
  <c r="AC174" i="1"/>
  <c r="AB174" i="1"/>
  <c r="Q174" i="1"/>
  <c r="O174" i="1"/>
  <c r="N174" i="1"/>
  <c r="L174" i="1"/>
  <c r="A174" i="1"/>
  <c r="AG173" i="1"/>
  <c r="AF173" i="1"/>
  <c r="AE173" i="1"/>
  <c r="AD173" i="1"/>
  <c r="AC173" i="1"/>
  <c r="AB173" i="1"/>
  <c r="Q173" i="1"/>
  <c r="P173" i="1"/>
  <c r="O173" i="1"/>
  <c r="N173" i="1"/>
  <c r="L173" i="1"/>
  <c r="A173" i="1"/>
  <c r="AI172" i="1"/>
  <c r="AG172" i="1"/>
  <c r="AF172" i="1"/>
  <c r="AE172" i="1"/>
  <c r="AD172" i="1"/>
  <c r="AC172" i="1"/>
  <c r="AH172" i="1" s="1"/>
  <c r="AB172" i="1"/>
  <c r="Q172" i="1"/>
  <c r="P172" i="1"/>
  <c r="O172" i="1"/>
  <c r="N172" i="1"/>
  <c r="L172" i="1"/>
  <c r="A172" i="1"/>
  <c r="AI171" i="1"/>
  <c r="AG171" i="1"/>
  <c r="AF171" i="1"/>
  <c r="AE171" i="1"/>
  <c r="AD171" i="1"/>
  <c r="AC171" i="1"/>
  <c r="AB171" i="1"/>
  <c r="Q171" i="1"/>
  <c r="O171" i="1"/>
  <c r="N171" i="1"/>
  <c r="L171" i="1"/>
  <c r="A171" i="1"/>
  <c r="AG170" i="1"/>
  <c r="AF170" i="1"/>
  <c r="AE170" i="1"/>
  <c r="AD170" i="1"/>
  <c r="AC170" i="1"/>
  <c r="AB170" i="1"/>
  <c r="O170" i="1"/>
  <c r="N170" i="1"/>
  <c r="Q170" i="1" s="1"/>
  <c r="L170" i="1"/>
  <c r="A170" i="1"/>
  <c r="AG169" i="1"/>
  <c r="AF169" i="1"/>
  <c r="AE169" i="1"/>
  <c r="AD169" i="1"/>
  <c r="AH169" i="1" s="1"/>
  <c r="AC169" i="1"/>
  <c r="AB169" i="1"/>
  <c r="AI169" i="1" s="1"/>
  <c r="Q169" i="1"/>
  <c r="O169" i="1"/>
  <c r="L169" i="1"/>
  <c r="A169" i="1"/>
  <c r="AG168" i="1"/>
  <c r="AF168" i="1"/>
  <c r="AE168" i="1"/>
  <c r="AD168" i="1"/>
  <c r="AC168" i="1"/>
  <c r="AB168" i="1"/>
  <c r="AH168" i="1" s="1"/>
  <c r="Q168" i="1"/>
  <c r="P168" i="1"/>
  <c r="O168" i="1"/>
  <c r="N168" i="1"/>
  <c r="L168" i="1"/>
  <c r="A168" i="1"/>
  <c r="AG167" i="1"/>
  <c r="AF167" i="1"/>
  <c r="AE167" i="1"/>
  <c r="AD167" i="1"/>
  <c r="AC167" i="1"/>
  <c r="AB167" i="1"/>
  <c r="AH167" i="1" s="1"/>
  <c r="P167" i="1"/>
  <c r="Q167" i="1" s="1"/>
  <c r="O167" i="1"/>
  <c r="A167" i="1"/>
  <c r="AG166" i="1"/>
  <c r="AF166" i="1"/>
  <c r="AE166" i="1"/>
  <c r="AD166" i="1"/>
  <c r="AC166" i="1"/>
  <c r="AB166" i="1"/>
  <c r="Q166" i="1"/>
  <c r="P166" i="1"/>
  <c r="O166" i="1"/>
  <c r="N166" i="1"/>
  <c r="L166" i="1"/>
  <c r="A166" i="1"/>
  <c r="AG165" i="1"/>
  <c r="AF165" i="1"/>
  <c r="AE165" i="1"/>
  <c r="AD165" i="1"/>
  <c r="AH165" i="1" s="1"/>
  <c r="AC165" i="1"/>
  <c r="AB165" i="1"/>
  <c r="Q165" i="1"/>
  <c r="P165" i="1"/>
  <c r="O165" i="1"/>
  <c r="N165" i="1"/>
  <c r="L165" i="1"/>
  <c r="A165" i="1"/>
  <c r="AG164" i="1"/>
  <c r="AF164" i="1"/>
  <c r="AE164" i="1"/>
  <c r="AD164" i="1"/>
  <c r="AC164" i="1"/>
  <c r="AB164" i="1"/>
  <c r="Q164" i="1"/>
  <c r="P164" i="1"/>
  <c r="O164" i="1"/>
  <c r="N164" i="1"/>
  <c r="A164" i="1"/>
  <c r="AG163" i="1"/>
  <c r="AF163" i="1"/>
  <c r="AE163" i="1"/>
  <c r="AD163" i="1"/>
  <c r="AC163" i="1"/>
  <c r="AH163" i="1" s="1"/>
  <c r="AB163" i="1"/>
  <c r="Q163" i="1"/>
  <c r="P163" i="1"/>
  <c r="O163" i="1"/>
  <c r="N163" i="1"/>
  <c r="L163" i="1"/>
  <c r="A163" i="1"/>
  <c r="AG162" i="1"/>
  <c r="AF162" i="1"/>
  <c r="AE162" i="1"/>
  <c r="AD162" i="1"/>
  <c r="AH162" i="1" s="1"/>
  <c r="AC162" i="1"/>
  <c r="AB162" i="1"/>
  <c r="S162" i="1"/>
  <c r="Q162" i="1"/>
  <c r="P162" i="1"/>
  <c r="O162" i="1"/>
  <c r="A162" i="1"/>
  <c r="AG161" i="1"/>
  <c r="AF161" i="1"/>
  <c r="AE161" i="1"/>
  <c r="AD161" i="1"/>
  <c r="AC161" i="1"/>
  <c r="AB161" i="1"/>
  <c r="S161" i="1"/>
  <c r="Q161" i="1"/>
  <c r="P161" i="1"/>
  <c r="O161" i="1"/>
  <c r="N161" i="1"/>
  <c r="AI161" i="1" s="1"/>
  <c r="L161" i="1"/>
  <c r="A161" i="1"/>
  <c r="AG160" i="1"/>
  <c r="AF160" i="1"/>
  <c r="AE160" i="1"/>
  <c r="AD160" i="1"/>
  <c r="AC160" i="1"/>
  <c r="AB160" i="1"/>
  <c r="AI160" i="1" s="1"/>
  <c r="S160" i="1"/>
  <c r="Q160" i="1"/>
  <c r="P160" i="1"/>
  <c r="O160" i="1"/>
  <c r="N160" i="1"/>
  <c r="L160" i="1"/>
  <c r="A160" i="1"/>
  <c r="AG159" i="1"/>
  <c r="AF159" i="1"/>
  <c r="AE159" i="1"/>
  <c r="AD159" i="1"/>
  <c r="AH159" i="1" s="1"/>
  <c r="AC159" i="1"/>
  <c r="AB159" i="1"/>
  <c r="Q159" i="1"/>
  <c r="P159" i="1"/>
  <c r="O159" i="1"/>
  <c r="N159" i="1"/>
  <c r="L159" i="1"/>
  <c r="A159" i="1"/>
  <c r="AG158" i="1"/>
  <c r="AF158" i="1"/>
  <c r="AE158" i="1"/>
  <c r="AD158" i="1"/>
  <c r="AC158" i="1"/>
  <c r="AB158" i="1"/>
  <c r="Q158" i="1"/>
  <c r="P158" i="1"/>
  <c r="O158" i="1"/>
  <c r="N158" i="1"/>
  <c r="L158" i="1"/>
  <c r="A158" i="1"/>
  <c r="AG157" i="1"/>
  <c r="AF157" i="1"/>
  <c r="AE157" i="1"/>
  <c r="AD157" i="1"/>
  <c r="AC157" i="1"/>
  <c r="AB157" i="1"/>
  <c r="Q157" i="1"/>
  <c r="P157" i="1"/>
  <c r="O157" i="1"/>
  <c r="N157" i="1"/>
  <c r="L157" i="1"/>
  <c r="A157" i="1"/>
  <c r="AG156" i="1"/>
  <c r="AF156" i="1"/>
  <c r="AE156" i="1"/>
  <c r="AD156" i="1"/>
  <c r="AC156" i="1"/>
  <c r="AB156" i="1"/>
  <c r="AH156" i="1" s="1"/>
  <c r="S156" i="1"/>
  <c r="P156" i="1"/>
  <c r="Q156" i="1" s="1"/>
  <c r="O156" i="1"/>
  <c r="A156" i="1"/>
  <c r="AG155" i="1"/>
  <c r="AF155" i="1"/>
  <c r="AE155" i="1"/>
  <c r="AD155" i="1"/>
  <c r="AC155" i="1"/>
  <c r="AB155" i="1"/>
  <c r="S155" i="1"/>
  <c r="Q155" i="1"/>
  <c r="P155" i="1"/>
  <c r="O155" i="1"/>
  <c r="N155" i="1"/>
  <c r="L155" i="1"/>
  <c r="A155" i="1"/>
  <c r="AG154" i="1"/>
  <c r="AF154" i="1"/>
  <c r="AE154" i="1"/>
  <c r="AD154" i="1"/>
  <c r="AC154" i="1"/>
  <c r="AB154" i="1"/>
  <c r="Q154" i="1"/>
  <c r="P154" i="1"/>
  <c r="O154" i="1"/>
  <c r="N154" i="1"/>
  <c r="L154" i="1"/>
  <c r="A154" i="1"/>
  <c r="AG153" i="1"/>
  <c r="AF153" i="1"/>
  <c r="AE153" i="1"/>
  <c r="AD153" i="1"/>
  <c r="AC153" i="1"/>
  <c r="AB153" i="1"/>
  <c r="Q153" i="1"/>
  <c r="P153" i="1"/>
  <c r="O153" i="1"/>
  <c r="N153" i="1"/>
  <c r="A153" i="1"/>
  <c r="AG152" i="1"/>
  <c r="AF152" i="1"/>
  <c r="AE152" i="1"/>
  <c r="AD152" i="1"/>
  <c r="AC152" i="1"/>
  <c r="AB152" i="1"/>
  <c r="Q152" i="1"/>
  <c r="P152" i="1"/>
  <c r="O152" i="1"/>
  <c r="N152" i="1"/>
  <c r="A152" i="1"/>
  <c r="AG151" i="1"/>
  <c r="AF151" i="1"/>
  <c r="AE151" i="1"/>
  <c r="AD151" i="1"/>
  <c r="AC151" i="1"/>
  <c r="AB151" i="1"/>
  <c r="Q151" i="1"/>
  <c r="P151" i="1"/>
  <c r="O151" i="1"/>
  <c r="N151" i="1"/>
  <c r="A151" i="1"/>
  <c r="AG150" i="1"/>
  <c r="AF150" i="1"/>
  <c r="AE150" i="1"/>
  <c r="AD150" i="1"/>
  <c r="AC150" i="1"/>
  <c r="AB150" i="1"/>
  <c r="Q150" i="1"/>
  <c r="P150" i="1"/>
  <c r="O150" i="1"/>
  <c r="N150" i="1"/>
  <c r="A150" i="1"/>
  <c r="AG149" i="1"/>
  <c r="AF149" i="1"/>
  <c r="AE149" i="1"/>
  <c r="AD149" i="1"/>
  <c r="AC149" i="1"/>
  <c r="AB149" i="1"/>
  <c r="Q149" i="1"/>
  <c r="P149" i="1"/>
  <c r="O149" i="1"/>
  <c r="N149" i="1"/>
  <c r="L149" i="1"/>
  <c r="A149" i="1"/>
  <c r="AG148" i="1"/>
  <c r="AF148" i="1"/>
  <c r="AE148" i="1"/>
  <c r="AD148" i="1"/>
  <c r="AC148" i="1"/>
  <c r="AB148" i="1"/>
  <c r="AH148" i="1" s="1"/>
  <c r="Q148" i="1"/>
  <c r="P148" i="1"/>
  <c r="O148" i="1"/>
  <c r="N148" i="1"/>
  <c r="L148" i="1"/>
  <c r="A148" i="1"/>
  <c r="AG147" i="1"/>
  <c r="AF147" i="1"/>
  <c r="AE147" i="1"/>
  <c r="AD147" i="1"/>
  <c r="AC147" i="1"/>
  <c r="AB147" i="1"/>
  <c r="AH147" i="1" s="1"/>
  <c r="Q147" i="1"/>
  <c r="P147" i="1"/>
  <c r="O147" i="1"/>
  <c r="N147" i="1"/>
  <c r="L147" i="1"/>
  <c r="A147" i="1"/>
  <c r="AG146" i="1"/>
  <c r="AF146" i="1"/>
  <c r="AE146" i="1"/>
  <c r="AD146" i="1"/>
  <c r="AC146" i="1"/>
  <c r="AH146" i="1" s="1"/>
  <c r="AB146" i="1"/>
  <c r="Q146" i="1"/>
  <c r="P146" i="1"/>
  <c r="O146" i="1"/>
  <c r="N146" i="1"/>
  <c r="L146" i="1"/>
  <c r="A146" i="1"/>
  <c r="AG145" i="1"/>
  <c r="AF145" i="1"/>
  <c r="AE145" i="1"/>
  <c r="AD145" i="1"/>
  <c r="AH145" i="1" s="1"/>
  <c r="AC145" i="1"/>
  <c r="AB145" i="1"/>
  <c r="Q145" i="1"/>
  <c r="P145" i="1"/>
  <c r="O145" i="1"/>
  <c r="N145" i="1"/>
  <c r="L145" i="1"/>
  <c r="A145" i="1"/>
  <c r="AG144" i="1"/>
  <c r="AF144" i="1"/>
  <c r="AE144" i="1"/>
  <c r="AD144" i="1"/>
  <c r="AC144" i="1"/>
  <c r="AB144" i="1"/>
  <c r="Q144" i="1"/>
  <c r="P144" i="1"/>
  <c r="O144" i="1"/>
  <c r="N144" i="1"/>
  <c r="L144" i="1"/>
  <c r="A144" i="1"/>
  <c r="AG143" i="1"/>
  <c r="AF143" i="1"/>
  <c r="AE143" i="1"/>
  <c r="AD143" i="1"/>
  <c r="AH143" i="1" s="1"/>
  <c r="AC143" i="1"/>
  <c r="AB143" i="1"/>
  <c r="Q143" i="1"/>
  <c r="P143" i="1"/>
  <c r="O143" i="1"/>
  <c r="N143" i="1"/>
  <c r="L143" i="1"/>
  <c r="A143" i="1"/>
  <c r="AG142" i="1"/>
  <c r="AF142" i="1"/>
  <c r="AE142" i="1"/>
  <c r="AD142" i="1"/>
  <c r="AC142" i="1"/>
  <c r="AB142" i="1"/>
  <c r="Q142" i="1"/>
  <c r="P142" i="1"/>
  <c r="O142" i="1"/>
  <c r="N142" i="1"/>
  <c r="L142" i="1"/>
  <c r="A142" i="1"/>
  <c r="AG141" i="1"/>
  <c r="AF141" i="1"/>
  <c r="AE141" i="1"/>
  <c r="AD141" i="1"/>
  <c r="AC141" i="1"/>
  <c r="AB141" i="1"/>
  <c r="Q141" i="1"/>
  <c r="P141" i="1"/>
  <c r="O141" i="1"/>
  <c r="N141" i="1"/>
  <c r="L141" i="1"/>
  <c r="A141" i="1"/>
  <c r="AG140" i="1"/>
  <c r="AF140" i="1"/>
  <c r="AE140" i="1"/>
  <c r="AD140" i="1"/>
  <c r="AC140" i="1"/>
  <c r="AB140" i="1"/>
  <c r="AH140" i="1" s="1"/>
  <c r="Q140" i="1"/>
  <c r="O140" i="1"/>
  <c r="N140" i="1"/>
  <c r="L140" i="1"/>
  <c r="A140" i="1"/>
  <c r="AG139" i="1"/>
  <c r="AF139" i="1"/>
  <c r="AE139" i="1"/>
  <c r="AD139" i="1"/>
  <c r="AC139" i="1"/>
  <c r="AB139" i="1"/>
  <c r="Q139" i="1"/>
  <c r="P139" i="1"/>
  <c r="O139" i="1"/>
  <c r="N139" i="1"/>
  <c r="L139" i="1"/>
  <c r="A139" i="1"/>
  <c r="AG138" i="1"/>
  <c r="AF138" i="1"/>
  <c r="AE138" i="1"/>
  <c r="AD138" i="1"/>
  <c r="AC138" i="1"/>
  <c r="AB138" i="1"/>
  <c r="Q138" i="1"/>
  <c r="P138" i="1"/>
  <c r="O138" i="1"/>
  <c r="N138" i="1"/>
  <c r="L138" i="1"/>
  <c r="A138" i="1"/>
  <c r="AG137" i="1"/>
  <c r="AF137" i="1"/>
  <c r="AE137" i="1"/>
  <c r="AD137" i="1"/>
  <c r="AC137" i="1"/>
  <c r="AB137" i="1"/>
  <c r="Q137" i="1"/>
  <c r="P137" i="1"/>
  <c r="O137" i="1"/>
  <c r="N137" i="1"/>
  <c r="L137" i="1"/>
  <c r="A137" i="1"/>
  <c r="AG136" i="1"/>
  <c r="AF136" i="1"/>
  <c r="AE136" i="1"/>
  <c r="AD136" i="1"/>
  <c r="AC136" i="1"/>
  <c r="AB136" i="1"/>
  <c r="AH136" i="1" s="1"/>
  <c r="Q136" i="1"/>
  <c r="P136" i="1"/>
  <c r="O136" i="1"/>
  <c r="N136" i="1"/>
  <c r="L136" i="1"/>
  <c r="A136" i="1"/>
  <c r="AG135" i="1"/>
  <c r="AF135" i="1"/>
  <c r="AE135" i="1"/>
  <c r="AD135" i="1"/>
  <c r="AC135" i="1"/>
  <c r="AB135" i="1"/>
  <c r="O135" i="1"/>
  <c r="N135" i="1"/>
  <c r="P135" i="1" s="1"/>
  <c r="Q135" i="1" s="1"/>
  <c r="L135" i="1"/>
  <c r="A135" i="1"/>
  <c r="AG134" i="1"/>
  <c r="AF134" i="1"/>
  <c r="AE134" i="1"/>
  <c r="AD134" i="1"/>
  <c r="AC134" i="1"/>
  <c r="AB134" i="1"/>
  <c r="AH134" i="1" s="1"/>
  <c r="Q134" i="1"/>
  <c r="P134" i="1"/>
  <c r="O134" i="1"/>
  <c r="N134" i="1"/>
  <c r="L134" i="1"/>
  <c r="A134" i="1"/>
  <c r="AG133" i="1"/>
  <c r="AF133" i="1"/>
  <c r="AE133" i="1"/>
  <c r="AD133" i="1"/>
  <c r="AC133" i="1"/>
  <c r="AH133" i="1" s="1"/>
  <c r="AB133" i="1"/>
  <c r="Q133" i="1"/>
  <c r="P133" i="1"/>
  <c r="O133" i="1"/>
  <c r="N133" i="1"/>
  <c r="L133" i="1"/>
  <c r="A133" i="1"/>
  <c r="AG132" i="1"/>
  <c r="AF132" i="1"/>
  <c r="AE132" i="1"/>
  <c r="AD132" i="1"/>
  <c r="AH132" i="1" s="1"/>
  <c r="AC132" i="1"/>
  <c r="AB132" i="1"/>
  <c r="O132" i="1"/>
  <c r="N132" i="1"/>
  <c r="P132" i="1" s="1"/>
  <c r="L132" i="1"/>
  <c r="A132" i="1"/>
  <c r="AG131" i="1"/>
  <c r="AF131" i="1"/>
  <c r="AE131" i="1"/>
  <c r="AD131" i="1"/>
  <c r="AC131" i="1"/>
  <c r="AB131" i="1"/>
  <c r="Q131" i="1"/>
  <c r="P131" i="1"/>
  <c r="O131" i="1"/>
  <c r="N131" i="1"/>
  <c r="A131" i="1"/>
  <c r="AG130" i="1"/>
  <c r="AF130" i="1"/>
  <c r="AE130" i="1"/>
  <c r="AD130" i="1"/>
  <c r="AC130" i="1"/>
  <c r="AB130" i="1"/>
  <c r="AH130" i="1" s="1"/>
  <c r="Q130" i="1"/>
  <c r="O130" i="1"/>
  <c r="A130" i="1"/>
  <c r="AG129" i="1"/>
  <c r="AF129" i="1"/>
  <c r="AE129" i="1"/>
  <c r="AD129" i="1"/>
  <c r="AC129" i="1"/>
  <c r="AH129" i="1" s="1"/>
  <c r="AB129" i="1"/>
  <c r="Q129" i="1"/>
  <c r="O129" i="1"/>
  <c r="A129" i="1"/>
  <c r="AG128" i="1"/>
  <c r="AF128" i="1"/>
  <c r="AE128" i="1"/>
  <c r="AD128" i="1"/>
  <c r="AC128" i="1"/>
  <c r="AB128" i="1"/>
  <c r="Q128" i="1"/>
  <c r="P128" i="1"/>
  <c r="O128" i="1"/>
  <c r="N128" i="1"/>
  <c r="L128" i="1"/>
  <c r="A128" i="1"/>
  <c r="AG127" i="1"/>
  <c r="AF127" i="1"/>
  <c r="AE127" i="1"/>
  <c r="AD127" i="1"/>
  <c r="AH127" i="1" s="1"/>
  <c r="AC127" i="1"/>
  <c r="AB127" i="1"/>
  <c r="Q127" i="1"/>
  <c r="P127" i="1"/>
  <c r="O127" i="1"/>
  <c r="N127" i="1"/>
  <c r="L127" i="1"/>
  <c r="A127" i="1"/>
  <c r="AG126" i="1"/>
  <c r="AF126" i="1"/>
  <c r="AE126" i="1"/>
  <c r="AD126" i="1"/>
  <c r="AC126" i="1"/>
  <c r="AB126" i="1"/>
  <c r="Q126" i="1"/>
  <c r="O126" i="1"/>
  <c r="N126" i="1"/>
  <c r="L126" i="1"/>
  <c r="A126" i="1"/>
  <c r="AG125" i="1"/>
  <c r="AF125" i="1"/>
  <c r="AE125" i="1"/>
  <c r="AD125" i="1"/>
  <c r="AC125" i="1"/>
  <c r="AB125" i="1"/>
  <c r="Q125" i="1"/>
  <c r="O125" i="1"/>
  <c r="N125" i="1"/>
  <c r="L125" i="1"/>
  <c r="A125" i="1"/>
  <c r="AG124" i="1"/>
  <c r="AF124" i="1"/>
  <c r="AE124" i="1"/>
  <c r="AD124" i="1"/>
  <c r="AC124" i="1"/>
  <c r="AH124" i="1" s="1"/>
  <c r="AB124" i="1"/>
  <c r="Q124" i="1"/>
  <c r="P124" i="1"/>
  <c r="O124" i="1"/>
  <c r="N124" i="1"/>
  <c r="L124" i="1"/>
  <c r="A124" i="1"/>
  <c r="AG123" i="1"/>
  <c r="AF123" i="1"/>
  <c r="AE123" i="1"/>
  <c r="AD123" i="1"/>
  <c r="AH123" i="1" s="1"/>
  <c r="AC123" i="1"/>
  <c r="AB123" i="1"/>
  <c r="O123" i="1"/>
  <c r="N123" i="1"/>
  <c r="L123" i="1"/>
  <c r="A123" i="1"/>
  <c r="AG122" i="1"/>
  <c r="AF122" i="1"/>
  <c r="AE122" i="1"/>
  <c r="AD122" i="1"/>
  <c r="AC122" i="1"/>
  <c r="AB122" i="1"/>
  <c r="Q122" i="1"/>
  <c r="P122" i="1"/>
  <c r="O122" i="1"/>
  <c r="N122" i="1"/>
  <c r="L122" i="1"/>
  <c r="A122" i="1"/>
  <c r="AG121" i="1"/>
  <c r="AF121" i="1"/>
  <c r="AE121" i="1"/>
  <c r="AD121" i="1"/>
  <c r="AC121" i="1"/>
  <c r="AB121" i="1"/>
  <c r="AH121" i="1" s="1"/>
  <c r="S121" i="1"/>
  <c r="Q121" i="1"/>
  <c r="P121" i="1"/>
  <c r="O121" i="1"/>
  <c r="N121" i="1"/>
  <c r="L121" i="1"/>
  <c r="A121" i="1"/>
  <c r="AG120" i="1"/>
  <c r="AF120" i="1"/>
  <c r="AE120" i="1"/>
  <c r="AD120" i="1"/>
  <c r="AH120" i="1" s="1"/>
  <c r="AC120" i="1"/>
  <c r="AB120" i="1"/>
  <c r="Q120" i="1"/>
  <c r="P120" i="1"/>
  <c r="O120" i="1"/>
  <c r="N120" i="1"/>
  <c r="L120" i="1"/>
  <c r="A120" i="1"/>
  <c r="AG119" i="1"/>
  <c r="AF119" i="1"/>
  <c r="AE119" i="1"/>
  <c r="AD119" i="1"/>
  <c r="AC119" i="1"/>
  <c r="AB119" i="1"/>
  <c r="Q119" i="1"/>
  <c r="P119" i="1"/>
  <c r="O119" i="1"/>
  <c r="N119" i="1"/>
  <c r="L119" i="1"/>
  <c r="A119" i="1"/>
  <c r="AG118" i="1"/>
  <c r="AF118" i="1"/>
  <c r="AE118" i="1"/>
  <c r="AD118" i="1"/>
  <c r="AC118" i="1"/>
  <c r="AB118" i="1"/>
  <c r="Q118" i="1"/>
  <c r="P118" i="1"/>
  <c r="O118" i="1"/>
  <c r="N118" i="1"/>
  <c r="A118" i="1"/>
  <c r="AG117" i="1"/>
  <c r="AF117" i="1"/>
  <c r="AE117" i="1"/>
  <c r="AD117" i="1"/>
  <c r="AC117" i="1"/>
  <c r="AB117" i="1"/>
  <c r="Q117" i="1"/>
  <c r="P117" i="1"/>
  <c r="O117" i="1"/>
  <c r="N117" i="1"/>
  <c r="A117" i="1"/>
  <c r="AG116" i="1"/>
  <c r="AF116" i="1"/>
  <c r="AE116" i="1"/>
  <c r="AD116" i="1"/>
  <c r="AC116" i="1"/>
  <c r="AB116" i="1"/>
  <c r="Q116" i="1"/>
  <c r="P116" i="1"/>
  <c r="O116" i="1"/>
  <c r="N116" i="1"/>
  <c r="A116" i="1"/>
  <c r="AG115" i="1"/>
  <c r="AF115" i="1"/>
  <c r="AE115" i="1"/>
  <c r="AD115" i="1"/>
  <c r="AC115" i="1"/>
  <c r="AB115" i="1"/>
  <c r="Q115" i="1"/>
  <c r="P115" i="1"/>
  <c r="O115" i="1"/>
  <c r="N115" i="1"/>
  <c r="A115" i="1"/>
  <c r="AG114" i="1"/>
  <c r="AF114" i="1"/>
  <c r="AE114" i="1"/>
  <c r="AD114" i="1"/>
  <c r="AC114" i="1"/>
  <c r="AB114" i="1"/>
  <c r="Q114" i="1"/>
  <c r="P114" i="1"/>
  <c r="O114" i="1"/>
  <c r="N114" i="1"/>
  <c r="A114" i="1"/>
  <c r="AG113" i="1"/>
  <c r="AF113" i="1"/>
  <c r="AE113" i="1"/>
  <c r="AD113" i="1"/>
  <c r="AC113" i="1"/>
  <c r="AB113" i="1"/>
  <c r="Q113" i="1"/>
  <c r="P113" i="1"/>
  <c r="O113" i="1"/>
  <c r="N113" i="1"/>
  <c r="A113" i="1"/>
  <c r="AG112" i="1"/>
  <c r="AF112" i="1"/>
  <c r="AE112" i="1"/>
  <c r="AD112" i="1"/>
  <c r="AH112" i="1" s="1"/>
  <c r="AC112" i="1"/>
  <c r="AB112" i="1"/>
  <c r="Q112" i="1"/>
  <c r="P112" i="1"/>
  <c r="O112" i="1"/>
  <c r="N112" i="1"/>
  <c r="A112" i="1"/>
  <c r="AG111" i="1"/>
  <c r="AF111" i="1"/>
  <c r="AE111" i="1"/>
  <c r="AD111" i="1"/>
  <c r="AH111" i="1" s="1"/>
  <c r="AC111" i="1"/>
  <c r="AB111" i="1"/>
  <c r="Q111" i="1"/>
  <c r="P111" i="1"/>
  <c r="O111" i="1"/>
  <c r="N111" i="1"/>
  <c r="A111" i="1"/>
  <c r="AG110" i="1"/>
  <c r="AF110" i="1"/>
  <c r="AE110" i="1"/>
  <c r="AD110" i="1"/>
  <c r="AH110" i="1" s="1"/>
  <c r="AC110" i="1"/>
  <c r="AB110" i="1"/>
  <c r="Q110" i="1"/>
  <c r="P110" i="1"/>
  <c r="O110" i="1"/>
  <c r="N110" i="1"/>
  <c r="A110" i="1"/>
  <c r="AG109" i="1"/>
  <c r="AF109" i="1"/>
  <c r="AE109" i="1"/>
  <c r="AD109" i="1"/>
  <c r="AH109" i="1" s="1"/>
  <c r="AC109" i="1"/>
  <c r="AB109" i="1"/>
  <c r="Q109" i="1"/>
  <c r="P109" i="1"/>
  <c r="O109" i="1"/>
  <c r="N109" i="1"/>
  <c r="A109" i="1"/>
  <c r="AG108" i="1"/>
  <c r="AF108" i="1"/>
  <c r="AE108" i="1"/>
  <c r="AD108" i="1"/>
  <c r="AH108" i="1" s="1"/>
  <c r="AC108" i="1"/>
  <c r="AB108" i="1"/>
  <c r="Q108" i="1"/>
  <c r="P108" i="1"/>
  <c r="O108" i="1"/>
  <c r="N108" i="1"/>
  <c r="A108" i="1"/>
  <c r="AG107" i="1"/>
  <c r="AF107" i="1"/>
  <c r="AE107" i="1"/>
  <c r="AD107" i="1"/>
  <c r="AH107" i="1" s="1"/>
  <c r="AC107" i="1"/>
  <c r="AB107" i="1"/>
  <c r="Q107" i="1"/>
  <c r="P107" i="1"/>
  <c r="O107" i="1"/>
  <c r="N107" i="1"/>
  <c r="A107" i="1"/>
  <c r="AG106" i="1"/>
  <c r="AF106" i="1"/>
  <c r="AE106" i="1"/>
  <c r="AD106" i="1"/>
  <c r="AH106" i="1" s="1"/>
  <c r="AC106" i="1"/>
  <c r="AB106" i="1"/>
  <c r="Q106" i="1"/>
  <c r="O106" i="1"/>
  <c r="A106" i="1"/>
  <c r="AG105" i="1"/>
  <c r="AF105" i="1"/>
  <c r="AE105" i="1"/>
  <c r="AD105" i="1"/>
  <c r="AC105" i="1"/>
  <c r="AB105" i="1"/>
  <c r="AH105" i="1" s="1"/>
  <c r="Q105" i="1"/>
  <c r="O105" i="1"/>
  <c r="A105" i="1"/>
  <c r="AG104" i="1"/>
  <c r="AF104" i="1"/>
  <c r="AE104" i="1"/>
  <c r="AD104" i="1"/>
  <c r="AH104" i="1" s="1"/>
  <c r="AC104" i="1"/>
  <c r="AB104" i="1"/>
  <c r="Q104" i="1"/>
  <c r="O104" i="1"/>
  <c r="A104" i="1"/>
  <c r="AG103" i="1"/>
  <c r="AF103" i="1"/>
  <c r="AE103" i="1"/>
  <c r="AD103" i="1"/>
  <c r="AC103" i="1"/>
  <c r="AB103" i="1"/>
  <c r="AH103" i="1" s="1"/>
  <c r="Q103" i="1"/>
  <c r="O103" i="1"/>
  <c r="A103" i="1"/>
  <c r="AG102" i="1"/>
  <c r="AF102" i="1"/>
  <c r="AE102" i="1"/>
  <c r="AD102" i="1"/>
  <c r="AH102" i="1" s="1"/>
  <c r="AC102" i="1"/>
  <c r="AB102" i="1"/>
  <c r="S102" i="1"/>
  <c r="Q102" i="1"/>
  <c r="P102" i="1"/>
  <c r="O102" i="1"/>
  <c r="A102" i="1"/>
  <c r="AG101" i="1"/>
  <c r="AF101" i="1"/>
  <c r="AE101" i="1"/>
  <c r="AD101" i="1"/>
  <c r="AH101" i="1" s="1"/>
  <c r="AC101" i="1"/>
  <c r="AB101" i="1"/>
  <c r="Q101" i="1"/>
  <c r="P101" i="1"/>
  <c r="O101" i="1"/>
  <c r="N101" i="1"/>
  <c r="L101" i="1"/>
  <c r="A101" i="1"/>
  <c r="AG100" i="1"/>
  <c r="AF100" i="1"/>
  <c r="AE100" i="1"/>
  <c r="AD100" i="1"/>
  <c r="AC100" i="1"/>
  <c r="AB100" i="1"/>
  <c r="AH100" i="1" s="1"/>
  <c r="Q100" i="1"/>
  <c r="O100" i="1"/>
  <c r="N100" i="1"/>
  <c r="L100" i="1"/>
  <c r="A100" i="1"/>
  <c r="AG99" i="1"/>
  <c r="AF99" i="1"/>
  <c r="AE99" i="1"/>
  <c r="AD99" i="1"/>
  <c r="AC99" i="1"/>
  <c r="AB99" i="1"/>
  <c r="Q99" i="1"/>
  <c r="P99" i="1"/>
  <c r="O99" i="1"/>
  <c r="N99" i="1"/>
  <c r="L99" i="1"/>
  <c r="A99" i="1"/>
  <c r="AG98" i="1"/>
  <c r="AF98" i="1"/>
  <c r="AE98" i="1"/>
  <c r="AD98" i="1"/>
  <c r="AH98" i="1" s="1"/>
  <c r="AC98" i="1"/>
  <c r="AB98" i="1"/>
  <c r="Q98" i="1"/>
  <c r="P98" i="1"/>
  <c r="O98" i="1"/>
  <c r="N98" i="1"/>
  <c r="L98" i="1"/>
  <c r="A98" i="1"/>
  <c r="AG97" i="1"/>
  <c r="AF97" i="1"/>
  <c r="AE97" i="1"/>
  <c r="AD97" i="1"/>
  <c r="AC97" i="1"/>
  <c r="AH97" i="1" s="1"/>
  <c r="AB97" i="1"/>
  <c r="Q97" i="1"/>
  <c r="P97" i="1"/>
  <c r="O97" i="1"/>
  <c r="N97" i="1"/>
  <c r="L97" i="1"/>
  <c r="A97" i="1"/>
  <c r="AG96" i="1"/>
  <c r="AF96" i="1"/>
  <c r="AE96" i="1"/>
  <c r="AD96" i="1"/>
  <c r="AH96" i="1" s="1"/>
  <c r="AC96" i="1"/>
  <c r="AB96" i="1"/>
  <c r="Q96" i="1"/>
  <c r="P96" i="1"/>
  <c r="O96" i="1"/>
  <c r="N96" i="1"/>
  <c r="L96" i="1"/>
  <c r="A96" i="1"/>
  <c r="AG95" i="1"/>
  <c r="AF95" i="1"/>
  <c r="AE95" i="1"/>
  <c r="AD95" i="1"/>
  <c r="AC95" i="1"/>
  <c r="AB95" i="1"/>
  <c r="O95" i="1"/>
  <c r="N95" i="1"/>
  <c r="L95" i="1"/>
  <c r="A95" i="1"/>
  <c r="AG94" i="1"/>
  <c r="AF94" i="1"/>
  <c r="AE94" i="1"/>
  <c r="AD94" i="1"/>
  <c r="AH94" i="1" s="1"/>
  <c r="AC94" i="1"/>
  <c r="AB94" i="1"/>
  <c r="O94" i="1"/>
  <c r="N94" i="1"/>
  <c r="L94" i="1"/>
  <c r="A94" i="1"/>
  <c r="AG93" i="1"/>
  <c r="AF93" i="1"/>
  <c r="AE93" i="1"/>
  <c r="AD93" i="1"/>
  <c r="AC93" i="1"/>
  <c r="AH93" i="1" s="1"/>
  <c r="AB93" i="1"/>
  <c r="Q93" i="1"/>
  <c r="P93" i="1"/>
  <c r="O93" i="1"/>
  <c r="N93" i="1"/>
  <c r="L93" i="1"/>
  <c r="A93" i="1"/>
  <c r="AG92" i="1"/>
  <c r="AF92" i="1"/>
  <c r="AE92" i="1"/>
  <c r="AD92" i="1"/>
  <c r="AH92" i="1" s="1"/>
  <c r="AC92" i="1"/>
  <c r="AB92" i="1"/>
  <c r="Q92" i="1"/>
  <c r="O92" i="1"/>
  <c r="L92" i="1"/>
  <c r="A92" i="1"/>
  <c r="AG91" i="1"/>
  <c r="AF91" i="1"/>
  <c r="AE91" i="1"/>
  <c r="AD91" i="1"/>
  <c r="AC91" i="1"/>
  <c r="AH91" i="1" s="1"/>
  <c r="AB91" i="1"/>
  <c r="S91" i="1"/>
  <c r="Q91" i="1"/>
  <c r="A91" i="1"/>
  <c r="AG90" i="1"/>
  <c r="AF90" i="1"/>
  <c r="AE90" i="1"/>
  <c r="AD90" i="1"/>
  <c r="AC90" i="1"/>
  <c r="AB90" i="1"/>
  <c r="S90" i="1"/>
  <c r="Q90" i="1"/>
  <c r="A90" i="1"/>
  <c r="AG89" i="1"/>
  <c r="AF89" i="1"/>
  <c r="AE89" i="1"/>
  <c r="AD89" i="1"/>
  <c r="AC89" i="1"/>
  <c r="AB89" i="1"/>
  <c r="Q89" i="1"/>
  <c r="P89" i="1"/>
  <c r="O89" i="1"/>
  <c r="N89" i="1"/>
  <c r="L89" i="1"/>
  <c r="A89" i="1"/>
  <c r="AG88" i="1"/>
  <c r="AF88" i="1"/>
  <c r="AE88" i="1"/>
  <c r="AD88" i="1"/>
  <c r="AC88" i="1"/>
  <c r="AB88" i="1"/>
  <c r="AH88" i="1" s="1"/>
  <c r="Q88" i="1"/>
  <c r="P88" i="1"/>
  <c r="O88" i="1"/>
  <c r="N88" i="1"/>
  <c r="L88" i="1"/>
  <c r="A88" i="1"/>
  <c r="AG87" i="1"/>
  <c r="AF87" i="1"/>
  <c r="AE87" i="1"/>
  <c r="AD87" i="1"/>
  <c r="AC87" i="1"/>
  <c r="AH87" i="1" s="1"/>
  <c r="AB87" i="1"/>
  <c r="S87" i="1"/>
  <c r="Q87" i="1"/>
  <c r="A87" i="1"/>
  <c r="AG86" i="1"/>
  <c r="AF86" i="1"/>
  <c r="AE86" i="1"/>
  <c r="AD86" i="1"/>
  <c r="AC86" i="1"/>
  <c r="AB86" i="1"/>
  <c r="Q86" i="1"/>
  <c r="P86" i="1"/>
  <c r="O86" i="1"/>
  <c r="N86" i="1"/>
  <c r="L86" i="1"/>
  <c r="A86" i="1"/>
  <c r="AG85" i="1"/>
  <c r="AF85" i="1"/>
  <c r="AE85" i="1"/>
  <c r="AD85" i="1"/>
  <c r="AC85" i="1"/>
  <c r="AB85" i="1"/>
  <c r="AH85" i="1" s="1"/>
  <c r="Q85" i="1"/>
  <c r="P85" i="1"/>
  <c r="O85" i="1"/>
  <c r="N85" i="1"/>
  <c r="L85" i="1"/>
  <c r="A85" i="1"/>
  <c r="AG84" i="1"/>
  <c r="AF84" i="1"/>
  <c r="AE84" i="1"/>
  <c r="AD84" i="1"/>
  <c r="AH84" i="1" s="1"/>
  <c r="AC84" i="1"/>
  <c r="AB84" i="1"/>
  <c r="Q84" i="1"/>
  <c r="P84" i="1"/>
  <c r="O84" i="1"/>
  <c r="N84" i="1"/>
  <c r="L84" i="1"/>
  <c r="A84" i="1"/>
  <c r="AG83" i="1"/>
  <c r="AF83" i="1"/>
  <c r="AE83" i="1"/>
  <c r="AD83" i="1"/>
  <c r="AH83" i="1" s="1"/>
  <c r="AC83" i="1"/>
  <c r="AB83" i="1"/>
  <c r="Q83" i="1"/>
  <c r="P83" i="1"/>
  <c r="O83" i="1"/>
  <c r="N83" i="1"/>
  <c r="L83" i="1"/>
  <c r="A83" i="1"/>
  <c r="AG82" i="1"/>
  <c r="AF82" i="1"/>
  <c r="AE82" i="1"/>
  <c r="AD82" i="1"/>
  <c r="AC82" i="1"/>
  <c r="AB82" i="1"/>
  <c r="Q82" i="1"/>
  <c r="P82" i="1"/>
  <c r="O82" i="1"/>
  <c r="N82" i="1"/>
  <c r="L82" i="1"/>
  <c r="A82" i="1"/>
  <c r="AG81" i="1"/>
  <c r="AF81" i="1"/>
  <c r="AE81" i="1"/>
  <c r="AD81" i="1"/>
  <c r="AH81" i="1" s="1"/>
  <c r="AC81" i="1"/>
  <c r="AB81" i="1"/>
  <c r="Q81" i="1"/>
  <c r="P81" i="1"/>
  <c r="O81" i="1"/>
  <c r="N81" i="1"/>
  <c r="L81" i="1"/>
  <c r="A81" i="1"/>
  <c r="AG80" i="1"/>
  <c r="AF80" i="1"/>
  <c r="AE80" i="1"/>
  <c r="AD80" i="1"/>
  <c r="AC80" i="1"/>
  <c r="AB80" i="1"/>
  <c r="AI80" i="1" s="1"/>
  <c r="Q80" i="1"/>
  <c r="P80" i="1"/>
  <c r="O80" i="1"/>
  <c r="N80" i="1"/>
  <c r="L80" i="1"/>
  <c r="A80" i="1"/>
  <c r="AG79" i="1"/>
  <c r="AF79" i="1"/>
  <c r="AE79" i="1"/>
  <c r="AD79" i="1"/>
  <c r="AC79" i="1"/>
  <c r="AB79" i="1"/>
  <c r="Q79" i="1"/>
  <c r="P79" i="1"/>
  <c r="O79" i="1"/>
  <c r="N79" i="1"/>
  <c r="L79" i="1"/>
  <c r="A79" i="1"/>
  <c r="AG78" i="1"/>
  <c r="AF78" i="1"/>
  <c r="AE78" i="1"/>
  <c r="AD78" i="1"/>
  <c r="AC78" i="1"/>
  <c r="AB78" i="1"/>
  <c r="AH78" i="1" s="1"/>
  <c r="Q78" i="1"/>
  <c r="O78" i="1"/>
  <c r="A78" i="1"/>
  <c r="AG77" i="1"/>
  <c r="AF77" i="1"/>
  <c r="AE77" i="1"/>
  <c r="AD77" i="1"/>
  <c r="AH77" i="1" s="1"/>
  <c r="AC77" i="1"/>
  <c r="AB77" i="1"/>
  <c r="Q77" i="1"/>
  <c r="O77" i="1"/>
  <c r="A77" i="1"/>
  <c r="AG76" i="1"/>
  <c r="AF76" i="1"/>
  <c r="AE76" i="1"/>
  <c r="AD76" i="1"/>
  <c r="AC76" i="1"/>
  <c r="AB76" i="1"/>
  <c r="AH76" i="1" s="1"/>
  <c r="Q76" i="1"/>
  <c r="P76" i="1"/>
  <c r="O76" i="1"/>
  <c r="N76" i="1"/>
  <c r="L76" i="1"/>
  <c r="A76" i="1"/>
  <c r="AG75" i="1"/>
  <c r="AF75" i="1"/>
  <c r="AE75" i="1"/>
  <c r="AD75" i="1"/>
  <c r="AH75" i="1" s="1"/>
  <c r="AC75" i="1"/>
  <c r="AB75" i="1"/>
  <c r="Q75" i="1"/>
  <c r="P75" i="1"/>
  <c r="O75" i="1"/>
  <c r="N75" i="1"/>
  <c r="L75" i="1"/>
  <c r="A75" i="1"/>
  <c r="AG74" i="1"/>
  <c r="AF74" i="1"/>
  <c r="AE74" i="1"/>
  <c r="AD74" i="1"/>
  <c r="AH74" i="1" s="1"/>
  <c r="AC74" i="1"/>
  <c r="AB74" i="1"/>
  <c r="Q74" i="1"/>
  <c r="P74" i="1"/>
  <c r="O74" i="1"/>
  <c r="N74" i="1"/>
  <c r="L74" i="1"/>
  <c r="A74" i="1"/>
  <c r="AG73" i="1"/>
  <c r="AF73" i="1"/>
  <c r="AE73" i="1"/>
  <c r="AD73" i="1"/>
  <c r="AC73" i="1"/>
  <c r="AB73" i="1"/>
  <c r="Q73" i="1"/>
  <c r="P73" i="1"/>
  <c r="O73" i="1"/>
  <c r="N73" i="1"/>
  <c r="L73" i="1"/>
  <c r="A73" i="1"/>
  <c r="AG72" i="1"/>
  <c r="AF72" i="1"/>
  <c r="AE72" i="1"/>
  <c r="AD72" i="1"/>
  <c r="AC72" i="1"/>
  <c r="AB72" i="1"/>
  <c r="AH72" i="1" s="1"/>
  <c r="Q72" i="1"/>
  <c r="P72" i="1"/>
  <c r="O72" i="1"/>
  <c r="N72" i="1"/>
  <c r="L72" i="1"/>
  <c r="A72" i="1"/>
  <c r="AG71" i="1"/>
  <c r="AF71" i="1"/>
  <c r="AE71" i="1"/>
  <c r="AD71" i="1"/>
  <c r="AC71" i="1"/>
  <c r="AH71" i="1" s="1"/>
  <c r="AB71" i="1"/>
  <c r="Q71" i="1"/>
  <c r="P71" i="1"/>
  <c r="O71" i="1"/>
  <c r="N71" i="1"/>
  <c r="L71" i="1"/>
  <c r="A71" i="1"/>
  <c r="AG70" i="1"/>
  <c r="AF70" i="1"/>
  <c r="AE70" i="1"/>
  <c r="AD70" i="1"/>
  <c r="AH70" i="1" s="1"/>
  <c r="AC70" i="1"/>
  <c r="AB70" i="1"/>
  <c r="Q70" i="1"/>
  <c r="O70" i="1"/>
  <c r="A70" i="1"/>
  <c r="AG69" i="1"/>
  <c r="AF69" i="1"/>
  <c r="AE69" i="1"/>
  <c r="AD69" i="1"/>
  <c r="AC69" i="1"/>
  <c r="AB69" i="1"/>
  <c r="AH69" i="1" s="1"/>
  <c r="Q69" i="1"/>
  <c r="O69" i="1"/>
  <c r="A69" i="1"/>
  <c r="AG68" i="1"/>
  <c r="AF68" i="1"/>
  <c r="AE68" i="1"/>
  <c r="AD68" i="1"/>
  <c r="AH68" i="1" s="1"/>
  <c r="AC68" i="1"/>
  <c r="AB68" i="1"/>
  <c r="Q68" i="1"/>
  <c r="P68" i="1"/>
  <c r="O68" i="1"/>
  <c r="N68" i="1"/>
  <c r="L68" i="1"/>
  <c r="A68" i="1"/>
  <c r="AG67" i="1"/>
  <c r="AF67" i="1"/>
  <c r="AE67" i="1"/>
  <c r="AD67" i="1"/>
  <c r="AC67" i="1"/>
  <c r="AB67" i="1"/>
  <c r="AH67" i="1" s="1"/>
  <c r="Q67" i="1"/>
  <c r="O67" i="1"/>
  <c r="A67" i="1"/>
  <c r="AG66" i="1"/>
  <c r="AF66" i="1"/>
  <c r="AE66" i="1"/>
  <c r="AD66" i="1"/>
  <c r="AH66" i="1" s="1"/>
  <c r="AC66" i="1"/>
  <c r="AB66" i="1"/>
  <c r="Q66" i="1"/>
  <c r="P66" i="1"/>
  <c r="O66" i="1"/>
  <c r="N66" i="1"/>
  <c r="L66" i="1"/>
  <c r="A66" i="1"/>
  <c r="AG65" i="1"/>
  <c r="AF65" i="1"/>
  <c r="AE65" i="1"/>
  <c r="AD65" i="1"/>
  <c r="AH65" i="1" s="1"/>
  <c r="AC65" i="1"/>
  <c r="AB65" i="1"/>
  <c r="Q65" i="1"/>
  <c r="P65" i="1"/>
  <c r="O65" i="1"/>
  <c r="N65" i="1"/>
  <c r="A65" i="1"/>
  <c r="AG64" i="1"/>
  <c r="AF64" i="1"/>
  <c r="AE64" i="1"/>
  <c r="AD64" i="1"/>
  <c r="AH64" i="1" s="1"/>
  <c r="AC64" i="1"/>
  <c r="AB64" i="1"/>
  <c r="Q64" i="1"/>
  <c r="P64" i="1"/>
  <c r="O64" i="1"/>
  <c r="N64" i="1"/>
  <c r="L64" i="1"/>
  <c r="A64" i="1"/>
  <c r="AG63" i="1"/>
  <c r="AF63" i="1"/>
  <c r="AE63" i="1"/>
  <c r="AD63" i="1"/>
  <c r="AC63" i="1"/>
  <c r="AB63" i="1"/>
  <c r="Q63" i="1"/>
  <c r="P63" i="1"/>
  <c r="O63" i="1"/>
  <c r="N63" i="1"/>
  <c r="L63" i="1"/>
  <c r="A63" i="1"/>
  <c r="AG62" i="1"/>
  <c r="AF62" i="1"/>
  <c r="AE62" i="1"/>
  <c r="AD62" i="1"/>
  <c r="AC62" i="1"/>
  <c r="AH62" i="1" s="1"/>
  <c r="AB62" i="1"/>
  <c r="S62" i="1"/>
  <c r="Q62" i="1"/>
  <c r="P62" i="1"/>
  <c r="O62" i="1"/>
  <c r="N62" i="1"/>
  <c r="AI62" i="1" s="1"/>
  <c r="L62" i="1"/>
  <c r="A62" i="1"/>
  <c r="AG61" i="1"/>
  <c r="AF61" i="1"/>
  <c r="AE61" i="1"/>
  <c r="AD61" i="1"/>
  <c r="AC61" i="1"/>
  <c r="AB61" i="1"/>
  <c r="Q61" i="1"/>
  <c r="P61" i="1"/>
  <c r="O61" i="1"/>
  <c r="N61" i="1"/>
  <c r="L61" i="1"/>
  <c r="A61" i="1"/>
  <c r="AG60" i="1"/>
  <c r="AF60" i="1"/>
  <c r="AE60" i="1"/>
  <c r="AD60" i="1"/>
  <c r="AC60" i="1"/>
  <c r="AH60" i="1" s="1"/>
  <c r="AB60" i="1"/>
  <c r="Q60" i="1"/>
  <c r="P60" i="1"/>
  <c r="O60" i="1"/>
  <c r="N60" i="1"/>
  <c r="L60" i="1"/>
  <c r="A60" i="1"/>
  <c r="AG59" i="1"/>
  <c r="AF59" i="1"/>
  <c r="AE59" i="1"/>
  <c r="AD59" i="1"/>
  <c r="AH59" i="1" s="1"/>
  <c r="AC59" i="1"/>
  <c r="AB59" i="1"/>
  <c r="Q59" i="1"/>
  <c r="P59" i="1"/>
  <c r="O59" i="1"/>
  <c r="N59" i="1"/>
  <c r="L59" i="1"/>
  <c r="A59" i="1"/>
  <c r="AG58" i="1"/>
  <c r="AF58" i="1"/>
  <c r="AE58" i="1"/>
  <c r="AD58" i="1"/>
  <c r="AC58" i="1"/>
  <c r="AB58" i="1"/>
  <c r="AI58" i="1" s="1"/>
  <c r="S58" i="1"/>
  <c r="Q58" i="1"/>
  <c r="P58" i="1"/>
  <c r="O58" i="1"/>
  <c r="N58" i="1"/>
  <c r="L58" i="1"/>
  <c r="A58" i="1"/>
  <c r="AG57" i="1"/>
  <c r="AF57" i="1"/>
  <c r="AE57" i="1"/>
  <c r="AD57" i="1"/>
  <c r="AH57" i="1" s="1"/>
  <c r="AC57" i="1"/>
  <c r="AB57" i="1"/>
  <c r="AI57" i="1" s="1"/>
  <c r="Q57" i="1"/>
  <c r="P57" i="1"/>
  <c r="O57" i="1"/>
  <c r="N57" i="1"/>
  <c r="L57" i="1"/>
  <c r="A57" i="1"/>
  <c r="AG56" i="1"/>
  <c r="AF56" i="1"/>
  <c r="AE56" i="1"/>
  <c r="AD56" i="1"/>
  <c r="AC56" i="1"/>
  <c r="AB56" i="1"/>
  <c r="AH56" i="1" s="1"/>
  <c r="Q56" i="1"/>
  <c r="P56" i="1"/>
  <c r="O56" i="1"/>
  <c r="N56" i="1"/>
  <c r="L56" i="1"/>
  <c r="A56" i="1"/>
  <c r="AG55" i="1"/>
  <c r="AF55" i="1"/>
  <c r="AE55" i="1"/>
  <c r="AD55" i="1"/>
  <c r="AC55" i="1"/>
  <c r="AB55" i="1"/>
  <c r="AH55" i="1" s="1"/>
  <c r="Q55" i="1"/>
  <c r="P55" i="1"/>
  <c r="O55" i="1"/>
  <c r="N55" i="1"/>
  <c r="L55" i="1"/>
  <c r="A55" i="1"/>
  <c r="AG54" i="1"/>
  <c r="AF54" i="1"/>
  <c r="AE54" i="1"/>
  <c r="AD54" i="1"/>
  <c r="AH54" i="1" s="1"/>
  <c r="AC54" i="1"/>
  <c r="AB54" i="1"/>
  <c r="Q54" i="1"/>
  <c r="P54" i="1"/>
  <c r="O54" i="1"/>
  <c r="N54" i="1"/>
  <c r="L54" i="1"/>
  <c r="A54" i="1"/>
  <c r="AG53" i="1"/>
  <c r="AF53" i="1"/>
  <c r="AE53" i="1"/>
  <c r="AD53" i="1"/>
  <c r="AH53" i="1" s="1"/>
  <c r="AC53" i="1"/>
  <c r="AB53" i="1"/>
  <c r="Q53" i="1"/>
  <c r="P53" i="1"/>
  <c r="O53" i="1"/>
  <c r="N53" i="1"/>
  <c r="L53" i="1"/>
  <c r="A53" i="1"/>
  <c r="AG52" i="1"/>
  <c r="AF52" i="1"/>
  <c r="AE52" i="1"/>
  <c r="AD52" i="1"/>
  <c r="AC52" i="1"/>
  <c r="AB52" i="1"/>
  <c r="Q52" i="1"/>
  <c r="P52" i="1"/>
  <c r="O52" i="1"/>
  <c r="N52" i="1"/>
  <c r="L52" i="1"/>
  <c r="A52" i="1"/>
  <c r="AG51" i="1"/>
  <c r="AF51" i="1"/>
  <c r="AE51" i="1"/>
  <c r="AD51" i="1"/>
  <c r="AH51" i="1" s="1"/>
  <c r="AC51" i="1"/>
  <c r="AB51" i="1"/>
  <c r="Q51" i="1"/>
  <c r="P51" i="1"/>
  <c r="O51" i="1"/>
  <c r="N51" i="1"/>
  <c r="L51" i="1"/>
  <c r="A51" i="1"/>
  <c r="AG50" i="1"/>
  <c r="AF50" i="1"/>
  <c r="AE50" i="1"/>
  <c r="AD50" i="1"/>
  <c r="AC50" i="1"/>
  <c r="AB50" i="1"/>
  <c r="AI50" i="1" s="1"/>
  <c r="Q50" i="1"/>
  <c r="P50" i="1"/>
  <c r="O50" i="1"/>
  <c r="N50" i="1"/>
  <c r="L50" i="1"/>
  <c r="A50" i="1"/>
  <c r="AG49" i="1"/>
  <c r="AF49" i="1"/>
  <c r="AE49" i="1"/>
  <c r="AD49" i="1"/>
  <c r="AC49" i="1"/>
  <c r="AB49" i="1"/>
  <c r="Q49" i="1"/>
  <c r="P49" i="1"/>
  <c r="O49" i="1"/>
  <c r="N49" i="1"/>
  <c r="L49" i="1"/>
  <c r="A49" i="1"/>
  <c r="AG48" i="1"/>
  <c r="AF48" i="1"/>
  <c r="AE48" i="1"/>
  <c r="AD48" i="1"/>
  <c r="AC48" i="1"/>
  <c r="AB48" i="1"/>
  <c r="AH48" i="1" s="1"/>
  <c r="Q48" i="1"/>
  <c r="P48" i="1"/>
  <c r="O48" i="1"/>
  <c r="N48" i="1"/>
  <c r="L48" i="1"/>
  <c r="A48" i="1"/>
  <c r="AG47" i="1"/>
  <c r="AF47" i="1"/>
  <c r="AE47" i="1"/>
  <c r="AD47" i="1"/>
  <c r="AH47" i="1" s="1"/>
  <c r="AC47" i="1"/>
  <c r="AB47" i="1"/>
  <c r="Q47" i="1"/>
  <c r="P47" i="1"/>
  <c r="O47" i="1"/>
  <c r="N47" i="1"/>
  <c r="L47" i="1"/>
  <c r="A47" i="1"/>
  <c r="AG46" i="1"/>
  <c r="AF46" i="1"/>
  <c r="AE46" i="1"/>
  <c r="AD46" i="1"/>
  <c r="AC46" i="1"/>
  <c r="AB46" i="1"/>
  <c r="AH46" i="1" s="1"/>
  <c r="Q46" i="1"/>
  <c r="P46" i="1"/>
  <c r="O46" i="1"/>
  <c r="N46" i="1"/>
  <c r="L46" i="1"/>
  <c r="A46" i="1"/>
  <c r="AG45" i="1"/>
  <c r="AF45" i="1"/>
  <c r="AE45" i="1"/>
  <c r="AD45" i="1"/>
  <c r="AC45" i="1"/>
  <c r="AB45" i="1"/>
  <c r="Q45" i="1"/>
  <c r="P45" i="1"/>
  <c r="O45" i="1"/>
  <c r="N45" i="1"/>
  <c r="L45" i="1"/>
  <c r="A45" i="1"/>
  <c r="AG44" i="1"/>
  <c r="AF44" i="1"/>
  <c r="AE44" i="1"/>
  <c r="AD44" i="1"/>
  <c r="AC44" i="1"/>
  <c r="AB44" i="1"/>
  <c r="AH44" i="1" s="1"/>
  <c r="Q44" i="1"/>
  <c r="P44" i="1"/>
  <c r="O44" i="1"/>
  <c r="N44" i="1"/>
  <c r="L44" i="1"/>
  <c r="A44" i="1"/>
  <c r="AG43" i="1"/>
  <c r="AF43" i="1"/>
  <c r="AE43" i="1"/>
  <c r="AD43" i="1"/>
  <c r="AC43" i="1"/>
  <c r="AH43" i="1" s="1"/>
  <c r="AB43" i="1"/>
  <c r="Q43" i="1"/>
  <c r="P43" i="1"/>
  <c r="O43" i="1"/>
  <c r="N43" i="1"/>
  <c r="L43" i="1"/>
  <c r="A43" i="1"/>
  <c r="AG42" i="1"/>
  <c r="AF42" i="1"/>
  <c r="AE42" i="1"/>
  <c r="AD42" i="1"/>
  <c r="AH42" i="1" s="1"/>
  <c r="AC42" i="1"/>
  <c r="AB42" i="1"/>
  <c r="Q42" i="1"/>
  <c r="P42" i="1"/>
  <c r="O42" i="1"/>
  <c r="N42" i="1"/>
  <c r="L42" i="1"/>
  <c r="A42" i="1"/>
  <c r="AG41" i="1"/>
  <c r="AF41" i="1"/>
  <c r="AE41" i="1"/>
  <c r="AD41" i="1"/>
  <c r="AC41" i="1"/>
  <c r="AB41" i="1"/>
  <c r="AH41" i="1" s="1"/>
  <c r="Q41" i="1"/>
  <c r="O41" i="1"/>
  <c r="N41" i="1"/>
  <c r="L41" i="1"/>
  <c r="A41" i="1"/>
  <c r="AG40" i="1"/>
  <c r="AF40" i="1"/>
  <c r="AE40" i="1"/>
  <c r="AD40" i="1"/>
  <c r="AC40" i="1"/>
  <c r="AB40" i="1"/>
  <c r="O40" i="1"/>
  <c r="N40" i="1"/>
  <c r="P40" i="1" s="1"/>
  <c r="A40" i="1"/>
  <c r="AG39" i="1"/>
  <c r="AF39" i="1"/>
  <c r="AE39" i="1"/>
  <c r="AD39" i="1"/>
  <c r="AC39" i="1"/>
  <c r="AB39" i="1"/>
  <c r="S39" i="1"/>
  <c r="Q39" i="1"/>
  <c r="A39" i="1"/>
  <c r="AG38" i="1"/>
  <c r="AF38" i="1"/>
  <c r="AE38" i="1"/>
  <c r="AD38" i="1"/>
  <c r="AC38" i="1"/>
  <c r="AH38" i="1" s="1"/>
  <c r="AB38" i="1"/>
  <c r="S38" i="1"/>
  <c r="P38" i="1"/>
  <c r="Q38" i="1" s="1"/>
  <c r="O38" i="1"/>
  <c r="A38" i="1"/>
  <c r="AG37" i="1"/>
  <c r="AF37" i="1"/>
  <c r="AE37" i="1"/>
  <c r="AD37" i="1"/>
  <c r="AC37" i="1"/>
  <c r="AH37" i="1" s="1"/>
  <c r="AB37" i="1"/>
  <c r="S37" i="1"/>
  <c r="P37" i="1"/>
  <c r="Q37" i="1" s="1"/>
  <c r="O37" i="1"/>
  <c r="A37" i="1"/>
  <c r="AG36" i="1"/>
  <c r="AF36" i="1"/>
  <c r="AE36" i="1"/>
  <c r="AD36" i="1"/>
  <c r="AC36" i="1"/>
  <c r="AH36" i="1" s="1"/>
  <c r="AB36" i="1"/>
  <c r="Q36" i="1"/>
  <c r="P36" i="1"/>
  <c r="O36" i="1"/>
  <c r="N36" i="1"/>
  <c r="L36" i="1"/>
  <c r="A36" i="1"/>
  <c r="AG35" i="1"/>
  <c r="AF35" i="1"/>
  <c r="AE35" i="1"/>
  <c r="AD35" i="1"/>
  <c r="AH35" i="1" s="1"/>
  <c r="AC35" i="1"/>
  <c r="AB35" i="1"/>
  <c r="S35" i="1"/>
  <c r="Q35" i="1"/>
  <c r="P35" i="1"/>
  <c r="O35" i="1"/>
  <c r="A35" i="1"/>
  <c r="AG34" i="1"/>
  <c r="AF34" i="1"/>
  <c r="AE34" i="1"/>
  <c r="AD34" i="1"/>
  <c r="AH34" i="1" s="1"/>
  <c r="AC34" i="1"/>
  <c r="AB34" i="1"/>
  <c r="Q34" i="1"/>
  <c r="P34" i="1"/>
  <c r="O34" i="1"/>
  <c r="N34" i="1"/>
  <c r="L34" i="1"/>
  <c r="A34" i="1"/>
  <c r="AG33" i="1"/>
  <c r="AF33" i="1"/>
  <c r="AE33" i="1"/>
  <c r="AD33" i="1"/>
  <c r="AC33" i="1"/>
  <c r="AB33" i="1"/>
  <c r="Q33" i="1"/>
  <c r="P33" i="1"/>
  <c r="O33" i="1"/>
  <c r="N33" i="1"/>
  <c r="L33" i="1"/>
  <c r="A33" i="1"/>
  <c r="AG32" i="1"/>
  <c r="AF32" i="1"/>
  <c r="AE32" i="1"/>
  <c r="AD32" i="1"/>
  <c r="AC32" i="1"/>
  <c r="AB32" i="1"/>
  <c r="AH32" i="1" s="1"/>
  <c r="Q32" i="1"/>
  <c r="O32" i="1"/>
  <c r="A32" i="1"/>
  <c r="AG31" i="1"/>
  <c r="AF31" i="1"/>
  <c r="AE31" i="1"/>
  <c r="AD31" i="1"/>
  <c r="AH31" i="1" s="1"/>
  <c r="AC31" i="1"/>
  <c r="AB31" i="1"/>
  <c r="Q31" i="1"/>
  <c r="P31" i="1"/>
  <c r="O31" i="1"/>
  <c r="N31" i="1"/>
  <c r="L31" i="1"/>
  <c r="A31" i="1"/>
  <c r="AG30" i="1"/>
  <c r="AF30" i="1"/>
  <c r="AE30" i="1"/>
  <c r="AD30" i="1"/>
  <c r="AC30" i="1"/>
  <c r="AB30" i="1"/>
  <c r="Q30" i="1"/>
  <c r="P30" i="1"/>
  <c r="O30" i="1"/>
  <c r="N30" i="1"/>
  <c r="L30" i="1"/>
  <c r="A30" i="1"/>
  <c r="AG29" i="1"/>
  <c r="AF29" i="1"/>
  <c r="AE29" i="1"/>
  <c r="AD29" i="1"/>
  <c r="AH29" i="1" s="1"/>
  <c r="AC29" i="1"/>
  <c r="AB29" i="1"/>
  <c r="Q29" i="1"/>
  <c r="P29" i="1"/>
  <c r="O29" i="1"/>
  <c r="N29" i="1"/>
  <c r="L29" i="1"/>
  <c r="A29" i="1"/>
  <c r="AG28" i="1"/>
  <c r="AF28" i="1"/>
  <c r="AE28" i="1"/>
  <c r="AD28" i="1"/>
  <c r="AC28" i="1"/>
  <c r="AH28" i="1" s="1"/>
  <c r="AB28" i="1"/>
  <c r="Q28" i="1"/>
  <c r="O28" i="1"/>
  <c r="N28" i="1"/>
  <c r="A28" i="1"/>
  <c r="AG27" i="1"/>
  <c r="AF27" i="1"/>
  <c r="AE27" i="1"/>
  <c r="AD27" i="1"/>
  <c r="AH27" i="1" s="1"/>
  <c r="AC27" i="1"/>
  <c r="AB27" i="1"/>
  <c r="P27" i="1"/>
  <c r="O27" i="1"/>
  <c r="N27" i="1"/>
  <c r="L27" i="1"/>
  <c r="A27" i="1"/>
  <c r="AG26" i="1"/>
  <c r="AF26" i="1"/>
  <c r="AE26" i="1"/>
  <c r="AD26" i="1"/>
  <c r="AH26" i="1" s="1"/>
  <c r="AC26" i="1"/>
  <c r="AB26" i="1"/>
  <c r="Q26" i="1"/>
  <c r="P26" i="1"/>
  <c r="O26" i="1"/>
  <c r="N26" i="1"/>
  <c r="L26" i="1"/>
  <c r="A26" i="1"/>
  <c r="AG25" i="1"/>
  <c r="AF25" i="1"/>
  <c r="AE25" i="1"/>
  <c r="AD25" i="1"/>
  <c r="AC25" i="1"/>
  <c r="AB25" i="1"/>
  <c r="AH25" i="1" s="1"/>
  <c r="Q25" i="1"/>
  <c r="P25" i="1"/>
  <c r="O25" i="1"/>
  <c r="N25" i="1"/>
  <c r="L25" i="1"/>
  <c r="A25" i="1"/>
  <c r="AG24" i="1"/>
  <c r="AF24" i="1"/>
  <c r="AE24" i="1"/>
  <c r="AD24" i="1"/>
  <c r="AC24" i="1"/>
  <c r="AB24" i="1"/>
  <c r="Q24" i="1"/>
  <c r="O24" i="1"/>
  <c r="A24" i="1"/>
  <c r="AG23" i="1"/>
  <c r="AF23" i="1"/>
  <c r="AE23" i="1"/>
  <c r="AD23" i="1"/>
  <c r="AC23" i="1"/>
  <c r="AH23" i="1" s="1"/>
  <c r="AB23" i="1"/>
  <c r="Q23" i="1"/>
  <c r="O23" i="1"/>
  <c r="A23" i="1"/>
  <c r="AG22" i="1"/>
  <c r="AF22" i="1"/>
  <c r="AE22" i="1"/>
  <c r="AD22" i="1"/>
  <c r="AC22" i="1"/>
  <c r="AB22" i="1"/>
  <c r="Q22" i="1"/>
  <c r="P22" i="1"/>
  <c r="O22" i="1"/>
  <c r="N22" i="1"/>
  <c r="L22" i="1"/>
  <c r="A22" i="1"/>
  <c r="AG21" i="1"/>
  <c r="AF21" i="1"/>
  <c r="AE21" i="1"/>
  <c r="AD21" i="1"/>
  <c r="AC21" i="1"/>
  <c r="AB21" i="1"/>
  <c r="AH21" i="1" s="1"/>
  <c r="Q21" i="1"/>
  <c r="P21" i="1"/>
  <c r="O21" i="1"/>
  <c r="N21" i="1"/>
  <c r="L21" i="1"/>
  <c r="A21" i="1"/>
  <c r="AG20" i="1"/>
  <c r="AF20" i="1"/>
  <c r="AE20" i="1"/>
  <c r="AD20" i="1"/>
  <c r="AH20" i="1" s="1"/>
  <c r="AC20" i="1"/>
  <c r="AB20" i="1"/>
  <c r="Q20" i="1"/>
  <c r="P20" i="1"/>
  <c r="O20" i="1"/>
  <c r="N20" i="1"/>
  <c r="L20" i="1"/>
  <c r="A20" i="1"/>
  <c r="AG19" i="1"/>
  <c r="AF19" i="1"/>
  <c r="AE19" i="1"/>
  <c r="AD19" i="1"/>
  <c r="AH19" i="1" s="1"/>
  <c r="AC19" i="1"/>
  <c r="AB19" i="1"/>
  <c r="Q19" i="1"/>
  <c r="P19" i="1"/>
  <c r="O19" i="1"/>
  <c r="N19" i="1"/>
  <c r="L19" i="1"/>
  <c r="A19" i="1"/>
  <c r="AG18" i="1"/>
  <c r="AF18" i="1"/>
  <c r="AE18" i="1"/>
  <c r="AD18" i="1"/>
  <c r="AH18" i="1" s="1"/>
  <c r="AC18" i="1"/>
  <c r="AB18" i="1"/>
  <c r="Q18" i="1"/>
  <c r="P18" i="1"/>
  <c r="O18" i="1"/>
  <c r="N18" i="1"/>
  <c r="L18" i="1"/>
  <c r="A18" i="1"/>
  <c r="AG17" i="1"/>
  <c r="AF17" i="1"/>
  <c r="AE17" i="1"/>
  <c r="AD17" i="1"/>
  <c r="AC17" i="1"/>
  <c r="AB17" i="1"/>
  <c r="AI17" i="1" s="1"/>
  <c r="Q17" i="1"/>
  <c r="P17" i="1"/>
  <c r="O17" i="1"/>
  <c r="N17" i="1"/>
  <c r="L17" i="1"/>
  <c r="A17" i="1"/>
  <c r="AG16" i="1"/>
  <c r="AF16" i="1"/>
  <c r="AE16" i="1"/>
  <c r="AD16" i="1"/>
  <c r="AC16" i="1"/>
  <c r="AB16" i="1"/>
  <c r="AH16" i="1" s="1"/>
  <c r="Q16" i="1"/>
  <c r="P16" i="1"/>
  <c r="O16" i="1"/>
  <c r="N16" i="1"/>
  <c r="L16" i="1"/>
  <c r="A16" i="1"/>
  <c r="AG15" i="1"/>
  <c r="AF15" i="1"/>
  <c r="AE15" i="1"/>
  <c r="AD15" i="1"/>
  <c r="AC15" i="1"/>
  <c r="AH15" i="1" s="1"/>
  <c r="AB15" i="1"/>
  <c r="Q15" i="1"/>
  <c r="P15" i="1"/>
  <c r="O15" i="1"/>
  <c r="N15" i="1"/>
  <c r="L15" i="1"/>
  <c r="A15" i="1"/>
  <c r="AG14" i="1"/>
  <c r="AF14" i="1"/>
  <c r="AE14" i="1"/>
  <c r="AD14" i="1"/>
  <c r="AH14" i="1" s="1"/>
  <c r="AC14" i="1"/>
  <c r="AB14" i="1"/>
  <c r="Q14" i="1"/>
  <c r="P14" i="1"/>
  <c r="O14" i="1"/>
  <c r="N14" i="1"/>
  <c r="L14" i="1"/>
  <c r="A14" i="1"/>
  <c r="AG13" i="1"/>
  <c r="AF13" i="1"/>
  <c r="AE13" i="1"/>
  <c r="AD13" i="1"/>
  <c r="AC13" i="1"/>
  <c r="AB13" i="1"/>
  <c r="AH13" i="1" s="1"/>
  <c r="O13" i="1"/>
  <c r="N13" i="1"/>
  <c r="P13" i="1" s="1"/>
  <c r="Q13" i="1" s="1"/>
  <c r="L13" i="1"/>
  <c r="A13" i="1"/>
  <c r="AG12" i="1"/>
  <c r="AF12" i="1"/>
  <c r="AE12" i="1"/>
  <c r="AD12" i="1"/>
  <c r="AC12" i="1"/>
  <c r="AB12" i="1"/>
  <c r="AH12" i="1" s="1"/>
  <c r="Q12" i="1"/>
  <c r="P12" i="1"/>
  <c r="O12" i="1"/>
  <c r="N12" i="1"/>
  <c r="A12" i="1"/>
  <c r="AG11" i="1"/>
  <c r="AF11" i="1"/>
  <c r="AE11" i="1"/>
  <c r="AD11" i="1"/>
  <c r="AC11" i="1"/>
  <c r="AB11" i="1"/>
  <c r="AH11" i="1" s="1"/>
  <c r="Q11" i="1"/>
  <c r="P11" i="1"/>
  <c r="O11" i="1"/>
  <c r="N11" i="1"/>
  <c r="A11" i="1"/>
  <c r="AG10" i="1"/>
  <c r="AF10" i="1"/>
  <c r="AE10" i="1"/>
  <c r="AD10" i="1"/>
  <c r="AC10" i="1"/>
  <c r="AB10" i="1"/>
  <c r="AH10" i="1" s="1"/>
  <c r="Q10" i="1"/>
  <c r="P10" i="1"/>
  <c r="O10" i="1"/>
  <c r="N10" i="1"/>
  <c r="A10" i="1"/>
  <c r="AG9" i="1"/>
  <c r="AF9" i="1"/>
  <c r="AE9" i="1"/>
  <c r="AD9" i="1"/>
  <c r="AC9" i="1"/>
  <c r="AB9" i="1"/>
  <c r="AH9" i="1" s="1"/>
  <c r="Q9" i="1"/>
  <c r="P9" i="1"/>
  <c r="O9" i="1"/>
  <c r="N9" i="1"/>
  <c r="A9" i="1"/>
  <c r="AG8" i="1"/>
  <c r="AF8" i="1"/>
  <c r="AE8" i="1"/>
  <c r="AD8" i="1"/>
  <c r="AC8" i="1"/>
  <c r="AB8" i="1"/>
  <c r="AH8" i="1" s="1"/>
  <c r="Q8" i="1"/>
  <c r="P8" i="1"/>
  <c r="O8" i="1"/>
  <c r="N8" i="1"/>
  <c r="A8" i="1"/>
  <c r="AG7" i="1"/>
  <c r="AF7" i="1"/>
  <c r="AE7" i="1"/>
  <c r="AD7" i="1"/>
  <c r="AC7" i="1"/>
  <c r="AB7" i="1"/>
  <c r="AH7" i="1" s="1"/>
  <c r="Q7" i="1"/>
  <c r="P7" i="1"/>
  <c r="O7" i="1"/>
  <c r="N7" i="1"/>
  <c r="A7" i="1"/>
  <c r="AG6" i="1"/>
  <c r="AF6" i="1"/>
  <c r="AE6" i="1"/>
  <c r="AD6" i="1"/>
  <c r="AC6" i="1"/>
  <c r="AB6" i="1"/>
  <c r="AH6" i="1" s="1"/>
  <c r="Q6" i="1"/>
  <c r="P6" i="1"/>
  <c r="O6" i="1"/>
  <c r="N6" i="1"/>
  <c r="A6" i="1"/>
  <c r="AG5" i="1"/>
  <c r="AF5" i="1"/>
  <c r="AE5" i="1"/>
  <c r="AD5" i="1"/>
  <c r="AC5" i="1"/>
  <c r="AB5" i="1"/>
  <c r="AH5" i="1" s="1"/>
  <c r="Q5" i="1"/>
  <c r="P5" i="1"/>
  <c r="O5" i="1"/>
  <c r="N5" i="1"/>
  <c r="A5" i="1"/>
  <c r="AG4" i="1"/>
  <c r="AF4" i="1"/>
  <c r="AE4" i="1"/>
  <c r="AD4" i="1"/>
  <c r="AC4" i="1"/>
  <c r="AB4" i="1"/>
  <c r="AH4" i="1" s="1"/>
  <c r="Q4" i="1"/>
  <c r="P4" i="1"/>
  <c r="O4" i="1"/>
  <c r="N4" i="1"/>
  <c r="A4" i="1"/>
  <c r="AG3" i="1"/>
  <c r="AF3" i="1"/>
  <c r="AE3" i="1"/>
  <c r="AD3" i="1"/>
  <c r="AC3" i="1"/>
  <c r="AB3" i="1"/>
  <c r="AH3" i="1" s="1"/>
  <c r="Q3" i="1"/>
  <c r="P3" i="1"/>
  <c r="O3" i="1"/>
  <c r="N3" i="1"/>
  <c r="A3" i="1"/>
  <c r="AG4" i="2" l="1"/>
  <c r="AG5" i="2"/>
  <c r="BC71" i="4"/>
  <c r="BC67" i="4"/>
  <c r="BQ69" i="4"/>
  <c r="AU69" i="4"/>
  <c r="AU67" i="4"/>
  <c r="BN73" i="4"/>
  <c r="AO67" i="4"/>
  <c r="AO73" i="4"/>
  <c r="H58" i="4"/>
  <c r="H67" i="4" s="1"/>
  <c r="H69" i="4" s="1"/>
  <c r="H71" i="4" s="1"/>
  <c r="H73" i="4" s="1"/>
  <c r="H43" i="4"/>
  <c r="BR44" i="4"/>
  <c r="BB73" i="4"/>
  <c r="BB67" i="4"/>
  <c r="BI69" i="4"/>
  <c r="BI67" i="4"/>
  <c r="AR64" i="4"/>
  <c r="AR69" i="4" s="1"/>
  <c r="BF73" i="4"/>
  <c r="BF65" i="4"/>
  <c r="BF71" i="4" s="1"/>
  <c r="AG58" i="4"/>
  <c r="AG67" i="4" s="1"/>
  <c r="AG69" i="4" s="1"/>
  <c r="AG71" i="4" s="1"/>
  <c r="AG73" i="4" s="1"/>
  <c r="AG43" i="4"/>
  <c r="AS64" i="4"/>
  <c r="AS69" i="4" s="1"/>
  <c r="AV65" i="4"/>
  <c r="AV71" i="4" s="1"/>
  <c r="H10" i="4"/>
  <c r="H14" i="4"/>
  <c r="AM64" i="4"/>
  <c r="AM69" i="4" s="1"/>
  <c r="BP64" i="4"/>
  <c r="AE58" i="4"/>
  <c r="AE67" i="4" s="1"/>
  <c r="AE69" i="4" s="1"/>
  <c r="AE71" i="4" s="1"/>
  <c r="AE73" i="4" s="1"/>
  <c r="AE43" i="4"/>
  <c r="F58" i="4"/>
  <c r="F67" i="4" s="1"/>
  <c r="F69" i="4" s="1"/>
  <c r="F71" i="4" s="1"/>
  <c r="F73" i="4" s="1"/>
  <c r="F43" i="4"/>
  <c r="T58" i="4"/>
  <c r="T67" i="4" s="1"/>
  <c r="T69" i="4" s="1"/>
  <c r="T71" i="4" s="1"/>
  <c r="T73" i="4" s="1"/>
  <c r="T43" i="4"/>
  <c r="K58" i="4"/>
  <c r="K67" i="4" s="1"/>
  <c r="K69" i="4" s="1"/>
  <c r="K71" i="4" s="1"/>
  <c r="K73" i="4" s="1"/>
  <c r="K43" i="4"/>
  <c r="AN73" i="4"/>
  <c r="AN67" i="4"/>
  <c r="AY64" i="4"/>
  <c r="BN64" i="4"/>
  <c r="BN69" i="4" s="1"/>
  <c r="AL64" i="4"/>
  <c r="AL69" i="4" s="1"/>
  <c r="AV67" i="4"/>
  <c r="AV73" i="4"/>
  <c r="BM64" i="4"/>
  <c r="BM69" i="4" s="1"/>
  <c r="BM67" i="4"/>
  <c r="BM73" i="4"/>
  <c r="L58" i="4"/>
  <c r="L67" i="4" s="1"/>
  <c r="L69" i="4" s="1"/>
  <c r="L71" i="4" s="1"/>
  <c r="L73" i="4" s="1"/>
  <c r="L43" i="4"/>
  <c r="AS73" i="4"/>
  <c r="R43" i="4"/>
  <c r="R58" i="4"/>
  <c r="R67" i="4" s="1"/>
  <c r="R69" i="4" s="1"/>
  <c r="R71" i="4" s="1"/>
  <c r="R73" i="4" s="1"/>
  <c r="G58" i="4"/>
  <c r="G67" i="4" s="1"/>
  <c r="G69" i="4" s="1"/>
  <c r="G71" i="4" s="1"/>
  <c r="G73" i="4" s="1"/>
  <c r="G43" i="4"/>
  <c r="BN65" i="4"/>
  <c r="BN71" i="4" s="1"/>
  <c r="AM73" i="4"/>
  <c r="AL73" i="4"/>
  <c r="F14" i="4"/>
  <c r="F10" i="4"/>
  <c r="Q58" i="4"/>
  <c r="Q67" i="4" s="1"/>
  <c r="Q69" i="4" s="1"/>
  <c r="Q71" i="4" s="1"/>
  <c r="Q73" i="4" s="1"/>
  <c r="Q43" i="4"/>
  <c r="J58" i="4"/>
  <c r="J67" i="4" s="1"/>
  <c r="J69" i="4" s="1"/>
  <c r="J71" i="4" s="1"/>
  <c r="J73" i="4" s="1"/>
  <c r="J43" i="4"/>
  <c r="BJ64" i="4"/>
  <c r="BQ65" i="4"/>
  <c r="BQ71" i="4" s="1"/>
  <c r="AT73" i="4"/>
  <c r="AT67" i="4"/>
  <c r="BF64" i="4"/>
  <c r="BF69" i="4" s="1"/>
  <c r="AR67" i="4"/>
  <c r="AR73" i="4"/>
  <c r="AC58" i="4"/>
  <c r="AC67" i="4" s="1"/>
  <c r="AC69" i="4" s="1"/>
  <c r="AC71" i="4" s="1"/>
  <c r="AC73" i="4" s="1"/>
  <c r="AC43" i="4"/>
  <c r="S43" i="4"/>
  <c r="S58" i="4"/>
  <c r="S67" i="4" s="1"/>
  <c r="S69" i="4" s="1"/>
  <c r="S71" i="4" s="1"/>
  <c r="S73" i="4" s="1"/>
  <c r="V58" i="4"/>
  <c r="V67" i="4" s="1"/>
  <c r="V69" i="4" s="1"/>
  <c r="V71" i="4" s="1"/>
  <c r="V73" i="4" s="1"/>
  <c r="V43" i="4"/>
  <c r="AL65" i="4"/>
  <c r="AL71" i="4" s="1"/>
  <c r="I58" i="4"/>
  <c r="I67" i="4" s="1"/>
  <c r="I69" i="4" s="1"/>
  <c r="I71" i="4" s="1"/>
  <c r="I73" i="4" s="1"/>
  <c r="I43" i="4"/>
  <c r="AG10" i="2"/>
  <c r="AG9" i="2"/>
  <c r="AG29" i="2"/>
  <c r="AG38" i="2"/>
  <c r="AG39" i="2"/>
  <c r="AG40" i="2"/>
  <c r="AG42" i="2"/>
  <c r="AG8" i="2"/>
  <c r="AG6" i="2"/>
  <c r="AG17" i="2"/>
  <c r="AG18" i="2"/>
  <c r="AG24" i="2"/>
  <c r="AG25" i="2"/>
  <c r="AG26" i="2"/>
  <c r="AG35" i="2"/>
  <c r="AG11" i="2"/>
  <c r="AG20" i="2"/>
  <c r="AG22" i="2"/>
  <c r="AG30" i="2"/>
  <c r="AH50" i="1"/>
  <c r="AH80" i="1"/>
  <c r="AH317" i="1"/>
  <c r="AH321" i="1"/>
  <c r="AH325" i="1"/>
  <c r="AH329" i="1"/>
  <c r="AH333" i="1"/>
  <c r="AH49" i="1"/>
  <c r="AH61" i="1"/>
  <c r="P94" i="1"/>
  <c r="Q94" i="1" s="1"/>
  <c r="AH17" i="1"/>
  <c r="AI18" i="1"/>
  <c r="AH22" i="1"/>
  <c r="AH33" i="1"/>
  <c r="Q40" i="1"/>
  <c r="AH86" i="1"/>
  <c r="AI88" i="1"/>
  <c r="AH89" i="1"/>
  <c r="AH113" i="1"/>
  <c r="AH117" i="1"/>
  <c r="AH152" i="1"/>
  <c r="Q27" i="1"/>
  <c r="AH30" i="1"/>
  <c r="AH40" i="1"/>
  <c r="AH52" i="1"/>
  <c r="AH63" i="1"/>
  <c r="AH82" i="1"/>
  <c r="P95" i="1"/>
  <c r="Q95" i="1"/>
  <c r="AH116" i="1"/>
  <c r="AH151" i="1"/>
  <c r="AH183" i="1"/>
  <c r="AH216" i="1"/>
  <c r="AH252" i="1"/>
  <c r="AH316" i="1"/>
  <c r="AH320" i="1"/>
  <c r="AH324" i="1"/>
  <c r="AH328" i="1"/>
  <c r="AH332" i="1"/>
  <c r="AH418" i="1"/>
  <c r="AH459" i="1"/>
  <c r="AH463" i="1"/>
  <c r="AH467" i="1"/>
  <c r="AH471" i="1"/>
  <c r="AH475" i="1"/>
  <c r="AH479" i="1"/>
  <c r="AH483" i="1"/>
  <c r="AH487" i="1"/>
  <c r="AH491" i="1"/>
  <c r="AH79" i="1"/>
  <c r="AH115" i="1"/>
  <c r="AH141" i="1"/>
  <c r="AH150" i="1"/>
  <c r="AH157" i="1"/>
  <c r="AH315" i="1"/>
  <c r="AH319" i="1"/>
  <c r="AH323" i="1"/>
  <c r="AH327" i="1"/>
  <c r="AH331" i="1"/>
  <c r="AH24" i="1"/>
  <c r="AH39" i="1"/>
  <c r="AH45" i="1"/>
  <c r="AH58" i="1"/>
  <c r="AH73" i="1"/>
  <c r="AH95" i="1"/>
  <c r="AH114" i="1"/>
  <c r="AH118" i="1"/>
  <c r="AH138" i="1"/>
  <c r="AH149" i="1"/>
  <c r="AH153" i="1"/>
  <c r="AH206" i="1"/>
  <c r="AH300" i="1"/>
  <c r="AH318" i="1"/>
  <c r="AH322" i="1"/>
  <c r="AH326" i="1"/>
  <c r="AH330" i="1"/>
  <c r="AH334" i="1"/>
  <c r="AH90" i="1"/>
  <c r="AH99" i="1"/>
  <c r="AH122" i="1"/>
  <c r="AH137" i="1"/>
  <c r="AH139" i="1"/>
  <c r="AH160" i="1"/>
  <c r="AH161" i="1"/>
  <c r="AH171" i="1"/>
  <c r="AH179" i="1"/>
  <c r="AH182" i="1"/>
  <c r="AH184" i="1"/>
  <c r="AH205" i="1"/>
  <c r="AH207" i="1"/>
  <c r="AH211" i="1"/>
  <c r="AH212" i="1"/>
  <c r="AH215" i="1"/>
  <c r="AH221" i="1"/>
  <c r="AH222" i="1"/>
  <c r="AH251" i="1"/>
  <c r="AH253" i="1"/>
  <c r="AH256" i="1"/>
  <c r="AH257" i="1"/>
  <c r="AH267" i="1"/>
  <c r="AH272" i="1"/>
  <c r="AH273" i="1"/>
  <c r="Q287" i="1"/>
  <c r="AH289" i="1"/>
  <c r="AH302" i="1"/>
  <c r="AH304" i="1"/>
  <c r="AH305" i="1"/>
  <c r="AH309" i="1"/>
  <c r="AH313" i="1"/>
  <c r="AH353" i="1"/>
  <c r="AH356" i="1"/>
  <c r="AH439" i="1"/>
  <c r="AH458" i="1"/>
  <c r="AH462" i="1"/>
  <c r="AH466" i="1"/>
  <c r="AH470" i="1"/>
  <c r="AH474" i="1"/>
  <c r="AH478" i="1"/>
  <c r="AH482" i="1"/>
  <c r="AH486" i="1"/>
  <c r="AH490" i="1"/>
  <c r="AH495" i="1"/>
  <c r="AG3" i="2"/>
  <c r="AH119" i="1"/>
  <c r="AH126" i="1"/>
  <c r="AH128" i="1"/>
  <c r="AH142" i="1"/>
  <c r="AH144" i="1"/>
  <c r="AH154" i="1"/>
  <c r="AH155" i="1"/>
  <c r="AH158" i="1"/>
  <c r="AH164" i="1"/>
  <c r="AH166" i="1"/>
  <c r="AH170" i="1"/>
  <c r="AH174" i="1"/>
  <c r="AH220" i="1"/>
  <c r="AH229" i="1"/>
  <c r="AH235" i="1"/>
  <c r="AH262" i="1"/>
  <c r="AH280" i="1"/>
  <c r="AH283" i="1"/>
  <c r="AH284" i="1"/>
  <c r="AH286" i="1"/>
  <c r="AH296" i="1"/>
  <c r="AH308" i="1"/>
  <c r="AH312" i="1"/>
  <c r="AH335" i="1"/>
  <c r="AH338" i="1"/>
  <c r="AH343" i="1"/>
  <c r="AH380" i="1"/>
  <c r="AH431" i="1"/>
  <c r="AH457" i="1"/>
  <c r="AH461" i="1"/>
  <c r="AH465" i="1"/>
  <c r="AH469" i="1"/>
  <c r="AH473" i="1"/>
  <c r="AH477" i="1"/>
  <c r="AH481" i="1"/>
  <c r="AH485" i="1"/>
  <c r="AH489" i="1"/>
  <c r="AH125" i="1"/>
  <c r="AH131" i="1"/>
  <c r="Q132" i="1"/>
  <c r="AH135" i="1"/>
  <c r="AH173" i="1"/>
  <c r="AH178" i="1"/>
  <c r="AH180" i="1"/>
  <c r="AH203" i="1"/>
  <c r="AH210" i="1"/>
  <c r="AH214" i="1"/>
  <c r="AH255" i="1"/>
  <c r="AH259" i="1"/>
  <c r="AH277" i="1"/>
  <c r="AH293" i="1"/>
  <c r="AH301" i="1"/>
  <c r="AH303" i="1"/>
  <c r="AH307" i="1"/>
  <c r="AH311" i="1"/>
  <c r="AH387" i="1"/>
  <c r="AH460" i="1"/>
  <c r="AH464" i="1"/>
  <c r="AH468" i="1"/>
  <c r="AH472" i="1"/>
  <c r="AH476" i="1"/>
  <c r="AH480" i="1"/>
  <c r="AH484" i="1"/>
  <c r="AH488" i="1"/>
  <c r="AH374" i="1"/>
  <c r="AH376" i="1"/>
  <c r="AH381" i="1"/>
  <c r="Q393" i="1"/>
  <c r="AH413" i="1"/>
  <c r="Q415" i="1"/>
  <c r="AH422" i="1"/>
  <c r="AH426" i="1"/>
  <c r="AH442" i="1"/>
  <c r="AH497" i="1"/>
  <c r="AH499" i="1"/>
  <c r="AH501" i="1"/>
  <c r="AH506" i="1"/>
  <c r="AH516" i="1"/>
  <c r="AH519" i="1"/>
  <c r="AH524" i="1"/>
  <c r="AH531" i="1"/>
  <c r="AG12" i="2"/>
  <c r="AG15" i="2"/>
  <c r="AG27" i="2"/>
  <c r="AG34" i="2"/>
  <c r="AG41" i="2"/>
  <c r="AH347" i="1"/>
  <c r="AH402" i="1"/>
  <c r="AH405" i="1"/>
  <c r="AH409" i="1"/>
  <c r="AH433" i="1"/>
  <c r="AH437" i="1"/>
  <c r="AH452" i="1"/>
  <c r="AH507" i="1"/>
  <c r="AH511" i="1"/>
  <c r="AH515" i="1"/>
  <c r="AG7" i="2"/>
  <c r="AG19" i="2"/>
  <c r="P348" i="1"/>
  <c r="Q348" i="1" s="1"/>
  <c r="AI348" i="1"/>
  <c r="Q359" i="1"/>
  <c r="AH403" i="1"/>
  <c r="AH406" i="1"/>
  <c r="AH407" i="1"/>
  <c r="AH410" i="1"/>
  <c r="AH411" i="1"/>
  <c r="Q412" i="1"/>
  <c r="AH417" i="1"/>
  <c r="AH434" i="1"/>
  <c r="AH435" i="1"/>
  <c r="AH438" i="1"/>
  <c r="AH448" i="1"/>
  <c r="AH454" i="1"/>
  <c r="AH492" i="1"/>
  <c r="AH502" i="1"/>
  <c r="AH508" i="1"/>
  <c r="AH509" i="1"/>
  <c r="AH512" i="1"/>
  <c r="AH513" i="1"/>
  <c r="AH521" i="1"/>
  <c r="AH529" i="1"/>
  <c r="AH532" i="1"/>
  <c r="AG21" i="2"/>
  <c r="AG23" i="2"/>
  <c r="AG36" i="2"/>
  <c r="AG37" i="2"/>
  <c r="AG43" i="2"/>
  <c r="BQ67" i="4" l="1"/>
  <c r="BJ69" i="4"/>
  <c r="BJ67" i="4"/>
  <c r="AL67" i="4"/>
  <c r="AS67" i="4"/>
  <c r="BF67" i="4"/>
  <c r="BN67" i="4"/>
  <c r="AM67" i="4"/>
  <c r="AY69" i="4"/>
  <c r="AY67" i="4"/>
  <c r="BP69" i="4"/>
  <c r="BP67" i="4"/>
</calcChain>
</file>

<file path=xl/comments1.xml><?xml version="1.0" encoding="utf-8"?>
<comments xmlns="http://schemas.openxmlformats.org/spreadsheetml/2006/main">
  <authors>
    <author>Stephen Connell (Contractor)</author>
    <author>Ragavan Sundararajan (Contractor)</author>
  </authors>
  <commentList>
    <comment ref="L19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Added 1 week due to extension of date for code drop by Development plan submitted 7/12
</t>
        </r>
      </text>
    </comment>
    <comment ref="W19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Added 1 week due to extension of date for code drop by Development plan submitted 7/12
</t>
        </r>
      </text>
    </comment>
    <comment ref="AH19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Added 1 week due to extension of date for code drop by Development plan submitted 7/12
</t>
        </r>
      </text>
    </comment>
    <comment ref="A39" authorId="1">
      <text>
        <r>
          <rPr>
            <b/>
            <sz val="9"/>
            <color indexed="81"/>
            <rFont val="Tahoma"/>
            <family val="2"/>
          </rPr>
          <t>Ragavan Sundararajan (Contractor):2 and above WICER looks unrealistic. Need to level set per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Hours per test case to provide verification
</t>
        </r>
      </text>
    </comment>
    <comment ref="P48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Hours per test case to provide verification
</t>
        </r>
      </text>
    </comment>
    <comment ref="AA48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Hours per test case to provide verification
</t>
        </r>
      </text>
    </comment>
    <comment ref="AK49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Hours per test case to provide verification
</t>
        </r>
      </text>
    </comment>
    <comment ref="AK50" authorId="1">
      <text>
        <r>
          <rPr>
            <b/>
            <sz val="9"/>
            <color indexed="81"/>
            <rFont val="Tahoma"/>
            <family val="2"/>
          </rPr>
          <t>Ragavan Sundararajan (Contractor):</t>
        </r>
        <r>
          <rPr>
            <sz val="9"/>
            <color indexed="81"/>
            <rFont val="Tahoma"/>
            <family val="2"/>
          </rPr>
          <t xml:space="preserve">
Track lead to validate based on actual trend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This is the number of Test Cases each tester will be able to complete per day
</t>
        </r>
      </text>
    </comment>
    <comment ref="O51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This is the number of Test Cases each tester will be able to complete per day
</t>
        </r>
      </text>
    </comment>
    <comment ref="Z51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This is the number of Test Cases each tester will be able to complete per day
</t>
        </r>
      </text>
    </comment>
    <comment ref="AK51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This is the number of Test Cases each tester will be able to complete per day
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Number in minutes for a BA on average to complete test data creation for planned test cases submitted for manual or automation </t>
        </r>
      </text>
    </comment>
    <comment ref="O60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Number in minutes for a BA on average to complete test data creation for planned test cases submitted for manual or automation </t>
        </r>
      </text>
    </comment>
    <comment ref="Z60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Number in minutes for a BA on average to complete test data creation for planned test cases submitted for manual or automation </t>
        </r>
      </text>
    </comment>
    <comment ref="AK60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Number in minutes for a BA on average to complete test data creation for planned test cases submitted for manual or automation </t>
        </r>
      </text>
    </comment>
  </commentList>
</comments>
</file>

<file path=xl/comments2.xml><?xml version="1.0" encoding="utf-8"?>
<comments xmlns="http://schemas.openxmlformats.org/spreadsheetml/2006/main">
  <authors>
    <author>Stephen Connell (Contractor)</author>
    <author>Ragavan Sundararajan (Contractor)</author>
  </authors>
  <commentList>
    <comment ref="L19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Added 1 week due to extension of date for code drop by Development plan submitted 7/12
</t>
        </r>
      </text>
    </comment>
    <comment ref="W19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Added 1 week due to extension of date for code drop by Development plan submitted 7/12
</t>
        </r>
      </text>
    </comment>
    <comment ref="AH19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Added 1 week due to extension of date for code drop by Development plan submitted 7/12
</t>
        </r>
      </text>
    </comment>
    <comment ref="A39" authorId="1">
      <text>
        <r>
          <rPr>
            <b/>
            <sz val="9"/>
            <color indexed="81"/>
            <rFont val="Tahoma"/>
            <family val="2"/>
          </rPr>
          <t>Ragavan Sundararajan (Contractor):2 and above WICER looks unrealistic. Need to level set per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Hours per test case to provide verification
</t>
        </r>
      </text>
    </comment>
    <comment ref="P48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Hours per test case to provide verification
</t>
        </r>
      </text>
    </comment>
    <comment ref="AA48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Hours per test case to provide verification
</t>
        </r>
      </text>
    </comment>
    <comment ref="AK49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Hours per test case to provide verification
</t>
        </r>
      </text>
    </comment>
    <comment ref="AK50" authorId="1">
      <text>
        <r>
          <rPr>
            <b/>
            <sz val="9"/>
            <color indexed="81"/>
            <rFont val="Tahoma"/>
            <family val="2"/>
          </rPr>
          <t>Ragavan Sundararajan (Contractor):</t>
        </r>
        <r>
          <rPr>
            <sz val="9"/>
            <color indexed="81"/>
            <rFont val="Tahoma"/>
            <family val="2"/>
          </rPr>
          <t xml:space="preserve">
Track lead to validate based on actual trend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This is the number of Test Cases each tester will be able to complete per day
</t>
        </r>
      </text>
    </comment>
    <comment ref="O51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This is the number of Test Cases each tester will be able to complete per day
</t>
        </r>
      </text>
    </comment>
    <comment ref="Z51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This is the number of Test Cases each tester will be able to complete per day
</t>
        </r>
      </text>
    </comment>
    <comment ref="AK51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This is the number of Test Cases each tester will be able to complete per day
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Number in minutes for a BA on average to complete test data creation for planned test cases submitted for manual or automation </t>
        </r>
      </text>
    </comment>
    <comment ref="O60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Number in minutes for a BA on average to complete test data creation for planned test cases submitted for manual or automation </t>
        </r>
      </text>
    </comment>
    <comment ref="Z60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Number in minutes for a BA on average to complete test data creation for planned test cases submitted for manual or automation </t>
        </r>
      </text>
    </comment>
    <comment ref="AK60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Number in minutes for a BA on average to complete test data creation for planned test cases submitted for manual or automation </t>
        </r>
      </text>
    </comment>
  </commentList>
</comments>
</file>

<file path=xl/comments3.xml><?xml version="1.0" encoding="utf-8"?>
<comments xmlns="http://schemas.openxmlformats.org/spreadsheetml/2006/main">
  <authors>
    <author>Ragavan Sundararajan (Contractor)</author>
    <author>Stephen Connell (Contractor)</author>
  </authors>
  <commentList>
    <comment ref="A26" authorId="0">
      <text>
        <r>
          <rPr>
            <b/>
            <sz val="9"/>
            <color indexed="81"/>
            <rFont val="Tahoma"/>
            <family val="2"/>
          </rPr>
          <t>Ragavan Sundararajan (Contractor):2 and above WICER looks unrealistic. Need to level set per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" authorId="1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This is the number of Test Cases each tester will be able to complete per day
</t>
        </r>
      </text>
    </comment>
    <comment ref="O33" authorId="1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This is the number of Test Cases each tester will be able to complete per day
</t>
        </r>
      </text>
    </comment>
    <comment ref="Z33" authorId="1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This is the number of Test Cases each tester will be able to complete per day
</t>
        </r>
      </text>
    </comment>
    <comment ref="O41" authorId="1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Number in minutes for a BA on average to complete test data creation for planned test cases submitted for manual or automation </t>
        </r>
      </text>
    </comment>
    <comment ref="Z41" authorId="1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Number in minutes for a BA on average to complete test data creation for planned test cases submitted for manual or automation </t>
        </r>
      </text>
    </comment>
  </commentList>
</comments>
</file>

<file path=xl/comments4.xml><?xml version="1.0" encoding="utf-8"?>
<comments xmlns="http://schemas.openxmlformats.org/spreadsheetml/2006/main">
  <authors>
    <author>Stephen Connell (Contractor)</author>
    <author>Ragavan Sundararajan (Contractor)</author>
    <author>Windows User</author>
  </authors>
  <commentList>
    <comment ref="L19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Added 1 week due to extension of date for code drop by Development plan submitted 7/12
</t>
        </r>
      </text>
    </comment>
    <comment ref="W19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Added 1 week due to extension of date for code drop by Development plan submitted 7/12
</t>
        </r>
      </text>
    </comment>
    <comment ref="AH19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Added 1 week due to extension of date for code drop by Development plan submitted 7/12
</t>
        </r>
      </text>
    </comment>
    <comment ref="A39" authorId="1">
      <text>
        <r>
          <rPr>
            <b/>
            <sz val="9"/>
            <color indexed="81"/>
            <rFont val="Tahoma"/>
            <family val="2"/>
          </rPr>
          <t>Ragavan Sundararajan (Contractor):2 and above WICER looks unrealistic. Need to level set per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Hours per test case to provide verification
</t>
        </r>
      </text>
    </comment>
    <comment ref="P48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Hours per test case to provide verification
</t>
        </r>
      </text>
    </comment>
    <comment ref="AA48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Hours per test case to provide verification
</t>
        </r>
      </text>
    </comment>
    <comment ref="AK49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Hours per test case to provide verification
</t>
        </r>
      </text>
    </comment>
    <comment ref="AK50" authorId="1">
      <text>
        <r>
          <rPr>
            <b/>
            <sz val="9"/>
            <color indexed="81"/>
            <rFont val="Tahoma"/>
            <family val="2"/>
          </rPr>
          <t>Ragavan Sundararajan (Contractor):</t>
        </r>
        <r>
          <rPr>
            <sz val="9"/>
            <color indexed="81"/>
            <rFont val="Tahoma"/>
            <family val="2"/>
          </rPr>
          <t xml:space="preserve">
Track lead to validate based on actual trend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This is the number of Test Cases each tester will be able to complete per day
</t>
        </r>
      </text>
    </comment>
    <comment ref="O51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This is the number of Test Cases each tester will be able to complete per day
</t>
        </r>
      </text>
    </comment>
    <comment ref="Z51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This is the number of Test Cases each tester will be able to complete per day
</t>
        </r>
      </text>
    </comment>
    <comment ref="AK51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This is the number of Test Cases each tester will be able to complete per day
</t>
        </r>
      </text>
    </comment>
    <comment ref="D62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Number in minutes for a BA on average to complete test data creation for planned test cases submitted for manual or automation </t>
        </r>
      </text>
    </comment>
    <comment ref="O62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Number in minutes for a BA on average to complete test data creation for planned test cases submitted for manual or automation </t>
        </r>
      </text>
    </comment>
    <comment ref="Z62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Number in minutes for a BA on average to complete test data creation for planned test cases submitted for manual or automation </t>
        </r>
      </text>
    </comment>
    <comment ref="AK62" authorId="0">
      <text>
        <r>
          <rPr>
            <b/>
            <sz val="9"/>
            <color indexed="81"/>
            <rFont val="Tahoma"/>
            <family val="2"/>
          </rPr>
          <t>Stephen Connell (Contractor):</t>
        </r>
        <r>
          <rPr>
            <sz val="9"/>
            <color indexed="81"/>
            <rFont val="Tahoma"/>
            <family val="2"/>
          </rPr>
          <t xml:space="preserve">
Number in minutes for a BA on average to complete test data creation for planned test cases submitted for manual or automation </t>
        </r>
      </text>
    </comment>
    <comment ref="BG77" authorId="2">
      <text>
        <r>
          <rPr>
            <b/>
            <sz val="9"/>
            <color indexed="81"/>
            <rFont val="Tahoma"/>
            <family val="2"/>
          </rPr>
          <t>WICERS planned for Aug 6th are simple and medium complexity hence can be executed w/o addl FTE</t>
        </r>
      </text>
    </comment>
    <comment ref="BH77" authorId="2">
      <text>
        <r>
          <rPr>
            <b/>
            <sz val="9"/>
            <color indexed="81"/>
            <rFont val="Tahoma"/>
            <charset val="1"/>
          </rPr>
          <t>2 WICERs (EPTM245, IPTM295) are planned to go Out of scope due to demantra upgrade. Waiting confirmation</t>
        </r>
      </text>
    </comment>
    <comment ref="BN77" authorId="2">
      <text>
        <r>
          <rPr>
            <b/>
            <sz val="9"/>
            <color indexed="81"/>
            <rFont val="Tahoma"/>
            <family val="2"/>
          </rPr>
          <t>one of the WICER (WPTM111) will be combined with another WICER. Hence able to delivery with no addl FTE required</t>
        </r>
      </text>
    </comment>
    <comment ref="BO77" authorId="2">
      <text>
        <r>
          <rPr>
            <b/>
            <sz val="9"/>
            <color indexed="81"/>
            <rFont val="Tahoma"/>
            <family val="2"/>
          </rPr>
          <t>6 WICERS planned for Aug 14th are simple and medium complexity hence can be executed w/o addl FTE</t>
        </r>
      </text>
    </comment>
    <comment ref="BQ77" authorId="2">
      <text>
        <r>
          <rPr>
            <b/>
            <sz val="9"/>
            <color indexed="81"/>
            <rFont val="Tahoma"/>
            <family val="2"/>
          </rPr>
          <t>2 people (Karthik, Hari) are coming on Aug 15 (holiday) to do ground work for Aug 16th execution. So able to deliver w/o addl FTE</t>
        </r>
      </text>
    </comment>
    <comment ref="BR77" authorId="2">
      <text>
        <r>
          <rPr>
            <b/>
            <sz val="9"/>
            <color indexed="81"/>
            <rFont val="Tahoma"/>
            <family val="2"/>
          </rPr>
          <t>all are report WICERS and able to achieve the target</t>
        </r>
      </text>
    </comment>
    <comment ref="BU77" authorId="2">
      <text>
        <r>
          <rPr>
            <b/>
            <sz val="9"/>
            <color indexed="81"/>
            <rFont val="Tahoma"/>
            <family val="2"/>
          </rPr>
          <t>all are report WICERS and able to achieve the target</t>
        </r>
      </text>
    </comment>
    <comment ref="BV77" authorId="2">
      <text>
        <r>
          <rPr>
            <b/>
            <sz val="9"/>
            <color indexed="81"/>
            <rFont val="Tahoma"/>
            <family val="2"/>
          </rPr>
          <t>all are report WICERS and able to achieve the target</t>
        </r>
      </text>
    </comment>
    <comment ref="BW77" authorId="2">
      <text>
        <r>
          <rPr>
            <b/>
            <sz val="9"/>
            <color indexed="81"/>
            <rFont val="Tahoma"/>
            <family val="2"/>
          </rPr>
          <t>3 WICER are reports
3 are new WICER hence need to strech this day to complete</t>
        </r>
      </text>
    </comment>
    <comment ref="BX77" authorId="2">
      <text>
        <r>
          <rPr>
            <b/>
            <sz val="9"/>
            <color indexed="81"/>
            <rFont val="Tahoma"/>
            <family val="2"/>
          </rPr>
          <t>5 WICERs are interface and data setup will be planned 3 days ahead with the help of GEM &amp; Avinandhan. Hence able to complete this</t>
        </r>
      </text>
    </comment>
    <comment ref="BY77" authorId="2">
      <text>
        <r>
          <rPr>
            <b/>
            <sz val="9"/>
            <color indexed="81"/>
            <rFont val="Tahoma"/>
            <family val="2"/>
          </rPr>
          <t>all are outbound interface, so able to complete 6 tc/FTE</t>
        </r>
      </text>
    </comment>
    <comment ref="CB77" authorId="2">
      <text>
        <r>
          <rPr>
            <b/>
            <sz val="9"/>
            <color indexed="81"/>
            <rFont val="Tahoma"/>
            <family val="2"/>
          </rPr>
          <t xml:space="preserve">all are reports, able to deliver </t>
        </r>
      </text>
    </comment>
    <comment ref="CC77" authorId="2">
      <text>
        <r>
          <rPr>
            <b/>
            <sz val="9"/>
            <color indexed="81"/>
            <rFont val="Tahoma"/>
            <family val="2"/>
          </rPr>
          <t>22 Testcase are part of integeration, data setup with the help of Avinandhan will be done 3 days ahead. Hence able to complete the execution</t>
        </r>
      </text>
    </comment>
  </commentList>
</comments>
</file>

<file path=xl/sharedStrings.xml><?xml version="1.0" encoding="utf-8"?>
<sst xmlns="http://schemas.openxmlformats.org/spreadsheetml/2006/main" count="6876" uniqueCount="1237">
  <si>
    <t>WICER Object Details</t>
  </si>
  <si>
    <t>Design</t>
  </si>
  <si>
    <t>Execution</t>
  </si>
  <si>
    <t>old</t>
  </si>
  <si>
    <t>RICEW ID</t>
  </si>
  <si>
    <t>Description</t>
  </si>
  <si>
    <t>Work Stream</t>
  </si>
  <si>
    <t>Object Type</t>
  </si>
  <si>
    <t>New/Retrofit/No code change required</t>
  </si>
  <si>
    <t>New/Retrofit/No code change required - Revised</t>
  </si>
  <si>
    <t>Test Cycle</t>
  </si>
  <si>
    <t>Gilead Code Drop Bucket</t>
  </si>
  <si>
    <t>FBD Completed  (Yes/No)</t>
  </si>
  <si>
    <t>FBD Completion date</t>
  </si>
  <si>
    <t xml:space="preserve"> Automation design completion  (Y/N/Out of scope/Decommissioned)</t>
  </si>
  <si>
    <t xml:space="preserve">Total Test Cases Planned </t>
  </si>
  <si>
    <t>Full Automated TC Count</t>
  </si>
  <si>
    <t xml:space="preserve">Partial Automation TC Count </t>
  </si>
  <si>
    <t xml:space="preserve">Full manual TC Count </t>
  </si>
  <si>
    <t>Planned Execution date</t>
  </si>
  <si>
    <t>Manual/ Automation</t>
  </si>
  <si>
    <t>Actual Test Execution date</t>
  </si>
  <si>
    <t>Passed</t>
  </si>
  <si>
    <t>Failed</t>
  </si>
  <si>
    <t>Blocked</t>
  </si>
  <si>
    <t>Not Completed</t>
  </si>
  <si>
    <t>No Run</t>
  </si>
  <si>
    <t>Defect id</t>
  </si>
  <si>
    <t>Status</t>
  </si>
  <si>
    <t>Execution In progress%</t>
  </si>
  <si>
    <t>EOTC134</t>
  </si>
  <si>
    <t>Auto Invoice Pre-processor extension</t>
  </si>
  <si>
    <t>OTC</t>
  </si>
  <si>
    <t>E</t>
  </si>
  <si>
    <t>No code change required</t>
  </si>
  <si>
    <t>INT1</t>
  </si>
  <si>
    <t>CD1.1</t>
  </si>
  <si>
    <t xml:space="preserve">FBD Completed </t>
  </si>
  <si>
    <t>Automation completed</t>
  </si>
  <si>
    <t>Automation</t>
  </si>
  <si>
    <t>EOTC153</t>
  </si>
  <si>
    <t>EBS-Axway Complete Lot Ship(South Korea)</t>
  </si>
  <si>
    <t>Partial</t>
  </si>
  <si>
    <t>EOTC166</t>
  </si>
  <si>
    <t>Automate Logical Receipt for EDI RMAs</t>
  </si>
  <si>
    <t>Retrofit</t>
  </si>
  <si>
    <t>EOTC53</t>
  </si>
  <si>
    <t>Extension to Automatically Generate Accounting Entries for System Generated Accruals</t>
  </si>
  <si>
    <t>EOTC63</t>
  </si>
  <si>
    <t>France Quota Rollover Extension</t>
  </si>
  <si>
    <t>EPTM242</t>
  </si>
  <si>
    <t>Preclude Inventory</t>
  </si>
  <si>
    <t>PTM</t>
  </si>
  <si>
    <t>EPTM298</t>
  </si>
  <si>
    <t>CR-1652 Hide Parent Lot field in Receiving</t>
  </si>
  <si>
    <t>EPTM58</t>
  </si>
  <si>
    <t>Lot Status Change Workflow</t>
  </si>
  <si>
    <t>EPTP128</t>
  </si>
  <si>
    <t>Invoice Data Dump From EBS to include Invoice Hold Types &amp; Dates</t>
  </si>
  <si>
    <t>PTP</t>
  </si>
  <si>
    <t>EPTP141</t>
  </si>
  <si>
    <t xml:space="preserve">IPV and ERV </t>
  </si>
  <si>
    <t>EPTP181</t>
  </si>
  <si>
    <t>Intercompany Invoice Clearing Account Correction</t>
  </si>
  <si>
    <t>IPTM272</t>
  </si>
  <si>
    <t>Outbound Interface to send Lot information associated with Sales Orders to GENCO</t>
  </si>
  <si>
    <t>I</t>
  </si>
  <si>
    <t>RPTM121</t>
  </si>
  <si>
    <t>Labor Hours Analysis Report</t>
  </si>
  <si>
    <t>R</t>
  </si>
  <si>
    <t>RPTM187</t>
  </si>
  <si>
    <t>Open Work Orders Report</t>
  </si>
  <si>
    <t>RPTM244</t>
  </si>
  <si>
    <t xml:space="preserve">Manual Report for Picking </t>
  </si>
  <si>
    <t>RPTM262</t>
  </si>
  <si>
    <t>GIL INV EH&amp;S Report</t>
  </si>
  <si>
    <t>RPTM291</t>
  </si>
  <si>
    <t xml:space="preserve">Gilead Work Order Batch Production Schedule Report </t>
  </si>
  <si>
    <t>RPTP93</t>
  </si>
  <si>
    <t>PO Format /  Customer Facing Document</t>
  </si>
  <si>
    <t>RRTR105</t>
  </si>
  <si>
    <t>Customize Transactions available for Reconciliation Report  </t>
  </si>
  <si>
    <t>RTR</t>
  </si>
  <si>
    <t>RRTR112</t>
  </si>
  <si>
    <t>New GIL Retired Assets Depreciation Report</t>
  </si>
  <si>
    <t>RRTR48</t>
  </si>
  <si>
    <t>Report to show original system asset numbers from a DFF</t>
  </si>
  <si>
    <t>RRTR55</t>
  </si>
  <si>
    <t>"Fixed Asset All" report</t>
  </si>
  <si>
    <t>COTC100</t>
  </si>
  <si>
    <t>Customer Conversion</t>
  </si>
  <si>
    <t>C</t>
  </si>
  <si>
    <t>Decommissioned</t>
  </si>
  <si>
    <t>N/A</t>
  </si>
  <si>
    <t>COTC101</t>
  </si>
  <si>
    <t>Open AR Transactions Conversion</t>
  </si>
  <si>
    <t>CPTM147</t>
  </si>
  <si>
    <t>Item Conversion</t>
  </si>
  <si>
    <t>CPTM148</t>
  </si>
  <si>
    <t>OPM Formula Conversion</t>
  </si>
  <si>
    <t>FBD Pending</t>
  </si>
  <si>
    <t>Out of scope</t>
  </si>
  <si>
    <t>Manual</t>
  </si>
  <si>
    <t>CPTM150</t>
  </si>
  <si>
    <t>Item Category Conversion</t>
  </si>
  <si>
    <t>CPTM151</t>
  </si>
  <si>
    <t>Item Cost Conversion</t>
  </si>
  <si>
    <t>CPTM156</t>
  </si>
  <si>
    <t>On-Hand Balances Conversion</t>
  </si>
  <si>
    <t>CPTM159</t>
  </si>
  <si>
    <t>Lot Master Conversion</t>
  </si>
  <si>
    <t>CPTM168</t>
  </si>
  <si>
    <t>Conversion of Sourcing Rules</t>
  </si>
  <si>
    <t>CPTM169</t>
  </si>
  <si>
    <t>Conversion of Routing</t>
  </si>
  <si>
    <t>CPTM170</t>
  </si>
  <si>
    <t>Conversion of Recipes</t>
  </si>
  <si>
    <t>CPTM198</t>
  </si>
  <si>
    <t>Shipment history from JDE to Demantra conversion</t>
  </si>
  <si>
    <t>CPTM263</t>
  </si>
  <si>
    <t>Item Org Assignment Conversion</t>
  </si>
  <si>
    <t>CPTP102</t>
  </si>
  <si>
    <t>Conversion of Bank and bank branch</t>
  </si>
  <si>
    <t>CPTP146</t>
  </si>
  <si>
    <t>GIL Aggregate Spend Project – For Sunshine Act</t>
  </si>
  <si>
    <t>CPTP188</t>
  </si>
  <si>
    <t>Western Union Supplier Bank Account conversion</t>
  </si>
  <si>
    <t>CPTP213</t>
  </si>
  <si>
    <t>OIMS: Supplier Update</t>
  </si>
  <si>
    <t>CPTP225</t>
  </si>
  <si>
    <t>Invoice conversion from BW to OIMS</t>
  </si>
  <si>
    <t>CPTP76</t>
  </si>
  <si>
    <t>Conversion of Suppliers</t>
  </si>
  <si>
    <t>CPTP77</t>
  </si>
  <si>
    <t>Conversion of Open AP Invoices</t>
  </si>
  <si>
    <t>CPTP78</t>
  </si>
  <si>
    <t>Conversion of Open Purchase Orders</t>
  </si>
  <si>
    <t>CPTP85</t>
  </si>
  <si>
    <t>Conversion of Receipts</t>
  </si>
  <si>
    <t>CPTP87</t>
  </si>
  <si>
    <t xml:space="preserve">Conversion of Employee </t>
  </si>
  <si>
    <t>CRTR75</t>
  </si>
  <si>
    <t>Conversion of COA</t>
  </si>
  <si>
    <t>CRTR76</t>
  </si>
  <si>
    <t>Conversion of GL Balances</t>
  </si>
  <si>
    <t>CRTR77</t>
  </si>
  <si>
    <t>Conversion of Fixed Assets</t>
  </si>
  <si>
    <t>CRTR80</t>
  </si>
  <si>
    <t>Conversion of Open Projects</t>
  </si>
  <si>
    <t>PRJ</t>
  </si>
  <si>
    <t>CRTR81</t>
  </si>
  <si>
    <t>Conversion of Project Balances</t>
  </si>
  <si>
    <t>EMGR22</t>
  </si>
  <si>
    <t>Custom form for cross charge hierarchy</t>
  </si>
  <si>
    <t>CD1.3</t>
  </si>
  <si>
    <t>Pending Automation Design</t>
  </si>
  <si>
    <t>EMGR28</t>
  </si>
  <si>
    <t>EBS Outbound to Hyperion - Trial Balance, Project Cost, Fixed Assets All, and Item Cost and OPM Routing</t>
  </si>
  <si>
    <t>EMGR29</t>
  </si>
  <si>
    <t>Project Budject inbound from Hyperion to EBS (OPC)</t>
  </si>
  <si>
    <t>EOTC111</t>
  </si>
  <si>
    <t>Ability to determine the location segment value of the AR/revenue account based on the transaction (sales order line) ship to location</t>
  </si>
  <si>
    <t>EOTC123</t>
  </si>
  <si>
    <t>Intrastat custom PL.SQL</t>
  </si>
  <si>
    <t>EOTC125</t>
  </si>
  <si>
    <t xml:space="preserve">Customization of MSCA to allow for verification step to be added to order processing on MSCA.
Customization of MSCA to Scan an item cross reference (barcode) &amp; return the Item number on the Manifest Picking page. </t>
  </si>
  <si>
    <t>Rewrite</t>
  </si>
  <si>
    <t>EOTC137</t>
  </si>
  <si>
    <t>Consolidated Invoice for Spain</t>
  </si>
  <si>
    <t>EOTC138</t>
  </si>
  <si>
    <t>Automate Clinical Customer Creation</t>
  </si>
  <si>
    <t>EOTC144</t>
  </si>
  <si>
    <t>Customer data extract to EDQ</t>
  </si>
  <si>
    <t>EOTC152</t>
  </si>
  <si>
    <t>GIL DQSA Shipping Exception Notification</t>
  </si>
  <si>
    <t>EOTC154</t>
  </si>
  <si>
    <t>Serialization 2D scanning</t>
  </si>
  <si>
    <t>EOTC155</t>
  </si>
  <si>
    <t>MSCA - EBS-Axway Returns/RMA counterfeit and Recall Serialization Process (Master Component)</t>
  </si>
  <si>
    <t>CD1.2</t>
  </si>
  <si>
    <t>EOTC159</t>
  </si>
  <si>
    <t>VAT triangulation for Luxembourg</t>
  </si>
  <si>
    <t>EOTC160</t>
  </si>
  <si>
    <t>Italy eInvoice Forms personalization</t>
  </si>
  <si>
    <t>EOTC161</t>
  </si>
  <si>
    <t>Download Attachments from Oracle Forms</t>
  </si>
  <si>
    <t>EOTC162</t>
  </si>
  <si>
    <t>Italy Autoadjustment wrapper</t>
  </si>
  <si>
    <t>EOTC163</t>
  </si>
  <si>
    <t>Greek Localization turnover report</t>
  </si>
  <si>
    <t>EOTC164</t>
  </si>
  <si>
    <t>Dubline Direct Distribution Project</t>
  </si>
  <si>
    <t>EOTC165</t>
  </si>
  <si>
    <t xml:space="preserve"> Enable ASN transmission for manual Ship confirmation</t>
  </si>
  <si>
    <t>EOTC168</t>
  </si>
  <si>
    <t>GIL Sales Agreement Upload</t>
  </si>
  <si>
    <t>EOTC169</t>
  </si>
  <si>
    <t>Automatic Holds and Booking for US Commercial EDI /Manual Order</t>
  </si>
  <si>
    <t>EOTC174</t>
  </si>
  <si>
    <t>VAT Compliance Project</t>
  </si>
  <si>
    <t>EOTC175</t>
  </si>
  <si>
    <t>Automatic Cash Application</t>
  </si>
  <si>
    <t>EOTC178</t>
  </si>
  <si>
    <t>GIL DSCSA Web Portal (ADF)</t>
  </si>
  <si>
    <t>CD2.1</t>
  </si>
  <si>
    <t>EOTC179</t>
  </si>
  <si>
    <t>GIL DSCSA Portal Scheduler</t>
  </si>
  <si>
    <t>EOTC180</t>
  </si>
  <si>
    <t>GIL DSCSA Portal Utility Program</t>
  </si>
  <si>
    <t>EOTC181</t>
  </si>
  <si>
    <t>AR Transactions WebADI</t>
  </si>
  <si>
    <t>EOTC182</t>
  </si>
  <si>
    <t>Customers and Sites WebADI</t>
  </si>
  <si>
    <t>EOTC183</t>
  </si>
  <si>
    <t>Extension for Picking in Full Quantities for the Big 3</t>
  </si>
  <si>
    <t>EOTC184</t>
  </si>
  <si>
    <t>WebADI Price List Maintenance extension</t>
  </si>
  <si>
    <t>EOTC186</t>
  </si>
  <si>
    <t>EU Shipping  Serial Number Capture Program</t>
  </si>
  <si>
    <t>EOTC187</t>
  </si>
  <si>
    <t>MSCA Scanning for Exception Export Orders (New MSCA Screen)</t>
  </si>
  <si>
    <t>EPTM112</t>
  </si>
  <si>
    <t>Item Creation Form and approval workflow status view</t>
  </si>
  <si>
    <t>EPTM177</t>
  </si>
  <si>
    <t xml:space="preserve">Custom SLA Source </t>
  </si>
  <si>
    <t>EPTM178</t>
  </si>
  <si>
    <t xml:space="preserve">Automatic numbering for Inter-Org transfers </t>
  </si>
  <si>
    <t>EPTM193</t>
  </si>
  <si>
    <t>MES Work Order Extension</t>
  </si>
  <si>
    <t>EPTM194</t>
  </si>
  <si>
    <t>Extension to Update the recipe id of the planned batch released from planning to a production recipe based on the Product &amp; batch size</t>
  </si>
  <si>
    <t>EPTM195</t>
  </si>
  <si>
    <t>Custom allocation Program &amp; Report that allocates API onhand and updates API Batch Ingredient usage based on certain criteria such as Start date, batch no ,Item etc.</t>
  </si>
  <si>
    <t>EPTM196</t>
  </si>
  <si>
    <t>Sampling information to Loftware</t>
  </si>
  <si>
    <t>EPTM197</t>
  </si>
  <si>
    <t>Receiving information to Loftware</t>
  </si>
  <si>
    <t>EPTM199</t>
  </si>
  <si>
    <t>Restrict generation of statistical forecast to IAO products((Demantra)</t>
  </si>
  <si>
    <t>EPTM204</t>
  </si>
  <si>
    <t>Extension for Automatic lot status change for EU inter-org transfers</t>
  </si>
  <si>
    <t>EPTM205</t>
  </si>
  <si>
    <t xml:space="preserve">Extension to Capture lot status and expiration date during material transaction </t>
  </si>
  <si>
    <t>EPTM208</t>
  </si>
  <si>
    <t>Extension to print status labels for Edmonton</t>
  </si>
  <si>
    <t>EPTM209</t>
  </si>
  <si>
    <t>Custom program to calculate the PPV (difference between standard cost amount on the CMO WO and the list price on the purchase order) and create a journal in GL</t>
  </si>
  <si>
    <t>EPTM213</t>
  </si>
  <si>
    <t>Customization to standard program ,"Lot and Serial Date notification Program"</t>
  </si>
  <si>
    <t>EPTM216</t>
  </si>
  <si>
    <t>MSCA modifications</t>
  </si>
  <si>
    <t>EPTM219</t>
  </si>
  <si>
    <t>Automate WO close – Given a data range and list of organizations, use standard API to close WOs in completed status.</t>
  </si>
  <si>
    <t>EPTM234</t>
  </si>
  <si>
    <t>Intercompany COGS Workflow customization</t>
  </si>
  <si>
    <t>W</t>
  </si>
  <si>
    <t>EPTM235</t>
  </si>
  <si>
    <t>PTM Operatinal Views</t>
  </si>
  <si>
    <t>EPTM245</t>
  </si>
  <si>
    <t>Export Actual Production Units from EBS to Hyperion</t>
  </si>
  <si>
    <t>EPTM251</t>
  </si>
  <si>
    <t>Add Reporting UOM to APCC</t>
  </si>
  <si>
    <t>EPTM253</t>
  </si>
  <si>
    <t>Accounting for purchase price variance (PPV)</t>
  </si>
  <si>
    <t>EPTM255</t>
  </si>
  <si>
    <t>Cost Calendar Setup</t>
  </si>
  <si>
    <t>EPTM260</t>
  </si>
  <si>
    <t>Inventory Adjustments</t>
  </si>
  <si>
    <t>EPTM262</t>
  </si>
  <si>
    <t>Oceanside Workorder label</t>
  </si>
  <si>
    <t>EPTM264</t>
  </si>
  <si>
    <t>FCIM Dispensing Material Label</t>
  </si>
  <si>
    <t>EPTM265</t>
  </si>
  <si>
    <t>EBS Messaging Framework</t>
  </si>
  <si>
    <t>EPTM266</t>
  </si>
  <si>
    <t>Serialization Scan Query Update Extension</t>
  </si>
  <si>
    <t>EPTM269</t>
  </si>
  <si>
    <t xml:space="preserve">Serial Transaction Query </t>
  </si>
  <si>
    <t>EPTM272</t>
  </si>
  <si>
    <t>CMO PO, WO Sync using Webadi</t>
  </si>
  <si>
    <t>EPTM273</t>
  </si>
  <si>
    <t>Gilead Work Order Mass Update</t>
  </si>
  <si>
    <t>EPTM274</t>
  </si>
  <si>
    <t>Ocean Side Production Operator Role Configuration</t>
  </si>
  <si>
    <t>EPTM292</t>
  </si>
  <si>
    <t>Receiving Form (MSCA and Oracle) Extension for Parent Lot Number</t>
  </si>
  <si>
    <t>EPTM295</t>
  </si>
  <si>
    <t>EBS WMS setups for La Verne Organizations</t>
  </si>
  <si>
    <t>EPTM296</t>
  </si>
  <si>
    <t>Materialized View - Put away WMS Rule for La Verne Organizations</t>
  </si>
  <si>
    <t>EPTM297</t>
  </si>
  <si>
    <t>CR-1675 Warning Message upon Receipt of same Item-Lot combination</t>
  </si>
  <si>
    <t>EPTM299</t>
  </si>
  <si>
    <t>Operation Description update for workorders in PS</t>
  </si>
  <si>
    <t>EPTM300</t>
  </si>
  <si>
    <t>Email notification extension in Demantra</t>
  </si>
  <si>
    <t>EPTM301</t>
  </si>
  <si>
    <t xml:space="preserve">Custom Request Set Collections in ASCP </t>
  </si>
  <si>
    <t>EPTM302</t>
  </si>
  <si>
    <t>Control of Shipping and Receipt of Quarantine Finished Goods</t>
  </si>
  <si>
    <t>EPTM304</t>
  </si>
  <si>
    <t>Views to extract Item, Supplier, Lot information for GLIMS integration</t>
  </si>
  <si>
    <t>EPTM305</t>
  </si>
  <si>
    <t>Purge process for integrated supply chain (ISC)</t>
  </si>
  <si>
    <t>EPTM306</t>
  </si>
  <si>
    <t>Extension for creating custom schema/views for integreation with Discoverant</t>
  </si>
  <si>
    <t>EPTM307</t>
  </si>
  <si>
    <t>Web ADI for Uploading Forecast Data to Demantra</t>
  </si>
  <si>
    <t>EPTM308</t>
  </si>
  <si>
    <t>Removing Combination in Demantra</t>
  </si>
  <si>
    <t>EPTM309</t>
  </si>
  <si>
    <t>UOM Conversion in Demantra</t>
  </si>
  <si>
    <t>EPTM310</t>
  </si>
  <si>
    <t>Master Data Solution for Axway</t>
  </si>
  <si>
    <t>EPTM69</t>
  </si>
  <si>
    <t>Lot Number Adopt/Assign Program</t>
  </si>
  <si>
    <t>EPTM73</t>
  </si>
  <si>
    <t>Potency Based Component Availability Report</t>
  </si>
  <si>
    <t>EPTM76</t>
  </si>
  <si>
    <t>Vendor Lot Number - Mandatory Field Process</t>
  </si>
  <si>
    <t>EPTP104</t>
  </si>
  <si>
    <t>Check Printing Program</t>
  </si>
  <si>
    <t>EPTP107</t>
  </si>
  <si>
    <t>Extension for Document Sequencing in AP Invoice</t>
  </si>
  <si>
    <t>EPTP111</t>
  </si>
  <si>
    <t>Brainware - Supplier View</t>
  </si>
  <si>
    <t>EPTP112</t>
  </si>
  <si>
    <t>Brainware - Function to validate COA combination against EBS</t>
  </si>
  <si>
    <t>EPTP115</t>
  </si>
  <si>
    <t>Brainware - Function to derive account code based on project</t>
  </si>
  <si>
    <t>EPTP117</t>
  </si>
  <si>
    <t>Brainware - PO Info View to BW</t>
  </si>
  <si>
    <t>EPTP118</t>
  </si>
  <si>
    <t>Brainware - View into EBS to check hold code status</t>
  </si>
  <si>
    <t>EPTP120</t>
  </si>
  <si>
    <t>Brainware - View of invoices in EBS for purpose of duplicate check</t>
  </si>
  <si>
    <t>EPTP122</t>
  </si>
  <si>
    <t>Extension to extract Clinical Trial Data for CompleteSpend system</t>
  </si>
  <si>
    <t>EPTP123</t>
  </si>
  <si>
    <t>Extension to email Greek MYF Output file to user</t>
  </si>
  <si>
    <t>EPTP126</t>
  </si>
  <si>
    <t>Extension in I proc to force a ship to location for Chemical delivery</t>
  </si>
  <si>
    <t>EPTP127</t>
  </si>
  <si>
    <t>Invoice search form in EBS ( Adding elements in the seeded SLA search form)</t>
  </si>
  <si>
    <t>EPTP130</t>
  </si>
  <si>
    <t>Exchange Rate data and Approval Matrix Data extract from EBS for Brainware. Two EBS extracts and 2 EBS Views for Brianware.</t>
  </si>
  <si>
    <t>EPTP138</t>
  </si>
  <si>
    <t>Project Wrap UP customization</t>
  </si>
  <si>
    <t>EPTP139</t>
  </si>
  <si>
    <t>Brainware Aug 2012 Bundled Release</t>
  </si>
  <si>
    <t>EPTP140</t>
  </si>
  <si>
    <t>Mandatory EH&amp;S  Approval automation</t>
  </si>
  <si>
    <t>EPTP142</t>
  </si>
  <si>
    <t>Add Dept Field to Payment Request</t>
  </si>
  <si>
    <t>EPTP145</t>
  </si>
  <si>
    <t>Make Note to Buyer Mandatory on Requisitions  for adding Funds</t>
  </si>
  <si>
    <t>EPTP154</t>
  </si>
  <si>
    <t>Supplier extract to EDQ</t>
  </si>
  <si>
    <t>EPTP155</t>
  </si>
  <si>
    <t>Supplier Update Tool</t>
  </si>
  <si>
    <t>EPTP156</t>
  </si>
  <si>
    <t>GIL mass close program</t>
  </si>
  <si>
    <t>EPTP157</t>
  </si>
  <si>
    <t>Supplier DFF update program</t>
  </si>
  <si>
    <t>EPTP160</t>
  </si>
  <si>
    <t>Load BIC and IBAN for bank accounts</t>
  </si>
  <si>
    <t>EPTP161</t>
  </si>
  <si>
    <t>PO Conversion from CO 6 and Co7 to Co1</t>
  </si>
  <si>
    <t>EPTP165</t>
  </si>
  <si>
    <t>AP Create Accounting Fix</t>
  </si>
  <si>
    <t>EPTP168</t>
  </si>
  <si>
    <t>GIL Cancel unused/rejected GPRs</t>
  </si>
  <si>
    <t>EPTP169</t>
  </si>
  <si>
    <t>Centraized AP and PO Close</t>
  </si>
  <si>
    <t>EPTP172</t>
  </si>
  <si>
    <t>Automate EBS access through IDM automation</t>
  </si>
  <si>
    <t>EPTP173</t>
  </si>
  <si>
    <t>Resrict users from updating certain fields on AP invoice</t>
  </si>
  <si>
    <t>EPTP174</t>
  </si>
  <si>
    <t>SLM: OA Page Extensions</t>
  </si>
  <si>
    <t>EPTP177</t>
  </si>
  <si>
    <t>Japan: Automate BOA PAT ID communication via email</t>
  </si>
  <si>
    <t>EPTP179</t>
  </si>
  <si>
    <t>CR1535 - Require receipts on iExpense</t>
  </si>
  <si>
    <t>EPTP180</t>
  </si>
  <si>
    <t>CR# 982 - Account Derivation for Freight and Misc charges</t>
  </si>
  <si>
    <t>EPTP183</t>
  </si>
  <si>
    <t>EBS cross functional batch monitoring</t>
  </si>
  <si>
    <t>EPTP184</t>
  </si>
  <si>
    <t>Iexpense OAF Customization</t>
  </si>
  <si>
    <t>EPTP186</t>
  </si>
  <si>
    <t xml:space="preserve">Payment Batch Approval </t>
  </si>
  <si>
    <t>EPTP192</t>
  </si>
  <si>
    <t>Business Conduct Dashboard (Commercial)</t>
  </si>
  <si>
    <t>EPTP193</t>
  </si>
  <si>
    <t>Aggegate spend - Currency rates extract</t>
  </si>
  <si>
    <t>EPTP194</t>
  </si>
  <si>
    <t>Custom Alert for AGIS</t>
  </si>
  <si>
    <t>EPTP195</t>
  </si>
  <si>
    <t>SWIFT Alliance Access</t>
  </si>
  <si>
    <t>EPTP198</t>
  </si>
  <si>
    <t>OIMS: Invoice Search</t>
  </si>
  <si>
    <t>EPTP199</t>
  </si>
  <si>
    <t>OIMS: Work Groups</t>
  </si>
  <si>
    <t>EPTP20</t>
  </si>
  <si>
    <t>An Alert to show remaining amount on PO's crossing threshold value</t>
  </si>
  <si>
    <t>EPTP200</t>
  </si>
  <si>
    <t>OIMS: Invoice Listing, Processing and Sub Components</t>
  </si>
  <si>
    <t>EPTP203</t>
  </si>
  <si>
    <t>OIMS: Sync Invoice Date on Invoice WB to OIMS staging</t>
  </si>
  <si>
    <t>EPTP209</t>
  </si>
  <si>
    <t>OIMS: Invoice Attachment Extension</t>
  </si>
  <si>
    <t>EPTP210</t>
  </si>
  <si>
    <t>OIMS: Manual Upload WebADI Extension</t>
  </si>
  <si>
    <t>EPTP211</t>
  </si>
  <si>
    <t>OIMS: OSN XML Gateway Extension</t>
  </si>
  <si>
    <t>EPTP212</t>
  </si>
  <si>
    <t>OIMS: Background Sweep Program</t>
  </si>
  <si>
    <t>EPTP215</t>
  </si>
  <si>
    <t>Alert for AGIS Transactions submitted without Recipient Accounting</t>
  </si>
  <si>
    <t>EPTP222</t>
  </si>
  <si>
    <t>OIMS header and lines WEBADI</t>
  </si>
  <si>
    <t>EPTP223</t>
  </si>
  <si>
    <t>OIMS Invoice Image Batch Printing</t>
  </si>
  <si>
    <t>EPTP224</t>
  </si>
  <si>
    <t>OIMS backport from EBS for Grants, IPP, GPR</t>
  </si>
  <si>
    <t>EPTP226</t>
  </si>
  <si>
    <t>Concurrent Request archival program</t>
  </si>
  <si>
    <t>EPTP227</t>
  </si>
  <si>
    <t>OIMS Data Archival</t>
  </si>
  <si>
    <t>EPTP23</t>
  </si>
  <si>
    <t>New form for audit schedules and capturing Corrective action plan details</t>
  </si>
  <si>
    <t>EPTP230</t>
  </si>
  <si>
    <t>12.2 Iproc UI personalizations and customizations</t>
  </si>
  <si>
    <t>New</t>
  </si>
  <si>
    <t>EPTP30</t>
  </si>
  <si>
    <t>Customization in Purchase Order form for special approvals/Notifications</t>
  </si>
  <si>
    <t>EPTP32</t>
  </si>
  <si>
    <t>Customization in Requisition form to allow specific user access</t>
  </si>
  <si>
    <t>EPTP39</t>
  </si>
  <si>
    <t xml:space="preserve">Customize desktop receipt page to limit desktop receiving </t>
  </si>
  <si>
    <t>EPTP51</t>
  </si>
  <si>
    <t>Attach remittance advice and notify AP to send it along with Payment(Customization in XML template)</t>
  </si>
  <si>
    <t>EPTP74</t>
  </si>
  <si>
    <t>Program to convert Invoice/Payment request data to image</t>
  </si>
  <si>
    <t>EPTP82</t>
  </si>
  <si>
    <t>AME scripts for invoice approval workflow - including cross charging</t>
  </si>
  <si>
    <t>EPTP99</t>
  </si>
  <si>
    <t>Cheque Request - Custom Form, Integration with invoice interface table</t>
  </si>
  <si>
    <t>ERTR100</t>
  </si>
  <si>
    <t>Extension to transfer Manufacturing WO Cost from OPM to Project Cost</t>
  </si>
  <si>
    <t>ERTR103</t>
  </si>
  <si>
    <t>A new object needs to be created to interface the cost related to R&amp;D Depreciation, International Payroll, GL allocation and Benefits to OPC in Gen Admin projects from General Ledger.</t>
  </si>
  <si>
    <t>ERTR104</t>
  </si>
  <si>
    <t>Prevent project cost from being posted to unspecified depts</t>
  </si>
  <si>
    <t>ERTR105</t>
  </si>
  <si>
    <t>ERTR107</t>
  </si>
  <si>
    <t>Projects Approval WF</t>
  </si>
  <si>
    <t>ERTR110</t>
  </si>
  <si>
    <t>Extract data directly from OPC for Hyperion Projects load - POC  only</t>
  </si>
  <si>
    <t>ERTR112</t>
  </si>
  <si>
    <t>Capital Asset metadata Automation from DRM to OPC</t>
  </si>
  <si>
    <t>ERTR114</t>
  </si>
  <si>
    <t>Elimination set automation</t>
  </si>
  <si>
    <t>ERTR115</t>
  </si>
  <si>
    <t>Custom WEBADI Template - CR 1615</t>
  </si>
  <si>
    <t>ERTR117</t>
  </si>
  <si>
    <t>Automation of Secondary Ledger accounting for fixed assets</t>
  </si>
  <si>
    <t>ERTR119</t>
  </si>
  <si>
    <t>WEBADI for Batch upload of CIP asset capitalization</t>
  </si>
  <si>
    <t>ERTR120</t>
  </si>
  <si>
    <t>Enhancement for Open Commitment in OPC</t>
  </si>
  <si>
    <t>ERTR122</t>
  </si>
  <si>
    <t>AGIS Transaction upload WEBADI</t>
  </si>
  <si>
    <t>ERTR123</t>
  </si>
  <si>
    <t>Extension for interest capitalization</t>
  </si>
  <si>
    <t>ERTR92</t>
  </si>
  <si>
    <t>Projects Auto accounting (SQL queries</t>
  </si>
  <si>
    <t>ICE1</t>
  </si>
  <si>
    <t>EDI 844 Chargebacks (MODELN)</t>
  </si>
  <si>
    <t>NONEBS-GEM</t>
  </si>
  <si>
    <t>ICE2</t>
  </si>
  <si>
    <t>EDI 845 Contracts (MODELN)</t>
  </si>
  <si>
    <t>ICE3</t>
  </si>
  <si>
    <t>EDI 849 Chargeback Reconciliations (MODELN)</t>
  </si>
  <si>
    <t>ICE4</t>
  </si>
  <si>
    <t xml:space="preserve">GEM - Common FTP Framework </t>
  </si>
  <si>
    <t>IOTC10</t>
  </si>
  <si>
    <t>Inbound Interface for AR Credit Memos from Model N</t>
  </si>
  <si>
    <t>IOTC109</t>
  </si>
  <si>
    <t>Outbound Interface for Pick Requests to Third Party Logistics Provider (3PL)</t>
  </si>
  <si>
    <t>IOTC110</t>
  </si>
  <si>
    <t>Inbound interface from non-US Banks for receipts / payments</t>
  </si>
  <si>
    <t>IOTC112</t>
  </si>
  <si>
    <t>Outbound interface for Sales data to MOH - Italyprocess notification to the customer</t>
  </si>
  <si>
    <t>IOTC119</t>
  </si>
  <si>
    <t>Interface for Direct debit request to bank of America</t>
  </si>
  <si>
    <t>IOTC12</t>
  </si>
  <si>
    <t>Inbound Interface for Sales Order from GILDA</t>
  </si>
  <si>
    <t>IOTC12_120</t>
  </si>
  <si>
    <t>Inbound Interface for Clinical IVX</t>
  </si>
  <si>
    <t>IOTC121</t>
  </si>
  <si>
    <t>Sales orders and credit information outbound to Model N</t>
  </si>
  <si>
    <t>IOTC13</t>
  </si>
  <si>
    <t>Inbound Interface for Shipping Information from Third Party Logistics Provider (3PL)</t>
  </si>
  <si>
    <t>IOTC135</t>
  </si>
  <si>
    <t xml:space="preserve">CR 518 EDI 856 Advanced Ship Notices  </t>
  </si>
  <si>
    <t>IOTC145</t>
  </si>
  <si>
    <t>Customer Outbound</t>
  </si>
  <si>
    <t>IOTC147</t>
  </si>
  <si>
    <t>Turkey e-Invoice Dispatch Note number inbound from Zet Farma</t>
  </si>
  <si>
    <t>IOTC149</t>
  </si>
  <si>
    <t>RMA Counterfeit Check Interface</t>
  </si>
  <si>
    <t>IOTC15</t>
  </si>
  <si>
    <t>Outbound Interface for Shipment Confirmation to GILDA</t>
  </si>
  <si>
    <t>IOTC150</t>
  </si>
  <si>
    <t>ASN TI/TH/TS Receipt Acknowledgment</t>
  </si>
  <si>
    <t>IOTC151</t>
  </si>
  <si>
    <t>Inbound Interface to create RMAs via EDI 180 from GENCO</t>
  </si>
  <si>
    <t>IOTC152</t>
  </si>
  <si>
    <t>Outbound Interface to send Credit Memos for RMAs to GENCO</t>
  </si>
  <si>
    <t>IOTC153</t>
  </si>
  <si>
    <t>Inbound Interface for processing Debit Memo files for GENCO RMAs</t>
  </si>
  <si>
    <t>IOTC154</t>
  </si>
  <si>
    <t>Outbound Interface for sending Order Info for Min-Max Evaluation</t>
  </si>
  <si>
    <t>IOTC155</t>
  </si>
  <si>
    <t xml:space="preserve">Inbound Interface to receive Order Recommendations and update/Book Order </t>
  </si>
  <si>
    <t>IOTC158</t>
  </si>
  <si>
    <t>Attaching Pack Slips on Sales Order Header</t>
  </si>
  <si>
    <t>IOTC16</t>
  </si>
  <si>
    <t>Outbound Interface for AR Credit Memo Information to Model N</t>
  </si>
  <si>
    <t>IOTC170</t>
  </si>
  <si>
    <t>Japan Shikiro-Sho (Invoice) Information outbound</t>
  </si>
  <si>
    <t>IOTC171</t>
  </si>
  <si>
    <t>Outbound interface between OBIEE and Integrichain (OBIEE)</t>
  </si>
  <si>
    <t>IOTC179</t>
  </si>
  <si>
    <t>Outbound Interface for Spain SII AR Invoice Tax Details</t>
  </si>
  <si>
    <t>IOTC180</t>
  </si>
  <si>
    <t>Poland Invoice Outbound Interface to National Authorities</t>
  </si>
  <si>
    <t>IOTC29</t>
  </si>
  <si>
    <t>Ability to electronically provide various information: lot/serial information, price, etc. (GERS, ePedigree, Turkish tracking requirements, Italian tracking system etc.) during the ship confirm process notification to the customer</t>
  </si>
  <si>
    <t>IOTC3</t>
  </si>
  <si>
    <t>Inbound Interface for Electronic Sales Order</t>
  </si>
  <si>
    <t>IOTC5</t>
  </si>
  <si>
    <t>Outbound Interface for Electronic Invoices to Customers</t>
  </si>
  <si>
    <t>IPI1</t>
  </si>
  <si>
    <t>GILDA to cTP Clinical Trial interface (RND)</t>
  </si>
  <si>
    <t>IPI2</t>
  </si>
  <si>
    <t>cTP to GILDA Study Status interface (RND)</t>
  </si>
  <si>
    <t>IPI3</t>
  </si>
  <si>
    <t>RDMS to cTP file transfer (RND)</t>
  </si>
  <si>
    <t>IPI4</t>
  </si>
  <si>
    <t>cTP to RDMS file transfer (RND)</t>
  </si>
  <si>
    <t>IPI5</t>
  </si>
  <si>
    <t>EQMS to GxPLearn interface (RND)</t>
  </si>
  <si>
    <t>IPI6</t>
  </si>
  <si>
    <t>Outbound interface for sending shipment data from OBIEE to Integrichain and ValueCentric</t>
  </si>
  <si>
    <t>IPTM144</t>
  </si>
  <si>
    <t xml:space="preserve">Material Transactions Inbound Interface(Inv Decr) </t>
  </si>
  <si>
    <t>IPTM164</t>
  </si>
  <si>
    <t>WO Completion - Inbound</t>
  </si>
  <si>
    <t>IPTM166</t>
  </si>
  <si>
    <t>Lot Status Change Outbound - To EBS (Werum)</t>
  </si>
  <si>
    <t>IPTM167</t>
  </si>
  <si>
    <t>Send WO and Project Information - Outbound (Kronos)</t>
  </si>
  <si>
    <t>IPTM192</t>
  </si>
  <si>
    <t>Send on-hand balance information (item, lot, location, LPN and quantity) to MES for reconciliation.</t>
  </si>
  <si>
    <t>IPTM2</t>
  </si>
  <si>
    <t>MES Material Transactions outbound to MES</t>
  </si>
  <si>
    <t>IPTM202</t>
  </si>
  <si>
    <t>Publish SNO plan as Master Schedule to ASCP - SNO</t>
  </si>
  <si>
    <t>IPTM203</t>
  </si>
  <si>
    <t>Collect shipment history from EBS to Demantra</t>
  </si>
  <si>
    <t>IPTM206</t>
  </si>
  <si>
    <t>LIMS to EBS inbound interace</t>
  </si>
  <si>
    <t>IPTM207</t>
  </si>
  <si>
    <t>IQS to EBS item inbound</t>
  </si>
  <si>
    <t>IPTM240</t>
  </si>
  <si>
    <t>CR 207 LIMS OUTBOUND</t>
  </si>
  <si>
    <t>IPTM247</t>
  </si>
  <si>
    <t>EBS to LIMS Outbound Interface for Synchronization of Vendor Site ID Codes</t>
  </si>
  <si>
    <t>IPTM252</t>
  </si>
  <si>
    <t>PQS to EBS Lot Status Inbound Interface Requirements</t>
  </si>
  <si>
    <t>IPTM254</t>
  </si>
  <si>
    <t>PQS Item master inbound to EBS</t>
  </si>
  <si>
    <t>IPTM259</t>
  </si>
  <si>
    <t>Event Publishing Interface (EBS to Axway)</t>
  </si>
  <si>
    <t>IPTM261</t>
  </si>
  <si>
    <t>L3 Commissiong Interface</t>
  </si>
  <si>
    <t>IPTM262</t>
  </si>
  <si>
    <t>L3 Get Serial Numbers (Antares)</t>
  </si>
  <si>
    <t>IPTM267</t>
  </si>
  <si>
    <t>Scan Query Update Interface (Serialization)</t>
  </si>
  <si>
    <t>IPTM268</t>
  </si>
  <si>
    <t>Automated Trigger for QP Release (Serialization)</t>
  </si>
  <si>
    <t>IPTM27</t>
  </si>
  <si>
    <t>Items Outbound Interface</t>
  </si>
  <si>
    <t>IPTM270</t>
  </si>
  <si>
    <t>South Korea Reporting (Serialization)</t>
  </si>
  <si>
    <t>IPTM271</t>
  </si>
  <si>
    <t>L3 Get Serial Numbers (Systech)</t>
  </si>
  <si>
    <t>IPTM275</t>
  </si>
  <si>
    <t>Part Interface(Item) EBS --&gt; KINAXIS</t>
  </si>
  <si>
    <t>IPTM276</t>
  </si>
  <si>
    <t>Onhand EBS --&gt; KINAXIS</t>
  </si>
  <si>
    <t>IPTM277</t>
  </si>
  <si>
    <t>Purchase Order EBS --&gt; KINAXIS</t>
  </si>
  <si>
    <t>IPTM278</t>
  </si>
  <si>
    <t>Sales Orders EBS --&gt; KINAXIS</t>
  </si>
  <si>
    <t>IPTM279</t>
  </si>
  <si>
    <t>Work Orders Ingredients EBS --&gt; KINAXIS</t>
  </si>
  <si>
    <t>IPTM280</t>
  </si>
  <si>
    <t>Work Orders Prod EBS --&gt; KINAXIS</t>
  </si>
  <si>
    <t>IPTM281</t>
  </si>
  <si>
    <t>Calenders EBS --&gt; KINAXIS</t>
  </si>
  <si>
    <t>IPTM282</t>
  </si>
  <si>
    <t>BOM EBS --&gt; KINAXIS</t>
  </si>
  <si>
    <t>IPTM283</t>
  </si>
  <si>
    <t>PO Requisitions EBS --&gt; KINAXIS</t>
  </si>
  <si>
    <t>IPTM284</t>
  </si>
  <si>
    <t>Sourcing Rule EBS --&gt; KINAXIS</t>
  </si>
  <si>
    <t>IPTM285</t>
  </si>
  <si>
    <t>Get Serial Number Requests/Reply for CMO</t>
  </si>
  <si>
    <t>IPTM286</t>
  </si>
  <si>
    <t xml:space="preserve">Sourcing History Outbound </t>
  </si>
  <si>
    <t>IPTM287</t>
  </si>
  <si>
    <t xml:space="preserve">Forecast Interface Outbound </t>
  </si>
  <si>
    <t>IPTM289</t>
  </si>
  <si>
    <t>Interface to bring Resource Downtimes data from Maximo to ASCP</t>
  </si>
  <si>
    <t>IPTM293</t>
  </si>
  <si>
    <t>Serial Number import Interface – Gilead Request numbers from Astellas and import it into Axway</t>
  </si>
  <si>
    <t>IPTM294</t>
  </si>
  <si>
    <t>EPCIS event publish to External systems – Gilead Publishes commissioning, Order Release, destroying events to Astellas</t>
  </si>
  <si>
    <t>IPTM295</t>
  </si>
  <si>
    <t>Upload supply Commit into Demantra</t>
  </si>
  <si>
    <t>IPTM296</t>
  </si>
  <si>
    <t>EMEA Demand Planning - Demantra</t>
  </si>
  <si>
    <t>IPTM297</t>
  </si>
  <si>
    <t>Item Interface from GPLM to EBS</t>
  </si>
  <si>
    <t>IPTM298</t>
  </si>
  <si>
    <t xml:space="preserve">Master Data Import to Axway </t>
  </si>
  <si>
    <t>IPTM299</t>
  </si>
  <si>
    <t>GIL API Schedule Outbound interface from EBS to Kinaxis</t>
  </si>
  <si>
    <t>IPTM3</t>
  </si>
  <si>
    <t>WO Information - Outbound</t>
  </si>
  <si>
    <t>IPTM311</t>
  </si>
  <si>
    <t>ISCP-Analytics</t>
  </si>
  <si>
    <t>i</t>
  </si>
  <si>
    <t>IPTM313</t>
  </si>
  <si>
    <t>GIL Purchase Requisition (Planned Orders) Inbound interface from Kinaxis to EBS</t>
  </si>
  <si>
    <t>IPTM314</t>
  </si>
  <si>
    <t>outbound interface to publish forecast and history data</t>
  </si>
  <si>
    <t>IPTM315</t>
  </si>
  <si>
    <t>GIL Planned Orders (WO) Inbound interface from Kinaxis to EBS</t>
  </si>
  <si>
    <t>IPTM316</t>
  </si>
  <si>
    <t>GIL External Serialization Event Capturing Interface</t>
  </si>
  <si>
    <t>IPTM5</t>
  </si>
  <si>
    <t>Report Routing Step on the WO - Inbound</t>
  </si>
  <si>
    <t>IPTM7</t>
  </si>
  <si>
    <t>KRONOS inbound interface</t>
  </si>
  <si>
    <t>IPTM8</t>
  </si>
  <si>
    <t>Lot and Item Detail Data Interface to LIMS</t>
  </si>
  <si>
    <t>IPTP1/5</t>
  </si>
  <si>
    <t>Worker (Employee) interface from HRIS/Gnet</t>
  </si>
  <si>
    <t>IPTP103</t>
  </si>
  <si>
    <t>Positive pay to Wells Fargo</t>
  </si>
  <si>
    <t>IPTP119</t>
  </si>
  <si>
    <t>Brainware - AP Invoices/Payment request Inbound interface from BW to EBS</t>
  </si>
  <si>
    <t>IPTP137</t>
  </si>
  <si>
    <t>Automate hierarchy file transfer to TRX site</t>
  </si>
  <si>
    <t>IPTP14</t>
  </si>
  <si>
    <t>Interface for PCards transactions from US Bank</t>
  </si>
  <si>
    <t>IPTP162</t>
  </si>
  <si>
    <t>AP Invoice approval status from EBS to Zoommedia (CCF)</t>
  </si>
  <si>
    <t>IPTP163</t>
  </si>
  <si>
    <t>Inbound Interface of Pcard Transactions into iExpense</t>
  </si>
  <si>
    <t>IPTP166</t>
  </si>
  <si>
    <t>GIL AGS360 Expenses Extract from EBS to ODS</t>
  </si>
  <si>
    <t>IPTP167</t>
  </si>
  <si>
    <t>GIL Concur attendees Data Loader from CONCUR to EBS</t>
  </si>
  <si>
    <t>IPTP18</t>
  </si>
  <si>
    <t xml:space="preserve">Brainware - Gilda/Model N/Council Link to BW </t>
  </si>
  <si>
    <t>IPTP185</t>
  </si>
  <si>
    <t>Outbound Payment Interface from EBS to SWIFT</t>
  </si>
  <si>
    <t>IPTP204</t>
  </si>
  <si>
    <t>OIMS: Invoice Inbound derivations, validations and processing</t>
  </si>
  <si>
    <t>IPTP205</t>
  </si>
  <si>
    <t>OIMS: Supplier Outbound to Transcepta</t>
  </si>
  <si>
    <t>IPTP206</t>
  </si>
  <si>
    <t>OIMS: PO Outbound to Transcepta</t>
  </si>
  <si>
    <t>IPTP207</t>
  </si>
  <si>
    <t>OIMS: Payment Feed Outbound to Transcepta</t>
  </si>
  <si>
    <t>IPTP208</t>
  </si>
  <si>
    <t>OIMS: Model-N Interface to OIMS</t>
  </si>
  <si>
    <t>IPTP214</t>
  </si>
  <si>
    <t>CAR to EBS PO Interface</t>
  </si>
  <si>
    <t>IPTP221</t>
  </si>
  <si>
    <t>GIL AP Invoice inbound from ACCUIMAGE</t>
  </si>
  <si>
    <t>IPTP228</t>
  </si>
  <si>
    <t>GIL move concurrent program output file to GEM</t>
  </si>
  <si>
    <t>IPTP229</t>
  </si>
  <si>
    <t>Outbound Interface for Spain SII AP invoice Tax Details.</t>
  </si>
  <si>
    <t>IPTP83</t>
  </si>
  <si>
    <t>AP Expense Invoices Inbound(Concur)</t>
  </si>
  <si>
    <t>IPTP84/6</t>
  </si>
  <si>
    <t>Payments Outbound Interface(Concur,Model N,Gilda,Counsel Link)</t>
  </si>
  <si>
    <t>IPTP89</t>
  </si>
  <si>
    <t>Interface from EBS to Ruesch for payments</t>
  </si>
  <si>
    <t>IPTP90</t>
  </si>
  <si>
    <t>Interface from Ruesch  to EBS with payments confirmation including FX</t>
  </si>
  <si>
    <t>IPTP91</t>
  </si>
  <si>
    <t>Interface from EBS to BOA for payments</t>
  </si>
  <si>
    <t>IRTR1</t>
  </si>
  <si>
    <t>Bank Statements &amp; Re-counc. Inbound interface(B2B)</t>
  </si>
  <si>
    <t>IRTR105</t>
  </si>
  <si>
    <t>Project Hours Kronos to EBS</t>
  </si>
  <si>
    <t>IRTR118</t>
  </si>
  <si>
    <t>Import GL Journals Inbound interface - ADP Journal entries</t>
  </si>
  <si>
    <t>IRTR2</t>
  </si>
  <si>
    <t>Import GL Journals Inbound interface - HR Headcount</t>
  </si>
  <si>
    <t>IRTR3</t>
  </si>
  <si>
    <t>Chart of Accounts Outbound interface</t>
  </si>
  <si>
    <t>IRTR5</t>
  </si>
  <si>
    <t>GL Journals Outbound Interface (AssureNet)</t>
  </si>
  <si>
    <t>IRTR93a</t>
  </si>
  <si>
    <t>Projects Outbound Interface</t>
  </si>
  <si>
    <t>IRTR93b</t>
  </si>
  <si>
    <t>Interface of Projects data from DRM to EBS (middleware to EBS)</t>
  </si>
  <si>
    <t>IRTR95</t>
  </si>
  <si>
    <t>Costs by projects from ADP Payroll to EBS</t>
  </si>
  <si>
    <t>IRTR98a</t>
  </si>
  <si>
    <t>Interface of Project Status to DRM (EBS to middleware)</t>
  </si>
  <si>
    <t>IRTR98b</t>
  </si>
  <si>
    <t>Interface of Project Status to DRM (Middleware to DRM)</t>
  </si>
  <si>
    <t>NEW</t>
  </si>
  <si>
    <t>Order Management HTML Interface-New Customization - Form Personalization</t>
  </si>
  <si>
    <t>INT2</t>
  </si>
  <si>
    <t>Pricing upload using WEBADI Excel sheet</t>
  </si>
  <si>
    <t>Move existing form personalization from Order Organizer form to Order Management HTML Interface</t>
  </si>
  <si>
    <t>OIP Portal Changes</t>
  </si>
  <si>
    <t>Shipping Transactions HTML Interface -New Customization - Form Personalization</t>
  </si>
  <si>
    <t>New web based portal for receiving materials from internal and external sources – Personalization 1</t>
  </si>
  <si>
    <t>New web based portal for receiving materials from internal and external sources – Extension 1</t>
  </si>
  <si>
    <t>New web based portal for receiving materials from internal and external sources – Personalization 2</t>
  </si>
  <si>
    <t>RMGR10</t>
  </si>
  <si>
    <t>Report for mapping between historical and future project number</t>
  </si>
  <si>
    <t>RMGR15</t>
  </si>
  <si>
    <t xml:space="preserve">Oracle Alert to check a PO against a project budget </t>
  </si>
  <si>
    <t>ROTC116</t>
  </si>
  <si>
    <t>France GERS reconcillation report</t>
  </si>
  <si>
    <t>ROTC118</t>
  </si>
  <si>
    <t xml:space="preserve">Daily Sales Reporting Extraction Report </t>
  </si>
  <si>
    <t>ROTC122</t>
  </si>
  <si>
    <t>Customer Master Change Tracking Report</t>
  </si>
  <si>
    <t>ROTC124</t>
  </si>
  <si>
    <t>Sales Order Acknowledgement and RGA CFD Report</t>
  </si>
  <si>
    <t>ROTC128</t>
  </si>
  <si>
    <t>Sales and shipment data extract from EBS to MOH in Turkey</t>
  </si>
  <si>
    <t>ROTC131</t>
  </si>
  <si>
    <t>UGA Report - Reconciliation with GERS file</t>
  </si>
  <si>
    <t>ROTC132</t>
  </si>
  <si>
    <t>Monthly and "As of" + "date to date" statements with PO customer number</t>
  </si>
  <si>
    <t>ROTC136</t>
  </si>
  <si>
    <t>Localized Invoice layout for Poland</t>
  </si>
  <si>
    <t>ROTC139</t>
  </si>
  <si>
    <t>Receipt Application Invoice</t>
  </si>
  <si>
    <t>ROTC140</t>
  </si>
  <si>
    <t>Credit Note Matching Invoice Report</t>
  </si>
  <si>
    <t>ROTC141</t>
  </si>
  <si>
    <t>Customer Extract</t>
  </si>
  <si>
    <t>ROTC142</t>
  </si>
  <si>
    <t>To run report from EBS showing the active Advance Pricing modifiers including rates, start and term dates, product codes, modifier name and G/L Accounts, legal entity, NDCs and qualifiers.</t>
  </si>
  <si>
    <t>ROTC146</t>
  </si>
  <si>
    <t xml:space="preserve">Direct Debit Prenotification letter </t>
  </si>
  <si>
    <t>ROTC148</t>
  </si>
  <si>
    <t>Spanish Modelo340 requirement</t>
  </si>
  <si>
    <t>ROTC151</t>
  </si>
  <si>
    <t>GIL DQSA Shipping Compliance Report</t>
  </si>
  <si>
    <t xml:space="preserve">ROTC156 </t>
  </si>
  <si>
    <t>RMA Counterfeit Report</t>
  </si>
  <si>
    <t>ROTC166</t>
  </si>
  <si>
    <t>GIL 3PL Ship confirmation reconciliation report</t>
  </si>
  <si>
    <t>ROTC167</t>
  </si>
  <si>
    <t>GIL Quota Consumption Report</t>
  </si>
  <si>
    <t>ROTC171</t>
  </si>
  <si>
    <t>Japanese Consolidate Customer Invoice</t>
  </si>
  <si>
    <t>ROTC172</t>
  </si>
  <si>
    <t>Japanese 3PL Pick Request Extract Report (Excel)</t>
  </si>
  <si>
    <t>ROTC173</t>
  </si>
  <si>
    <t>Japaneser Shikiro-Sho Report</t>
  </si>
  <si>
    <t>ROTC176</t>
  </si>
  <si>
    <t>GIL EOF Local FDA Report - (Greece) </t>
  </si>
  <si>
    <t>ROTC177</t>
  </si>
  <si>
    <t>GIL DSCSA Portal Activity Report</t>
  </si>
  <si>
    <t>ROTC178</t>
  </si>
  <si>
    <t>Price List Maintenance Report</t>
  </si>
  <si>
    <t>ROTC188</t>
  </si>
  <si>
    <t>Sales Order Shipping Forecast Report</t>
  </si>
  <si>
    <t>ROTC189</t>
  </si>
  <si>
    <t>Serial Number Capture Report</t>
  </si>
  <si>
    <t>ROTC190</t>
  </si>
  <si>
    <t>WebADI Approval Management Report</t>
  </si>
  <si>
    <t>ROTC51</t>
  </si>
  <si>
    <t>Customer Facing Output for RMA Authorization</t>
  </si>
  <si>
    <t>ROTC59</t>
  </si>
  <si>
    <t>EBS Report for Days Sales Outstanding by Entity and Customer</t>
  </si>
  <si>
    <t>ROTC81</t>
  </si>
  <si>
    <t>Customer Facing Output for Order Fulfillment Request to Third Party Logistics Provider (3PL)</t>
  </si>
  <si>
    <t>ROTC83</t>
  </si>
  <si>
    <t>Customer Facing Output for Pack Slip</t>
  </si>
  <si>
    <t>ROTC85</t>
  </si>
  <si>
    <t>Customer facing document for commercial invoice</t>
  </si>
  <si>
    <t>RPTM104</t>
  </si>
  <si>
    <t xml:space="preserve">QC/QA Test Material Prioritization Report </t>
  </si>
  <si>
    <t>RPTM105</t>
  </si>
  <si>
    <t>Lot Release Cycle Time Report</t>
  </si>
  <si>
    <t>RPTM108</t>
  </si>
  <si>
    <t>Lot Value for Reserves Report</t>
  </si>
  <si>
    <t>RPTM179</t>
  </si>
  <si>
    <t>Detailed Sub ledger Report By Document Type</t>
  </si>
  <si>
    <t>RPTM180</t>
  </si>
  <si>
    <t>In transit Inventory Report</t>
  </si>
  <si>
    <t>RPTM181</t>
  </si>
  <si>
    <t>Inventory Roll forward</t>
  </si>
  <si>
    <t>RPTM182</t>
  </si>
  <si>
    <t>Lot Shipment Report</t>
  </si>
  <si>
    <t>RPTM183</t>
  </si>
  <si>
    <t>Lot Trace Track Report</t>
  </si>
  <si>
    <t>RPTM184</t>
  </si>
  <si>
    <t>Lot Transaction History Report</t>
  </si>
  <si>
    <t>RPTM185</t>
  </si>
  <si>
    <t>On hand Inventory Balance Report</t>
  </si>
  <si>
    <t>RPTM186</t>
  </si>
  <si>
    <t>Perpetual Inventory Report</t>
  </si>
  <si>
    <t>RPTM188</t>
  </si>
  <si>
    <t>Work Order History Report</t>
  </si>
  <si>
    <t>RPTM189</t>
  </si>
  <si>
    <t>Supplier Forecast Report.</t>
  </si>
  <si>
    <t>RPTM190</t>
  </si>
  <si>
    <t>Work Order Pick List Report</t>
  </si>
  <si>
    <t>RPTM191</t>
  </si>
  <si>
    <t xml:space="preserve">CMO Work Order Pick List Report </t>
  </si>
  <si>
    <t>RPTM210</t>
  </si>
  <si>
    <t>WO operations report to list all operations with bar code</t>
  </si>
  <si>
    <t>RPTM211</t>
  </si>
  <si>
    <t>Customization to standard report , "Period Close Pending Transactions Report"</t>
  </si>
  <si>
    <t>RPTM212</t>
  </si>
  <si>
    <t>Report to list transactions that have not been accounted by OPM</t>
  </si>
  <si>
    <t>RPTM220/224</t>
  </si>
  <si>
    <t>Physical Inventory Adjustment and Physical Inventory Tag Report</t>
  </si>
  <si>
    <t>RPTM221</t>
  </si>
  <si>
    <t>Audit Trail Reports for QA to report on changes to master data - Item</t>
  </si>
  <si>
    <t>RPTM222</t>
  </si>
  <si>
    <t>Audit Trail Reports for QA to report on changes to master data - Lot</t>
  </si>
  <si>
    <t>RPTM223</t>
  </si>
  <si>
    <t>Audit Trail Reports for QA to report on changes to master data - Formula</t>
  </si>
  <si>
    <t>RPTM231</t>
  </si>
  <si>
    <t>Audit Trail Reports for QA to report on changes to master data - Supplier</t>
  </si>
  <si>
    <t>RPTM232</t>
  </si>
  <si>
    <t>Inventory Transactions Report for Period Close</t>
  </si>
  <si>
    <t>RPTM233</t>
  </si>
  <si>
    <t>Labor Hours Report for Period Close</t>
  </si>
  <si>
    <t>RPTM236</t>
  </si>
  <si>
    <t>Lot Genealogy Report</t>
  </si>
  <si>
    <t>RPTM237</t>
  </si>
  <si>
    <t>Custom GXP report for RMA related information</t>
  </si>
  <si>
    <t>RPTM243</t>
  </si>
  <si>
    <t>Lot Recall Report</t>
  </si>
  <si>
    <t>RPTM246</t>
  </si>
  <si>
    <t xml:space="preserve">Modify layout of detail sub-ledger report and detail sub-ledger report by document type </t>
  </si>
  <si>
    <t>RPTM248</t>
  </si>
  <si>
    <t>Cycle Count Progress Report &amp; Cycle count recount report</t>
  </si>
  <si>
    <t>RPTM249</t>
  </si>
  <si>
    <t>Lot Genealogy Functionality GAP</t>
  </si>
  <si>
    <t>RPTM250</t>
  </si>
  <si>
    <t>Oracle mechanism to alert for certain reportable events</t>
  </si>
  <si>
    <t>RPTM256</t>
  </si>
  <si>
    <t>CMO Open Order Report</t>
  </si>
  <si>
    <t>RPTM257</t>
  </si>
  <si>
    <t>CMO Delivery Metrics Report</t>
  </si>
  <si>
    <t>RPTM258</t>
  </si>
  <si>
    <t>CMO Inventory Planning Report</t>
  </si>
  <si>
    <t>RPTM261</t>
  </si>
  <si>
    <t>GIL Lot Genealogy Report with Operations</t>
  </si>
  <si>
    <t>RPTM263</t>
  </si>
  <si>
    <t>GIL Work Order Supply and Demand Report</t>
  </si>
  <si>
    <t>RPTM264</t>
  </si>
  <si>
    <t>Gilead Lot Status Report</t>
  </si>
  <si>
    <t>RPTM265</t>
  </si>
  <si>
    <t>   Report to identify Data issues and  Exceptions in PS to work as intended</t>
  </si>
  <si>
    <t>RPTM290</t>
  </si>
  <si>
    <t>Report to  generate Resource Downtime Overlapping report</t>
  </si>
  <si>
    <t>RPTM292</t>
  </si>
  <si>
    <t>Gilead On Hand Report by Location and Time</t>
  </si>
  <si>
    <t>RPTM303</t>
  </si>
  <si>
    <t>Report to print ASN details visible to warehouse technician</t>
  </si>
  <si>
    <t>RPTM304</t>
  </si>
  <si>
    <t>GIL EBS Transaction Quantity Report by Location and Date Range</t>
  </si>
  <si>
    <t>RPTM305</t>
  </si>
  <si>
    <t>GIL Organization Setup Evidence Report </t>
  </si>
  <si>
    <t>RPTM312</t>
  </si>
  <si>
    <t>BR100 Automation Excel Reports</t>
  </si>
  <si>
    <t>RPTM313</t>
  </si>
  <si>
    <t>Barcoded Pick List Report for Move Orders</t>
  </si>
  <si>
    <t>RPTM47</t>
  </si>
  <si>
    <t>Items Not Classified (ABC) Report</t>
  </si>
  <si>
    <t>RPTM48</t>
  </si>
  <si>
    <t>Cycle Count Accuracy Report</t>
  </si>
  <si>
    <t>RPTM52</t>
  </si>
  <si>
    <t>Cycle Count &amp; Physical Inventory Corrections Report</t>
  </si>
  <si>
    <t>RPTM68</t>
  </si>
  <si>
    <t>Lot Re-Test/Expiry Date Detail Report</t>
  </si>
  <si>
    <t>RPTM80</t>
  </si>
  <si>
    <t>Cycle Time Report</t>
  </si>
  <si>
    <t>RPTP105</t>
  </si>
  <si>
    <t>Custom Accrual Report</t>
  </si>
  <si>
    <t>RPTP106</t>
  </si>
  <si>
    <t>Entitlement Summary Report</t>
  </si>
  <si>
    <t>RPTP108</t>
  </si>
  <si>
    <t>Trial Balance reports total by Foreign currency (Open Item revaluation report)</t>
  </si>
  <si>
    <t>RPTP109</t>
  </si>
  <si>
    <t>Supplier Master Change Tracking Report</t>
  </si>
  <si>
    <t>RPTP124</t>
  </si>
  <si>
    <t>HCP Spend Analysis Report</t>
  </si>
  <si>
    <t>RPTP125</t>
  </si>
  <si>
    <t>Input Tax Reconciliation by expense account Report</t>
  </si>
  <si>
    <t>RPTP129</t>
  </si>
  <si>
    <t xml:space="preserve">EDD report for California contractors </t>
  </si>
  <si>
    <t>RPTP134</t>
  </si>
  <si>
    <t>Custom RNV accounting reconciliation Report</t>
  </si>
  <si>
    <t>RPTP136</t>
  </si>
  <si>
    <t>Detail Remittances Report</t>
  </si>
  <si>
    <t>RPTP143</t>
  </si>
  <si>
    <t>AP custom trade report</t>
  </si>
  <si>
    <t>RPTP144</t>
  </si>
  <si>
    <t>Supplier master data with tax details report</t>
  </si>
  <si>
    <t>RPTP147</t>
  </si>
  <si>
    <t>GIL Aggregate Spend Exhibits Extract</t>
  </si>
  <si>
    <t>RPTP148</t>
  </si>
  <si>
    <t xml:space="preserve">GIL Aggregate Spend Grants Extract </t>
  </si>
  <si>
    <t>RPTP149</t>
  </si>
  <si>
    <t>GIL Aggregate Spend Physicians Commercial Extract</t>
  </si>
  <si>
    <t>RPTP150</t>
  </si>
  <si>
    <t>GIL Aggregate Spend Physicians Clinical and R&amp;D Extract</t>
  </si>
  <si>
    <t>RPTP151</t>
  </si>
  <si>
    <t>GIL Aggregate Spend Entities Clinical and R&amp;D Extract</t>
  </si>
  <si>
    <t>RPTP152</t>
  </si>
  <si>
    <t>GIL Aggregate Spend Physicians GILDA Extract</t>
  </si>
  <si>
    <t>RPTP153</t>
  </si>
  <si>
    <t>GIL Aggregate Spend Entities GILDA Extract</t>
  </si>
  <si>
    <t>RPTP158</t>
  </si>
  <si>
    <t>HCP Audit report</t>
  </si>
  <si>
    <t>RPTP159</t>
  </si>
  <si>
    <t>GIL New Supplier Report - Aggregate spend phase 1</t>
  </si>
  <si>
    <t>RPTP164</t>
  </si>
  <si>
    <t>GIL Approved Suppliers Report</t>
  </si>
  <si>
    <t>RPTP170</t>
  </si>
  <si>
    <t>Aggregate spend - Report for IPP source only</t>
  </si>
  <si>
    <t>RPTP171</t>
  </si>
  <si>
    <t>Create one instuction to Oracle for payment batches</t>
  </si>
  <si>
    <t>RPTP178</t>
  </si>
  <si>
    <t>Japan: BOA PAT ID Report</t>
  </si>
  <si>
    <t>RPTP182</t>
  </si>
  <si>
    <t>Invoice hold report</t>
  </si>
  <si>
    <t>RPTP187</t>
  </si>
  <si>
    <t>Supplier Remittance Advice Report</t>
  </si>
  <si>
    <t>RPTP189</t>
  </si>
  <si>
    <t>Purchase Order Spend Analysis Reports - VMS Implementation</t>
  </si>
  <si>
    <t>RPTP190</t>
  </si>
  <si>
    <t>GIL Exhibits/Grants Extract</t>
  </si>
  <si>
    <t>RPTP191</t>
  </si>
  <si>
    <t>GIL Physicians Non-Research Extract</t>
  </si>
  <si>
    <t>RPTP196</t>
  </si>
  <si>
    <t>GIL Italian Purchase VAT Register report</t>
  </si>
  <si>
    <t>RPTP197</t>
  </si>
  <si>
    <t>AP Invoice aging report</t>
  </si>
  <si>
    <t>RPTP216</t>
  </si>
  <si>
    <t>GIL AP Aging Report</t>
  </si>
  <si>
    <t>RPTP217</t>
  </si>
  <si>
    <t>GIL Accrual Report</t>
  </si>
  <si>
    <t>RPTP218</t>
  </si>
  <si>
    <t>GIL Invoice Intake Reconciliation Detail Report</t>
  </si>
  <si>
    <t>RPTP219</t>
  </si>
  <si>
    <t>GIL OIMS Department Invoice Status Report</t>
  </si>
  <si>
    <t>RPTP220</t>
  </si>
  <si>
    <t>GIL Invoice Intake Reconciliation Summary Report</t>
  </si>
  <si>
    <t>RPTP231</t>
  </si>
  <si>
    <t>GIL OIMS Audit Report</t>
  </si>
  <si>
    <t>RPTP46</t>
  </si>
  <si>
    <t>Report showing duplicate invoices across Gilead entities</t>
  </si>
  <si>
    <t>RPTP52</t>
  </si>
  <si>
    <t xml:space="preserve">Custom Program to capture person who printed checks </t>
  </si>
  <si>
    <t>RPTP53</t>
  </si>
  <si>
    <t>Report to provide check printing audit trail</t>
  </si>
  <si>
    <t>RPTP54</t>
  </si>
  <si>
    <t xml:space="preserve">Create a prepayment register report that identifies risk based payments  </t>
  </si>
  <si>
    <t>RPTP56</t>
  </si>
  <si>
    <t>1099 exception listing report</t>
  </si>
  <si>
    <t>RPTP67</t>
  </si>
  <si>
    <t xml:space="preserve">P-Card reconcilliation report to idnentify processed and unprocessed transactions </t>
  </si>
  <si>
    <t>RPTP92</t>
  </si>
  <si>
    <t>Report to show PO Receipts to Meximo</t>
  </si>
  <si>
    <t>RRTR101</t>
  </si>
  <si>
    <t>GL Interface unprocessed transactions Report</t>
  </si>
  <si>
    <t>RRTR102</t>
  </si>
  <si>
    <t>RTR Change Request for RRTR87 - Period Parameters.</t>
  </si>
  <si>
    <t>RRTR106</t>
  </si>
  <si>
    <t>OPC/GL Reconciliation Report</t>
  </si>
  <si>
    <t>RRTR108</t>
  </si>
  <si>
    <t>Secondary ledger detailed transaction report</t>
  </si>
  <si>
    <t>RRTR109</t>
  </si>
  <si>
    <t>Italian 'Libro Giornale' report template changes</t>
  </si>
  <si>
    <t>RRTR113</t>
  </si>
  <si>
    <t>Project Receiving Status Report</t>
  </si>
  <si>
    <t>RRTR115</t>
  </si>
  <si>
    <t>Turkey eLedger</t>
  </si>
  <si>
    <t>RRTR116</t>
  </si>
  <si>
    <t>Custom POET to COA reconciliation report</t>
  </si>
  <si>
    <t>RRTR118</t>
  </si>
  <si>
    <t>Projects month end reconciliation reports</t>
  </si>
  <si>
    <t>RRTR121</t>
  </si>
  <si>
    <t>Customized Account Analysis Report</t>
  </si>
  <si>
    <t>RRTR15/16</t>
  </si>
  <si>
    <t>Report to show difference between US and local GAAP</t>
  </si>
  <si>
    <t>RRTR17</t>
  </si>
  <si>
    <t>Custom EBS Report for Journal WHO information</t>
  </si>
  <si>
    <t>RRTR30</t>
  </si>
  <si>
    <t>Custom report for non-capitalized asset listings</t>
  </si>
  <si>
    <t>RRTR31</t>
  </si>
  <si>
    <t>Reconciliation report on the difference between US and local GAAP</t>
  </si>
  <si>
    <t>RRTR36</t>
  </si>
  <si>
    <t>Report to reconcile project cost with associate GL code</t>
  </si>
  <si>
    <t>RRTR37</t>
  </si>
  <si>
    <t>Report to reconcile GL trial balance broken out by project</t>
  </si>
  <si>
    <t>RRTR39</t>
  </si>
  <si>
    <t>Report to show project costs by legal entity</t>
  </si>
  <si>
    <t>RRTR42</t>
  </si>
  <si>
    <t>Report to track R&amp;D costs nationally by state</t>
  </si>
  <si>
    <t>RRTR43</t>
  </si>
  <si>
    <t>Ability to track project cost by responsible person</t>
  </si>
  <si>
    <t>RRTR45</t>
  </si>
  <si>
    <t>Report to show trace allocations in the system</t>
  </si>
  <si>
    <t>RRTR47</t>
  </si>
  <si>
    <t>Report to classify assets as new or replacement cost</t>
  </si>
  <si>
    <t>RRTR49</t>
  </si>
  <si>
    <t>"What-if" Depreciation/Amortization Reports</t>
  </si>
  <si>
    <t>RRTR50</t>
  </si>
  <si>
    <t>Report on Audit Trail of changes on asset status</t>
  </si>
  <si>
    <t>RRTR52</t>
  </si>
  <si>
    <t>Report to list all open PO's by project</t>
  </si>
  <si>
    <t>RRTR54</t>
  </si>
  <si>
    <t>Complete Audit trail on who changes the status of a project</t>
  </si>
  <si>
    <t>RRTR56</t>
  </si>
  <si>
    <t>Report to show intercompany AR AP transaction information</t>
  </si>
  <si>
    <t>RRTR59</t>
  </si>
  <si>
    <t>Custom concurrent program to populate FA_MASS_ADDITIONS</t>
  </si>
  <si>
    <t>RRTR69</t>
  </si>
  <si>
    <t xml:space="preserve">Report on process exceptions </t>
  </si>
  <si>
    <t>RRTR86</t>
  </si>
  <si>
    <t>Fixed Asset Listing with Statutory Codes – Fixed Asset Report</t>
  </si>
  <si>
    <t>RRTR87</t>
  </si>
  <si>
    <t>Fixed Asset Quarterly Rollforward for SEC – Fixed Asset Report</t>
  </si>
  <si>
    <t>RRTR88</t>
  </si>
  <si>
    <t>CIP Account Reconciliation – Projects Report</t>
  </si>
  <si>
    <t>RRTR94</t>
  </si>
  <si>
    <t>Primary to Secondary COA Mapping Exceptions Report</t>
  </si>
  <si>
    <t>RRTR99</t>
  </si>
  <si>
    <t>Reconciliation report for PO and Receipt Cost</t>
  </si>
  <si>
    <t>WMGR1</t>
  </si>
  <si>
    <t>Project Budget Approval workflow customization</t>
  </si>
  <si>
    <t>WOTC183</t>
  </si>
  <si>
    <t>WebADI Approval Workflow</t>
  </si>
  <si>
    <t>WOTC45</t>
  </si>
  <si>
    <t>Workflow extension for Amount Based RMA approval</t>
  </si>
  <si>
    <t>WOTC95</t>
  </si>
  <si>
    <t>Workflow Extension for Order Approvals with Manual Discounts</t>
  </si>
  <si>
    <t>WOTC96</t>
  </si>
  <si>
    <t>Workflow Extension for Logical Receiving of RMAs from GENCO</t>
  </si>
  <si>
    <t>WPTM111</t>
  </si>
  <si>
    <t>Item Creation and change Workflow</t>
  </si>
  <si>
    <t>WPTM115</t>
  </si>
  <si>
    <t>detailed Sub ledger Report By Document Type</t>
  </si>
  <si>
    <t>WPTM215</t>
  </si>
  <si>
    <t xml:space="preserve">QA Notification program </t>
  </si>
  <si>
    <t>WPTM238</t>
  </si>
  <si>
    <t>Signature Type Signing Reason LOV Change</t>
  </si>
  <si>
    <t>WPTM239</t>
  </si>
  <si>
    <t>Custom Notification on movement of Quarantine material to production area</t>
  </si>
  <si>
    <t>WPTM54</t>
  </si>
  <si>
    <t>Cycle Count Approval &amp; Adjustment Workflow</t>
  </si>
  <si>
    <t>WPTP100</t>
  </si>
  <si>
    <t>PO Account Generator modification for PTP</t>
  </si>
  <si>
    <t>WPTP135</t>
  </si>
  <si>
    <t>Customization to AP Invoice approval workflow to increase notification timeout to 45 days</t>
  </si>
  <si>
    <t>WPTP175</t>
  </si>
  <si>
    <t>SLM: Enhancement to POS: Supplier Approval Management</t>
  </si>
  <si>
    <t>WPTP176</t>
  </si>
  <si>
    <t>SLM: Enhancement to POS: Supplier Approval and profile management</t>
  </si>
  <si>
    <t>WPTP201</t>
  </si>
  <si>
    <t>OIMS: Collaboration Notification</t>
  </si>
  <si>
    <t>WPTP202</t>
  </si>
  <si>
    <t>OIMS: Consolidated Notification</t>
  </si>
  <si>
    <t>WPTP29</t>
  </si>
  <si>
    <t>Requisition Workflow customization</t>
  </si>
  <si>
    <t>WPTP31</t>
  </si>
  <si>
    <t>PO approval workflow customization</t>
  </si>
  <si>
    <t>WPTP38</t>
  </si>
  <si>
    <t xml:space="preserve">Proactive Notification to perform desktop receipt </t>
  </si>
  <si>
    <t>WRTR57</t>
  </si>
  <si>
    <t>Customized Journal Approval Workflow</t>
  </si>
  <si>
    <t>WRTR89</t>
  </si>
  <si>
    <t>Requisition Account Generator</t>
  </si>
  <si>
    <t>WRTR90</t>
  </si>
  <si>
    <t>PO Account Generator</t>
  </si>
  <si>
    <t>WRTR91</t>
  </si>
  <si>
    <t>Payables Account Generator</t>
  </si>
  <si>
    <t>Revised Planned Start Date
mm/dd/yyyy</t>
  </si>
  <si>
    <t>Revised Planned End Date
mm/dd/yyyy</t>
  </si>
  <si>
    <t>Resource Name</t>
  </si>
  <si>
    <t>Dependency</t>
  </si>
  <si>
    <t>Priority</t>
  </si>
  <si>
    <t>Design / Execution</t>
  </si>
  <si>
    <t>P1</t>
  </si>
  <si>
    <t>P4</t>
  </si>
  <si>
    <t>P2</t>
  </si>
  <si>
    <t>P3</t>
  </si>
  <si>
    <t>Nilam</t>
  </si>
  <si>
    <t>MD50, MD70 not avaialble</t>
  </si>
  <si>
    <t>Pending clarification from Sree/Satish</t>
  </si>
  <si>
    <t>GEM Team to run the services which load data in the EBS stagging tables (IRTR105 need to pass)</t>
  </si>
  <si>
    <t>Sulagna</t>
  </si>
  <si>
    <t>Inputs waiting from Satish</t>
  </si>
  <si>
    <t>Raja</t>
  </si>
  <si>
    <t>Dependancy on GEM Team</t>
  </si>
  <si>
    <t>FEB Pending</t>
  </si>
  <si>
    <t>Pre requisites 
start date
mm/dd/yyyy</t>
  </si>
  <si>
    <t>Pre Requisite end date
mm/dd/yyyy</t>
  </si>
  <si>
    <t>Row Labels</t>
  </si>
  <si>
    <t>Grand Total</t>
  </si>
  <si>
    <t>Column Labels</t>
  </si>
  <si>
    <t>17-Jul</t>
  </si>
  <si>
    <t>18-Jul</t>
  </si>
  <si>
    <t>19-Jul</t>
  </si>
  <si>
    <t>20-Jul</t>
  </si>
  <si>
    <t>24-Jul</t>
  </si>
  <si>
    <t>26-Jul</t>
  </si>
  <si>
    <t>27-Jul</t>
  </si>
  <si>
    <t>2-Aug</t>
  </si>
  <si>
    <t>9-Aug</t>
  </si>
  <si>
    <t>10-Aug</t>
  </si>
  <si>
    <t>13-Aug</t>
  </si>
  <si>
    <t>14-Aug</t>
  </si>
  <si>
    <t>16-Aug</t>
  </si>
  <si>
    <t>Count of RICEW ID</t>
  </si>
  <si>
    <t>(Multiple Items)</t>
  </si>
  <si>
    <t>Completed</t>
  </si>
  <si>
    <t>3-Aug</t>
  </si>
  <si>
    <t>6-Aug</t>
  </si>
  <si>
    <t>17-Aug</t>
  </si>
  <si>
    <t>23-Jul</t>
  </si>
  <si>
    <t>25-Jul</t>
  </si>
  <si>
    <t>30-Jul</t>
  </si>
  <si>
    <t xml:space="preserve">PTM per Devesh plan </t>
  </si>
  <si>
    <t>Summary</t>
  </si>
  <si>
    <t>Test Case Design</t>
  </si>
  <si>
    <t xml:space="preserve">Execution </t>
  </si>
  <si>
    <t>WICER</t>
  </si>
  <si>
    <t>TC</t>
  </si>
  <si>
    <t xml:space="preserve">Automation </t>
  </si>
  <si>
    <t>Manual Res#</t>
  </si>
  <si>
    <t>per person per day</t>
  </si>
  <si>
    <t>Automation = 30%</t>
  </si>
  <si>
    <t>Number of TC's per WICER</t>
  </si>
  <si>
    <t xml:space="preserve">Constrained </t>
  </si>
  <si>
    <t>Input</t>
  </si>
  <si>
    <t>RTR Track</t>
  </si>
  <si>
    <t>PTM Track Plan</t>
  </si>
  <si>
    <t>OTC Track Plan</t>
  </si>
  <si>
    <t>PRJ Track`</t>
  </si>
  <si>
    <t>Total WICERS</t>
  </si>
  <si>
    <t>Total executed</t>
  </si>
  <si>
    <t>Inputs</t>
  </si>
  <si>
    <t>CD1.1- WICER Count</t>
  </si>
  <si>
    <t>CD1.2-WICER Count</t>
  </si>
  <si>
    <t>CD1.3WICER Count</t>
  </si>
  <si>
    <t>(blank)</t>
  </si>
  <si>
    <t>WICERS - Design</t>
  </si>
  <si>
    <t>Test case design count</t>
  </si>
  <si>
    <t>Dependency = Test Data Creation in hrs</t>
  </si>
  <si>
    <t xml:space="preserve">Execution - WICER#  </t>
  </si>
  <si>
    <t>Execution - TC # ( Including defect retest of 20%)-M</t>
  </si>
  <si>
    <t>Execution - TC # ( Including defect retest of 20%)-A</t>
  </si>
  <si>
    <t>Execution - TC # ( Including defect retest of 20%)-P</t>
  </si>
  <si>
    <t>Unconstrained per person per day</t>
  </si>
  <si>
    <t>Total TCs</t>
  </si>
  <si>
    <t xml:space="preserve">update actual TCs(row 40,41,42) from tracker if Or level set the TCs for the day. This is crowded. </t>
  </si>
  <si>
    <t>Hours per test case for verification for Partial test cases</t>
  </si>
  <si>
    <t xml:space="preserve">Partial Automation verification hours/week </t>
  </si>
  <si>
    <t>Productivity test  Execution  (TC's / Day / person)-M</t>
  </si>
  <si>
    <t>Productivity test  Execution  (TC's / Day / person)-A</t>
  </si>
  <si>
    <t>Productivity test  Execution  (TC's / Day / person)-P</t>
  </si>
  <si>
    <t>Execution - Effort - M TCs in hours</t>
  </si>
  <si>
    <t>Execution - Effort - A TCs in hours</t>
  </si>
  <si>
    <t>Execution - Effort - P TCs in hours-Auto Hours</t>
  </si>
  <si>
    <t>FTEs required for test execution and automation verification</t>
  </si>
  <si>
    <t>Execution - Effort - P TCs in hours-Manual Hours</t>
  </si>
  <si>
    <t>BA effort Test Data Creation ( Minutes)</t>
  </si>
  <si>
    <t>BA efforts  in hours</t>
  </si>
  <si>
    <t xml:space="preserve">Automation execution FTE </t>
  </si>
  <si>
    <t>BA FTEs-Total</t>
  </si>
  <si>
    <t>Manual FTEs-Total</t>
  </si>
  <si>
    <t>Automation FTEs-Total</t>
  </si>
  <si>
    <t>Partial  manual  FTEs for auto TCs</t>
  </si>
  <si>
    <t>Total FTE's</t>
  </si>
  <si>
    <t>Current FTEs(Manual)</t>
  </si>
  <si>
    <t>Additional FTEs Required(Manual)</t>
  </si>
  <si>
    <t>Current FTEs(Auto)</t>
  </si>
  <si>
    <t>Additional FTEs Required(Auto)</t>
  </si>
  <si>
    <t>Current FTEs(BA Effort)</t>
  </si>
  <si>
    <t>Additional  FTEs Required(BA Effort)</t>
  </si>
  <si>
    <t>PTM Track</t>
  </si>
  <si>
    <t>Execution - TC # -M</t>
  </si>
  <si>
    <t>Execution - TC # - A</t>
  </si>
  <si>
    <t>Execution - TC # - P</t>
  </si>
  <si>
    <t>Defect Retest Effort - Manual</t>
  </si>
  <si>
    <t>Defect Retest Effort - Auto</t>
  </si>
  <si>
    <t>Current FTE</t>
  </si>
  <si>
    <t>Additional FTE needed (Overall)</t>
  </si>
  <si>
    <t>(All)</t>
  </si>
  <si>
    <t>Out of Scope</t>
  </si>
  <si>
    <t>Update Row 27,28,29 with actual test case count</t>
  </si>
  <si>
    <t>BA FTEs</t>
  </si>
  <si>
    <t>Manual FTEs</t>
  </si>
  <si>
    <t>Automation FTEs</t>
  </si>
  <si>
    <t>Addition FTEs Required(Manual)</t>
  </si>
  <si>
    <t>Addition FTEs Required(Auto)</t>
  </si>
  <si>
    <t>Addition FTEs Required(BA Effort)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</si>
</sst>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m/d;@"/>
    <numFmt numFmtId="165" formatCode="[$-409]d\-mmm\-yy;@"/>
    <numFmt numFmtId="166" formatCode="[$-F800]dddd\,\ mmmm\ dd\,\ yyyy"/>
    <numFmt numFmtId="167" formatCode="_(* #,##0_);_(* \(#,##0\);_(* &quot;-&quot;??_);_(@_)"/>
    <numFmt numFmtId="168" formatCode="m/d"/>
    <numFmt numFmtId="169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rgb="FF3F3F3F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</cellStyleXfs>
  <cellXfs count="375">
    <xf numFmtId="0" fontId="0" fillId="0" borderId="0" xfId="0"/>
    <xf numFmtId="0" fontId="0" fillId="0" borderId="0" xfId="0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4" borderId="2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2" fillId="2" borderId="2" xfId="2" applyBorder="1" applyAlignment="1">
      <alignment vertical="center" wrapText="1"/>
    </xf>
    <xf numFmtId="0" fontId="3" fillId="3" borderId="3" xfId="3" applyBorder="1" applyAlignment="1">
      <alignment wrapText="1"/>
    </xf>
    <xf numFmtId="0" fontId="3" fillId="3" borderId="0" xfId="3" applyBorder="1" applyAlignment="1">
      <alignment wrapText="1"/>
    </xf>
    <xf numFmtId="0" fontId="3" fillId="3" borderId="4" xfId="3" applyBorder="1" applyAlignment="1">
      <alignment wrapText="1"/>
    </xf>
    <xf numFmtId="0" fontId="6" fillId="7" borderId="5" xfId="4" applyNumberFormat="1" applyFont="1" applyFill="1" applyBorder="1" applyAlignment="1" applyProtection="1">
      <alignment horizontal="left" vertical="top"/>
      <protection locked="0"/>
    </xf>
    <xf numFmtId="0" fontId="6" fillId="7" borderId="6" xfId="4" applyNumberFormat="1" applyFont="1" applyFill="1" applyBorder="1" applyAlignment="1" applyProtection="1">
      <alignment horizontal="left" vertical="top" wrapText="1"/>
      <protection locked="0"/>
    </xf>
    <xf numFmtId="0" fontId="6" fillId="7" borderId="6" xfId="4" applyNumberFormat="1" applyFont="1" applyFill="1" applyBorder="1" applyAlignment="1" applyProtection="1">
      <alignment horizontal="center" vertical="center" wrapText="1"/>
      <protection locked="0"/>
    </xf>
    <xf numFmtId="0" fontId="7" fillId="8" borderId="6" xfId="4" applyNumberFormat="1" applyFont="1" applyFill="1" applyBorder="1" applyAlignment="1" applyProtection="1">
      <alignment horizontal="center" vertical="top" wrapText="1"/>
      <protection locked="0"/>
    </xf>
    <xf numFmtId="0" fontId="8" fillId="7" borderId="6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top" wrapText="1"/>
    </xf>
    <xf numFmtId="164" fontId="9" fillId="0" borderId="7" xfId="4" applyNumberFormat="1" applyFont="1" applyFill="1" applyBorder="1" applyAlignment="1" applyProtection="1">
      <alignment horizontal="left" vertical="top" wrapText="1"/>
      <protection locked="0"/>
    </xf>
    <xf numFmtId="0" fontId="10" fillId="0" borderId="8" xfId="4" applyNumberFormat="1" applyFont="1" applyFill="1" applyBorder="1" applyAlignment="1" applyProtection="1">
      <alignment horizontal="left" vertical="top" wrapText="1"/>
      <protection locked="0"/>
    </xf>
    <xf numFmtId="0" fontId="9" fillId="0" borderId="8" xfId="0" applyFont="1" applyFill="1" applyBorder="1" applyAlignment="1">
      <alignment horizontal="left" vertical="top" wrapText="1"/>
    </xf>
    <xf numFmtId="0" fontId="10" fillId="0" borderId="8" xfId="0" applyFont="1" applyFill="1" applyBorder="1" applyAlignment="1">
      <alignment horizontal="left" vertical="top" wrapText="1"/>
    </xf>
    <xf numFmtId="0" fontId="9" fillId="0" borderId="8" xfId="0" applyFont="1" applyFill="1" applyBorder="1" applyAlignment="1">
      <alignment horizontal="center" vertical="top" wrapText="1"/>
    </xf>
    <xf numFmtId="165" fontId="9" fillId="0" borderId="8" xfId="0" applyNumberFormat="1" applyFont="1" applyFill="1" applyBorder="1" applyAlignment="1">
      <alignment vertical="top" wrapText="1"/>
    </xf>
    <xf numFmtId="14" fontId="9" fillId="9" borderId="8" xfId="0" applyNumberFormat="1" applyFont="1" applyFill="1" applyBorder="1" applyAlignment="1">
      <alignment vertical="top" wrapText="1"/>
    </xf>
    <xf numFmtId="0" fontId="9" fillId="9" borderId="8" xfId="0" applyFont="1" applyFill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10" borderId="8" xfId="0" applyFont="1" applyFill="1" applyBorder="1" applyAlignment="1">
      <alignment vertical="top" wrapText="1"/>
    </xf>
    <xf numFmtId="0" fontId="10" fillId="0" borderId="8" xfId="4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>
      <alignment vertical="top" wrapText="1"/>
    </xf>
    <xf numFmtId="164" fontId="9" fillId="8" borderId="7" xfId="4" applyNumberFormat="1" applyFont="1" applyFill="1" applyBorder="1" applyAlignment="1" applyProtection="1">
      <alignment horizontal="left" vertical="top" wrapText="1"/>
      <protection locked="0"/>
    </xf>
    <xf numFmtId="0" fontId="10" fillId="8" borderId="8" xfId="4" applyNumberFormat="1" applyFont="1" applyFill="1" applyBorder="1" applyAlignment="1" applyProtection="1">
      <alignment horizontal="left" vertical="top" wrapText="1"/>
      <protection locked="0"/>
    </xf>
    <xf numFmtId="14" fontId="9" fillId="9" borderId="8" xfId="0" applyNumberFormat="1" applyFont="1" applyFill="1" applyBorder="1" applyAlignment="1">
      <alignment horizontal="center" vertical="top" wrapText="1"/>
    </xf>
    <xf numFmtId="0" fontId="10" fillId="0" borderId="8" xfId="5" applyFont="1" applyFill="1" applyBorder="1" applyAlignment="1">
      <alignment horizontal="left" vertical="top" wrapText="1"/>
    </xf>
    <xf numFmtId="165" fontId="9" fillId="0" borderId="8" xfId="0" applyNumberFormat="1" applyFont="1" applyFill="1" applyBorder="1" applyAlignment="1">
      <alignment horizontal="center" vertical="top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vertical="top" wrapText="1"/>
    </xf>
    <xf numFmtId="0" fontId="0" fillId="0" borderId="0" xfId="0" applyBorder="1" applyAlignment="1">
      <alignment wrapText="1"/>
    </xf>
    <xf numFmtId="0" fontId="10" fillId="0" borderId="7" xfId="0" applyFont="1" applyFill="1" applyBorder="1" applyAlignment="1">
      <alignment horizontal="left" vertical="top" wrapText="1"/>
    </xf>
    <xf numFmtId="14" fontId="9" fillId="0" borderId="8" xfId="0" applyNumberFormat="1" applyFont="1" applyBorder="1" applyAlignment="1">
      <alignment vertical="top" wrapText="1"/>
    </xf>
    <xf numFmtId="9" fontId="0" fillId="0" borderId="0" xfId="1" applyFont="1" applyBorder="1" applyAlignment="1">
      <alignment vertical="top" wrapText="1"/>
    </xf>
    <xf numFmtId="165" fontId="9" fillId="5" borderId="8" xfId="0" applyNumberFormat="1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top" wrapText="1"/>
    </xf>
    <xf numFmtId="0" fontId="9" fillId="0" borderId="8" xfId="0" applyFont="1" applyBorder="1" applyAlignment="1">
      <alignment wrapText="1"/>
    </xf>
    <xf numFmtId="0" fontId="0" fillId="10" borderId="0" xfId="0" applyFill="1" applyBorder="1" applyAlignment="1">
      <alignment vertical="top" wrapText="1"/>
    </xf>
    <xf numFmtId="0" fontId="0" fillId="6" borderId="0" xfId="0" applyFill="1" applyBorder="1" applyAlignment="1">
      <alignment vertical="top" wrapText="1"/>
    </xf>
    <xf numFmtId="164" fontId="11" fillId="0" borderId="7" xfId="4" applyNumberFormat="1" applyFont="1" applyFill="1" applyBorder="1" applyAlignment="1" applyProtection="1">
      <alignment horizontal="left" vertical="top" wrapText="1"/>
      <protection locked="0"/>
    </xf>
    <xf numFmtId="0" fontId="10" fillId="5" borderId="8" xfId="0" applyFont="1" applyFill="1" applyBorder="1" applyAlignment="1">
      <alignment horizontal="left" vertical="top" wrapText="1"/>
    </xf>
    <xf numFmtId="0" fontId="9" fillId="6" borderId="8" xfId="0" applyFont="1" applyFill="1" applyBorder="1" applyAlignment="1">
      <alignment vertical="top" wrapText="1"/>
    </xf>
    <xf numFmtId="165" fontId="9" fillId="11" borderId="8" xfId="0" applyNumberFormat="1" applyFont="1" applyFill="1" applyBorder="1" applyAlignment="1">
      <alignment horizontal="center" vertical="top" wrapText="1"/>
    </xf>
    <xf numFmtId="0" fontId="9" fillId="11" borderId="8" xfId="0" applyFont="1" applyFill="1" applyBorder="1" applyAlignment="1">
      <alignment horizontal="center" vertical="top" wrapText="1"/>
    </xf>
    <xf numFmtId="165" fontId="9" fillId="9" borderId="8" xfId="0" applyNumberFormat="1" applyFont="1" applyFill="1" applyBorder="1" applyAlignment="1">
      <alignment vertical="top" wrapText="1"/>
    </xf>
    <xf numFmtId="165" fontId="9" fillId="9" borderId="8" xfId="0" applyNumberFormat="1" applyFont="1" applyFill="1" applyBorder="1" applyAlignment="1">
      <alignment horizontal="center" vertical="top" wrapText="1"/>
    </xf>
    <xf numFmtId="14" fontId="9" fillId="10" borderId="8" xfId="0" applyNumberFormat="1" applyFont="1" applyFill="1" applyBorder="1" applyAlignment="1">
      <alignment vertical="top" wrapText="1"/>
    </xf>
    <xf numFmtId="164" fontId="10" fillId="0" borderId="8" xfId="4" applyNumberFormat="1" applyFont="1" applyFill="1" applyBorder="1" applyAlignment="1" applyProtection="1">
      <alignment horizontal="left" vertical="top" wrapText="1"/>
      <protection locked="0"/>
    </xf>
    <xf numFmtId="0" fontId="0" fillId="8" borderId="0" xfId="0" applyFill="1" applyBorder="1" applyAlignment="1">
      <alignment vertical="top" wrapText="1"/>
    </xf>
    <xf numFmtId="0" fontId="0" fillId="12" borderId="0" xfId="0" applyFill="1" applyBorder="1" applyAlignment="1">
      <alignment vertical="top" wrapText="1"/>
    </xf>
    <xf numFmtId="0" fontId="0" fillId="13" borderId="0" xfId="0" applyFill="1" applyBorder="1" applyAlignment="1">
      <alignment vertical="top" wrapText="1"/>
    </xf>
    <xf numFmtId="0" fontId="0" fillId="14" borderId="0" xfId="0" applyFill="1" applyBorder="1" applyAlignment="1">
      <alignment vertical="top" wrapText="1"/>
    </xf>
    <xf numFmtId="164" fontId="12" fillId="0" borderId="7" xfId="4" applyNumberFormat="1" applyFont="1" applyFill="1" applyBorder="1" applyAlignment="1" applyProtection="1">
      <alignment horizontal="left" vertical="top" wrapText="1"/>
      <protection locked="0"/>
    </xf>
    <xf numFmtId="0" fontId="9" fillId="14" borderId="8" xfId="0" applyFont="1" applyFill="1" applyBorder="1" applyAlignment="1">
      <alignment vertical="top" wrapText="1"/>
    </xf>
    <xf numFmtId="0" fontId="9" fillId="0" borderId="8" xfId="0" applyFont="1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2" fillId="2" borderId="3" xfId="2" applyBorder="1" applyAlignment="1">
      <alignment vertical="center" wrapText="1"/>
    </xf>
    <xf numFmtId="0" fontId="6" fillId="15" borderId="6" xfId="4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2" applyBorder="1" applyAlignment="1">
      <alignment horizontal="left" vertical="center"/>
    </xf>
    <xf numFmtId="0" fontId="6" fillId="7" borderId="6" xfId="4" applyNumberFormat="1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>
      <alignment horizontal="left" vertical="top"/>
    </xf>
    <xf numFmtId="165" fontId="9" fillId="0" borderId="8" xfId="0" applyNumberFormat="1" applyFont="1" applyFill="1" applyBorder="1" applyAlignment="1">
      <alignment horizontal="left" vertical="center"/>
    </xf>
    <xf numFmtId="165" fontId="9" fillId="0" borderId="8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left" vertical="center"/>
    </xf>
    <xf numFmtId="0" fontId="10" fillId="16" borderId="7" xfId="0" applyFont="1" applyFill="1" applyBorder="1" applyAlignment="1">
      <alignment horizontal="left" vertical="top" wrapText="1"/>
    </xf>
    <xf numFmtId="0" fontId="10" fillId="16" borderId="8" xfId="0" applyFont="1" applyFill="1" applyBorder="1" applyAlignment="1">
      <alignment horizontal="left" vertical="top" wrapText="1"/>
    </xf>
    <xf numFmtId="0" fontId="10" fillId="16" borderId="8" xfId="4" applyNumberFormat="1" applyFont="1" applyFill="1" applyBorder="1" applyAlignment="1" applyProtection="1">
      <alignment horizontal="left" vertical="top" wrapText="1"/>
      <protection locked="0"/>
    </xf>
    <xf numFmtId="0" fontId="9" fillId="16" borderId="8" xfId="0" applyFont="1" applyFill="1" applyBorder="1" applyAlignment="1">
      <alignment horizontal="left" vertical="top" wrapText="1"/>
    </xf>
    <xf numFmtId="0" fontId="9" fillId="16" borderId="8" xfId="0" applyFont="1" applyFill="1" applyBorder="1" applyAlignment="1">
      <alignment horizontal="center" vertical="center" wrapText="1"/>
    </xf>
    <xf numFmtId="165" fontId="9" fillId="16" borderId="8" xfId="0" applyNumberFormat="1" applyFont="1" applyFill="1" applyBorder="1" applyAlignment="1">
      <alignment horizontal="center" vertical="top" wrapText="1"/>
    </xf>
    <xf numFmtId="165" fontId="9" fillId="16" borderId="8" xfId="0" applyNumberFormat="1" applyFont="1" applyFill="1" applyBorder="1" applyAlignment="1">
      <alignment horizontal="left" vertical="top"/>
    </xf>
    <xf numFmtId="0" fontId="9" fillId="16" borderId="8" xfId="0" applyFont="1" applyFill="1" applyBorder="1" applyAlignment="1">
      <alignment horizontal="center" vertical="top" wrapText="1"/>
    </xf>
    <xf numFmtId="14" fontId="9" fillId="16" borderId="8" xfId="0" applyNumberFormat="1" applyFont="1" applyFill="1" applyBorder="1" applyAlignment="1">
      <alignment vertical="top" wrapText="1"/>
    </xf>
    <xf numFmtId="0" fontId="9" fillId="16" borderId="8" xfId="0" applyFont="1" applyFill="1" applyBorder="1" applyAlignment="1">
      <alignment vertical="top" wrapText="1"/>
    </xf>
    <xf numFmtId="0" fontId="0" fillId="16" borderId="0" xfId="0" applyFill="1" applyBorder="1" applyAlignment="1">
      <alignment vertical="top" wrapText="1"/>
    </xf>
    <xf numFmtId="164" fontId="9" fillId="16" borderId="7" xfId="4" applyNumberFormat="1" applyFont="1" applyFill="1" applyBorder="1" applyAlignment="1" applyProtection="1">
      <alignment horizontal="left" vertical="top" wrapText="1"/>
      <protection locked="0"/>
    </xf>
    <xf numFmtId="14" fontId="9" fillId="16" borderId="8" xfId="0" applyNumberFormat="1" applyFont="1" applyFill="1" applyBorder="1" applyAlignment="1">
      <alignment horizontal="center" vertical="top" wrapText="1"/>
    </xf>
    <xf numFmtId="0" fontId="10" fillId="16" borderId="8" xfId="0" applyFont="1" applyFill="1" applyBorder="1" applyAlignment="1">
      <alignment horizontal="left" vertical="top"/>
    </xf>
    <xf numFmtId="9" fontId="0" fillId="16" borderId="0" xfId="1" applyFont="1" applyFill="1" applyBorder="1" applyAlignment="1">
      <alignment vertical="top" wrapText="1"/>
    </xf>
    <xf numFmtId="0" fontId="0" fillId="16" borderId="0" xfId="0" applyFill="1" applyBorder="1" applyAlignment="1">
      <alignment wrapText="1"/>
    </xf>
    <xf numFmtId="0" fontId="10" fillId="16" borderId="8" xfId="5" applyFont="1" applyFill="1" applyBorder="1" applyAlignment="1">
      <alignment horizontal="left" vertical="top" wrapText="1"/>
    </xf>
    <xf numFmtId="164" fontId="9" fillId="17" borderId="7" xfId="4" applyNumberFormat="1" applyFont="1" applyFill="1" applyBorder="1" applyAlignment="1" applyProtection="1">
      <alignment horizontal="left" vertical="top" wrapText="1"/>
      <protection locked="0"/>
    </xf>
    <xf numFmtId="0" fontId="10" fillId="17" borderId="8" xfId="4" applyNumberFormat="1" applyFont="1" applyFill="1" applyBorder="1" applyAlignment="1" applyProtection="1">
      <alignment horizontal="left" vertical="top" wrapText="1"/>
      <protection locked="0"/>
    </xf>
    <xf numFmtId="0" fontId="9" fillId="17" borderId="8" xfId="0" applyFont="1" applyFill="1" applyBorder="1" applyAlignment="1">
      <alignment horizontal="left" vertical="top" wrapText="1"/>
    </xf>
    <xf numFmtId="0" fontId="10" fillId="17" borderId="8" xfId="0" applyFont="1" applyFill="1" applyBorder="1" applyAlignment="1">
      <alignment horizontal="left" vertical="top" wrapText="1"/>
    </xf>
    <xf numFmtId="0" fontId="9" fillId="17" borderId="8" xfId="0" applyFont="1" applyFill="1" applyBorder="1" applyAlignment="1">
      <alignment horizontal="center" vertical="center" wrapText="1"/>
    </xf>
    <xf numFmtId="14" fontId="9" fillId="17" borderId="8" xfId="0" applyNumberFormat="1" applyFont="1" applyFill="1" applyBorder="1" applyAlignment="1">
      <alignment horizontal="center" vertical="top" wrapText="1"/>
    </xf>
    <xf numFmtId="0" fontId="10" fillId="17" borderId="8" xfId="0" applyFont="1" applyFill="1" applyBorder="1" applyAlignment="1">
      <alignment horizontal="left" vertical="top"/>
    </xf>
    <xf numFmtId="0" fontId="9" fillId="17" borderId="8" xfId="0" applyFont="1" applyFill="1" applyBorder="1" applyAlignment="1">
      <alignment horizontal="center" vertical="top" wrapText="1"/>
    </xf>
    <xf numFmtId="14" fontId="9" fillId="17" borderId="8" xfId="0" applyNumberFormat="1" applyFont="1" applyFill="1" applyBorder="1" applyAlignment="1">
      <alignment vertical="top" wrapText="1"/>
    </xf>
    <xf numFmtId="0" fontId="9" fillId="17" borderId="8" xfId="0" applyFont="1" applyFill="1" applyBorder="1" applyAlignment="1">
      <alignment vertical="top" wrapText="1"/>
    </xf>
    <xf numFmtId="9" fontId="0" fillId="17" borderId="0" xfId="1" applyFont="1" applyFill="1" applyBorder="1" applyAlignment="1">
      <alignment vertical="top" wrapText="1"/>
    </xf>
    <xf numFmtId="0" fontId="0" fillId="17" borderId="0" xfId="0" applyFill="1" applyBorder="1" applyAlignment="1">
      <alignment vertical="top" wrapText="1"/>
    </xf>
    <xf numFmtId="164" fontId="9" fillId="0" borderId="9" xfId="4" applyNumberFormat="1" applyFont="1" applyFill="1" applyBorder="1" applyAlignment="1" applyProtection="1">
      <alignment horizontal="left" vertical="top" wrapText="1"/>
      <protection locked="0"/>
    </xf>
    <xf numFmtId="0" fontId="10" fillId="0" borderId="2" xfId="4" applyNumberFormat="1" applyFont="1" applyFill="1" applyBorder="1" applyAlignment="1" applyProtection="1">
      <alignment horizontal="left" vertical="top" wrapText="1"/>
      <protection locked="0"/>
    </xf>
    <xf numFmtId="0" fontId="9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center" vertical="center" wrapText="1"/>
    </xf>
    <xf numFmtId="165" fontId="9" fillId="0" borderId="2" xfId="0" applyNumberFormat="1" applyFont="1" applyFill="1" applyBorder="1" applyAlignment="1">
      <alignment horizontal="center" vertical="top" wrapText="1"/>
    </xf>
    <xf numFmtId="14" fontId="9" fillId="9" borderId="2" xfId="0" applyNumberFormat="1" applyFont="1" applyFill="1" applyBorder="1" applyAlignment="1">
      <alignment vertical="top" wrapText="1"/>
    </xf>
    <xf numFmtId="14" fontId="9" fillId="9" borderId="2" xfId="0" applyNumberFormat="1" applyFont="1" applyFill="1" applyBorder="1" applyAlignment="1">
      <alignment horizontal="center" vertical="top"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vertical="top" wrapText="1"/>
    </xf>
    <xf numFmtId="0" fontId="9" fillId="10" borderId="2" xfId="0" applyFont="1" applyFill="1" applyBorder="1" applyAlignment="1">
      <alignment vertical="top" wrapText="1"/>
    </xf>
    <xf numFmtId="164" fontId="9" fillId="18" borderId="7" xfId="4" applyNumberFormat="1" applyFont="1" applyFill="1" applyBorder="1" applyAlignment="1" applyProtection="1">
      <alignment horizontal="left" vertical="top" wrapText="1"/>
      <protection locked="0"/>
    </xf>
    <xf numFmtId="0" fontId="10" fillId="18" borderId="8" xfId="4" applyNumberFormat="1" applyFont="1" applyFill="1" applyBorder="1" applyAlignment="1" applyProtection="1">
      <alignment horizontal="left" vertical="top" wrapText="1"/>
      <protection locked="0"/>
    </xf>
    <xf numFmtId="0" fontId="9" fillId="18" borderId="8" xfId="0" applyFont="1" applyFill="1" applyBorder="1" applyAlignment="1">
      <alignment horizontal="left" vertical="top" wrapText="1"/>
    </xf>
    <xf numFmtId="0" fontId="10" fillId="18" borderId="8" xfId="0" applyFont="1" applyFill="1" applyBorder="1" applyAlignment="1">
      <alignment horizontal="left" vertical="top" wrapText="1"/>
    </xf>
    <xf numFmtId="0" fontId="9" fillId="18" borderId="8" xfId="0" applyFont="1" applyFill="1" applyBorder="1" applyAlignment="1">
      <alignment horizontal="center" vertical="top" wrapText="1"/>
    </xf>
    <xf numFmtId="165" fontId="9" fillId="18" borderId="8" xfId="0" applyNumberFormat="1" applyFont="1" applyFill="1" applyBorder="1" applyAlignment="1">
      <alignment horizontal="center" vertical="top" wrapText="1"/>
    </xf>
    <xf numFmtId="165" fontId="9" fillId="18" borderId="8" xfId="0" applyNumberFormat="1" applyFont="1" applyFill="1" applyBorder="1" applyAlignment="1">
      <alignment horizontal="left" vertical="center"/>
    </xf>
    <xf numFmtId="14" fontId="9" fillId="18" borderId="8" xfId="0" applyNumberFormat="1" applyFont="1" applyFill="1" applyBorder="1" applyAlignment="1">
      <alignment vertical="top" wrapText="1"/>
    </xf>
    <xf numFmtId="0" fontId="9" fillId="18" borderId="8" xfId="0" applyFont="1" applyFill="1" applyBorder="1" applyAlignment="1">
      <alignment vertical="top" wrapText="1"/>
    </xf>
    <xf numFmtId="9" fontId="0" fillId="18" borderId="0" xfId="1" applyFont="1" applyFill="1" applyBorder="1" applyAlignment="1">
      <alignment vertical="top" wrapText="1"/>
    </xf>
    <xf numFmtId="0" fontId="0" fillId="18" borderId="0" xfId="0" applyFill="1" applyBorder="1" applyAlignment="1">
      <alignment vertical="top" wrapText="1"/>
    </xf>
    <xf numFmtId="0" fontId="10" fillId="18" borderId="8" xfId="5" applyFont="1" applyFill="1" applyBorder="1" applyAlignment="1">
      <alignment horizontal="left" vertical="top" wrapText="1"/>
    </xf>
    <xf numFmtId="0" fontId="0" fillId="18" borderId="0" xfId="0" applyFill="1" applyBorder="1" applyAlignment="1">
      <alignment wrapText="1"/>
    </xf>
    <xf numFmtId="0" fontId="4" fillId="4" borderId="2" xfId="0" applyFont="1" applyFill="1" applyBorder="1" applyAlignment="1"/>
    <xf numFmtId="0" fontId="4" fillId="4" borderId="2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2" borderId="2" xfId="2" applyBorder="1" applyAlignment="1">
      <alignment vertical="center"/>
    </xf>
    <xf numFmtId="0" fontId="2" fillId="2" borderId="3" xfId="2" applyBorder="1" applyAlignment="1">
      <alignment vertical="center"/>
    </xf>
    <xf numFmtId="0" fontId="3" fillId="3" borderId="3" xfId="3" applyBorder="1" applyAlignment="1"/>
    <xf numFmtId="0" fontId="3" fillId="3" borderId="0" xfId="3" applyBorder="1" applyAlignment="1"/>
    <xf numFmtId="0" fontId="3" fillId="3" borderId="4" xfId="3" applyBorder="1" applyAlignment="1"/>
    <xf numFmtId="0" fontId="0" fillId="0" borderId="0" xfId="0" applyFill="1" applyBorder="1" applyAlignment="1"/>
    <xf numFmtId="0" fontId="0" fillId="0" borderId="0" xfId="0" applyAlignment="1"/>
    <xf numFmtId="0" fontId="6" fillId="7" borderId="6" xfId="4" applyNumberFormat="1" applyFont="1" applyFill="1" applyBorder="1" applyAlignment="1" applyProtection="1">
      <alignment horizontal="left" vertical="top"/>
      <protection locked="0"/>
    </xf>
    <xf numFmtId="0" fontId="6" fillId="7" borderId="6" xfId="4" applyNumberFormat="1" applyFont="1" applyFill="1" applyBorder="1" applyAlignment="1" applyProtection="1">
      <alignment horizontal="center" vertical="center"/>
      <protection locked="0"/>
    </xf>
    <xf numFmtId="0" fontId="6" fillId="15" borderId="6" xfId="4" applyNumberFormat="1" applyFont="1" applyFill="1" applyBorder="1" applyAlignment="1" applyProtection="1">
      <alignment horizontal="center" vertical="center"/>
      <protection locked="0"/>
    </xf>
    <xf numFmtId="0" fontId="7" fillId="8" borderId="6" xfId="4" applyNumberFormat="1" applyFont="1" applyFill="1" applyBorder="1" applyAlignment="1" applyProtection="1">
      <alignment horizontal="center" vertical="top"/>
      <protection locked="0"/>
    </xf>
    <xf numFmtId="0" fontId="10" fillId="0" borderId="8" xfId="4" applyNumberFormat="1" applyFont="1" applyFill="1" applyBorder="1" applyAlignment="1" applyProtection="1">
      <alignment horizontal="left" vertical="top"/>
      <protection locked="0"/>
    </xf>
    <xf numFmtId="0" fontId="9" fillId="0" borderId="8" xfId="0" applyFont="1" applyFill="1" applyBorder="1" applyAlignment="1">
      <alignment horizontal="left" vertical="top"/>
    </xf>
    <xf numFmtId="0" fontId="9" fillId="0" borderId="8" xfId="0" applyFont="1" applyFill="1" applyBorder="1" applyAlignment="1">
      <alignment horizontal="center" vertical="center"/>
    </xf>
    <xf numFmtId="14" fontId="9" fillId="9" borderId="8" xfId="0" applyNumberFormat="1" applyFont="1" applyFill="1" applyBorder="1" applyAlignment="1">
      <alignment vertical="top"/>
    </xf>
    <xf numFmtId="0" fontId="9" fillId="0" borderId="8" xfId="0" applyFont="1" applyFill="1" applyBorder="1" applyAlignment="1">
      <alignment horizontal="center" vertical="top"/>
    </xf>
    <xf numFmtId="0" fontId="9" fillId="9" borderId="8" xfId="0" applyFont="1" applyFill="1" applyBorder="1" applyAlignment="1">
      <alignment vertical="top"/>
    </xf>
    <xf numFmtId="0" fontId="9" fillId="0" borderId="8" xfId="0" applyFont="1" applyBorder="1" applyAlignment="1">
      <alignment vertical="top"/>
    </xf>
    <xf numFmtId="0" fontId="9" fillId="10" borderId="8" xfId="0" applyFont="1" applyFill="1" applyBorder="1" applyAlignment="1">
      <alignment vertical="top"/>
    </xf>
    <xf numFmtId="165" fontId="9" fillId="5" borderId="8" xfId="0" applyNumberFormat="1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top"/>
    </xf>
    <xf numFmtId="0" fontId="9" fillId="0" borderId="8" xfId="0" applyFont="1" applyBorder="1" applyAlignment="1"/>
    <xf numFmtId="165" fontId="9" fillId="0" borderId="8" xfId="0" applyNumberFormat="1" applyFont="1" applyFill="1" applyBorder="1" applyAlignment="1">
      <alignment vertical="top"/>
    </xf>
    <xf numFmtId="14" fontId="9" fillId="0" borderId="8" xfId="0" applyNumberFormat="1" applyFont="1" applyBorder="1" applyAlignment="1">
      <alignment vertical="top"/>
    </xf>
    <xf numFmtId="165" fontId="9" fillId="0" borderId="8" xfId="0" applyNumberFormat="1" applyFont="1" applyFill="1" applyBorder="1" applyAlignment="1">
      <alignment horizontal="center" vertical="top"/>
    </xf>
    <xf numFmtId="14" fontId="9" fillId="9" borderId="8" xfId="0" applyNumberFormat="1" applyFont="1" applyFill="1" applyBorder="1" applyAlignment="1">
      <alignment horizontal="center" vertical="top"/>
    </xf>
    <xf numFmtId="0" fontId="0" fillId="0" borderId="0" xfId="0" applyBorder="1" applyAlignment="1"/>
    <xf numFmtId="14" fontId="9" fillId="10" borderId="8" xfId="0" applyNumberFormat="1" applyFont="1" applyFill="1" applyBorder="1" applyAlignment="1">
      <alignment vertical="top"/>
    </xf>
    <xf numFmtId="0" fontId="9" fillId="0" borderId="8" xfId="0" applyFont="1" applyFill="1" applyBorder="1" applyAlignment="1">
      <alignment vertical="top"/>
    </xf>
    <xf numFmtId="0" fontId="10" fillId="0" borderId="8" xfId="5" applyFont="1" applyFill="1" applyBorder="1" applyAlignment="1">
      <alignment horizontal="left" vertical="top"/>
    </xf>
    <xf numFmtId="0" fontId="10" fillId="16" borderId="8" xfId="4" applyNumberFormat="1" applyFont="1" applyFill="1" applyBorder="1" applyAlignment="1" applyProtection="1">
      <alignment horizontal="left" vertical="top"/>
      <protection locked="0"/>
    </xf>
    <xf numFmtId="0" fontId="9" fillId="16" borderId="8" xfId="0" applyFont="1" applyFill="1" applyBorder="1" applyAlignment="1">
      <alignment horizontal="left" vertical="top"/>
    </xf>
    <xf numFmtId="0" fontId="9" fillId="16" borderId="8" xfId="0" applyFont="1" applyFill="1" applyBorder="1" applyAlignment="1">
      <alignment horizontal="center" vertical="center"/>
    </xf>
    <xf numFmtId="165" fontId="9" fillId="16" borderId="8" xfId="0" applyNumberFormat="1" applyFont="1" applyFill="1" applyBorder="1" applyAlignment="1">
      <alignment horizontal="center" vertical="top"/>
    </xf>
    <xf numFmtId="0" fontId="9" fillId="16" borderId="8" xfId="0" applyFont="1" applyFill="1" applyBorder="1" applyAlignment="1">
      <alignment horizontal="center" vertical="top"/>
    </xf>
    <xf numFmtId="14" fontId="9" fillId="16" borderId="8" xfId="0" applyNumberFormat="1" applyFont="1" applyFill="1" applyBorder="1" applyAlignment="1">
      <alignment vertical="top"/>
    </xf>
    <xf numFmtId="0" fontId="9" fillId="16" borderId="8" xfId="0" applyFont="1" applyFill="1" applyBorder="1" applyAlignment="1">
      <alignment vertical="top"/>
    </xf>
    <xf numFmtId="0" fontId="10" fillId="18" borderId="8" xfId="4" applyNumberFormat="1" applyFont="1" applyFill="1" applyBorder="1" applyAlignment="1" applyProtection="1">
      <alignment horizontal="left" vertical="top"/>
      <protection locked="0"/>
    </xf>
    <xf numFmtId="0" fontId="9" fillId="18" borderId="8" xfId="0" applyFont="1" applyFill="1" applyBorder="1" applyAlignment="1">
      <alignment horizontal="left" vertical="top"/>
    </xf>
    <xf numFmtId="0" fontId="10" fillId="18" borderId="8" xfId="0" applyFont="1" applyFill="1" applyBorder="1" applyAlignment="1">
      <alignment horizontal="left" vertical="top"/>
    </xf>
    <xf numFmtId="0" fontId="9" fillId="18" borderId="8" xfId="0" applyFont="1" applyFill="1" applyBorder="1" applyAlignment="1">
      <alignment horizontal="center" vertical="top"/>
    </xf>
    <xf numFmtId="165" fontId="9" fillId="18" borderId="8" xfId="0" applyNumberFormat="1" applyFont="1" applyFill="1" applyBorder="1" applyAlignment="1">
      <alignment horizontal="center" vertical="top"/>
    </xf>
    <xf numFmtId="14" fontId="9" fillId="18" borderId="8" xfId="0" applyNumberFormat="1" applyFont="1" applyFill="1" applyBorder="1" applyAlignment="1">
      <alignment vertical="top"/>
    </xf>
    <xf numFmtId="0" fontId="9" fillId="18" borderId="8" xfId="0" applyFont="1" applyFill="1" applyBorder="1" applyAlignment="1">
      <alignment vertical="top"/>
    </xf>
    <xf numFmtId="14" fontId="9" fillId="16" borderId="8" xfId="0" applyNumberFormat="1" applyFont="1" applyFill="1" applyBorder="1" applyAlignment="1">
      <alignment horizontal="center" vertical="top"/>
    </xf>
    <xf numFmtId="0" fontId="10" fillId="17" borderId="8" xfId="4" applyNumberFormat="1" applyFont="1" applyFill="1" applyBorder="1" applyAlignment="1" applyProtection="1">
      <alignment horizontal="left" vertical="top"/>
      <protection locked="0"/>
    </xf>
    <xf numFmtId="0" fontId="9" fillId="17" borderId="8" xfId="0" applyFont="1" applyFill="1" applyBorder="1" applyAlignment="1">
      <alignment horizontal="left" vertical="top"/>
    </xf>
    <xf numFmtId="0" fontId="9" fillId="17" borderId="8" xfId="0" applyFont="1" applyFill="1" applyBorder="1" applyAlignment="1">
      <alignment horizontal="center" vertical="center"/>
    </xf>
    <xf numFmtId="14" fontId="9" fillId="17" borderId="8" xfId="0" applyNumberFormat="1" applyFont="1" applyFill="1" applyBorder="1" applyAlignment="1">
      <alignment horizontal="center" vertical="top"/>
    </xf>
    <xf numFmtId="0" fontId="9" fillId="17" borderId="8" xfId="0" applyFont="1" applyFill="1" applyBorder="1" applyAlignment="1">
      <alignment horizontal="center" vertical="top"/>
    </xf>
    <xf numFmtId="14" fontId="9" fillId="17" borderId="8" xfId="0" applyNumberFormat="1" applyFont="1" applyFill="1" applyBorder="1" applyAlignment="1">
      <alignment vertical="top"/>
    </xf>
    <xf numFmtId="0" fontId="9" fillId="17" borderId="8" xfId="0" applyFont="1" applyFill="1" applyBorder="1" applyAlignment="1">
      <alignment vertical="top"/>
    </xf>
    <xf numFmtId="0" fontId="10" fillId="18" borderId="8" xfId="5" applyFont="1" applyFill="1" applyBorder="1" applyAlignment="1">
      <alignment horizontal="left" vertical="top"/>
    </xf>
    <xf numFmtId="0" fontId="10" fillId="16" borderId="8" xfId="5" applyFont="1" applyFill="1" applyBorder="1" applyAlignment="1">
      <alignment horizontal="left" vertical="top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9" fillId="0" borderId="8" xfId="4" applyNumberFormat="1" applyFont="1" applyFill="1" applyBorder="1" applyAlignment="1" applyProtection="1">
      <alignment horizontal="left" vertical="top"/>
      <protection locked="0"/>
    </xf>
    <xf numFmtId="9" fontId="0" fillId="0" borderId="8" xfId="1" applyFont="1" applyBorder="1" applyAlignment="1">
      <alignment vertical="top"/>
    </xf>
    <xf numFmtId="0" fontId="0" fillId="16" borderId="8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164" fontId="9" fillId="18" borderId="8" xfId="4" applyNumberFormat="1" applyFont="1" applyFill="1" applyBorder="1" applyAlignment="1" applyProtection="1">
      <alignment horizontal="left" vertical="top"/>
      <protection locked="0"/>
    </xf>
    <xf numFmtId="0" fontId="0" fillId="18" borderId="8" xfId="0" applyFill="1" applyBorder="1" applyAlignment="1">
      <alignment vertical="top"/>
    </xf>
    <xf numFmtId="164" fontId="9" fillId="16" borderId="8" xfId="4" applyNumberFormat="1" applyFont="1" applyFill="1" applyBorder="1" applyAlignment="1" applyProtection="1">
      <alignment horizontal="left" vertical="top"/>
      <protection locked="0"/>
    </xf>
    <xf numFmtId="9" fontId="0" fillId="16" borderId="8" xfId="1" applyFont="1" applyFill="1" applyBorder="1" applyAlignment="1">
      <alignment vertical="top"/>
    </xf>
    <xf numFmtId="164" fontId="9" fillId="17" borderId="8" xfId="4" applyNumberFormat="1" applyFont="1" applyFill="1" applyBorder="1" applyAlignment="1" applyProtection="1">
      <alignment horizontal="left" vertical="top"/>
      <protection locked="0"/>
    </xf>
    <xf numFmtId="9" fontId="0" fillId="17" borderId="8" xfId="1" applyFont="1" applyFill="1" applyBorder="1" applyAlignment="1">
      <alignment vertical="top"/>
    </xf>
    <xf numFmtId="9" fontId="0" fillId="18" borderId="8" xfId="1" applyFont="1" applyFill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left" vertical="center"/>
    </xf>
    <xf numFmtId="0" fontId="0" fillId="0" borderId="8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9" fillId="8" borderId="8" xfId="0" applyFont="1" applyFill="1" applyBorder="1" applyAlignment="1">
      <alignment horizontal="center" vertical="top"/>
    </xf>
    <xf numFmtId="16" fontId="0" fillId="0" borderId="0" xfId="0" applyNumberFormat="1"/>
    <xf numFmtId="166" fontId="0" fillId="0" borderId="0" xfId="0" applyNumberFormat="1" applyAlignment="1">
      <alignment textRotation="90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0" borderId="0" xfId="0" applyAlignment="1">
      <alignment horizontal="center" vertical="center"/>
    </xf>
    <xf numFmtId="167" fontId="1" fillId="0" borderId="0" xfId="6" applyNumberFormat="1" applyFont="1"/>
    <xf numFmtId="1" fontId="0" fillId="0" borderId="0" xfId="0" applyNumberFormat="1"/>
    <xf numFmtId="0" fontId="0" fillId="19" borderId="8" xfId="0" applyNumberFormat="1" applyFill="1" applyBorder="1" applyAlignment="1">
      <alignment horizontal="center"/>
    </xf>
    <xf numFmtId="0" fontId="15" fillId="17" borderId="10" xfId="0" applyFont="1" applyFill="1" applyBorder="1" applyAlignment="1">
      <alignment vertical="center"/>
    </xf>
    <xf numFmtId="0" fontId="0" fillId="0" borderId="9" xfId="0" applyBorder="1"/>
    <xf numFmtId="0" fontId="16" fillId="0" borderId="11" xfId="0" applyFont="1" applyFill="1" applyBorder="1"/>
    <xf numFmtId="0" fontId="16" fillId="0" borderId="12" xfId="0" applyFont="1" applyFill="1" applyBorder="1"/>
    <xf numFmtId="0" fontId="15" fillId="0" borderId="12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6" fillId="0" borderId="14" xfId="0" applyFont="1" applyFill="1" applyBorder="1"/>
    <xf numFmtId="168" fontId="14" fillId="0" borderId="13" xfId="0" applyNumberFormat="1" applyFont="1" applyFill="1" applyBorder="1" applyAlignment="1">
      <alignment horizontal="center" vertical="center"/>
    </xf>
    <xf numFmtId="168" fontId="14" fillId="9" borderId="13" xfId="0" applyNumberFormat="1" applyFont="1" applyFill="1" applyBorder="1" applyAlignment="1">
      <alignment horizontal="center" vertical="center"/>
    </xf>
    <xf numFmtId="168" fontId="14" fillId="0" borderId="15" xfId="0" applyNumberFormat="1" applyFont="1" applyFill="1" applyBorder="1" applyAlignment="1">
      <alignment horizontal="center" vertical="center"/>
    </xf>
    <xf numFmtId="0" fontId="16" fillId="0" borderId="0" xfId="0" applyFont="1" applyFill="1"/>
    <xf numFmtId="0" fontId="0" fillId="0" borderId="16" xfId="0" applyFill="1" applyBorder="1"/>
    <xf numFmtId="0" fontId="15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/>
    </xf>
    <xf numFmtId="16" fontId="15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/>
    <xf numFmtId="0" fontId="14" fillId="0" borderId="2" xfId="0" applyFont="1" applyFill="1" applyBorder="1" applyAlignment="1">
      <alignment horizontal="center"/>
    </xf>
    <xf numFmtId="0" fontId="14" fillId="0" borderId="2" xfId="0" applyFont="1" applyFill="1" applyBorder="1"/>
    <xf numFmtId="16" fontId="14" fillId="0" borderId="2" xfId="0" applyNumberFormat="1" applyFont="1" applyFill="1" applyBorder="1" applyAlignment="1">
      <alignment horizontal="center"/>
    </xf>
    <xf numFmtId="16" fontId="14" fillId="0" borderId="2" xfId="0" applyNumberFormat="1" applyFont="1" applyFill="1" applyBorder="1"/>
    <xf numFmtId="0" fontId="14" fillId="0" borderId="17" xfId="0" applyFont="1" applyFill="1" applyBorder="1"/>
    <xf numFmtId="0" fontId="14" fillId="0" borderId="18" xfId="0" applyFont="1" applyFill="1" applyBorder="1" applyAlignment="1">
      <alignment horizontal="left"/>
    </xf>
    <xf numFmtId="0" fontId="0" fillId="0" borderId="19" xfId="0" applyFill="1" applyBorder="1"/>
    <xf numFmtId="0" fontId="0" fillId="0" borderId="19" xfId="0" applyFill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0" fontId="14" fillId="0" borderId="19" xfId="0" applyNumberFormat="1" applyFont="1" applyFill="1" applyBorder="1" applyAlignment="1">
      <alignment horizontal="center"/>
    </xf>
    <xf numFmtId="0" fontId="14" fillId="0" borderId="20" xfId="0" applyNumberFormat="1" applyFont="1" applyFill="1" applyBorder="1" applyAlignment="1">
      <alignment horizontal="center"/>
    </xf>
    <xf numFmtId="0" fontId="14" fillId="0" borderId="3" xfId="0" applyNumberFormat="1" applyFont="1" applyFill="1" applyBorder="1" applyAlignment="1">
      <alignment horizontal="center"/>
    </xf>
    <xf numFmtId="0" fontId="0" fillId="0" borderId="21" xfId="0" applyFill="1" applyBorder="1" applyAlignment="1">
      <alignment horizontal="left" indent="1"/>
    </xf>
    <xf numFmtId="0" fontId="0" fillId="0" borderId="8" xfId="0" applyFill="1" applyBorder="1"/>
    <xf numFmtId="0" fontId="0" fillId="0" borderId="8" xfId="0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0" fontId="0" fillId="19" borderId="22" xfId="0" applyNumberFormat="1" applyFill="1" applyBorder="1" applyAlignment="1">
      <alignment horizontal="center"/>
    </xf>
    <xf numFmtId="0" fontId="14" fillId="0" borderId="21" xfId="0" applyFont="1" applyFill="1" applyBorder="1" applyAlignment="1">
      <alignment horizontal="left"/>
    </xf>
    <xf numFmtId="0" fontId="14" fillId="0" borderId="8" xfId="0" applyNumberFormat="1" applyFont="1" applyFill="1" applyBorder="1" applyAlignment="1">
      <alignment horizontal="center"/>
    </xf>
    <xf numFmtId="0" fontId="14" fillId="0" borderId="22" xfId="0" applyNumberFormat="1" applyFont="1" applyFill="1" applyBorder="1" applyAlignment="1">
      <alignment horizontal="center"/>
    </xf>
    <xf numFmtId="0" fontId="14" fillId="19" borderId="8" xfId="0" applyNumberFormat="1" applyFont="1" applyFill="1" applyBorder="1" applyAlignment="1">
      <alignment horizontal="center"/>
    </xf>
    <xf numFmtId="0" fontId="14" fillId="19" borderId="22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left" indent="1"/>
    </xf>
    <xf numFmtId="0" fontId="0" fillId="0" borderId="24" xfId="0" applyFill="1" applyBorder="1"/>
    <xf numFmtId="0" fontId="0" fillId="0" borderId="24" xfId="0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0" fontId="0" fillId="19" borderId="24" xfId="0" applyNumberFormat="1" applyFill="1" applyBorder="1" applyAlignment="1">
      <alignment horizontal="center"/>
    </xf>
    <xf numFmtId="0" fontId="0" fillId="19" borderId="25" xfId="0" applyNumberFormat="1" applyFill="1" applyBorder="1" applyAlignment="1">
      <alignment horizontal="center"/>
    </xf>
    <xf numFmtId="0" fontId="0" fillId="0" borderId="26" xfId="0" applyFill="1" applyBorder="1" applyAlignment="1">
      <alignment horizontal="left" indent="1"/>
    </xf>
    <xf numFmtId="0" fontId="0" fillId="0" borderId="6" xfId="0" applyFill="1" applyBorder="1"/>
    <xf numFmtId="0" fontId="0" fillId="0" borderId="6" xfId="0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/>
    </xf>
    <xf numFmtId="0" fontId="0" fillId="0" borderId="27" xfId="0" applyNumberFormat="1" applyFill="1" applyBorder="1" applyAlignment="1">
      <alignment horizontal="center"/>
    </xf>
    <xf numFmtId="0" fontId="0" fillId="0" borderId="21" xfId="0" applyFill="1" applyBorder="1"/>
    <xf numFmtId="0" fontId="0" fillId="0" borderId="22" xfId="0" applyFill="1" applyBorder="1"/>
    <xf numFmtId="0" fontId="0" fillId="0" borderId="2" xfId="0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0" fillId="0" borderId="17" xfId="0" applyFill="1" applyBorder="1"/>
    <xf numFmtId="0" fontId="0" fillId="0" borderId="18" xfId="0" applyFill="1" applyBorder="1"/>
    <xf numFmtId="1" fontId="0" fillId="8" borderId="8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9" fontId="0" fillId="0" borderId="8" xfId="0" applyNumberFormat="1" applyFill="1" applyBorder="1" applyAlignment="1">
      <alignment horizontal="center" vertical="center"/>
    </xf>
    <xf numFmtId="0" fontId="0" fillId="0" borderId="23" xfId="0" applyFill="1" applyBorder="1"/>
    <xf numFmtId="9" fontId="0" fillId="0" borderId="24" xfId="0" applyNumberFormat="1" applyFill="1" applyBorder="1" applyAlignment="1">
      <alignment horizontal="center" vertical="center"/>
    </xf>
    <xf numFmtId="1" fontId="0" fillId="8" borderId="24" xfId="0" applyNumberFormat="1" applyFill="1" applyBorder="1" applyAlignment="1">
      <alignment horizontal="center" vertical="center"/>
    </xf>
    <xf numFmtId="1" fontId="0" fillId="0" borderId="25" xfId="0" applyNumberFormat="1" applyFill="1" applyBorder="1" applyAlignment="1">
      <alignment horizontal="center" vertical="center"/>
    </xf>
    <xf numFmtId="0" fontId="0" fillId="0" borderId="26" xfId="0" applyFill="1" applyBorder="1"/>
    <xf numFmtId="1" fontId="0" fillId="0" borderId="27" xfId="0" applyNumberFormat="1" applyFill="1" applyBorder="1" applyAlignment="1">
      <alignment horizontal="center" vertical="center"/>
    </xf>
    <xf numFmtId="1" fontId="13" fillId="0" borderId="24" xfId="0" applyNumberFormat="1" applyFont="1" applyFill="1" applyBorder="1" applyAlignment="1">
      <alignment horizontal="center" vertical="center"/>
    </xf>
    <xf numFmtId="0" fontId="0" fillId="0" borderId="28" xfId="0" applyFill="1" applyBorder="1"/>
    <xf numFmtId="0" fontId="0" fillId="0" borderId="29" xfId="0" applyFill="1" applyBorder="1"/>
    <xf numFmtId="0" fontId="0" fillId="0" borderId="29" xfId="0" applyFill="1" applyBorder="1" applyAlignment="1">
      <alignment horizontal="center" vertical="center"/>
    </xf>
    <xf numFmtId="1" fontId="0" fillId="0" borderId="29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13" fillId="0" borderId="30" xfId="0" applyNumberFormat="1" applyFont="1" applyFill="1" applyBorder="1" applyAlignment="1">
      <alignment horizontal="left" vertical="center"/>
    </xf>
    <xf numFmtId="1" fontId="0" fillId="0" borderId="31" xfId="0" applyNumberFormat="1" applyFill="1" applyBorder="1" applyAlignment="1">
      <alignment horizontal="center" vertical="center"/>
    </xf>
    <xf numFmtId="0" fontId="0" fillId="19" borderId="27" xfId="0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0" fillId="19" borderId="22" xfId="0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9" fontId="0" fillId="19" borderId="22" xfId="0" applyNumberFormat="1" applyFill="1" applyBorder="1" applyAlignment="1">
      <alignment horizontal="center" vertical="center"/>
    </xf>
    <xf numFmtId="1" fontId="0" fillId="19" borderId="22" xfId="0" applyNumberFormat="1" applyFill="1" applyBorder="1" applyAlignment="1">
      <alignment horizontal="center" vertical="center"/>
    </xf>
    <xf numFmtId="1" fontId="0" fillId="0" borderId="8" xfId="0" applyNumberFormat="1" applyFill="1" applyBorder="1"/>
    <xf numFmtId="1" fontId="0" fillId="0" borderId="7" xfId="0" applyNumberFormat="1" applyFill="1" applyBorder="1"/>
    <xf numFmtId="1" fontId="0" fillId="0" borderId="2" xfId="0" applyNumberFormat="1" applyFill="1" applyBorder="1"/>
    <xf numFmtId="0" fontId="0" fillId="19" borderId="17" xfId="0" applyFill="1" applyBorder="1" applyAlignment="1">
      <alignment horizontal="center" vertical="center"/>
    </xf>
    <xf numFmtId="1" fontId="0" fillId="0" borderId="9" xfId="0" applyNumberFormat="1" applyFill="1" applyBorder="1"/>
    <xf numFmtId="1" fontId="0" fillId="0" borderId="19" xfId="0" applyNumberFormat="1" applyFill="1" applyBorder="1"/>
    <xf numFmtId="1" fontId="0" fillId="0" borderId="20" xfId="0" applyNumberFormat="1" applyFill="1" applyBorder="1" applyAlignment="1">
      <alignment horizontal="center" vertical="center"/>
    </xf>
    <xf numFmtId="167" fontId="1" fillId="0" borderId="8" xfId="6" applyNumberFormat="1" applyFont="1" applyFill="1" applyBorder="1" applyAlignment="1">
      <alignment horizontal="left" vertical="center"/>
    </xf>
    <xf numFmtId="167" fontId="1" fillId="19" borderId="8" xfId="6" applyNumberFormat="1" applyFont="1" applyFill="1" applyBorder="1" applyAlignment="1">
      <alignment horizontal="left" vertical="center"/>
    </xf>
    <xf numFmtId="169" fontId="0" fillId="0" borderId="24" xfId="0" applyNumberFormat="1" applyFill="1" applyBorder="1" applyAlignment="1">
      <alignment horizontal="center" vertical="center"/>
    </xf>
    <xf numFmtId="169" fontId="0" fillId="0" borderId="29" xfId="0" applyNumberFormat="1" applyFill="1" applyBorder="1" applyAlignment="1">
      <alignment horizontal="center" vertical="center"/>
    </xf>
    <xf numFmtId="169" fontId="0" fillId="0" borderId="19" xfId="0" applyNumberFormat="1" applyFill="1" applyBorder="1" applyAlignment="1">
      <alignment horizontal="center" vertical="center"/>
    </xf>
    <xf numFmtId="169" fontId="0" fillId="0" borderId="20" xfId="0" applyNumberFormat="1" applyFill="1" applyBorder="1" applyAlignment="1">
      <alignment horizontal="center" vertical="center"/>
    </xf>
    <xf numFmtId="169" fontId="0" fillId="0" borderId="8" xfId="0" applyNumberFormat="1" applyFill="1" applyBorder="1" applyAlignment="1">
      <alignment horizontal="center" vertical="center"/>
    </xf>
    <xf numFmtId="169" fontId="0" fillId="0" borderId="22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13" fillId="0" borderId="8" xfId="0" applyNumberFormat="1" applyFon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169" fontId="0" fillId="0" borderId="25" xfId="0" applyNumberFormat="1" applyFill="1" applyBorder="1" applyAlignment="1">
      <alignment horizontal="center" vertical="center"/>
    </xf>
    <xf numFmtId="0" fontId="15" fillId="17" borderId="9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0" xfId="0" applyAlignment="1">
      <alignment horizontal="left" indent="1"/>
    </xf>
    <xf numFmtId="167" fontId="1" fillId="0" borderId="0" xfId="6" applyNumberFormat="1" applyFont="1" applyAlignment="1">
      <alignment horizontal="center"/>
    </xf>
    <xf numFmtId="168" fontId="14" fillId="0" borderId="8" xfId="0" applyNumberFormat="1" applyFont="1" applyFill="1" applyBorder="1" applyAlignment="1">
      <alignment horizontal="center" vertical="center"/>
    </xf>
    <xf numFmtId="168" fontId="14" fillId="9" borderId="8" xfId="0" applyNumberFormat="1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/>
    </xf>
    <xf numFmtId="16" fontId="14" fillId="0" borderId="8" xfId="0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0" borderId="8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9" fontId="0" fillId="19" borderId="8" xfId="0" applyNumberFormat="1" applyFill="1" applyBorder="1" applyAlignment="1">
      <alignment horizontal="center" vertical="center"/>
    </xf>
    <xf numFmtId="1" fontId="0" fillId="19" borderId="8" xfId="0" applyNumberFormat="1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0" borderId="0" xfId="0" applyFill="1"/>
    <xf numFmtId="167" fontId="1" fillId="20" borderId="8" xfId="6" applyNumberFormat="1" applyFont="1" applyFill="1" applyBorder="1" applyAlignment="1">
      <alignment horizontal="center" vertical="center"/>
    </xf>
    <xf numFmtId="1" fontId="0" fillId="0" borderId="0" xfId="0" applyNumberFormat="1" applyFill="1"/>
    <xf numFmtId="0" fontId="0" fillId="22" borderId="8" xfId="0" applyFill="1" applyBorder="1"/>
    <xf numFmtId="0" fontId="0" fillId="22" borderId="8" xfId="0" applyFill="1" applyBorder="1" applyAlignment="1">
      <alignment horizontal="center" vertical="center"/>
    </xf>
    <xf numFmtId="1" fontId="0" fillId="22" borderId="8" xfId="0" applyNumberFormat="1" applyFill="1" applyBorder="1" applyAlignment="1">
      <alignment horizontal="center" vertical="center"/>
    </xf>
    <xf numFmtId="0" fontId="0" fillId="22" borderId="8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169" fontId="0" fillId="0" borderId="0" xfId="0" applyNumberFormat="1" applyAlignment="1">
      <alignment horizontal="center"/>
    </xf>
    <xf numFmtId="164" fontId="0" fillId="5" borderId="0" xfId="0" applyNumberFormat="1" applyFill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5" borderId="0" xfId="0" applyNumberFormat="1" applyFill="1"/>
    <xf numFmtId="0" fontId="0" fillId="0" borderId="0" xfId="0" applyNumberFormat="1"/>
    <xf numFmtId="1" fontId="0" fillId="12" borderId="8" xfId="0" applyNumberFormat="1" applyFill="1" applyBorder="1" applyAlignment="1">
      <alignment horizontal="center" vertical="center"/>
    </xf>
    <xf numFmtId="1" fontId="0" fillId="12" borderId="24" xfId="0" applyNumberFormat="1" applyFill="1" applyBorder="1" applyAlignment="1">
      <alignment horizontal="center" vertical="center"/>
    </xf>
    <xf numFmtId="1" fontId="0" fillId="12" borderId="2" xfId="0" applyNumberFormat="1" applyFill="1" applyBorder="1" applyAlignment="1">
      <alignment horizontal="left" vertical="center"/>
    </xf>
    <xf numFmtId="1" fontId="0" fillId="12" borderId="2" xfId="0" applyNumberFormat="1" applyFill="1" applyBorder="1" applyAlignment="1">
      <alignment horizontal="center" vertical="center"/>
    </xf>
    <xf numFmtId="0" fontId="0" fillId="0" borderId="13" xfId="0" applyFill="1" applyBorder="1"/>
    <xf numFmtId="0" fontId="0" fillId="0" borderId="20" xfId="0" applyFill="1" applyBorder="1"/>
    <xf numFmtId="167" fontId="1" fillId="0" borderId="19" xfId="6" applyNumberFormat="1" applyFont="1" applyFill="1" applyBorder="1" applyAlignment="1">
      <alignment horizontal="left" vertical="center"/>
    </xf>
    <xf numFmtId="0" fontId="0" fillId="0" borderId="25" xfId="0" applyFill="1" applyBorder="1"/>
    <xf numFmtId="0" fontId="0" fillId="5" borderId="21" xfId="0" applyFill="1" applyBorder="1"/>
    <xf numFmtId="0" fontId="0" fillId="5" borderId="8" xfId="0" applyFill="1" applyBorder="1"/>
    <xf numFmtId="1" fontId="0" fillId="5" borderId="8" xfId="0" applyNumberFormat="1" applyFill="1" applyBorder="1" applyAlignment="1">
      <alignment horizontal="center" vertical="center"/>
    </xf>
    <xf numFmtId="0" fontId="0" fillId="10" borderId="8" xfId="0" applyNumberForma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14" fillId="10" borderId="8" xfId="0" applyNumberFormat="1" applyFont="1" applyFill="1" applyBorder="1" applyAlignment="1">
      <alignment horizontal="center"/>
    </xf>
    <xf numFmtId="1" fontId="0" fillId="10" borderId="8" xfId="0" applyNumberFormat="1" applyFill="1" applyBorder="1" applyAlignment="1">
      <alignment horizontal="center" vertical="center"/>
    </xf>
    <xf numFmtId="169" fontId="0" fillId="10" borderId="8" xfId="0" applyNumberFormat="1" applyFill="1" applyBorder="1" applyAlignment="1">
      <alignment horizontal="center"/>
    </xf>
    <xf numFmtId="169" fontId="14" fillId="10" borderId="8" xfId="0" applyNumberFormat="1" applyFont="1" applyFill="1" applyBorder="1" applyAlignment="1">
      <alignment horizontal="center"/>
    </xf>
    <xf numFmtId="1" fontId="20" fillId="0" borderId="24" xfId="0" applyNumberFormat="1" applyFont="1" applyFill="1" applyBorder="1" applyAlignment="1">
      <alignment horizontal="center" vertical="center"/>
    </xf>
    <xf numFmtId="1" fontId="20" fillId="0" borderId="30" xfId="0" applyNumberFormat="1" applyFont="1" applyFill="1" applyBorder="1" applyAlignment="1">
      <alignment horizontal="center" vertical="center"/>
    </xf>
    <xf numFmtId="1" fontId="20" fillId="0" borderId="29" xfId="0" applyNumberFormat="1" applyFont="1" applyFill="1" applyBorder="1" applyAlignment="1">
      <alignment horizontal="center" vertical="center"/>
    </xf>
    <xf numFmtId="1" fontId="20" fillId="0" borderId="3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1" fontId="20" fillId="0" borderId="8" xfId="0" applyNumberFormat="1" applyFont="1" applyFill="1" applyBorder="1" applyAlignment="1">
      <alignment horizontal="center" vertical="center"/>
    </xf>
    <xf numFmtId="1" fontId="20" fillId="0" borderId="8" xfId="0" applyNumberFormat="1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169" fontId="20" fillId="0" borderId="8" xfId="0" applyNumberFormat="1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/>
    </xf>
    <xf numFmtId="0" fontId="20" fillId="8" borderId="8" xfId="0" applyFont="1" applyFill="1" applyBorder="1" applyAlignment="1">
      <alignment horizontal="center" vertical="center"/>
    </xf>
    <xf numFmtId="1" fontId="20" fillId="22" borderId="8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69" fontId="20" fillId="22" borderId="8" xfId="0" applyNumberFormat="1" applyFont="1" applyFill="1" applyBorder="1" applyAlignment="1">
      <alignment horizontal="center" vertical="center"/>
    </xf>
    <xf numFmtId="1" fontId="20" fillId="0" borderId="8" xfId="0" applyNumberFormat="1" applyFont="1" applyBorder="1" applyAlignment="1">
      <alignment horizontal="center"/>
    </xf>
    <xf numFmtId="169" fontId="20" fillId="22" borderId="8" xfId="0" applyNumberFormat="1" applyFont="1" applyFill="1" applyBorder="1" applyAlignment="1">
      <alignment horizontal="center"/>
    </xf>
    <xf numFmtId="0" fontId="20" fillId="22" borderId="8" xfId="0" applyFont="1" applyFill="1" applyBorder="1" applyAlignment="1">
      <alignment horizontal="center"/>
    </xf>
    <xf numFmtId="169" fontId="20" fillId="12" borderId="8" xfId="0" applyNumberFormat="1" applyFont="1" applyFill="1" applyBorder="1" applyAlignment="1">
      <alignment horizontal="center"/>
    </xf>
    <xf numFmtId="0" fontId="20" fillId="12" borderId="8" xfId="0" applyFont="1" applyFill="1" applyBorder="1" applyAlignment="1">
      <alignment horizontal="center"/>
    </xf>
  </cellXfs>
  <cellStyles count="7">
    <cellStyle name="Check Cell" xfId="3" builtinId="23"/>
    <cellStyle name="Comma" xfId="6" builtinId="3"/>
    <cellStyle name="Good" xfId="2" builtinId="26"/>
    <cellStyle name="Normal" xfId="0" builtinId="0"/>
    <cellStyle name="Normal 2 2 2" xfId="5"/>
    <cellStyle name="Normal 8" xfId="4"/>
    <cellStyle name="Percent" xfId="1" builtinId="5"/>
  </cellStyles>
  <dxfs count="91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numFmt numFmtId="164" formatCode="m/d;@"/>
      <alignment horizontal="left" vertical="center" readingOrder="0"/>
    </dxf>
    <dxf>
      <numFmt numFmtId="164" formatCode="m/d;@"/>
      <alignment horizontal="left" vertical="center" readingOrder="0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m/d/yyyy"/>
      <fill>
        <patternFill patternType="solid">
          <fgColor indexed="64"/>
          <bgColor theme="6" tint="0.3999755851924192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m/d/yyyy"/>
      <fill>
        <patternFill patternType="solid">
          <fgColor indexed="64"/>
          <bgColor theme="6" tint="0.3999755851924192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m/d/yyyy"/>
      <fill>
        <patternFill patternType="solid">
          <fgColor indexed="64"/>
          <bgColor theme="6" tint="0.3999755851924192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m/d/yyyy"/>
      <fill>
        <patternFill patternType="solid">
          <fgColor indexed="64"/>
          <bgColor theme="6" tint="0.3999755851924192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m/d/yyyy"/>
      <fill>
        <patternFill patternType="solid">
          <fgColor indexed="64"/>
          <bgColor theme="6" tint="0.3999755851924192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m/d/yyyy"/>
      <fill>
        <patternFill patternType="solid">
          <fgColor indexed="64"/>
          <bgColor theme="6" tint="0.3999755851924192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m/d;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m/d/yyyy"/>
      <fill>
        <patternFill patternType="solid">
          <fgColor indexed="64"/>
          <bgColor theme="6" tint="0.3999755851924192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m/d/yyyy"/>
      <fill>
        <patternFill patternType="solid">
          <fgColor indexed="64"/>
          <bgColor theme="6" tint="0.39997558519241921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m/d/yyyy"/>
      <fill>
        <patternFill patternType="solid">
          <fgColor indexed="64"/>
          <bgColor theme="6" tint="0.39997558519241921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m/d/yyyy"/>
      <fill>
        <patternFill patternType="solid">
          <fgColor indexed="64"/>
          <bgColor theme="6" tint="0.39997558519241921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m/d/yyyy"/>
      <fill>
        <patternFill patternType="solid">
          <fgColor indexed="64"/>
          <bgColor theme="6" tint="0.39997558519241921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m/d/yyyy"/>
      <fill>
        <patternFill patternType="solid">
          <fgColor indexed="64"/>
          <bgColor theme="6" tint="0.3999755851924192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m/d;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pimpalkar/AppData/Local/Microsoft/Windows/Temporary%20Internet%20Files/Content.Outlook/77Y3LQYL/GileadUpgrade_R1226_WICER_Development_SQA_Tracker_v16%20v1-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attar/Desktop/Automation%20status%20-%20EBS%20Upgr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CEW Tracker"/>
      <sheetName val="Sheet2"/>
      <sheetName val="SQA Execution Plan"/>
      <sheetName val="Test design status"/>
      <sheetName val="Execution Plan"/>
      <sheetName val="Sheet4"/>
      <sheetName val="Sheet1"/>
      <sheetName val="Sheet9"/>
      <sheetName val="SQA Test design plan"/>
      <sheetName val="SQA Execution plan - old"/>
      <sheetName val="Test execution Status"/>
      <sheetName val="Automation View"/>
      <sheetName val="Actual execution "/>
      <sheetName val="FUT Plan By Week"/>
      <sheetName val="FUT Plan By Resource"/>
      <sheetName val="SVN Version Tracking"/>
      <sheetName val="InfligtCRs"/>
      <sheetName val="Issue Logs"/>
      <sheetName val="Menu and Messages"/>
      <sheetName val="ValueSets"/>
      <sheetName val="Lookups"/>
      <sheetName val="FUT Actual by Workstream"/>
      <sheetName val="SQA Design View -2 "/>
      <sheetName val="New Report"/>
      <sheetName val="SQA execution Report 1"/>
      <sheetName val="FBD Design"/>
      <sheetName val="Pre Int1 Execution Plan"/>
      <sheetName val="Sheet5"/>
      <sheetName val="Sheet6"/>
      <sheetName val="Execution Pl"/>
      <sheetName val="Sheet8"/>
      <sheetName val="Sheet10"/>
    </sheetNames>
    <sheetDataSet>
      <sheetData sheetId="0" refreshError="1">
        <row r="17">
          <cell r="C17" t="str">
            <v>Consolidated Invoice for Spain</v>
          </cell>
          <cell r="D17" t="str">
            <v>OTC</v>
          </cell>
          <cell r="E17" t="str">
            <v>E</v>
          </cell>
          <cell r="F17">
            <v>0</v>
          </cell>
          <cell r="G17" t="str">
            <v>Retrofit</v>
          </cell>
          <cell r="H17" t="str">
            <v>Retrofit</v>
          </cell>
        </row>
        <row r="18">
          <cell r="C18" t="str">
            <v>Extension for Picking in Full Quantities for the Big 3</v>
          </cell>
          <cell r="D18" t="str">
            <v>OTC</v>
          </cell>
          <cell r="E18" t="str">
            <v>E</v>
          </cell>
          <cell r="F18">
            <v>0</v>
          </cell>
          <cell r="G18" t="str">
            <v>Retrofit</v>
          </cell>
          <cell r="H18" t="str">
            <v>Retrofit</v>
          </cell>
        </row>
        <row r="19">
          <cell r="C19" t="str">
            <v>Inbound Interface for Shipping Information from Third Party Logistics Provider (3PL)</v>
          </cell>
          <cell r="D19" t="str">
            <v>OTC</v>
          </cell>
          <cell r="E19" t="str">
            <v>I</v>
          </cell>
          <cell r="F19">
            <v>0</v>
          </cell>
          <cell r="G19" t="str">
            <v>Retrofit</v>
          </cell>
          <cell r="H19" t="str">
            <v>Retrofit</v>
          </cell>
        </row>
        <row r="20">
          <cell r="C20" t="str">
            <v>Japanese 3PL Pick Request Extract Report (Excel)</v>
          </cell>
          <cell r="D20" t="str">
            <v>OTC</v>
          </cell>
          <cell r="E20" t="str">
            <v>R</v>
          </cell>
          <cell r="F20">
            <v>0</v>
          </cell>
          <cell r="G20" t="str">
            <v>Retrofit</v>
          </cell>
          <cell r="H20" t="str">
            <v>Retrofit</v>
          </cell>
        </row>
        <row r="21">
          <cell r="C21" t="str">
            <v>MSCA - EBS-Axway Returns/RMA counterfeit and Recall Serialization Process (Master Component)</v>
          </cell>
          <cell r="D21" t="str">
            <v>OTC</v>
          </cell>
          <cell r="E21" t="str">
            <v>E</v>
          </cell>
          <cell r="F21">
            <v>0</v>
          </cell>
          <cell r="G21" t="str">
            <v>Retrofit</v>
          </cell>
          <cell r="H21" t="str">
            <v>Retrofit</v>
          </cell>
        </row>
        <row r="22">
          <cell r="C22" t="str">
            <v>Greek Localization turnover report</v>
          </cell>
          <cell r="D22" t="str">
            <v>OTC</v>
          </cell>
          <cell r="E22" t="str">
            <v>E</v>
          </cell>
          <cell r="F22">
            <v>0</v>
          </cell>
          <cell r="G22" t="str">
            <v>Retrofit</v>
          </cell>
          <cell r="H22" t="str">
            <v>Retrofit</v>
          </cell>
        </row>
        <row r="23">
          <cell r="C23" t="str">
            <v>VAT Compliance Project</v>
          </cell>
          <cell r="D23" t="str">
            <v>OTC</v>
          </cell>
          <cell r="E23" t="str">
            <v>E</v>
          </cell>
          <cell r="F23">
            <v>0</v>
          </cell>
          <cell r="G23" t="str">
            <v>Retrofit</v>
          </cell>
          <cell r="H23" t="str">
            <v>Retrofit</v>
          </cell>
        </row>
        <row r="24">
          <cell r="C24" t="str">
            <v>Automatic Cash Application</v>
          </cell>
          <cell r="D24" t="str">
            <v>OTC</v>
          </cell>
          <cell r="E24" t="str">
            <v>E</v>
          </cell>
          <cell r="F24">
            <v>0</v>
          </cell>
          <cell r="G24" t="str">
            <v>Retrofit</v>
          </cell>
          <cell r="H24" t="str">
            <v>Retrofit</v>
          </cell>
        </row>
        <row r="25">
          <cell r="C25" t="str">
            <v>Outbound Interface to send Credit Memos for RMAs to GENCO</v>
          </cell>
          <cell r="D25" t="str">
            <v>OTC</v>
          </cell>
          <cell r="E25" t="str">
            <v>I</v>
          </cell>
          <cell r="F25">
            <v>0</v>
          </cell>
          <cell r="G25" t="str">
            <v>Retrofit</v>
          </cell>
          <cell r="H25" t="str">
            <v>Retrofit</v>
          </cell>
        </row>
        <row r="26">
          <cell r="C26" t="str">
            <v>Attaching Pack Slips on Sales Order Header</v>
          </cell>
          <cell r="D26" t="str">
            <v>OTC</v>
          </cell>
          <cell r="E26" t="str">
            <v>I</v>
          </cell>
          <cell r="F26">
            <v>0</v>
          </cell>
          <cell r="G26" t="str">
            <v>Retrofit</v>
          </cell>
          <cell r="H26" t="str">
            <v>Retrofit</v>
          </cell>
        </row>
        <row r="27">
          <cell r="C27" t="str">
            <v>Japan Shikiro-Sho (Invoice) Information outbound</v>
          </cell>
          <cell r="D27" t="str">
            <v>OTC</v>
          </cell>
          <cell r="E27" t="str">
            <v>I</v>
          </cell>
          <cell r="F27">
            <v>0</v>
          </cell>
          <cell r="G27" t="str">
            <v>Retrofit</v>
          </cell>
          <cell r="H27" t="str">
            <v>Retrofit</v>
          </cell>
        </row>
        <row r="28">
          <cell r="C28" t="str">
            <v>Receipt Application Invoice</v>
          </cell>
          <cell r="D28" t="str">
            <v>OTC</v>
          </cell>
          <cell r="E28" t="str">
            <v>R</v>
          </cell>
          <cell r="F28">
            <v>0</v>
          </cell>
          <cell r="G28" t="str">
            <v>Retrofit</v>
          </cell>
          <cell r="H28" t="str">
            <v>Retrofit</v>
          </cell>
        </row>
        <row r="29">
          <cell r="C29" t="str">
            <v>Italy Autoadjustment wrapper</v>
          </cell>
          <cell r="D29" t="str">
            <v>OTC</v>
          </cell>
          <cell r="E29" t="str">
            <v>E</v>
          </cell>
          <cell r="F29">
            <v>0</v>
          </cell>
          <cell r="G29" t="str">
            <v>Retrofit</v>
          </cell>
          <cell r="H29" t="str">
            <v>Retrofit</v>
          </cell>
        </row>
        <row r="30">
          <cell r="C30" t="str">
            <v>AR Transactions WebADI</v>
          </cell>
          <cell r="D30" t="str">
            <v>OTC</v>
          </cell>
          <cell r="E30" t="str">
            <v>E</v>
          </cell>
          <cell r="F30">
            <v>0</v>
          </cell>
          <cell r="G30" t="str">
            <v>Retrofit</v>
          </cell>
          <cell r="H30" t="str">
            <v>Retrofit</v>
          </cell>
        </row>
        <row r="31">
          <cell r="C31" t="str">
            <v>Inbound Interface for Clinical IVX</v>
          </cell>
          <cell r="D31" t="str">
            <v>OTC</v>
          </cell>
          <cell r="E31" t="str">
            <v>I</v>
          </cell>
          <cell r="F31">
            <v>0</v>
          </cell>
          <cell r="G31" t="str">
            <v>Retrofit</v>
          </cell>
          <cell r="H31" t="str">
            <v>Retrofit</v>
          </cell>
        </row>
        <row r="32">
          <cell r="C32" t="str">
            <v>Sales orders and credit information outbound to Model N</v>
          </cell>
          <cell r="D32" t="str">
            <v>OTC</v>
          </cell>
          <cell r="E32" t="str">
            <v>I</v>
          </cell>
          <cell r="F32">
            <v>0</v>
          </cell>
          <cell r="G32" t="str">
            <v>Retrofit</v>
          </cell>
          <cell r="H32" t="str">
            <v>Retrofit</v>
          </cell>
        </row>
        <row r="33">
          <cell r="C33" t="str">
            <v xml:space="preserve">CR 518 EDI 856 Advanced Ship Notices  </v>
          </cell>
          <cell r="D33" t="str">
            <v>OTC</v>
          </cell>
          <cell r="E33" t="str">
            <v>I</v>
          </cell>
          <cell r="F33">
            <v>0</v>
          </cell>
          <cell r="G33" t="str">
            <v>Retrofit</v>
          </cell>
          <cell r="H33" t="str">
            <v>Retrofit</v>
          </cell>
        </row>
        <row r="34">
          <cell r="C34" t="str">
            <v>Inbound Interface to create RMAs via EDI 180 from GENCO</v>
          </cell>
          <cell r="D34" t="str">
            <v>OTC</v>
          </cell>
          <cell r="E34" t="str">
            <v>I</v>
          </cell>
          <cell r="F34">
            <v>0</v>
          </cell>
          <cell r="G34" t="str">
            <v>Retrofit</v>
          </cell>
          <cell r="H34" t="str">
            <v>Retrofit</v>
          </cell>
        </row>
        <row r="35">
          <cell r="C35" t="str">
            <v>Poland Invoice Outbound Interface to National Authorities</v>
          </cell>
          <cell r="D35" t="str">
            <v>OTC</v>
          </cell>
          <cell r="E35" t="str">
            <v>I</v>
          </cell>
          <cell r="F35">
            <v>0</v>
          </cell>
          <cell r="G35" t="str">
            <v>Retrofit</v>
          </cell>
          <cell r="H35" t="str">
            <v>Retrofit</v>
          </cell>
        </row>
        <row r="36">
          <cell r="C36" t="str">
            <v>Inbound Interface for Electronic Sales Order</v>
          </cell>
          <cell r="D36" t="str">
            <v>OTC</v>
          </cell>
          <cell r="E36" t="str">
            <v>I</v>
          </cell>
          <cell r="F36">
            <v>0</v>
          </cell>
          <cell r="G36" t="str">
            <v>Retrofit</v>
          </cell>
          <cell r="H36" t="str">
            <v>Retrofit</v>
          </cell>
        </row>
        <row r="37">
          <cell r="C37" t="str">
            <v>Outbound Interface for Electronic Invoices to Customers</v>
          </cell>
          <cell r="D37" t="str">
            <v>OTC</v>
          </cell>
          <cell r="E37" t="str">
            <v>I</v>
          </cell>
          <cell r="F37">
            <v>0</v>
          </cell>
          <cell r="G37" t="str">
            <v>Retrofit</v>
          </cell>
          <cell r="H37" t="str">
            <v>Retrofit</v>
          </cell>
        </row>
        <row r="38">
          <cell r="C38" t="str">
            <v>Localized Invoice layout for Poland</v>
          </cell>
          <cell r="D38" t="str">
            <v>OTC</v>
          </cell>
          <cell r="E38" t="str">
            <v>I</v>
          </cell>
          <cell r="F38">
            <v>0</v>
          </cell>
          <cell r="G38" t="str">
            <v>Retrofit</v>
          </cell>
          <cell r="H38" t="str">
            <v>Retrofit</v>
          </cell>
        </row>
        <row r="39">
          <cell r="C39" t="str">
            <v>WebADI Approval Management Report</v>
          </cell>
          <cell r="D39" t="str">
            <v>OTC</v>
          </cell>
          <cell r="E39" t="str">
            <v>R</v>
          </cell>
          <cell r="F39">
            <v>0</v>
          </cell>
          <cell r="G39" t="str">
            <v>Retrofit</v>
          </cell>
          <cell r="H39" t="str">
            <v>Retrofit</v>
          </cell>
        </row>
        <row r="40">
          <cell r="C40" t="str">
            <v>Customer Facing Output for Pack Slip</v>
          </cell>
          <cell r="D40" t="str">
            <v>OTC</v>
          </cell>
          <cell r="E40" t="str">
            <v>R</v>
          </cell>
          <cell r="F40">
            <v>0</v>
          </cell>
          <cell r="G40" t="str">
            <v>Retrofit</v>
          </cell>
          <cell r="H40" t="str">
            <v>Retrofit</v>
          </cell>
        </row>
        <row r="41">
          <cell r="C41" t="str">
            <v>Customer facing document for commercial invoice</v>
          </cell>
          <cell r="D41" t="str">
            <v>OTC</v>
          </cell>
          <cell r="E41" t="str">
            <v>R</v>
          </cell>
          <cell r="F41">
            <v>0</v>
          </cell>
          <cell r="G41" t="str">
            <v>Retrofit</v>
          </cell>
          <cell r="H41" t="str">
            <v>Retrofit</v>
          </cell>
        </row>
        <row r="42">
          <cell r="C42" t="str">
            <v>WebADI Approval Workflow</v>
          </cell>
          <cell r="D42" t="str">
            <v>OTC</v>
          </cell>
          <cell r="E42" t="str">
            <v>W</v>
          </cell>
          <cell r="F42">
            <v>0</v>
          </cell>
          <cell r="G42" t="str">
            <v>Retrofit</v>
          </cell>
          <cell r="H42" t="str">
            <v>Retrofit</v>
          </cell>
        </row>
        <row r="43">
          <cell r="C43" t="str">
            <v>GIL DSCSA Web Portal (ADF)</v>
          </cell>
          <cell r="D43" t="str">
            <v>OTC</v>
          </cell>
          <cell r="E43" t="str">
            <v>E</v>
          </cell>
          <cell r="F43">
            <v>0</v>
          </cell>
          <cell r="G43" t="str">
            <v>Retrofit</v>
          </cell>
          <cell r="H43" t="str">
            <v>Retrofit</v>
          </cell>
        </row>
        <row r="44">
          <cell r="C44" t="str">
            <v>GIL DQSA Shipping Compliance Report</v>
          </cell>
          <cell r="D44" t="str">
            <v>OTC</v>
          </cell>
          <cell r="E44" t="str">
            <v>R</v>
          </cell>
          <cell r="F44">
            <v>0</v>
          </cell>
          <cell r="G44" t="str">
            <v>Retrofit</v>
          </cell>
          <cell r="H44" t="str">
            <v>Retrofit</v>
          </cell>
        </row>
        <row r="45">
          <cell r="C45" t="str">
            <v>Auto Invoice Pre-processor extension</v>
          </cell>
          <cell r="D45" t="str">
            <v>OTC</v>
          </cell>
          <cell r="E45" t="str">
            <v>E</v>
          </cell>
          <cell r="F45">
            <v>0</v>
          </cell>
          <cell r="G45" t="str">
            <v>No code change required</v>
          </cell>
          <cell r="H45" t="str">
            <v>No code change required</v>
          </cell>
        </row>
        <row r="46">
          <cell r="C46" t="str">
            <v>EBS-Axway Complete Lot Ship(South Korea)</v>
          </cell>
          <cell r="D46" t="str">
            <v>OTC</v>
          </cell>
          <cell r="E46" t="str">
            <v>E</v>
          </cell>
          <cell r="F46">
            <v>0</v>
          </cell>
          <cell r="G46" t="str">
            <v>No code change required</v>
          </cell>
          <cell r="H46" t="str">
            <v>No code change required</v>
          </cell>
        </row>
        <row r="47">
          <cell r="C47" t="str">
            <v>Automate Logical Receipt for EDI RMAs</v>
          </cell>
          <cell r="D47" t="str">
            <v>OTC</v>
          </cell>
          <cell r="E47" t="str">
            <v>E</v>
          </cell>
          <cell r="F47">
            <v>0</v>
          </cell>
          <cell r="G47" t="str">
            <v>Retrofit</v>
          </cell>
          <cell r="H47" t="str">
            <v>No code change required</v>
          </cell>
        </row>
        <row r="48">
          <cell r="C48" t="str">
            <v>Extension to Automatically Generate Accounting Entries for System Generated Accruals</v>
          </cell>
          <cell r="D48" t="str">
            <v>OTC</v>
          </cell>
          <cell r="E48" t="str">
            <v>E</v>
          </cell>
          <cell r="F48">
            <v>0</v>
          </cell>
          <cell r="G48" t="str">
            <v>No code change required</v>
          </cell>
          <cell r="H48" t="str">
            <v>No code change required</v>
          </cell>
        </row>
        <row r="49">
          <cell r="C49" t="str">
            <v>France Quota Rollover Extension</v>
          </cell>
          <cell r="D49" t="str">
            <v>OTC</v>
          </cell>
          <cell r="E49" t="str">
            <v>E</v>
          </cell>
          <cell r="F49">
            <v>0</v>
          </cell>
          <cell r="G49" t="str">
            <v>No code change required</v>
          </cell>
          <cell r="H49" t="str">
            <v>No code change required</v>
          </cell>
        </row>
        <row r="50">
          <cell r="C50" t="str">
            <v>Ability to determine the location segment value of the AR/revenue account based on the transaction (sales order line) ship to location</v>
          </cell>
          <cell r="D50" t="str">
            <v>OTC</v>
          </cell>
          <cell r="E50" t="str">
            <v>E</v>
          </cell>
          <cell r="F50">
            <v>0</v>
          </cell>
          <cell r="G50" t="str">
            <v>No code change required</v>
          </cell>
          <cell r="H50" t="str">
            <v>No code change required</v>
          </cell>
        </row>
        <row r="51">
          <cell r="C51" t="str">
            <v>Intrastat custom PL.SQL</v>
          </cell>
          <cell r="D51" t="str">
            <v>OTC</v>
          </cell>
          <cell r="E51" t="str">
            <v>E</v>
          </cell>
          <cell r="F51">
            <v>0</v>
          </cell>
          <cell r="G51" t="str">
            <v>No code change required</v>
          </cell>
          <cell r="H51" t="str">
            <v>No code change required</v>
          </cell>
        </row>
        <row r="52">
          <cell r="C52" t="str">
            <v>Automate Clinical Customer Creation</v>
          </cell>
          <cell r="D52" t="str">
            <v>OTC</v>
          </cell>
          <cell r="E52" t="str">
            <v>E</v>
          </cell>
          <cell r="F52">
            <v>0</v>
          </cell>
          <cell r="G52" t="str">
            <v>Retrofit</v>
          </cell>
          <cell r="H52" t="str">
            <v>No code change required</v>
          </cell>
        </row>
        <row r="53">
          <cell r="C53" t="str">
            <v>Customer data extract to EDQ</v>
          </cell>
          <cell r="D53" t="str">
            <v>OTC</v>
          </cell>
          <cell r="E53" t="str">
            <v>E</v>
          </cell>
          <cell r="F53">
            <v>0</v>
          </cell>
          <cell r="G53" t="str">
            <v>No code change required</v>
          </cell>
          <cell r="H53" t="str">
            <v>No code change required</v>
          </cell>
        </row>
        <row r="54">
          <cell r="C54" t="str">
            <v>VAT triangulation for Luxembourg</v>
          </cell>
          <cell r="D54" t="str">
            <v>OTC</v>
          </cell>
          <cell r="E54" t="str">
            <v>E</v>
          </cell>
          <cell r="F54">
            <v>0</v>
          </cell>
          <cell r="G54" t="str">
            <v>No code change required</v>
          </cell>
          <cell r="H54" t="str">
            <v>No code change required</v>
          </cell>
        </row>
        <row r="55">
          <cell r="C55" t="str">
            <v>Italy eInvoice Forms personalization</v>
          </cell>
          <cell r="D55" t="str">
            <v>OTC</v>
          </cell>
          <cell r="E55" t="str">
            <v>E</v>
          </cell>
          <cell r="F55">
            <v>0</v>
          </cell>
          <cell r="G55" t="str">
            <v>No code change required</v>
          </cell>
          <cell r="H55" t="str">
            <v>No code change required</v>
          </cell>
        </row>
        <row r="56">
          <cell r="C56" t="str">
            <v>Download Attachments from Oracle Forms</v>
          </cell>
          <cell r="D56" t="str">
            <v>OTC</v>
          </cell>
          <cell r="E56" t="str">
            <v>E</v>
          </cell>
          <cell r="F56">
            <v>0</v>
          </cell>
          <cell r="G56" t="str">
            <v>No code change required</v>
          </cell>
          <cell r="H56" t="str">
            <v>No code change required</v>
          </cell>
        </row>
        <row r="57">
          <cell r="C57" t="str">
            <v xml:space="preserve"> Enable ASN transmission for manual Ship confirmation</v>
          </cell>
          <cell r="D57" t="str">
            <v>OTC</v>
          </cell>
          <cell r="E57" t="str">
            <v>E</v>
          </cell>
          <cell r="F57">
            <v>0</v>
          </cell>
          <cell r="G57" t="str">
            <v>No code change required</v>
          </cell>
          <cell r="H57" t="str">
            <v>No code change required</v>
          </cell>
        </row>
        <row r="58">
          <cell r="C58" t="str">
            <v>GIL Sales Agreement Upload</v>
          </cell>
          <cell r="D58" t="str">
            <v>OTC</v>
          </cell>
          <cell r="E58" t="str">
            <v>E</v>
          </cell>
          <cell r="F58">
            <v>0</v>
          </cell>
          <cell r="G58" t="str">
            <v>No code change required</v>
          </cell>
          <cell r="H58" t="str">
            <v>No code change required</v>
          </cell>
        </row>
        <row r="59">
          <cell r="C59" t="str">
            <v>Automatic Holds and Booking for US Commercial EDI /Manual Order</v>
          </cell>
          <cell r="D59" t="str">
            <v>OTC</v>
          </cell>
          <cell r="E59" t="str">
            <v>E</v>
          </cell>
          <cell r="F59">
            <v>0</v>
          </cell>
          <cell r="G59" t="str">
            <v>Retrofit</v>
          </cell>
          <cell r="H59" t="str">
            <v>No code change required</v>
          </cell>
        </row>
        <row r="60">
          <cell r="C60" t="str">
            <v>GIL DSCSA Portal Scheduler</v>
          </cell>
          <cell r="D60" t="str">
            <v>OTC</v>
          </cell>
          <cell r="E60" t="str">
            <v>E</v>
          </cell>
          <cell r="F60">
            <v>0</v>
          </cell>
          <cell r="G60" t="str">
            <v>No code change required</v>
          </cell>
          <cell r="H60" t="str">
            <v>No code change required</v>
          </cell>
        </row>
        <row r="61">
          <cell r="C61" t="str">
            <v>GIL DSCSA Portal Utility Program</v>
          </cell>
          <cell r="D61" t="str">
            <v>OTC</v>
          </cell>
          <cell r="E61" t="str">
            <v>E</v>
          </cell>
          <cell r="F61">
            <v>0</v>
          </cell>
          <cell r="G61" t="str">
            <v>No code change required</v>
          </cell>
          <cell r="H61" t="str">
            <v>No code change required</v>
          </cell>
        </row>
        <row r="62">
          <cell r="C62" t="str">
            <v>Customers and Sites WebADI</v>
          </cell>
          <cell r="D62" t="str">
            <v>OTC</v>
          </cell>
          <cell r="E62" t="str">
            <v>E</v>
          </cell>
          <cell r="F62">
            <v>0</v>
          </cell>
          <cell r="G62" t="str">
            <v>Retrofit</v>
          </cell>
          <cell r="H62" t="str">
            <v>No code change required</v>
          </cell>
        </row>
        <row r="63">
          <cell r="C63" t="str">
            <v>EU Shipping  Serial Number Capture Program</v>
          </cell>
          <cell r="D63" t="str">
            <v>OTC</v>
          </cell>
          <cell r="E63" t="str">
            <v>E</v>
          </cell>
          <cell r="F63">
            <v>0</v>
          </cell>
          <cell r="G63" t="str">
            <v>No code change required</v>
          </cell>
          <cell r="H63" t="str">
            <v>No code change required</v>
          </cell>
        </row>
        <row r="64">
          <cell r="C64" t="str">
            <v>MSCA Scanning for Exception Export Orders (New MSCA Screen)</v>
          </cell>
          <cell r="D64" t="str">
            <v>OTC</v>
          </cell>
          <cell r="E64" t="str">
            <v>E</v>
          </cell>
          <cell r="F64">
            <v>0</v>
          </cell>
          <cell r="G64" t="str">
            <v>No code change required</v>
          </cell>
          <cell r="H64" t="str">
            <v>No code change required</v>
          </cell>
        </row>
        <row r="65">
          <cell r="C65" t="str">
            <v>Inbound Interface for AR Credit Memos from Model N</v>
          </cell>
          <cell r="D65" t="str">
            <v>OTC</v>
          </cell>
          <cell r="E65" t="str">
            <v>I</v>
          </cell>
          <cell r="F65">
            <v>0</v>
          </cell>
          <cell r="G65" t="str">
            <v>No code change required</v>
          </cell>
          <cell r="H65" t="str">
            <v>No code change required</v>
          </cell>
        </row>
        <row r="66">
          <cell r="C66" t="str">
            <v>Outbound Interface for Pick Requests to Third Party Logistics Provider (3PL)</v>
          </cell>
          <cell r="D66" t="str">
            <v>OTC</v>
          </cell>
          <cell r="E66" t="str">
            <v>I</v>
          </cell>
          <cell r="F66">
            <v>0</v>
          </cell>
          <cell r="G66" t="str">
            <v>No code change required</v>
          </cell>
          <cell r="H66" t="str">
            <v>No code change required</v>
          </cell>
        </row>
        <row r="67">
          <cell r="C67" t="str">
            <v>Inbound interface from non-US Banks for receipts / payments</v>
          </cell>
          <cell r="D67" t="str">
            <v>OTC</v>
          </cell>
          <cell r="E67" t="str">
            <v>I</v>
          </cell>
          <cell r="F67">
            <v>0</v>
          </cell>
          <cell r="G67" t="str">
            <v>No code change required</v>
          </cell>
          <cell r="H67" t="str">
            <v>No code change required</v>
          </cell>
        </row>
        <row r="68">
          <cell r="C68" t="str">
            <v>Outbound interface for Sales data to MOH - Italyprocess notification to the customer</v>
          </cell>
          <cell r="D68" t="str">
            <v>OTC</v>
          </cell>
          <cell r="E68" t="str">
            <v>I</v>
          </cell>
          <cell r="F68">
            <v>0</v>
          </cell>
          <cell r="G68" t="str">
            <v>No code change required</v>
          </cell>
          <cell r="H68" t="str">
            <v>No code change required</v>
          </cell>
        </row>
        <row r="69">
          <cell r="C69" t="str">
            <v>Interface for Direct debit request to bank of America</v>
          </cell>
          <cell r="D69" t="str">
            <v>OTC</v>
          </cell>
          <cell r="E69" t="str">
            <v>I</v>
          </cell>
          <cell r="F69">
            <v>0</v>
          </cell>
          <cell r="G69" t="str">
            <v>No code change required</v>
          </cell>
          <cell r="H69" t="str">
            <v>No code change required</v>
          </cell>
        </row>
        <row r="70">
          <cell r="C70" t="str">
            <v>Customer Outbound</v>
          </cell>
          <cell r="D70" t="str">
            <v>OTC</v>
          </cell>
          <cell r="E70" t="str">
            <v>I</v>
          </cell>
          <cell r="F70">
            <v>0</v>
          </cell>
          <cell r="G70" t="str">
            <v>No code change required</v>
          </cell>
          <cell r="H70" t="str">
            <v>No code change required</v>
          </cell>
        </row>
        <row r="71">
          <cell r="C71" t="str">
            <v>Turkey e-Invoice Dispatch Note number inbound from Zet Farma</v>
          </cell>
          <cell r="D71" t="str">
            <v>OTC</v>
          </cell>
          <cell r="E71" t="str">
            <v>I</v>
          </cell>
          <cell r="F71">
            <v>0</v>
          </cell>
          <cell r="G71" t="str">
            <v>No code change required</v>
          </cell>
          <cell r="H71" t="str">
            <v>No code change required</v>
          </cell>
        </row>
        <row r="72">
          <cell r="C72" t="str">
            <v>RMA Counterfeit Check Interface</v>
          </cell>
          <cell r="D72" t="str">
            <v>OTC</v>
          </cell>
          <cell r="E72" t="str">
            <v>I</v>
          </cell>
          <cell r="F72">
            <v>0</v>
          </cell>
          <cell r="G72" t="str">
            <v>No code change required</v>
          </cell>
          <cell r="H72" t="str">
            <v>No code change required</v>
          </cell>
        </row>
        <row r="73">
          <cell r="C73" t="str">
            <v>Outbound Interface for Shipment Confirmation to GILDA</v>
          </cell>
          <cell r="D73" t="str">
            <v>OTC</v>
          </cell>
          <cell r="E73" t="str">
            <v>I</v>
          </cell>
          <cell r="F73">
            <v>0</v>
          </cell>
          <cell r="G73" t="str">
            <v>No code change required</v>
          </cell>
          <cell r="H73" t="str">
            <v>No code change required</v>
          </cell>
        </row>
        <row r="74">
          <cell r="C74" t="str">
            <v>Inbound Interface for processing Debit Memo files for GENCO RMAs</v>
          </cell>
          <cell r="D74" t="str">
            <v>OTC</v>
          </cell>
          <cell r="E74" t="str">
            <v>I</v>
          </cell>
          <cell r="F74">
            <v>0</v>
          </cell>
          <cell r="G74" t="str">
            <v>Retrofit</v>
          </cell>
          <cell r="H74" t="str">
            <v>No code change required</v>
          </cell>
        </row>
        <row r="75">
          <cell r="C75" t="str">
            <v>Outbound Interface for sending Order Info for Min-Max Evaluation</v>
          </cell>
          <cell r="D75" t="str">
            <v>OTC</v>
          </cell>
          <cell r="E75" t="str">
            <v>I</v>
          </cell>
          <cell r="F75">
            <v>0</v>
          </cell>
          <cell r="G75" t="str">
            <v>No code change required</v>
          </cell>
          <cell r="H75" t="str">
            <v>No code change required</v>
          </cell>
        </row>
        <row r="76">
          <cell r="C76" t="str">
            <v xml:space="preserve">Inbound Interface to receive Order Recommendations and update/Book Order </v>
          </cell>
          <cell r="D76" t="str">
            <v>OTC</v>
          </cell>
          <cell r="E76" t="str">
            <v>I</v>
          </cell>
          <cell r="F76">
            <v>0</v>
          </cell>
          <cell r="G76" t="str">
            <v>Retrofit</v>
          </cell>
          <cell r="H76" t="str">
            <v>No code change required</v>
          </cell>
        </row>
        <row r="77">
          <cell r="C77" t="str">
            <v>Outbound Interface for AR Credit Memo Information to Model N</v>
          </cell>
          <cell r="D77" t="str">
            <v>OTC</v>
          </cell>
          <cell r="E77" t="str">
            <v>I</v>
          </cell>
          <cell r="F77">
            <v>0</v>
          </cell>
          <cell r="G77" t="str">
            <v>No code change required</v>
          </cell>
          <cell r="H77" t="str">
            <v>No code change required</v>
          </cell>
        </row>
        <row r="78">
          <cell r="C78" t="str">
            <v>Outbound Interface for Spain SII AR Invoice Tax Details</v>
          </cell>
          <cell r="D78" t="str">
            <v>OTC</v>
          </cell>
          <cell r="E78" t="str">
            <v>I</v>
          </cell>
          <cell r="F78">
            <v>0</v>
          </cell>
          <cell r="G78" t="str">
            <v>No code change required</v>
          </cell>
          <cell r="H78" t="str">
            <v>No code change required</v>
          </cell>
        </row>
        <row r="79">
          <cell r="C79" t="str">
            <v>Ability to electronically provide various information: lot/serial information, price, etc. (GERS, ePedigree, Turkish tracking requirements, Italian tracking system etc.) during the ship confirm process notification to the customer</v>
          </cell>
          <cell r="D79" t="str">
            <v>OTC</v>
          </cell>
          <cell r="E79" t="str">
            <v>I</v>
          </cell>
          <cell r="F79">
            <v>0</v>
          </cell>
          <cell r="G79" t="str">
            <v>No code change required</v>
          </cell>
          <cell r="H79" t="str">
            <v>No code change required</v>
          </cell>
        </row>
        <row r="80">
          <cell r="C80" t="str">
            <v>France GERS reconcillation report</v>
          </cell>
          <cell r="D80" t="str">
            <v>OTC</v>
          </cell>
          <cell r="E80" t="str">
            <v>R</v>
          </cell>
          <cell r="F80">
            <v>0</v>
          </cell>
          <cell r="G80" t="str">
            <v>No code change required</v>
          </cell>
          <cell r="H80" t="str">
            <v>No code change required</v>
          </cell>
        </row>
        <row r="81">
          <cell r="C81" t="str">
            <v xml:space="preserve">Daily Sales Reporting Extraction Report </v>
          </cell>
          <cell r="D81" t="str">
            <v>OTC</v>
          </cell>
          <cell r="E81" t="str">
            <v>R</v>
          </cell>
          <cell r="F81">
            <v>0</v>
          </cell>
          <cell r="G81" t="str">
            <v>Retrofit</v>
          </cell>
          <cell r="H81" t="str">
            <v>No code change required</v>
          </cell>
        </row>
        <row r="82">
          <cell r="C82" t="str">
            <v>Customer Master Change Tracking Report</v>
          </cell>
          <cell r="D82" t="str">
            <v>OTC</v>
          </cell>
          <cell r="E82" t="str">
            <v>R</v>
          </cell>
          <cell r="F82">
            <v>0</v>
          </cell>
          <cell r="G82" t="str">
            <v>No code change required</v>
          </cell>
          <cell r="H82" t="str">
            <v>No code change required</v>
          </cell>
        </row>
        <row r="83">
          <cell r="C83" t="str">
            <v>Sales Order Acknowledgement and RGA CFD Report</v>
          </cell>
          <cell r="D83" t="str">
            <v>OTC</v>
          </cell>
          <cell r="E83" t="str">
            <v>R</v>
          </cell>
          <cell r="F83">
            <v>0</v>
          </cell>
          <cell r="G83" t="str">
            <v>Retrofit</v>
          </cell>
          <cell r="H83" t="str">
            <v>No code change required</v>
          </cell>
        </row>
        <row r="84">
          <cell r="C84" t="str">
            <v>Sales and shipment data extract from EBS to MOH in Turkey</v>
          </cell>
          <cell r="D84" t="str">
            <v>OTC</v>
          </cell>
          <cell r="E84" t="str">
            <v>R</v>
          </cell>
          <cell r="F84">
            <v>0</v>
          </cell>
          <cell r="G84" t="str">
            <v>No code change required</v>
          </cell>
          <cell r="H84" t="str">
            <v>No code change required</v>
          </cell>
        </row>
        <row r="85">
          <cell r="C85" t="str">
            <v>UGA Report - Reconciliation with GERS file</v>
          </cell>
          <cell r="D85" t="str">
            <v>OTC</v>
          </cell>
          <cell r="E85" t="str">
            <v>R</v>
          </cell>
          <cell r="F85">
            <v>0</v>
          </cell>
          <cell r="G85" t="str">
            <v>Retrofit</v>
          </cell>
          <cell r="H85" t="str">
            <v>No code change required</v>
          </cell>
        </row>
        <row r="86">
          <cell r="C86" t="str">
            <v>Monthly and "As of" + "date to date" statements with PO customer number</v>
          </cell>
          <cell r="D86" t="str">
            <v>OTC</v>
          </cell>
          <cell r="E86" t="str">
            <v>R</v>
          </cell>
          <cell r="F86">
            <v>0</v>
          </cell>
          <cell r="G86" t="str">
            <v>No code change required</v>
          </cell>
          <cell r="H86" t="str">
            <v>No code change required</v>
          </cell>
        </row>
        <row r="87">
          <cell r="C87" t="str">
            <v>Credit Note Matching Invoice Report</v>
          </cell>
          <cell r="D87" t="str">
            <v>OTC</v>
          </cell>
          <cell r="E87" t="str">
            <v>R</v>
          </cell>
          <cell r="F87">
            <v>0</v>
          </cell>
          <cell r="G87" t="str">
            <v>No code change required</v>
          </cell>
          <cell r="H87" t="str">
            <v>No code change required</v>
          </cell>
        </row>
        <row r="88">
          <cell r="C88" t="str">
            <v>Customer Extract</v>
          </cell>
          <cell r="D88" t="str">
            <v>OTC</v>
          </cell>
          <cell r="E88" t="str">
            <v>R</v>
          </cell>
          <cell r="F88">
            <v>0</v>
          </cell>
          <cell r="G88" t="str">
            <v>No code change required</v>
          </cell>
          <cell r="H88" t="str">
            <v>No code change required</v>
          </cell>
        </row>
        <row r="89">
          <cell r="C89" t="str">
            <v>To run report from EBS showing the active Advance Pricing modifiers including rates, start and term dates, product codes, modifier name and G/L Accounts, legal entity, NDCs and qualifiers.</v>
          </cell>
          <cell r="D89" t="str">
            <v>OTC</v>
          </cell>
          <cell r="E89" t="str">
            <v>R</v>
          </cell>
          <cell r="F89">
            <v>0</v>
          </cell>
          <cell r="G89" t="str">
            <v>Retrofit</v>
          </cell>
          <cell r="H89" t="str">
            <v>No code change required</v>
          </cell>
        </row>
        <row r="90">
          <cell r="C90" t="str">
            <v xml:space="preserve">Direct Debit Prenotification letter </v>
          </cell>
          <cell r="D90" t="str">
            <v>OTC</v>
          </cell>
          <cell r="E90" t="str">
            <v>R</v>
          </cell>
          <cell r="F90">
            <v>0</v>
          </cell>
          <cell r="G90" t="str">
            <v>No code change required</v>
          </cell>
          <cell r="H90" t="str">
            <v>No code change required</v>
          </cell>
        </row>
        <row r="91">
          <cell r="C91" t="str">
            <v>Spanish Modelo340 requirement</v>
          </cell>
          <cell r="D91" t="str">
            <v>OTC</v>
          </cell>
          <cell r="E91" t="str">
            <v>R</v>
          </cell>
          <cell r="F91">
            <v>0</v>
          </cell>
          <cell r="G91" t="str">
            <v>No code change required</v>
          </cell>
          <cell r="H91" t="str">
            <v>No code change required</v>
          </cell>
        </row>
        <row r="92">
          <cell r="C92" t="str">
            <v>RMA Counterfeit Report</v>
          </cell>
          <cell r="D92" t="str">
            <v>OTC</v>
          </cell>
          <cell r="E92" t="str">
            <v>R</v>
          </cell>
          <cell r="F92">
            <v>0</v>
          </cell>
          <cell r="G92" t="str">
            <v>No code change required</v>
          </cell>
          <cell r="H92" t="str">
            <v>No code change required</v>
          </cell>
        </row>
        <row r="93">
          <cell r="C93" t="str">
            <v>GIL Quota Consumption Report</v>
          </cell>
          <cell r="D93" t="str">
            <v>OTC</v>
          </cell>
          <cell r="E93" t="str">
            <v>R</v>
          </cell>
          <cell r="F93">
            <v>0</v>
          </cell>
          <cell r="G93" t="str">
            <v>Retrofit</v>
          </cell>
          <cell r="H93" t="str">
            <v>No code change required</v>
          </cell>
        </row>
        <row r="94">
          <cell r="C94" t="str">
            <v>Japanese Consolidate Customer Invoice</v>
          </cell>
          <cell r="D94" t="str">
            <v>OTC</v>
          </cell>
          <cell r="E94" t="str">
            <v>R</v>
          </cell>
          <cell r="F94">
            <v>0</v>
          </cell>
          <cell r="G94" t="str">
            <v>No code change required</v>
          </cell>
          <cell r="H94" t="str">
            <v>No code change required</v>
          </cell>
        </row>
        <row r="95">
          <cell r="C95" t="str">
            <v>Japaneser Shikiro-Sho Report</v>
          </cell>
          <cell r="D95" t="str">
            <v>OTC</v>
          </cell>
          <cell r="E95" t="str">
            <v>R</v>
          </cell>
          <cell r="F95">
            <v>0</v>
          </cell>
          <cell r="G95" t="str">
            <v>No code change required</v>
          </cell>
          <cell r="H95" t="str">
            <v>No code change required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"/>
      <sheetName val="Sheet2"/>
      <sheetName val="Sheet3"/>
      <sheetName val="WICER_NEW"/>
      <sheetName val="WICER_old"/>
      <sheetName val="Test design plan"/>
      <sheetName val="PreInt1 Test execution plan"/>
      <sheetName val="TS Summary"/>
      <sheetName val="Data from Pivot"/>
      <sheetName val="Test design status"/>
      <sheetName val="Team productivity"/>
      <sheetName val="Development Trac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">
          <cell r="F4" t="str">
            <v>EMGR29</v>
          </cell>
          <cell r="G4">
            <v>43264</v>
          </cell>
        </row>
        <row r="5">
          <cell r="F5" t="str">
            <v>EOTC111</v>
          </cell>
          <cell r="G5">
            <v>43242</v>
          </cell>
        </row>
        <row r="6">
          <cell r="F6" t="str">
            <v>EOTC123</v>
          </cell>
          <cell r="G6">
            <v>43262</v>
          </cell>
        </row>
        <row r="7">
          <cell r="F7" t="str">
            <v>EOTC125</v>
          </cell>
          <cell r="G7">
            <v>43259</v>
          </cell>
        </row>
        <row r="8">
          <cell r="F8" t="str">
            <v>EOTC134</v>
          </cell>
          <cell r="G8">
            <v>43228</v>
          </cell>
        </row>
        <row r="9">
          <cell r="F9" t="str">
            <v>EOTC137</v>
          </cell>
          <cell r="G9">
            <v>43263</v>
          </cell>
        </row>
        <row r="10">
          <cell r="F10" t="str">
            <v>EOTC138</v>
          </cell>
          <cell r="G10">
            <v>43225</v>
          </cell>
        </row>
        <row r="11">
          <cell r="F11" t="str">
            <v>EOTC144</v>
          </cell>
          <cell r="G11">
            <v>43225</v>
          </cell>
        </row>
        <row r="12">
          <cell r="F12" t="str">
            <v>EOTC153</v>
          </cell>
          <cell r="G12">
            <v>43253</v>
          </cell>
        </row>
        <row r="13">
          <cell r="F13" t="str">
            <v>EOTC155</v>
          </cell>
          <cell r="G13">
            <v>43244</v>
          </cell>
        </row>
        <row r="14">
          <cell r="F14" t="str">
            <v>EOTC159</v>
          </cell>
          <cell r="G14">
            <v>43242</v>
          </cell>
        </row>
        <row r="15">
          <cell r="F15" t="str">
            <v>EOTC160</v>
          </cell>
          <cell r="G15">
            <v>43237</v>
          </cell>
        </row>
        <row r="16">
          <cell r="F16" t="str">
            <v>EOTC161</v>
          </cell>
          <cell r="G16">
            <v>43228</v>
          </cell>
        </row>
        <row r="17">
          <cell r="F17" t="str">
            <v>EOTC162</v>
          </cell>
          <cell r="G17">
            <v>43229</v>
          </cell>
        </row>
        <row r="18">
          <cell r="F18" t="str">
            <v>EOTC163</v>
          </cell>
          <cell r="G18">
            <v>43242</v>
          </cell>
        </row>
        <row r="19">
          <cell r="F19" t="str">
            <v>EOTC165</v>
          </cell>
          <cell r="G19">
            <v>43251</v>
          </cell>
        </row>
        <row r="20">
          <cell r="F20" t="str">
            <v>EOTC168</v>
          </cell>
          <cell r="G20">
            <v>43225</v>
          </cell>
        </row>
        <row r="21">
          <cell r="F21" t="str">
            <v>EOTC169</v>
          </cell>
          <cell r="G21">
            <v>43227</v>
          </cell>
        </row>
        <row r="22">
          <cell r="F22" t="str">
            <v>EOTC178</v>
          </cell>
          <cell r="G22">
            <v>43253</v>
          </cell>
        </row>
        <row r="23">
          <cell r="F23" t="str">
            <v>EOTC179</v>
          </cell>
          <cell r="G23">
            <v>43253</v>
          </cell>
        </row>
        <row r="24">
          <cell r="F24" t="str">
            <v>EOTC180</v>
          </cell>
          <cell r="G24">
            <v>43253</v>
          </cell>
        </row>
        <row r="25">
          <cell r="F25" t="str">
            <v>EOTC181</v>
          </cell>
          <cell r="G25">
            <v>43236</v>
          </cell>
        </row>
        <row r="26">
          <cell r="F26" t="str">
            <v>EOTC182</v>
          </cell>
          <cell r="G26">
            <v>43225</v>
          </cell>
        </row>
        <row r="27">
          <cell r="F27" t="str">
            <v>EOTC183</v>
          </cell>
          <cell r="G27">
            <v>43251</v>
          </cell>
        </row>
        <row r="28">
          <cell r="F28" t="str">
            <v>EOTC184</v>
          </cell>
          <cell r="G28">
            <v>43239</v>
          </cell>
        </row>
        <row r="29">
          <cell r="F29" t="str">
            <v>EOTC186</v>
          </cell>
          <cell r="G29">
            <v>43254</v>
          </cell>
        </row>
        <row r="30">
          <cell r="F30" t="str">
            <v>EOTC187</v>
          </cell>
          <cell r="G30">
            <v>43254</v>
          </cell>
        </row>
        <row r="31">
          <cell r="F31" t="str">
            <v>EOTC53</v>
          </cell>
          <cell r="G31">
            <v>43242</v>
          </cell>
        </row>
        <row r="32">
          <cell r="F32" t="str">
            <v>EOTC63</v>
          </cell>
          <cell r="G32">
            <v>43237</v>
          </cell>
        </row>
        <row r="33">
          <cell r="F33" t="str">
            <v>EPTM178</v>
          </cell>
          <cell r="G33">
            <v>43237</v>
          </cell>
        </row>
        <row r="34">
          <cell r="F34" t="str">
            <v>EPTM196</v>
          </cell>
          <cell r="G34">
            <v>43257</v>
          </cell>
        </row>
        <row r="35">
          <cell r="F35" t="str">
            <v>EPTM197</v>
          </cell>
          <cell r="G35">
            <v>43257</v>
          </cell>
        </row>
        <row r="36">
          <cell r="F36" t="str">
            <v>EPTM204</v>
          </cell>
          <cell r="G36">
            <v>43228</v>
          </cell>
        </row>
        <row r="37">
          <cell r="F37" t="str">
            <v>EPTM205</v>
          </cell>
          <cell r="G37">
            <v>43237</v>
          </cell>
        </row>
        <row r="38">
          <cell r="F38" t="str">
            <v>EPTM216</v>
          </cell>
          <cell r="G38">
            <v>43242</v>
          </cell>
        </row>
        <row r="39">
          <cell r="F39" t="str">
            <v>EPTM219</v>
          </cell>
          <cell r="G39">
            <v>43245</v>
          </cell>
        </row>
        <row r="40">
          <cell r="F40" t="str">
            <v>EPTM234</v>
          </cell>
          <cell r="G40">
            <v>43251</v>
          </cell>
        </row>
        <row r="41">
          <cell r="F41" t="str">
            <v>EPTM235</v>
          </cell>
          <cell r="G41">
            <v>43251</v>
          </cell>
        </row>
        <row r="42">
          <cell r="F42" t="str">
            <v>EPTM242</v>
          </cell>
          <cell r="G42">
            <v>43237</v>
          </cell>
        </row>
        <row r="43">
          <cell r="F43" t="str">
            <v>EPTM251</v>
          </cell>
          <cell r="G43">
            <v>43245</v>
          </cell>
        </row>
        <row r="44">
          <cell r="F44" t="str">
            <v>EPTM260</v>
          </cell>
          <cell r="G44">
            <v>43242</v>
          </cell>
        </row>
        <row r="45">
          <cell r="F45" t="str">
            <v>EPTM264</v>
          </cell>
          <cell r="G45">
            <v>43245</v>
          </cell>
        </row>
        <row r="46">
          <cell r="F46" t="str">
            <v>EPTM272</v>
          </cell>
          <cell r="G46">
            <v>43258</v>
          </cell>
        </row>
        <row r="47">
          <cell r="F47" t="str">
            <v>EPTM273</v>
          </cell>
          <cell r="G47">
            <v>43257</v>
          </cell>
        </row>
        <row r="48">
          <cell r="F48" t="str">
            <v>EPTM297</v>
          </cell>
          <cell r="G48">
            <v>43245</v>
          </cell>
        </row>
        <row r="49">
          <cell r="F49" t="str">
            <v>EPTM298</v>
          </cell>
          <cell r="G49">
            <v>43245</v>
          </cell>
        </row>
        <row r="50">
          <cell r="F50" t="str">
            <v>EPTM304</v>
          </cell>
          <cell r="G50">
            <v>43251</v>
          </cell>
        </row>
        <row r="51">
          <cell r="F51" t="str">
            <v>EPTM58</v>
          </cell>
          <cell r="G51">
            <v>43258</v>
          </cell>
        </row>
        <row r="52">
          <cell r="F52" t="str">
            <v>EPTP104</v>
          </cell>
          <cell r="G52">
            <v>43259</v>
          </cell>
        </row>
        <row r="53">
          <cell r="F53" t="str">
            <v>EPTP107</v>
          </cell>
          <cell r="G53">
            <v>43234</v>
          </cell>
        </row>
        <row r="54">
          <cell r="F54" t="str">
            <v>EPTP122</v>
          </cell>
          <cell r="G54">
            <v>43235</v>
          </cell>
        </row>
        <row r="55">
          <cell r="F55" t="str">
            <v>EPTP123</v>
          </cell>
          <cell r="G55">
            <v>43234</v>
          </cell>
        </row>
        <row r="56">
          <cell r="F56" t="str">
            <v>EPTP127</v>
          </cell>
          <cell r="G56">
            <v>43231</v>
          </cell>
        </row>
        <row r="57">
          <cell r="F57" t="str">
            <v>EPTP141</v>
          </cell>
          <cell r="G57">
            <v>43234</v>
          </cell>
        </row>
        <row r="58">
          <cell r="F58" t="str">
            <v>EPTP145</v>
          </cell>
          <cell r="G58">
            <v>43238</v>
          </cell>
        </row>
        <row r="59">
          <cell r="F59">
            <v>0</v>
          </cell>
          <cell r="G59">
            <v>43239</v>
          </cell>
        </row>
        <row r="60">
          <cell r="F60" t="str">
            <v>EPTP155</v>
          </cell>
          <cell r="G60">
            <v>43252</v>
          </cell>
        </row>
        <row r="61">
          <cell r="F61" t="str">
            <v>EPTP195</v>
          </cell>
          <cell r="G61">
            <v>43263</v>
          </cell>
        </row>
        <row r="62">
          <cell r="F62" t="str">
            <v>EPTP23</v>
          </cell>
          <cell r="G62">
            <v>43252</v>
          </cell>
        </row>
        <row r="63">
          <cell r="F63" t="str">
            <v>ERTR103</v>
          </cell>
          <cell r="G63">
            <v>43264</v>
          </cell>
        </row>
        <row r="64">
          <cell r="F64" t="str">
            <v>ERTR104</v>
          </cell>
          <cell r="G64">
            <v>43264</v>
          </cell>
        </row>
        <row r="65">
          <cell r="F65" t="str">
            <v>ERTR107</v>
          </cell>
          <cell r="G65">
            <v>43264</v>
          </cell>
        </row>
        <row r="66">
          <cell r="F66" t="str">
            <v>ERTR120</v>
          </cell>
          <cell r="G66">
            <v>43264</v>
          </cell>
        </row>
        <row r="67">
          <cell r="F67" t="str">
            <v>ERTR92</v>
          </cell>
          <cell r="G67">
            <v>43264</v>
          </cell>
        </row>
        <row r="68">
          <cell r="F68" t="str">
            <v>IOTC109</v>
          </cell>
          <cell r="G68">
            <v>43263</v>
          </cell>
        </row>
        <row r="69">
          <cell r="F69" t="str">
            <v>IOTC112</v>
          </cell>
          <cell r="G69">
            <v>43236</v>
          </cell>
        </row>
        <row r="70">
          <cell r="F70">
            <v>0</v>
          </cell>
          <cell r="G70">
            <v>43271</v>
          </cell>
        </row>
        <row r="71">
          <cell r="F71" t="str">
            <v>IOTC13</v>
          </cell>
          <cell r="G71">
            <v>43242</v>
          </cell>
        </row>
        <row r="72">
          <cell r="F72" t="str">
            <v>IOTC135</v>
          </cell>
          <cell r="G72">
            <v>43255</v>
          </cell>
        </row>
        <row r="73">
          <cell r="F73" t="str">
            <v>IOTC147</v>
          </cell>
          <cell r="G73">
            <v>43242</v>
          </cell>
        </row>
        <row r="74">
          <cell r="F74" t="str">
            <v>IOTC149</v>
          </cell>
          <cell r="G74">
            <v>43244</v>
          </cell>
        </row>
        <row r="75">
          <cell r="F75" t="str">
            <v>IOTC15</v>
          </cell>
          <cell r="G75">
            <v>43255</v>
          </cell>
        </row>
        <row r="76">
          <cell r="F76" t="str">
            <v>IOTC154</v>
          </cell>
          <cell r="G76">
            <v>43234</v>
          </cell>
        </row>
        <row r="77">
          <cell r="F77" t="str">
            <v>IOTC155</v>
          </cell>
          <cell r="G77">
            <v>43234</v>
          </cell>
        </row>
        <row r="78">
          <cell r="F78" t="str">
            <v>IOTC158</v>
          </cell>
          <cell r="G78">
            <v>43264</v>
          </cell>
        </row>
        <row r="79">
          <cell r="F79" t="str">
            <v>IOTC3</v>
          </cell>
          <cell r="G79">
            <v>43227</v>
          </cell>
        </row>
        <row r="80">
          <cell r="F80">
            <v>0</v>
          </cell>
          <cell r="G80">
            <v>43231</v>
          </cell>
        </row>
        <row r="81">
          <cell r="F81" t="str">
            <v>IPTM167</v>
          </cell>
          <cell r="G81">
            <v>43245</v>
          </cell>
        </row>
        <row r="82">
          <cell r="F82" t="str">
            <v>IPTM206</v>
          </cell>
          <cell r="G82">
            <v>43229</v>
          </cell>
        </row>
        <row r="83">
          <cell r="F83" t="str">
            <v>IPTM259</v>
          </cell>
          <cell r="G83">
            <v>43242</v>
          </cell>
        </row>
        <row r="84">
          <cell r="F84" t="str">
            <v>IPTM267</v>
          </cell>
          <cell r="G84">
            <v>43242</v>
          </cell>
        </row>
        <row r="85">
          <cell r="F85" t="str">
            <v>IPTM272</v>
          </cell>
          <cell r="G85">
            <v>43242</v>
          </cell>
        </row>
        <row r="86">
          <cell r="F86" t="str">
            <v>IPTM277</v>
          </cell>
          <cell r="G86">
            <v>43263</v>
          </cell>
        </row>
        <row r="87">
          <cell r="F87" t="str">
            <v>IPTM294</v>
          </cell>
          <cell r="G87">
            <v>43242</v>
          </cell>
        </row>
        <row r="88">
          <cell r="F88" t="str">
            <v>IPTM297</v>
          </cell>
          <cell r="G88">
            <v>43245</v>
          </cell>
        </row>
        <row r="89">
          <cell r="F89" t="str">
            <v>IPTM299</v>
          </cell>
          <cell r="G89">
            <v>43263</v>
          </cell>
        </row>
        <row r="90">
          <cell r="F90" t="str">
            <v>IPTP185</v>
          </cell>
          <cell r="G90">
            <v>43263</v>
          </cell>
        </row>
        <row r="91">
          <cell r="F91" t="str">
            <v>IPTP214</v>
          </cell>
          <cell r="G91">
            <v>43259</v>
          </cell>
        </row>
        <row r="92">
          <cell r="F92" t="str">
            <v>RMGR15</v>
          </cell>
          <cell r="G92">
            <v>43241</v>
          </cell>
        </row>
        <row r="93">
          <cell r="F93" t="str">
            <v>ROTC116</v>
          </cell>
          <cell r="G93">
            <v>43240</v>
          </cell>
        </row>
        <row r="94">
          <cell r="F94" t="str">
            <v>ROTC118</v>
          </cell>
          <cell r="G94">
            <v>43228</v>
          </cell>
        </row>
        <row r="95">
          <cell r="F95" t="str">
            <v>ROTC122</v>
          </cell>
          <cell r="G95">
            <v>43225</v>
          </cell>
        </row>
        <row r="96">
          <cell r="F96" t="str">
            <v>ROTC124</v>
          </cell>
          <cell r="G96">
            <v>43236</v>
          </cell>
        </row>
        <row r="97">
          <cell r="F97">
            <v>0</v>
          </cell>
          <cell r="G97">
            <v>43237</v>
          </cell>
        </row>
        <row r="98">
          <cell r="F98" t="str">
            <v>ROTC128</v>
          </cell>
          <cell r="G98">
            <v>43240</v>
          </cell>
        </row>
        <row r="99">
          <cell r="F99" t="str">
            <v>ROTC131</v>
          </cell>
          <cell r="G99">
            <v>43228</v>
          </cell>
        </row>
        <row r="100">
          <cell r="F100" t="str">
            <v>ROTC141</v>
          </cell>
          <cell r="G100">
            <v>43225</v>
          </cell>
        </row>
        <row r="101">
          <cell r="F101" t="str">
            <v>ROTC142</v>
          </cell>
          <cell r="G101">
            <v>43239</v>
          </cell>
        </row>
        <row r="102">
          <cell r="F102" t="str">
            <v>ROTC151</v>
          </cell>
          <cell r="G102">
            <v>43253</v>
          </cell>
        </row>
        <row r="103">
          <cell r="F103" t="str">
            <v>ROTC156</v>
          </cell>
          <cell r="G103">
            <v>43244</v>
          </cell>
        </row>
        <row r="104">
          <cell r="F104" t="str">
            <v>ROTC167</v>
          </cell>
          <cell r="G104">
            <v>43227</v>
          </cell>
        </row>
        <row r="105">
          <cell r="F105" t="str">
            <v>ROTC172</v>
          </cell>
          <cell r="G105">
            <v>43240</v>
          </cell>
        </row>
        <row r="106">
          <cell r="F106" t="str">
            <v>ROTC176</v>
          </cell>
          <cell r="G106">
            <v>43264</v>
          </cell>
        </row>
        <row r="107">
          <cell r="F107" t="str">
            <v>ROTC177</v>
          </cell>
          <cell r="G107">
            <v>43253</v>
          </cell>
        </row>
        <row r="108">
          <cell r="F108" t="str">
            <v>ROTC178</v>
          </cell>
          <cell r="G108">
            <v>43239</v>
          </cell>
        </row>
        <row r="109">
          <cell r="F109" t="str">
            <v>ROTC188</v>
          </cell>
          <cell r="G109">
            <v>43254</v>
          </cell>
        </row>
        <row r="110">
          <cell r="F110" t="str">
            <v>ROTC81</v>
          </cell>
          <cell r="G110">
            <v>43263</v>
          </cell>
        </row>
        <row r="111">
          <cell r="F111" t="str">
            <v>RPTM104</v>
          </cell>
          <cell r="G111">
            <v>43245</v>
          </cell>
        </row>
        <row r="112">
          <cell r="F112" t="str">
            <v>RPTM105</v>
          </cell>
          <cell r="G112">
            <v>43256</v>
          </cell>
        </row>
        <row r="113">
          <cell r="F113" t="str">
            <v>RPTM121</v>
          </cell>
          <cell r="G113">
            <v>43245</v>
          </cell>
        </row>
        <row r="114">
          <cell r="F114" t="str">
            <v>RPTM181</v>
          </cell>
          <cell r="G114">
            <v>43229</v>
          </cell>
        </row>
        <row r="115">
          <cell r="F115" t="str">
            <v>RPTM183</v>
          </cell>
          <cell r="G115">
            <v>43245</v>
          </cell>
        </row>
        <row r="116">
          <cell r="F116">
            <v>0</v>
          </cell>
          <cell r="G116">
            <v>43246</v>
          </cell>
        </row>
        <row r="117">
          <cell r="F117" t="str">
            <v>RPTM185</v>
          </cell>
          <cell r="G117">
            <v>43229</v>
          </cell>
        </row>
        <row r="118">
          <cell r="F118" t="str">
            <v>RPTM186</v>
          </cell>
          <cell r="G118">
            <v>43229</v>
          </cell>
        </row>
        <row r="119">
          <cell r="F119" t="str">
            <v>RPTM187</v>
          </cell>
          <cell r="G119">
            <v>43245</v>
          </cell>
        </row>
        <row r="120">
          <cell r="F120" t="str">
            <v>RPTM188</v>
          </cell>
          <cell r="G120">
            <v>43245</v>
          </cell>
        </row>
        <row r="121">
          <cell r="F121" t="str">
            <v>RPTM190</v>
          </cell>
          <cell r="G121">
            <v>43258</v>
          </cell>
        </row>
        <row r="122">
          <cell r="F122" t="str">
            <v>RPTM191</v>
          </cell>
          <cell r="G122">
            <v>43257</v>
          </cell>
        </row>
        <row r="123">
          <cell r="F123" t="str">
            <v>RPTM211</v>
          </cell>
          <cell r="G123">
            <v>43229</v>
          </cell>
        </row>
        <row r="124">
          <cell r="F124" t="str">
            <v>RPTM212</v>
          </cell>
          <cell r="G124">
            <v>43229</v>
          </cell>
        </row>
        <row r="125">
          <cell r="F125" t="str">
            <v>RPTM232</v>
          </cell>
          <cell r="G125">
            <v>43229</v>
          </cell>
        </row>
        <row r="126">
          <cell r="F126" t="str">
            <v>RPTM233</v>
          </cell>
          <cell r="G126">
            <v>43229</v>
          </cell>
        </row>
        <row r="127">
          <cell r="F127" t="str">
            <v>RPTM243</v>
          </cell>
          <cell r="G127">
            <v>43245</v>
          </cell>
        </row>
        <row r="128">
          <cell r="F128" t="str">
            <v>RPTM244</v>
          </cell>
          <cell r="G128">
            <v>43245</v>
          </cell>
        </row>
        <row r="129">
          <cell r="F129" t="str">
            <v>RPTM248</v>
          </cell>
          <cell r="G129">
            <v>43257</v>
          </cell>
        </row>
        <row r="130">
          <cell r="F130" t="str">
            <v>RPTM262</v>
          </cell>
          <cell r="G130">
            <v>43263</v>
          </cell>
        </row>
        <row r="131">
          <cell r="F131" t="str">
            <v>RPTM263</v>
          </cell>
          <cell r="G131">
            <v>43263</v>
          </cell>
        </row>
        <row r="132">
          <cell r="F132" t="str">
            <v>RPTM264</v>
          </cell>
          <cell r="G132">
            <v>43245</v>
          </cell>
        </row>
        <row r="133">
          <cell r="F133" t="str">
            <v>RPTM265</v>
          </cell>
          <cell r="G133">
            <v>43245</v>
          </cell>
        </row>
        <row r="134">
          <cell r="F134" t="str">
            <v>RPTM290</v>
          </cell>
          <cell r="G134">
            <v>43245</v>
          </cell>
        </row>
        <row r="135">
          <cell r="F135" t="str">
            <v>RPTM291</v>
          </cell>
          <cell r="G135">
            <v>43245</v>
          </cell>
        </row>
        <row r="136">
          <cell r="F136" t="str">
            <v>RPTM292</v>
          </cell>
          <cell r="G136">
            <v>43256</v>
          </cell>
        </row>
        <row r="137">
          <cell r="F137" t="str">
            <v>RPTM303</v>
          </cell>
          <cell r="G137">
            <v>43256</v>
          </cell>
        </row>
        <row r="138">
          <cell r="F138" t="str">
            <v>RPTM304</v>
          </cell>
          <cell r="G138">
            <v>43245</v>
          </cell>
        </row>
        <row r="139">
          <cell r="F139" t="str">
            <v>RPTM47</v>
          </cell>
          <cell r="G139">
            <v>43245</v>
          </cell>
        </row>
        <row r="140">
          <cell r="F140" t="str">
            <v>RPTM68</v>
          </cell>
          <cell r="G140">
            <v>43256</v>
          </cell>
        </row>
        <row r="141">
          <cell r="F141" t="str">
            <v>RPTP109</v>
          </cell>
          <cell r="G141">
            <v>43252</v>
          </cell>
        </row>
        <row r="142">
          <cell r="F142" t="str">
            <v>RPTP125</v>
          </cell>
          <cell r="G142">
            <v>43234</v>
          </cell>
        </row>
        <row r="143">
          <cell r="F143" t="str">
            <v>RPTP134</v>
          </cell>
          <cell r="G143">
            <v>43231</v>
          </cell>
        </row>
        <row r="144">
          <cell r="F144" t="str">
            <v>RPTP144</v>
          </cell>
          <cell r="G144">
            <v>43252</v>
          </cell>
        </row>
        <row r="145">
          <cell r="F145" t="str">
            <v>RPTP164</v>
          </cell>
          <cell r="G145">
            <v>43252</v>
          </cell>
        </row>
        <row r="146">
          <cell r="F146" t="str">
            <v>RPTP171</v>
          </cell>
          <cell r="G146">
            <v>43263</v>
          </cell>
        </row>
        <row r="147">
          <cell r="F147" t="str">
            <v>RPTP178</v>
          </cell>
          <cell r="G147">
            <v>43234</v>
          </cell>
        </row>
        <row r="148">
          <cell r="F148" t="str">
            <v>RPTP182</v>
          </cell>
          <cell r="G148">
            <v>43235</v>
          </cell>
        </row>
        <row r="149">
          <cell r="F149" t="str">
            <v>RPTP187</v>
          </cell>
          <cell r="G149">
            <v>43263</v>
          </cell>
        </row>
        <row r="150">
          <cell r="F150" t="str">
            <v>RPTP197</v>
          </cell>
          <cell r="G150">
            <v>43231</v>
          </cell>
        </row>
        <row r="151">
          <cell r="F151" t="str">
            <v>RPTP52</v>
          </cell>
          <cell r="G151">
            <v>43235</v>
          </cell>
        </row>
        <row r="152">
          <cell r="F152">
            <v>0</v>
          </cell>
          <cell r="G152">
            <v>43238</v>
          </cell>
        </row>
        <row r="153">
          <cell r="F153" t="str">
            <v>RPTP53</v>
          </cell>
          <cell r="G153">
            <v>43263</v>
          </cell>
        </row>
        <row r="154">
          <cell r="F154" t="str">
            <v>RPTP54</v>
          </cell>
          <cell r="G154">
            <v>43259</v>
          </cell>
        </row>
        <row r="155">
          <cell r="F155" t="str">
            <v>RPTP56</v>
          </cell>
          <cell r="G155">
            <v>43263</v>
          </cell>
        </row>
        <row r="156">
          <cell r="F156" t="str">
            <v>RPTP92</v>
          </cell>
          <cell r="G156">
            <v>43259</v>
          </cell>
        </row>
        <row r="157">
          <cell r="F157" t="str">
            <v>RPTP93</v>
          </cell>
          <cell r="G157">
            <v>43250</v>
          </cell>
        </row>
        <row r="158">
          <cell r="F158">
            <v>0</v>
          </cell>
          <cell r="G158">
            <v>43263</v>
          </cell>
        </row>
        <row r="159">
          <cell r="F159" t="str">
            <v>RRTR105</v>
          </cell>
          <cell r="G159">
            <v>43264</v>
          </cell>
        </row>
        <row r="160">
          <cell r="F160" t="str">
            <v>RRTR106</v>
          </cell>
          <cell r="G160">
            <v>43263</v>
          </cell>
        </row>
        <row r="161">
          <cell r="F161" t="str">
            <v>RRTR109</v>
          </cell>
          <cell r="G161">
            <v>43264</v>
          </cell>
        </row>
        <row r="162">
          <cell r="F162" t="str">
            <v>RRTR112</v>
          </cell>
          <cell r="G162">
            <v>43264</v>
          </cell>
        </row>
        <row r="163">
          <cell r="F163" t="str">
            <v>RRTR116</v>
          </cell>
          <cell r="G163">
            <v>43263</v>
          </cell>
        </row>
        <row r="164">
          <cell r="F164" t="str">
            <v>RRTR118</v>
          </cell>
          <cell r="G164">
            <v>43263</v>
          </cell>
        </row>
        <row r="165">
          <cell r="F165" t="str">
            <v>RRTR15/16</v>
          </cell>
          <cell r="G165">
            <v>43264</v>
          </cell>
        </row>
        <row r="166">
          <cell r="F166" t="str">
            <v>RRTR17</v>
          </cell>
          <cell r="G166">
            <v>43264</v>
          </cell>
        </row>
        <row r="167">
          <cell r="F167" t="str">
            <v>RRTR30</v>
          </cell>
          <cell r="G167">
            <v>43264</v>
          </cell>
        </row>
        <row r="168">
          <cell r="F168" t="str">
            <v>RRTR36</v>
          </cell>
          <cell r="G168">
            <v>43263</v>
          </cell>
        </row>
        <row r="169">
          <cell r="F169" t="str">
            <v>RRTR37</v>
          </cell>
          <cell r="G169">
            <v>43263</v>
          </cell>
        </row>
        <row r="170">
          <cell r="F170" t="str">
            <v>RRTR39</v>
          </cell>
          <cell r="G170">
            <v>43263</v>
          </cell>
        </row>
        <row r="171">
          <cell r="F171" t="str">
            <v>RRTR42</v>
          </cell>
          <cell r="G171">
            <v>43263</v>
          </cell>
        </row>
        <row r="172">
          <cell r="F172" t="str">
            <v>RRTR43</v>
          </cell>
          <cell r="G172">
            <v>43263</v>
          </cell>
        </row>
        <row r="173">
          <cell r="F173" t="str">
            <v>RRTR47</v>
          </cell>
          <cell r="G173">
            <v>43264</v>
          </cell>
        </row>
        <row r="174">
          <cell r="F174" t="str">
            <v>RRTR48</v>
          </cell>
          <cell r="G174">
            <v>43264</v>
          </cell>
        </row>
        <row r="175">
          <cell r="F175" t="str">
            <v>RRTR49</v>
          </cell>
          <cell r="G175">
            <v>43264</v>
          </cell>
        </row>
        <row r="176">
          <cell r="F176" t="str">
            <v>RRTR50</v>
          </cell>
          <cell r="G176">
            <v>43264</v>
          </cell>
        </row>
        <row r="177">
          <cell r="F177" t="str">
            <v>RRTR52</v>
          </cell>
          <cell r="G177">
            <v>43263</v>
          </cell>
        </row>
        <row r="178">
          <cell r="F178" t="str">
            <v>RRTR54</v>
          </cell>
          <cell r="G178">
            <v>43263</v>
          </cell>
        </row>
        <row r="179">
          <cell r="F179" t="str">
            <v>RRTR55</v>
          </cell>
          <cell r="G179">
            <v>43264</v>
          </cell>
        </row>
        <row r="180">
          <cell r="F180" t="str">
            <v>RRTR59</v>
          </cell>
          <cell r="G180">
            <v>43263</v>
          </cell>
        </row>
        <row r="181">
          <cell r="F181" t="str">
            <v>RRTR88</v>
          </cell>
          <cell r="G181">
            <v>43263</v>
          </cell>
        </row>
        <row r="182">
          <cell r="F182" t="str">
            <v>RRTR99</v>
          </cell>
          <cell r="G182">
            <v>43263</v>
          </cell>
        </row>
        <row r="183">
          <cell r="F183" t="str">
            <v>Standard</v>
          </cell>
          <cell r="G183">
            <v>43238</v>
          </cell>
        </row>
        <row r="184">
          <cell r="F184">
            <v>0</v>
          </cell>
          <cell r="G184">
            <v>43241</v>
          </cell>
        </row>
        <row r="185">
          <cell r="F185">
            <v>0</v>
          </cell>
          <cell r="G185">
            <v>43242</v>
          </cell>
        </row>
        <row r="186">
          <cell r="F186">
            <v>0</v>
          </cell>
          <cell r="G186">
            <v>43266</v>
          </cell>
        </row>
        <row r="187">
          <cell r="F187" t="str">
            <v>WMGR1</v>
          </cell>
          <cell r="G187">
            <v>43241</v>
          </cell>
        </row>
        <row r="188">
          <cell r="F188" t="str">
            <v>WOTC183</v>
          </cell>
          <cell r="G188">
            <v>43236</v>
          </cell>
        </row>
        <row r="189">
          <cell r="F189" t="str">
            <v>WPTM215</v>
          </cell>
          <cell r="G189">
            <v>43242</v>
          </cell>
        </row>
        <row r="190">
          <cell r="F190">
            <v>0</v>
          </cell>
          <cell r="G190">
            <v>43243</v>
          </cell>
        </row>
        <row r="191">
          <cell r="F191" t="str">
            <v>WPTM238</v>
          </cell>
          <cell r="G191">
            <v>43258</v>
          </cell>
        </row>
        <row r="192">
          <cell r="F192" t="str">
            <v>WPTM239</v>
          </cell>
          <cell r="G192">
            <v>43236</v>
          </cell>
        </row>
        <row r="193">
          <cell r="F193" t="str">
            <v>WPTP100</v>
          </cell>
          <cell r="G193">
            <v>43259</v>
          </cell>
        </row>
        <row r="194">
          <cell r="F194" t="str">
            <v>WPTP31</v>
          </cell>
          <cell r="G194">
            <v>43259</v>
          </cell>
        </row>
        <row r="195">
          <cell r="F195" t="str">
            <v>IRTR98a</v>
          </cell>
          <cell r="G195">
            <v>43238</v>
          </cell>
        </row>
        <row r="196">
          <cell r="F196" t="str">
            <v>IRTR98b</v>
          </cell>
          <cell r="G196">
            <v>43238</v>
          </cell>
        </row>
        <row r="197">
          <cell r="F197" t="str">
            <v>IRTR93a</v>
          </cell>
          <cell r="G197">
            <v>43238</v>
          </cell>
        </row>
        <row r="198">
          <cell r="F198" t="str">
            <v>IRTR93b</v>
          </cell>
          <cell r="G198">
            <v>43238</v>
          </cell>
        </row>
        <row r="199">
          <cell r="F199" t="str">
            <v>IOTC151</v>
          </cell>
          <cell r="G199">
            <v>43244</v>
          </cell>
        </row>
        <row r="200">
          <cell r="F200" t="str">
            <v>IOTC152</v>
          </cell>
          <cell r="G200">
            <v>43244</v>
          </cell>
        </row>
        <row r="201">
          <cell r="F201" t="str">
            <v>IOTC153</v>
          </cell>
          <cell r="G201">
            <v>43244</v>
          </cell>
        </row>
        <row r="202">
          <cell r="F202" t="str">
            <v>EOTC166</v>
          </cell>
          <cell r="G202">
            <v>43244</v>
          </cell>
        </row>
        <row r="203">
          <cell r="F203" t="str">
            <v>WOTC45</v>
          </cell>
          <cell r="G203">
            <v>43244</v>
          </cell>
        </row>
        <row r="204">
          <cell r="F204" t="str">
            <v>WPTP29</v>
          </cell>
          <cell r="G204">
            <v>43238</v>
          </cell>
        </row>
        <row r="205">
          <cell r="F205" t="str">
            <v>EPTP32</v>
          </cell>
          <cell r="G205">
            <v>43238</v>
          </cell>
        </row>
        <row r="206">
          <cell r="F206" t="str">
            <v>WRTR89</v>
          </cell>
          <cell r="G206">
            <v>43238</v>
          </cell>
        </row>
        <row r="207">
          <cell r="F207" t="str">
            <v>EPTP126</v>
          </cell>
          <cell r="G207">
            <v>43238</v>
          </cell>
        </row>
        <row r="208">
          <cell r="F208" t="str">
            <v>EPTM262</v>
          </cell>
          <cell r="G208">
            <v>43245</v>
          </cell>
        </row>
        <row r="209">
          <cell r="F209" t="str">
            <v>RPTM220/224</v>
          </cell>
          <cell r="G209">
            <v>43245</v>
          </cell>
        </row>
        <row r="210">
          <cell r="F210" t="str">
            <v>WOTC95</v>
          </cell>
          <cell r="G210">
            <v>43234</v>
          </cell>
        </row>
        <row r="211">
          <cell r="F211" t="str">
            <v>IOTC12_120</v>
          </cell>
          <cell r="G211">
            <v>43256</v>
          </cell>
        </row>
        <row r="212">
          <cell r="F212" t="str">
            <v>EPTP128</v>
          </cell>
          <cell r="G212">
            <v>43266</v>
          </cell>
        </row>
        <row r="213">
          <cell r="F213" t="str">
            <v>EPTP181</v>
          </cell>
          <cell r="G213">
            <v>43266</v>
          </cell>
        </row>
        <row r="214">
          <cell r="F214" t="str">
            <v>RPTP67</v>
          </cell>
          <cell r="G214">
            <v>43266</v>
          </cell>
        </row>
        <row r="215">
          <cell r="F215" t="str">
            <v>ROTC85</v>
          </cell>
          <cell r="G215">
            <v>43267</v>
          </cell>
        </row>
        <row r="216">
          <cell r="F216" t="str">
            <v>EPTP154</v>
          </cell>
          <cell r="G216">
            <v>43268</v>
          </cell>
        </row>
        <row r="217">
          <cell r="F217" t="str">
            <v>IOTC170</v>
          </cell>
          <cell r="G217">
            <v>43269</v>
          </cell>
        </row>
        <row r="218">
          <cell r="F218" t="str">
            <v>RPTM52</v>
          </cell>
          <cell r="G218">
            <v>43269</v>
          </cell>
        </row>
        <row r="219">
          <cell r="F219" t="str">
            <v>RPTM80</v>
          </cell>
          <cell r="G219">
            <v>43269</v>
          </cell>
        </row>
        <row r="220">
          <cell r="F220" t="str">
            <v>EPTM302</v>
          </cell>
          <cell r="G220">
            <v>43269</v>
          </cell>
        </row>
        <row r="221">
          <cell r="F221" t="str">
            <v>IPTM284</v>
          </cell>
          <cell r="G221">
            <v>43269</v>
          </cell>
        </row>
        <row r="222">
          <cell r="F222" t="str">
            <v>IPTM275</v>
          </cell>
          <cell r="G222">
            <v>43269</v>
          </cell>
        </row>
        <row r="223">
          <cell r="F223" t="str">
            <v>IRTR1</v>
          </cell>
          <cell r="G223">
            <v>43266</v>
          </cell>
        </row>
        <row r="224">
          <cell r="F224" t="str">
            <v>RRTR86</v>
          </cell>
          <cell r="G224">
            <v>43266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Gilead/EBS/Automation/Execution/Plan/Execution%20plans/Copy%20of%20WIP-PTP-%20Gilead%20PTP%20%20WICER-Planning%2013-July%202018%20(3)-PTP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94.822556250001" createdVersion="6" refreshedVersion="6" minRefreshableVersion="3" recordCount="41">
  <cacheSource type="worksheet">
    <worksheetSource name="WICERMaster3"/>
  </cacheSource>
  <cacheFields count="35">
    <cacheField name="RICEW ID" numFmtId="0">
      <sharedItems/>
    </cacheField>
    <cacheField name="Description" numFmtId="0">
      <sharedItems containsBlank="1"/>
    </cacheField>
    <cacheField name="Work Stream" numFmtId="0">
      <sharedItems/>
    </cacheField>
    <cacheField name="Object Type" numFmtId="0">
      <sharedItems/>
    </cacheField>
    <cacheField name="Priority" numFmtId="0">
      <sharedItems containsBlank="1" count="5">
        <s v="P1"/>
        <s v="P3"/>
        <s v="P2"/>
        <m/>
        <s v="P4" u="1"/>
      </sharedItems>
    </cacheField>
    <cacheField name="New/Retrofit/No code change required" numFmtId="0">
      <sharedItems/>
    </cacheField>
    <cacheField name="New/Retrofit/No code change required - Revised" numFmtId="0">
      <sharedItems count="4">
        <s v="Retrofit"/>
        <s v="No code change required"/>
        <s v="Decommissioned"/>
        <s v="Rewrite"/>
      </sharedItems>
    </cacheField>
    <cacheField name="Test Cycle" numFmtId="0">
      <sharedItems/>
    </cacheField>
    <cacheField name="Gilead Code Drop Bucket" numFmtId="0">
      <sharedItems count="4">
        <s v="CD1.1"/>
        <s v="CD1.2"/>
        <s v="CD1.3"/>
        <s v="N/A"/>
      </sharedItems>
    </cacheField>
    <cacheField name="FBD Completed  (Yes/No)" numFmtId="0">
      <sharedItems/>
    </cacheField>
    <cacheField name="FBD Completion date" numFmtId="0">
      <sharedItems containsDate="1" containsBlank="1" containsMixedTypes="1" minDate="2018-06-13T00:00:00" maxDate="2018-07-28T00:00:00"/>
    </cacheField>
    <cacheField name=" Automation design completion  (Y/N/Out of scope/Decommissioned)" numFmtId="0">
      <sharedItems/>
    </cacheField>
    <cacheField name="Total Test Cases Planned " numFmtId="0">
      <sharedItems containsMixedTypes="1" containsNumber="1" containsInteger="1" minValue="1" maxValue="26"/>
    </cacheField>
    <cacheField name="Full Automated TC Count" numFmtId="0">
      <sharedItems containsMixedTypes="1" containsNumber="1" containsInteger="1" minValue="12" maxValue="12"/>
    </cacheField>
    <cacheField name="Partial Automation TC Count " numFmtId="0">
      <sharedItems containsBlank="1" containsMixedTypes="1" containsNumber="1" containsInteger="1" minValue="1" maxValue="23"/>
    </cacheField>
    <cacheField name="Full manual TC Count " numFmtId="0">
      <sharedItems containsMixedTypes="1" containsNumber="1" containsInteger="1" minValue="1" maxValue="12"/>
    </cacheField>
    <cacheField name="Design / Execution" numFmtId="0">
      <sharedItems/>
    </cacheField>
    <cacheField name="Planned Execution date" numFmtId="0">
      <sharedItems containsDate="1" containsBlank="1" containsMixedTypes="1" minDate="2018-06-26T00:00:00" maxDate="2018-08-05T00:00:00"/>
    </cacheField>
    <cacheField name="Pre requisites _x000a_start date_x000a_mm/dd/yyyy" numFmtId="0">
      <sharedItems containsNonDate="0" containsDate="1" containsString="0" containsBlank="1" minDate="2018-06-25T00:00:00" maxDate="2018-08-26T00:00:00"/>
    </cacheField>
    <cacheField name="Pre Requisite end date_x000a_mm/dd/yyyy" numFmtId="0">
      <sharedItems containsNonDate="0" containsDate="1" containsString="0" containsBlank="1" minDate="2018-06-27T00:00:00" maxDate="2018-08-26T00:00:00"/>
    </cacheField>
    <cacheField name="Revised Planned Start Date_x000a_mm/dd/yyyy" numFmtId="0">
      <sharedItems containsNonDate="0" containsDate="1" containsString="0" containsBlank="1" minDate="2018-06-25T00:00:00" maxDate="2018-08-17T00:00:00"/>
    </cacheField>
    <cacheField name="Revised Planned End Date_x000a_mm/dd/yyyy" numFmtId="0">
      <sharedItems containsNonDate="0" containsDate="1" containsString="0" containsBlank="1" minDate="2018-06-27T00:00:00" maxDate="2018-08-18T00:00:00" count="23">
        <d v="2018-07-19T00:00:00"/>
        <d v="2018-07-18T00:00:00"/>
        <d v="2018-08-06T00:00:00"/>
        <d v="2018-07-26T00:00:00"/>
        <d v="2018-07-30T00:00:00"/>
        <d v="2018-08-02T00:00:00"/>
        <d v="2018-08-09T00:00:00"/>
        <d v="2018-07-17T00:00:00"/>
        <d v="2018-07-12T00:00:00"/>
        <d v="2018-06-28T00:00:00"/>
        <d v="2018-08-10T00:00:00"/>
        <d v="2018-07-20T00:00:00"/>
        <d v="2018-07-24T00:00:00"/>
        <d v="2018-07-25T00:00:00"/>
        <d v="2018-07-27T00:00:00"/>
        <d v="2018-06-27T00:00:00"/>
        <d v="2018-08-13T00:00:00"/>
        <d v="2018-08-16T00:00:00"/>
        <d v="2018-08-03T00:00:00"/>
        <d v="2018-08-14T00:00:00"/>
        <d v="2018-07-23T00:00:00"/>
        <d v="2018-08-17T00:00:00"/>
        <m/>
      </sharedItems>
      <fieldGroup par="34" base="21">
        <rangePr groupBy="days" startDate="2018-06-27T00:00:00" endDate="2018-08-18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8/2018"/>
        </groupItems>
      </fieldGroup>
    </cacheField>
    <cacheField name="Resource Name" numFmtId="0">
      <sharedItems containsBlank="1"/>
    </cacheField>
    <cacheField name="Dependency" numFmtId="0">
      <sharedItems containsBlank="1"/>
    </cacheField>
    <cacheField name="Manual/ Automation" numFmtId="0">
      <sharedItems containsBlank="1"/>
    </cacheField>
    <cacheField name="Actual Test Execution date" numFmtId="0">
      <sharedItems containsNonDate="0" containsDate="1" containsString="0" containsBlank="1" minDate="2018-06-26T00:00:00" maxDate="2018-07-13T00:00:00"/>
    </cacheField>
    <cacheField name="Passed" numFmtId="0">
      <sharedItems containsMixedTypes="1" containsNumber="1" containsInteger="1" minValue="2" maxValue="14"/>
    </cacheField>
    <cacheField name="Failed" numFmtId="0">
      <sharedItems containsMixedTypes="1" containsNumber="1" containsInteger="1" minValue="2" maxValue="15"/>
    </cacheField>
    <cacheField name="Blocked" numFmtId="0">
      <sharedItems/>
    </cacheField>
    <cacheField name="Not Completed" numFmtId="0">
      <sharedItems/>
    </cacheField>
    <cacheField name="No Run" numFmtId="0">
      <sharedItems containsMixedTypes="1" containsNumber="1" containsInteger="1" minValue="1" maxValue="19"/>
    </cacheField>
    <cacheField name="Defect id" numFmtId="0">
      <sharedItems/>
    </cacheField>
    <cacheField name="Status" numFmtId="0">
      <sharedItems count="3">
        <s v="Pending"/>
        <s v="Not Started"/>
        <s v="Completed"/>
      </sharedItems>
    </cacheField>
    <cacheField name="Execution In progress%" numFmtId="0">
      <sharedItems containsBlank="1"/>
    </cacheField>
    <cacheField name="Months" numFmtId="0" databaseField="0">
      <fieldGroup base="21">
        <rangePr groupBy="months" startDate="2018-06-27T00:00:00" endDate="2018-08-18T00:00:00"/>
        <groupItems count="14">
          <s v="&lt;6/27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aiz Mohammad (Contractor)" refreshedDate="43295.819076388892" createdVersion="4" refreshedVersion="4" minRefreshableVersion="3" recordCount="197">
  <cacheSource type="worksheet">
    <worksheetSource ref="A1:AF198" sheet="Execution" r:id="rId2"/>
  </cacheSource>
  <cacheFields count="32">
    <cacheField name="RICEW ID" numFmtId="164">
      <sharedItems/>
    </cacheField>
    <cacheField name="Description" numFmtId="0">
      <sharedItems/>
    </cacheField>
    <cacheField name="Work Stream" numFmtId="0">
      <sharedItems/>
    </cacheField>
    <cacheField name="Object Type" numFmtId="0">
      <sharedItems/>
    </cacheField>
    <cacheField name="Priority" numFmtId="0">
      <sharedItems containsBlank="1" count="6">
        <s v="P3"/>
        <s v="P4"/>
        <m/>
        <s v="P1"/>
        <s v="OOS"/>
        <s v="P2"/>
      </sharedItems>
    </cacheField>
    <cacheField name="New/Retrofit/No code change required" numFmtId="0">
      <sharedItems/>
    </cacheField>
    <cacheField name="New/Retrofit/No code change required - Revised" numFmtId="0">
      <sharedItems count="3">
        <s v="No code change required"/>
        <s v="Decommissioned"/>
        <s v="Retrofit"/>
      </sharedItems>
    </cacheField>
    <cacheField name="Test Cycle" numFmtId="0">
      <sharedItems/>
    </cacheField>
    <cacheField name="Gilead Code Drop Bucket" numFmtId="0">
      <sharedItems count="5">
        <s v="CD1.1"/>
        <s v="N/A"/>
        <s v="CD1.3"/>
        <s v="CD1.2"/>
        <s v="CD2.1"/>
      </sharedItems>
    </cacheField>
    <cacheField name="FBD Completed  (Yes/No)" numFmtId="0">
      <sharedItems/>
    </cacheField>
    <cacheField name="FBD Completion date" numFmtId="0">
      <sharedItems containsDate="1" containsBlank="1" containsMixedTypes="1" minDate="2018-05-11T00:00:00" maxDate="2018-08-18T00:00:00"/>
    </cacheField>
    <cacheField name=" Automation design completion  (Y/N/Out of scope/Decommissioned)" numFmtId="0">
      <sharedItems/>
    </cacheField>
    <cacheField name="Total Test Cases Planned " numFmtId="0">
      <sharedItems containsMixedTypes="1" containsNumber="1" containsInteger="1" minValue="1" maxValue="41"/>
    </cacheField>
    <cacheField name="Full Automated TC Count" numFmtId="0">
      <sharedItems containsBlank="1" containsMixedTypes="1" containsNumber="1" containsInteger="1" minValue="0" maxValue="26"/>
    </cacheField>
    <cacheField name="Partial Automation TC Count " numFmtId="0">
      <sharedItems containsBlank="1" containsMixedTypes="1" containsNumber="1" containsInteger="1" minValue="0" maxValue="33"/>
    </cacheField>
    <cacheField name="Full manual TC Count " numFmtId="0">
      <sharedItems containsMixedTypes="1" containsNumber="1" containsInteger="1" minValue="0" maxValue="15"/>
    </cacheField>
    <cacheField name="Design / Execution" numFmtId="0">
      <sharedItems containsBlank="1" count="3">
        <s v="Execution"/>
        <m/>
        <s v="Design"/>
      </sharedItems>
    </cacheField>
    <cacheField name="Planned Execution date" numFmtId="0">
      <sharedItems containsDate="1" containsBlank="1" containsMixedTypes="1" minDate="2018-06-26T00:00:00" maxDate="2018-08-18T00:00:00"/>
    </cacheField>
    <cacheField name="Revised Planned Start Date_x000a_mm/dd/yyyy" numFmtId="0">
      <sharedItems containsDate="1" containsBlank="1" containsMixedTypes="1" minDate="2018-07-16T00:00:00" maxDate="2018-08-24T00:00:00"/>
    </cacheField>
    <cacheField name="Revised Planned End Date_x000a_mm/dd/yyyy" numFmtId="0">
      <sharedItems containsDate="1" containsBlank="1" containsMixedTypes="1" minDate="2018-07-16T00:00:00" maxDate="2018-08-24T00:00:00" count="32">
        <d v="2018-08-09T00:00:00"/>
        <d v="2018-08-13T00:00:00"/>
        <d v="2018-08-16T00:00:00"/>
        <d v="2018-07-30T00:00:00"/>
        <m/>
        <d v="2018-08-14T00:00:00"/>
        <d v="2018-08-01T00:00:00"/>
        <d v="2018-07-20T00:00:00"/>
        <d v="2018-07-26T00:00:00"/>
        <d v="2018-07-27T00:00:00"/>
        <d v="2018-08-10T00:00:00"/>
        <d v="2018-07-18T00:00:00"/>
        <d v="2018-08-03T00:00:00"/>
        <d v="2018-07-16T00:00:00"/>
        <d v="2018-08-17T00:00:00"/>
        <d v="2018-07-19T00:00:00"/>
        <d v="2018-07-31T00:00:00"/>
        <d v="2018-08-02T00:00:00"/>
        <d v="2018-07-23T00:00:00"/>
        <d v="2018-07-17T00:00:00"/>
        <d v="2018-08-23T00:00:00"/>
        <d v="2018-07-24T00:00:00"/>
        <s v="Out of Scope"/>
        <d v="2018-08-06T00:00:00"/>
        <d v="2018-07-28T00:00:00"/>
        <d v="2018-08-07T00:00:00"/>
        <d v="2018-07-25T00:00:00"/>
        <d v="2018-08-08T00:00:00"/>
        <d v="2018-08-20T00:00:00"/>
        <d v="2018-08-21T00:00:00"/>
        <d v="2018-08-22T00:00:00"/>
        <e v="#N/A" u="1"/>
      </sharedItems>
    </cacheField>
    <cacheField name="Resource Name" numFmtId="0">
      <sharedItems containsBlank="1" count="12">
        <s v="Srividhya"/>
        <s v="Sulagna"/>
        <m/>
        <s v="Vigneshwari"/>
        <s v="R2"/>
        <s v="R3"/>
        <s v="R1"/>
        <s v="R4"/>
        <s v="R5"/>
        <s v="OOS"/>
        <e v="#N/A"/>
        <s v="R3/Automation" u="1"/>
      </sharedItems>
    </cacheField>
    <cacheField name="Dependency" numFmtId="0">
      <sharedItems containsBlank="1"/>
    </cacheField>
    <cacheField name="Manual/ Automation" numFmtId="0">
      <sharedItems containsBlank="1" count="4">
        <s v="Automation"/>
        <s v="Partial"/>
        <m/>
        <s v="Manual"/>
      </sharedItems>
    </cacheField>
    <cacheField name="Actual Test Execution date" numFmtId="0">
      <sharedItems containsNonDate="0" containsDate="1" containsString="0" containsBlank="1" minDate="2018-06-26T00:00:00" maxDate="2018-07-05T00:00:00"/>
    </cacheField>
    <cacheField name="Passed" numFmtId="0">
      <sharedItems containsMixedTypes="1" containsNumber="1" containsInteger="1" minValue="0" maxValue="1"/>
    </cacheField>
    <cacheField name="Failed" numFmtId="0">
      <sharedItems containsMixedTypes="1" containsNumber="1" containsInteger="1" minValue="0" maxValue="2"/>
    </cacheField>
    <cacheField name="Blocked" numFmtId="0">
      <sharedItems containsMixedTypes="1" containsNumber="1" containsInteger="1" minValue="0" maxValue="15"/>
    </cacheField>
    <cacheField name="Not Completed" numFmtId="0">
      <sharedItems containsMixedTypes="1" containsNumber="1" containsInteger="1" minValue="0" maxValue="4"/>
    </cacheField>
    <cacheField name="No Run" numFmtId="0">
      <sharedItems/>
    </cacheField>
    <cacheField name="Defect id" numFmtId="0">
      <sharedItems/>
    </cacheField>
    <cacheField name="Status" numFmtId="0">
      <sharedItems count="3">
        <s v="Pending"/>
        <s v="Completed"/>
        <s v="Not Started"/>
      </sharedItems>
    </cacheField>
    <cacheField name="Execution In progress%" numFmtId="0">
      <sharedItems containsBlank="1" containsMixedTypes="1" containsNumber="1" minValue="5.8823529411764705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s v="ERTR103"/>
    <s v="A new object needs to be created to interface the cost related to R&amp;D Depreciation, International Payroll, GL allocation and Benefits to OPC in Gen Admin projects from General Ledger."/>
    <s v="RTR"/>
    <s v="E"/>
    <x v="0"/>
    <s v="Retrofit"/>
    <x v="0"/>
    <s v="INT1"/>
    <x v="0"/>
    <s v="FBD Completed "/>
    <d v="2018-06-13T00:00:00"/>
    <s v="Automation completed"/>
    <n v="21"/>
    <s v=""/>
    <s v=""/>
    <s v=""/>
    <s v="Execution"/>
    <d v="2018-06-26T00:00:00"/>
    <d v="2018-07-06T00:00:00"/>
    <d v="2018-07-16T00:00:00"/>
    <d v="2018-07-17T00:00:00"/>
    <x v="0"/>
    <s v="Nilam"/>
    <s v="GEM Team to run the services which load data in the EBS stagging tables (IRTR105 need to pass)"/>
    <s v="Automation"/>
    <d v="2018-06-26T00:00:00"/>
    <n v="2"/>
    <s v=""/>
    <s v=""/>
    <s v=""/>
    <n v="19"/>
    <s v=""/>
    <x v="0"/>
    <m/>
  </r>
  <r>
    <s v="RRTR56"/>
    <s v="Report to show intercompany AR AP transaction information"/>
    <s v="RTR"/>
    <s v="R"/>
    <x v="0"/>
    <s v="Retrofit"/>
    <x v="0"/>
    <s v="INT1"/>
    <x v="1"/>
    <s v="FBD Completed "/>
    <d v="2018-07-27T00:00:00"/>
    <s v="Automation completed"/>
    <s v=""/>
    <s v=""/>
    <n v="9"/>
    <e v="#VALUE!"/>
    <s v="Execution"/>
    <d v="2018-07-13T00:00:00"/>
    <d v="2018-07-16T00:00:00"/>
    <d v="2018-07-16T00:00:00"/>
    <d v="2018-07-17T00:00:00"/>
    <x v="1"/>
    <s v="Nilam"/>
    <m/>
    <s v="Partial"/>
    <m/>
    <s v=""/>
    <s v=""/>
    <s v=""/>
    <s v=""/>
    <s v=""/>
    <s v=""/>
    <x v="1"/>
    <m/>
  </r>
  <r>
    <s v="EMGR22"/>
    <s v="Custom form for cross charge hierarchy"/>
    <s v="RTR"/>
    <s v="E"/>
    <x v="0"/>
    <s v="Retrofit"/>
    <x v="0"/>
    <s v="INT1"/>
    <x v="2"/>
    <s v="FBD Pending"/>
    <d v="2018-07-06T00:00:00"/>
    <s v="Pending Automation Design"/>
    <n v="7"/>
    <s v=""/>
    <n v="6"/>
    <n v="1"/>
    <s v="Execution"/>
    <e v="#REF!"/>
    <d v="2018-08-06T00:00:00"/>
    <d v="2018-08-06T00:00:00"/>
    <d v="2018-08-06T00:00:00"/>
    <x v="2"/>
    <m/>
    <s v="MD50, MD70 not avaialble"/>
    <s v="Partial"/>
    <m/>
    <s v=""/>
    <s v=""/>
    <s v=""/>
    <s v=""/>
    <s v=""/>
    <s v=""/>
    <x v="1"/>
    <m/>
  </r>
  <r>
    <s v="EMGR28"/>
    <s v="EBS Outbound to Hyperion - Trial Balance, Project Cost, Fixed Assets All, and Item Cost and OPM Routing"/>
    <s v="RTR"/>
    <s v="E"/>
    <x v="0"/>
    <s v="Retrofit"/>
    <x v="0"/>
    <s v="INT1"/>
    <x v="2"/>
    <s v="FBD Pending"/>
    <d v="2018-07-06T00:00:00"/>
    <s v="Pending Automation Design"/>
    <n v="7"/>
    <s v=""/>
    <n v="6"/>
    <n v="1"/>
    <s v="Execution"/>
    <e v="#REF!"/>
    <d v="2018-08-06T00:00:00"/>
    <d v="2018-08-06T00:00:00"/>
    <d v="2018-08-06T00:00:00"/>
    <x v="2"/>
    <m/>
    <s v="MD50, MD70 not avaialble"/>
    <s v="Partial"/>
    <m/>
    <s v=""/>
    <s v=""/>
    <s v=""/>
    <s v=""/>
    <s v=""/>
    <s v=""/>
    <x v="1"/>
    <m/>
  </r>
  <r>
    <s v="IRTR118"/>
    <s v="Import GL Journals Inbound interface - ADP Journal entries"/>
    <s v="RTR"/>
    <s v="I"/>
    <x v="0"/>
    <s v="Retrofit"/>
    <x v="0"/>
    <s v="INT1"/>
    <x v="2"/>
    <s v="FBD Pending"/>
    <d v="2018-07-06T00:00:00"/>
    <s v="Pending Automation Design"/>
    <n v="8"/>
    <s v=""/>
    <n v="6"/>
    <n v="2"/>
    <s v="Execution"/>
    <e v="#REF!"/>
    <d v="2018-07-16T00:00:00"/>
    <d v="2018-07-24T00:00:00"/>
    <d v="2018-07-25T00:00:00"/>
    <x v="3"/>
    <s v="Nilam"/>
    <s v="Dependancy on GEM Team"/>
    <s v="Partial"/>
    <m/>
    <s v=""/>
    <s v=""/>
    <s v=""/>
    <s v=""/>
    <s v=""/>
    <s v=""/>
    <x v="1"/>
    <m/>
  </r>
  <r>
    <s v="IRTR5"/>
    <s v="GL Journals Outbound Interface (AssureNet)"/>
    <s v="RTR"/>
    <s v="I"/>
    <x v="0"/>
    <s v="Retrofit"/>
    <x v="0"/>
    <s v="INT1"/>
    <x v="2"/>
    <s v="FBD Pending"/>
    <d v="2018-07-06T00:00:00"/>
    <s v="Pending Automation Design"/>
    <n v="7"/>
    <s v=""/>
    <n v="6"/>
    <n v="1"/>
    <s v="Execution"/>
    <e v="#REF!"/>
    <d v="2018-07-16T00:00:00"/>
    <d v="2018-07-24T00:00:00"/>
    <d v="2018-07-27T00:00:00"/>
    <x v="4"/>
    <s v="Nilam"/>
    <s v="Dependancy on GEM Team"/>
    <s v="Partial"/>
    <m/>
    <s v=""/>
    <s v=""/>
    <s v=""/>
    <s v=""/>
    <s v=""/>
    <s v=""/>
    <x v="1"/>
    <m/>
  </r>
  <r>
    <s v="RRTR102"/>
    <s v="RTR Change Request for RRTR87 - Period Parameters."/>
    <s v="RTR"/>
    <s v="R"/>
    <x v="0"/>
    <s v="Retrofit"/>
    <x v="0"/>
    <s v="INT1"/>
    <x v="2"/>
    <s v="FBD Pending"/>
    <d v="2018-07-06T00:00:00"/>
    <s v="Pending Automation Design"/>
    <n v="11"/>
    <s v=""/>
    <n v="9"/>
    <n v="2"/>
    <s v="Execution"/>
    <e v="#REF!"/>
    <d v="2018-07-29T00:00:00"/>
    <d v="2018-07-31T00:00:00"/>
    <d v="2018-07-31T00:00:00"/>
    <x v="5"/>
    <s v="Nilam"/>
    <m/>
    <s v="Partial"/>
    <m/>
    <s v=""/>
    <s v=""/>
    <s v=""/>
    <s v=""/>
    <s v=""/>
    <s v=""/>
    <x v="1"/>
    <m/>
  </r>
  <r>
    <s v="RRTR15/16"/>
    <s v="Report to show difference between US and local GAAP"/>
    <s v="RTR"/>
    <s v="R"/>
    <x v="0"/>
    <s v="Retrofit"/>
    <x v="0"/>
    <s v="INT1"/>
    <x v="2"/>
    <s v="FBD Completed "/>
    <d v="2018-06-13T00:00:00"/>
    <s v="Pending Automation Design"/>
    <s v=""/>
    <s v=""/>
    <n v="23"/>
    <s v=""/>
    <s v="Execution"/>
    <d v="2018-08-04T00:00:00"/>
    <d v="2018-07-29T00:00:00"/>
    <d v="2018-07-31T00:00:00"/>
    <d v="2018-08-03T00:00:00"/>
    <x v="6"/>
    <s v="Nilam"/>
    <m/>
    <s v="Automation"/>
    <m/>
    <s v=""/>
    <s v=""/>
    <s v=""/>
    <s v=""/>
    <s v=""/>
    <s v=""/>
    <x v="1"/>
    <m/>
  </r>
  <r>
    <s v="RRTR45"/>
    <s v="Report to show trace allocations in the system"/>
    <s v="RTR"/>
    <s v="R"/>
    <x v="0"/>
    <s v="Retrofit"/>
    <x v="0"/>
    <s v="INT1"/>
    <x v="2"/>
    <s v="FBD Completed "/>
    <d v="2018-07-27T00:00:00"/>
    <s v="Automation completed"/>
    <s v=""/>
    <s v=""/>
    <n v="11"/>
    <e v="#VALUE!"/>
    <s v="Execution"/>
    <d v="2018-08-04T00:00:00"/>
    <d v="2018-07-29T00:00:00"/>
    <d v="2018-07-31T00:00:00"/>
    <d v="2018-08-08T00:00:00"/>
    <x v="6"/>
    <s v="Nilam"/>
    <m/>
    <s v="Partial"/>
    <m/>
    <s v=""/>
    <s v=""/>
    <s v=""/>
    <s v=""/>
    <s v=""/>
    <s v=""/>
    <x v="1"/>
    <m/>
  </r>
  <r>
    <s v="RRTR105"/>
    <s v="Customize Transactions available for Reconciliation Report  "/>
    <s v="RTR"/>
    <s v="R"/>
    <x v="1"/>
    <s v="Retrofit"/>
    <x v="1"/>
    <s v="INT1"/>
    <x v="0"/>
    <s v="FBD Completed "/>
    <d v="2018-06-13T00:00:00"/>
    <s v="Automation completed"/>
    <n v="5"/>
    <s v=""/>
    <s v=""/>
    <s v=""/>
    <s v="Execution"/>
    <d v="2018-07-17T00:00:00"/>
    <d v="2018-07-13T00:00:00"/>
    <d v="2018-07-13T00:00:00"/>
    <d v="2018-07-16T00:00:00"/>
    <x v="7"/>
    <s v="Nilam"/>
    <m/>
    <s v="Partial"/>
    <m/>
    <s v=""/>
    <s v=""/>
    <s v=""/>
    <s v=""/>
    <s v=""/>
    <s v=""/>
    <x v="1"/>
    <m/>
  </r>
  <r>
    <s v="RRTR112"/>
    <s v="New GIL Retired Assets Depreciation Report"/>
    <s v="RTR"/>
    <s v="R"/>
    <x v="1"/>
    <s v="Retrofit"/>
    <x v="1"/>
    <s v="INT1"/>
    <x v="0"/>
    <s v="FBD Completed "/>
    <d v="2018-06-13T00:00:00"/>
    <s v="Automation completed"/>
    <n v="14"/>
    <n v="12"/>
    <s v=""/>
    <n v="2"/>
    <s v="Execution"/>
    <m/>
    <d v="2018-07-11T00:00:00"/>
    <d v="2018-07-12T00:00:00"/>
    <d v="2018-07-11T00:00:00"/>
    <x v="8"/>
    <s v="Nilam"/>
    <m/>
    <s v="Partial"/>
    <d v="2018-07-12T00:00:00"/>
    <n v="14"/>
    <s v=""/>
    <s v=""/>
    <s v=""/>
    <s v=""/>
    <s v=""/>
    <x v="2"/>
    <m/>
  </r>
  <r>
    <s v="RRTR48"/>
    <s v="Report to show original system asset numbers from a DFF"/>
    <s v="RTR"/>
    <s v="R"/>
    <x v="1"/>
    <s v="Retrofit"/>
    <x v="1"/>
    <s v="INT1"/>
    <x v="0"/>
    <s v="FBD Completed "/>
    <d v="2018-06-13T00:00:00"/>
    <s v="Automation completed"/>
    <n v="7"/>
    <s v=""/>
    <s v=""/>
    <s v=""/>
    <s v="Execution"/>
    <m/>
    <d v="2018-06-27T00:00:00"/>
    <d v="2018-06-28T00:00:00"/>
    <d v="2018-06-27T00:00:00"/>
    <x v="9"/>
    <s v="Nilam"/>
    <m/>
    <s v="Partial"/>
    <d v="2018-07-11T00:00:00"/>
    <n v="7"/>
    <n v="2"/>
    <s v=""/>
    <s v=""/>
    <s v=""/>
    <s v=""/>
    <x v="2"/>
    <m/>
  </r>
  <r>
    <s v="RRTR55"/>
    <s v="&quot;Fixed Asset All&quot; report"/>
    <s v="RTR"/>
    <s v="R"/>
    <x v="1"/>
    <s v="Retrofit"/>
    <x v="1"/>
    <s v="INT1"/>
    <x v="0"/>
    <s v="FBD Completed "/>
    <d v="2018-06-13T00:00:00"/>
    <s v="Automation completed"/>
    <n v="8"/>
    <s v=""/>
    <s v=""/>
    <s v=""/>
    <s v="Execution"/>
    <d v="2018-07-18T00:00:00"/>
    <d v="2018-07-16T00:00:00"/>
    <d v="2018-07-16T00:00:00"/>
    <d v="2018-07-17T00:00:00"/>
    <x v="0"/>
    <s v="Nilam"/>
    <m/>
    <s v="Partial"/>
    <m/>
    <s v=""/>
    <s v=""/>
    <s v=""/>
    <s v=""/>
    <s v=""/>
    <s v=""/>
    <x v="1"/>
    <m/>
  </r>
  <r>
    <s v="ERTR114"/>
    <s v="Elimination set automation"/>
    <s v="RTR"/>
    <s v="E"/>
    <x v="0"/>
    <s v="Retrofit"/>
    <x v="1"/>
    <s v="INT1"/>
    <x v="0"/>
    <s v="FBD Pending"/>
    <d v="2018-07-06T00:00:00"/>
    <s v="Out of scope"/>
    <n v="7"/>
    <s v=""/>
    <m/>
    <n v="7"/>
    <s v="Execution"/>
    <d v="2018-08-02T00:00:00"/>
    <d v="2018-08-10T00:00:00"/>
    <d v="2018-08-10T00:00:00"/>
    <d v="2018-08-10T00:00:00"/>
    <x v="10"/>
    <s v="Nilam"/>
    <s v="MD50, MD70 not avaialble"/>
    <s v="Manual"/>
    <m/>
    <s v=""/>
    <s v=""/>
    <s v=""/>
    <s v=""/>
    <s v=""/>
    <s v=""/>
    <x v="1"/>
    <m/>
  </r>
  <r>
    <s v="ERTR117"/>
    <s v="Automation of Secondary Ledger accounting for fixed assets"/>
    <s v="RTR"/>
    <s v="E"/>
    <x v="2"/>
    <s v="Retrofit"/>
    <x v="1"/>
    <s v="INT1"/>
    <x v="0"/>
    <s v="FBD Completed "/>
    <d v="2018-07-06T00:00:00"/>
    <s v="Out of scope"/>
    <n v="11"/>
    <s v=""/>
    <m/>
    <n v="11"/>
    <s v="Execution"/>
    <d v="2018-08-02T00:00:00"/>
    <d v="2018-08-03T00:00:00"/>
    <d v="2018-08-03T00:00:00"/>
    <d v="2018-08-06T00:00:00"/>
    <x v="6"/>
    <s v="Nilam"/>
    <m/>
    <s v="Manual"/>
    <m/>
    <s v=""/>
    <s v=""/>
    <s v=""/>
    <s v=""/>
    <s v=""/>
    <s v=""/>
    <x v="1"/>
    <m/>
  </r>
  <r>
    <s v="ERTR122"/>
    <s v="AGIS Transaction upload WEBADI"/>
    <s v="RTR"/>
    <s v="E"/>
    <x v="2"/>
    <s v="No code change required"/>
    <x v="1"/>
    <s v="INT1"/>
    <x v="0"/>
    <s v="FBD Completed "/>
    <s v=""/>
    <s v="Pending Automation Design"/>
    <n v="6"/>
    <s v=""/>
    <n v="5"/>
    <n v="1"/>
    <s v="Execution"/>
    <d v="2018-07-09T00:00:00"/>
    <d v="2018-08-06T00:00:00"/>
    <d v="2018-08-06T00:00:00"/>
    <d v="2018-08-06T00:00:00"/>
    <x v="10"/>
    <s v="Nilam"/>
    <m/>
    <s v="Partial"/>
    <m/>
    <s v=""/>
    <s v=""/>
    <s v=""/>
    <s v=""/>
    <s v=""/>
    <s v=""/>
    <x v="1"/>
    <m/>
  </r>
  <r>
    <s v="IRTR1"/>
    <s v="Bank Statements &amp; Re-counc. Inbound interface(B2B)"/>
    <s v="RTR"/>
    <s v="I"/>
    <x v="2"/>
    <s v="Retrofit"/>
    <x v="1"/>
    <s v="INT1"/>
    <x v="0"/>
    <s v="FBD Completed "/>
    <d v="2018-06-15T00:00:00"/>
    <s v="Pending Automation Design"/>
    <n v="12"/>
    <s v=""/>
    <n v="10"/>
    <n v="2"/>
    <s v="Execution"/>
    <d v="2018-07-20T00:00:00"/>
    <d v="2018-07-16T00:00:00"/>
    <d v="2018-07-24T00:00:00"/>
    <d v="2018-07-16T00:00:00"/>
    <x v="11"/>
    <s v="Nilam"/>
    <m/>
    <s v="Partial"/>
    <m/>
    <s v=""/>
    <s v=""/>
    <s v=""/>
    <s v=""/>
    <s v=""/>
    <s v=""/>
    <x v="1"/>
    <m/>
  </r>
  <r>
    <s v="IRTR2"/>
    <s v="Import GL Journals Inbound interface - HR Headcount"/>
    <s v="RTR"/>
    <s v="I"/>
    <x v="2"/>
    <s v="Retrofit"/>
    <x v="1"/>
    <s v="INT1"/>
    <x v="0"/>
    <s v="FBD Pending"/>
    <d v="2018-07-06T00:00:00"/>
    <s v="Out of scope"/>
    <n v="10"/>
    <s v=""/>
    <m/>
    <n v="10"/>
    <s v="Execution"/>
    <d v="2018-08-01T00:00:00"/>
    <d v="2018-08-25T00:00:00"/>
    <d v="2018-08-25T00:00:00"/>
    <d v="2018-08-09T00:00:00"/>
    <x v="6"/>
    <s v="Nilam"/>
    <s v="Pending clarification from Sree/Satish"/>
    <s v="Manual"/>
    <m/>
    <s v=""/>
    <s v=""/>
    <s v=""/>
    <s v=""/>
    <s v=""/>
    <s v=""/>
    <x v="1"/>
    <m/>
  </r>
  <r>
    <s v="IRTR3"/>
    <s v="Chart of Accounts Outbound interface"/>
    <s v="RTR"/>
    <s v="I"/>
    <x v="2"/>
    <s v="No code change required"/>
    <x v="1"/>
    <s v="INT1"/>
    <x v="0"/>
    <s v="FBD Pending"/>
    <d v="2018-07-13T00:00:00"/>
    <s v="Out of scope"/>
    <n v="1"/>
    <s v=""/>
    <m/>
    <n v="1"/>
    <s v="Execution"/>
    <d v="2018-08-01T00:00:00"/>
    <d v="2018-08-25T00:00:00"/>
    <d v="2018-08-25T00:00:00"/>
    <d v="2018-08-09T00:00:00"/>
    <x v="6"/>
    <s v="Nilam"/>
    <s v="Pending clarification from Sree/Satish"/>
    <s v="Manual"/>
    <m/>
    <s v=""/>
    <s v=""/>
    <s v=""/>
    <s v=""/>
    <s v=""/>
    <s v=""/>
    <x v="1"/>
    <m/>
  </r>
  <r>
    <s v="RRTR101"/>
    <s v="GL Interface unprocessed transactions Report"/>
    <s v="RTR"/>
    <s v="R"/>
    <x v="1"/>
    <s v="No code change required"/>
    <x v="1"/>
    <s v="INT1"/>
    <x v="0"/>
    <s v="FBD Completed "/>
    <s v=""/>
    <s v="Automation completed"/>
    <n v="8"/>
    <s v=""/>
    <s v=""/>
    <s v=""/>
    <s v="Execution"/>
    <d v="2018-07-17T00:00:00"/>
    <d v="2018-07-18T00:00:00"/>
    <d v="2018-07-18T00:00:00"/>
    <d v="2018-07-19T00:00:00"/>
    <x v="11"/>
    <s v="Nilam"/>
    <m/>
    <s v="Partial"/>
    <m/>
    <s v=""/>
    <s v=""/>
    <s v=""/>
    <s v=""/>
    <s v=""/>
    <s v=""/>
    <x v="1"/>
    <m/>
  </r>
  <r>
    <s v="RRTR108"/>
    <s v="Secondary ledger detailed transaction report"/>
    <s v="RTR"/>
    <s v="R"/>
    <x v="1"/>
    <s v="No code change required"/>
    <x v="1"/>
    <s v="INT1"/>
    <x v="0"/>
    <s v="FBD Completed "/>
    <s v=""/>
    <s v="Automation completed"/>
    <n v="6"/>
    <s v=""/>
    <s v=""/>
    <s v=""/>
    <s v="Execution"/>
    <d v="2018-07-17T00:00:00"/>
    <d v="2018-07-20T00:00:00"/>
    <d v="2018-07-20T00:00:00"/>
    <d v="2018-07-23T00:00:00"/>
    <x v="12"/>
    <s v="Nilam"/>
    <m/>
    <s v="Partial"/>
    <m/>
    <s v=""/>
    <s v=""/>
    <s v=""/>
    <s v=""/>
    <s v=""/>
    <s v=""/>
    <x v="1"/>
    <m/>
  </r>
  <r>
    <s v="RRTR109"/>
    <s v="Italian 'Libro Giornale' report template changes"/>
    <s v="RTR"/>
    <s v="R"/>
    <x v="1"/>
    <s v="No code change required"/>
    <x v="1"/>
    <s v="INT1"/>
    <x v="0"/>
    <s v="FBD Completed "/>
    <d v="2018-06-13T00:00:00"/>
    <s v="Automation completed"/>
    <n v="6"/>
    <s v=""/>
    <s v=""/>
    <s v=""/>
    <s v="Execution"/>
    <d v="2018-07-17T00:00:00"/>
    <d v="2018-07-23T00:00:00"/>
    <d v="2018-07-23T00:00:00"/>
    <d v="2018-07-24T00:00:00"/>
    <x v="13"/>
    <s v="Nilam"/>
    <m/>
    <s v="Partial"/>
    <m/>
    <s v=""/>
    <s v=""/>
    <s v=""/>
    <s v=""/>
    <s v=""/>
    <s v=""/>
    <x v="1"/>
    <m/>
  </r>
  <r>
    <s v="RRTR115"/>
    <s v="Turkey eLedger"/>
    <s v="RTR"/>
    <s v="R"/>
    <x v="1"/>
    <s v="No code change required"/>
    <x v="1"/>
    <s v="INT1"/>
    <x v="0"/>
    <s v="FBD Pending"/>
    <d v="2018-07-13T00:00:00"/>
    <s v="Out of scope"/>
    <n v="7"/>
    <s v=""/>
    <m/>
    <n v="7"/>
    <s v="Execution"/>
    <d v="2018-08-02T00:00:00"/>
    <d v="2018-08-10T00:00:00"/>
    <d v="2018-08-10T00:00:00"/>
    <d v="2018-08-10T00:00:00"/>
    <x v="10"/>
    <s v="Nilam"/>
    <s v="MD50, MD70 not avaialble"/>
    <s v="Manual"/>
    <m/>
    <s v=""/>
    <s v=""/>
    <s v=""/>
    <s v=""/>
    <s v=""/>
    <s v=""/>
    <x v="1"/>
    <m/>
  </r>
  <r>
    <s v="RRTR121"/>
    <s v="Customized Account Analysis Report"/>
    <s v="RTR"/>
    <s v="R"/>
    <x v="1"/>
    <s v="No code change required"/>
    <x v="1"/>
    <s v="INT1"/>
    <x v="0"/>
    <s v="FBD Completed "/>
    <s v=""/>
    <s v="Automation completed"/>
    <n v="5"/>
    <s v=""/>
    <s v=""/>
    <s v=""/>
    <s v="Execution"/>
    <d v="2018-07-16T00:00:00"/>
    <d v="2018-07-25T00:00:00"/>
    <d v="2018-07-25T00:00:00"/>
    <d v="2018-07-26T00:00:00"/>
    <x v="14"/>
    <s v="Nilam"/>
    <m/>
    <s v="Automation"/>
    <m/>
    <s v=""/>
    <s v=""/>
    <s v=""/>
    <s v=""/>
    <s v=""/>
    <s v=""/>
    <x v="1"/>
    <m/>
  </r>
  <r>
    <s v="RRTR17"/>
    <s v="Custom EBS Report for Journal WHO information"/>
    <s v="RTR"/>
    <s v="R"/>
    <x v="1"/>
    <s v="No code change required"/>
    <x v="1"/>
    <s v="INT1"/>
    <x v="0"/>
    <s v="FBD Completed "/>
    <d v="2018-06-13T00:00:00"/>
    <s v="Automation completed"/>
    <n v="14"/>
    <s v=""/>
    <s v=""/>
    <s v=""/>
    <s v="Execution"/>
    <d v="2018-07-16T00:00:00"/>
    <d v="2018-07-27T00:00:00"/>
    <d v="2018-07-27T00:00:00"/>
    <d v="2018-07-30T00:00:00"/>
    <x v="5"/>
    <s v="Nilam"/>
    <m/>
    <s v="Partial"/>
    <m/>
    <s v=""/>
    <s v=""/>
    <s v=""/>
    <s v=""/>
    <s v=""/>
    <s v=""/>
    <x v="1"/>
    <m/>
  </r>
  <r>
    <s v="RRTR30"/>
    <s v="Custom report for non-capitalized asset listings"/>
    <s v="RTR"/>
    <s v="R"/>
    <x v="1"/>
    <s v="No code change required"/>
    <x v="1"/>
    <s v="INT1"/>
    <x v="0"/>
    <s v="FBD Completed "/>
    <d v="2018-06-13T00:00:00"/>
    <s v="Automation completed"/>
    <n v="8"/>
    <s v=""/>
    <s v=""/>
    <s v=""/>
    <s v="Execution"/>
    <m/>
    <d v="2018-06-26T00:00:00"/>
    <d v="2018-06-27T00:00:00"/>
    <d v="2018-06-26T00:00:00"/>
    <x v="15"/>
    <s v="Sulagna"/>
    <s v="Inputs waiting from Satish"/>
    <s v="Partial"/>
    <d v="2018-06-26T00:00:00"/>
    <s v=""/>
    <s v=""/>
    <s v=""/>
    <s v=""/>
    <n v="1"/>
    <s v=""/>
    <x v="2"/>
    <e v="#VALUE!"/>
  </r>
  <r>
    <s v="RRTR31"/>
    <s v="Reconciliation report on the difference between US and local GAAP"/>
    <s v="RTR"/>
    <s v="R"/>
    <x v="1"/>
    <s v="No code change required"/>
    <x v="1"/>
    <s v="INT1"/>
    <x v="0"/>
    <s v="FBD Completed "/>
    <s v=""/>
    <s v="Automation completed"/>
    <n v="8"/>
    <s v=""/>
    <s v=""/>
    <s v=""/>
    <s v="Execution"/>
    <d v="2018-07-17T00:00:00"/>
    <d v="2018-08-10T00:00:00"/>
    <d v="2018-08-10T00:00:00"/>
    <d v="2018-08-11T00:00:00"/>
    <x v="16"/>
    <s v="Nilam"/>
    <m/>
    <s v="Partial"/>
    <m/>
    <s v=""/>
    <s v=""/>
    <s v=""/>
    <s v=""/>
    <s v=""/>
    <s v=""/>
    <x v="1"/>
    <m/>
  </r>
  <r>
    <s v="RRTR47"/>
    <s v="Report to classify assets as new or replacement cost"/>
    <s v="RTR"/>
    <s v="R"/>
    <x v="1"/>
    <s v="No code change required"/>
    <x v="1"/>
    <s v="INT1"/>
    <x v="0"/>
    <s v="FBD Completed "/>
    <d v="2018-06-13T00:00:00"/>
    <s v="Automation completed"/>
    <n v="8"/>
    <s v=""/>
    <s v=""/>
    <s v=""/>
    <s v="Execution"/>
    <d v="2018-07-18T00:00:00"/>
    <d v="2018-08-10T00:00:00"/>
    <d v="2018-08-10T00:00:00"/>
    <d v="2018-08-13T00:00:00"/>
    <x v="16"/>
    <s v="Nilam"/>
    <m/>
    <s v="Partial"/>
    <m/>
    <s v=""/>
    <s v=""/>
    <s v=""/>
    <s v=""/>
    <s v=""/>
    <s v=""/>
    <x v="1"/>
    <m/>
  </r>
  <r>
    <s v="RRTR49"/>
    <s v="&quot;What-if&quot; Depreciation/Amortization Reports"/>
    <s v="RTR"/>
    <s v="R"/>
    <x v="1"/>
    <s v="No code change required"/>
    <x v="1"/>
    <s v="INT1"/>
    <x v="0"/>
    <s v="FBD Completed "/>
    <d v="2018-06-13T00:00:00"/>
    <s v="Automation completed"/>
    <n v="20"/>
    <s v=""/>
    <s v=""/>
    <s v=""/>
    <s v="Execution"/>
    <d v="2018-07-18T00:00:00"/>
    <d v="2018-08-07T00:00:00"/>
    <d v="2018-08-07T00:00:00"/>
    <d v="2018-08-08T00:00:00"/>
    <x v="17"/>
    <s v="Nilam"/>
    <m/>
    <s v="Partial"/>
    <m/>
    <s v=""/>
    <s v=""/>
    <s v=""/>
    <s v=""/>
    <s v=""/>
    <s v=""/>
    <x v="1"/>
    <m/>
  </r>
  <r>
    <s v="RRTR50"/>
    <s v="Report on Audit Trail of changes on asset status"/>
    <s v="RTR"/>
    <s v="R"/>
    <x v="1"/>
    <s v="No code change required"/>
    <x v="1"/>
    <s v="INT1"/>
    <x v="0"/>
    <s v="FBD Completed "/>
    <d v="2018-06-13T00:00:00"/>
    <s v="Automation completed"/>
    <n v="6"/>
    <s v=""/>
    <s v=""/>
    <s v=""/>
    <s v="Execution"/>
    <d v="2018-07-18T00:00:00"/>
    <d v="2018-08-13T00:00:00"/>
    <d v="2018-08-13T00:00:00"/>
    <d v="2018-08-16T00:00:00"/>
    <x v="17"/>
    <s v="Nilam"/>
    <m/>
    <s v="Partial"/>
    <m/>
    <s v=""/>
    <s v=""/>
    <s v=""/>
    <s v=""/>
    <s v=""/>
    <s v=""/>
    <x v="1"/>
    <m/>
  </r>
  <r>
    <s v="RRTR69"/>
    <s v="Report on process exceptions "/>
    <s v="RTR"/>
    <s v="R"/>
    <x v="1"/>
    <s v="No code change required"/>
    <x v="1"/>
    <s v="INT1"/>
    <x v="0"/>
    <s v="FBD Completed "/>
    <s v=""/>
    <s v="Automation completed"/>
    <n v="26"/>
    <s v=""/>
    <s v=""/>
    <s v=""/>
    <s v="Execution"/>
    <d v="2018-07-18T00:00:00"/>
    <d v="2018-06-25T00:00:00"/>
    <d v="2018-06-28T00:00:00"/>
    <d v="2018-06-25T00:00:00"/>
    <x v="9"/>
    <s v="Nilam"/>
    <m/>
    <s v="Partial"/>
    <d v="2018-07-03T00:00:00"/>
    <n v="11"/>
    <n v="15"/>
    <s v=""/>
    <s v=""/>
    <s v=""/>
    <s v=""/>
    <x v="2"/>
    <m/>
  </r>
  <r>
    <s v="RRTR86"/>
    <s v="Fixed Asset Listing with Statutory Codes – Fixed Asset Report"/>
    <s v="RTR"/>
    <s v="R"/>
    <x v="1"/>
    <s v="No code change required"/>
    <x v="1"/>
    <s v="INT1"/>
    <x v="0"/>
    <s v="FBD Completed "/>
    <d v="2018-06-15T00:00:00"/>
    <s v="Out of scope"/>
    <n v="4"/>
    <s v=""/>
    <n v="14"/>
    <s v=""/>
    <s v="Execution"/>
    <d v="2018-07-18T00:00:00"/>
    <d v="2018-07-29T00:00:00"/>
    <d v="2018-07-29T00:00:00"/>
    <d v="2018-08-02T00:00:00"/>
    <x v="18"/>
    <s v="Nilam"/>
    <m/>
    <s v="Partial"/>
    <m/>
    <s v=""/>
    <s v=""/>
    <s v=""/>
    <s v=""/>
    <s v=""/>
    <s v=""/>
    <x v="1"/>
    <m/>
  </r>
  <r>
    <s v="RRTR87"/>
    <s v="Fixed Asset Quarterly Rollforward for SEC – Fixed Asset Report"/>
    <s v="RTR"/>
    <s v="R"/>
    <x v="1"/>
    <s v="Retrofit"/>
    <x v="1"/>
    <s v="INT1"/>
    <x v="0"/>
    <s v="FBD Pending"/>
    <d v="2018-07-13T00:00:00"/>
    <s v="Out of scope"/>
    <n v="7"/>
    <s v=""/>
    <m/>
    <n v="7"/>
    <s v="Execution"/>
    <d v="2018-08-02T00:00:00"/>
    <d v="2018-08-10T00:00:00"/>
    <d v="2018-08-13T00:00:00"/>
    <d v="2018-08-13T00:00:00"/>
    <x v="19"/>
    <s v="Nilam"/>
    <s v="MD50, MD70 not avaialble"/>
    <s v="Manual"/>
    <m/>
    <s v=""/>
    <s v=""/>
    <s v=""/>
    <s v=""/>
    <s v=""/>
    <s v=""/>
    <x v="1"/>
    <m/>
  </r>
  <r>
    <s v="RRTR94"/>
    <s v="Primary to Secondary COA Mapping Exceptions Report"/>
    <s v="RTR"/>
    <s v="R"/>
    <x v="1"/>
    <s v="No code change required"/>
    <x v="1"/>
    <s v="INT1"/>
    <x v="0"/>
    <s v="FBD Completed "/>
    <s v=""/>
    <s v="Automation completed"/>
    <n v="6"/>
    <s v=""/>
    <s v=""/>
    <s v=""/>
    <s v="Execution"/>
    <d v="2018-07-18T00:00:00"/>
    <d v="2018-07-19T00:00:00"/>
    <d v="2018-07-19T00:00:00"/>
    <d v="2018-07-20T00:00:00"/>
    <x v="20"/>
    <s v="Nilam"/>
    <m/>
    <s v="Partial"/>
    <m/>
    <s v=""/>
    <s v=""/>
    <s v=""/>
    <s v=""/>
    <s v=""/>
    <s v=""/>
    <x v="1"/>
    <m/>
  </r>
  <r>
    <s v="ERTR104"/>
    <s v="Prevent project cost from being posted to unspecified depts"/>
    <s v="RTR"/>
    <s v="E"/>
    <x v="1"/>
    <s v="Retrofit"/>
    <x v="1"/>
    <s v="INT1"/>
    <x v="1"/>
    <s v="FBD Completed "/>
    <d v="2018-06-13T00:00:00"/>
    <s v="Automation completed"/>
    <n v="5"/>
    <s v=""/>
    <n v="1"/>
    <n v="4"/>
    <s v="Execution"/>
    <d v="2018-07-19T00:00:00"/>
    <d v="2018-08-09T00:00:00"/>
    <d v="2018-08-10T00:00:00"/>
    <d v="2018-08-13T00:00:00"/>
    <x v="21"/>
    <s v="Nilam"/>
    <m/>
    <s v="Partial"/>
    <m/>
    <s v=""/>
    <s v=""/>
    <s v=""/>
    <s v=""/>
    <s v=""/>
    <s v=""/>
    <x v="1"/>
    <m/>
  </r>
  <r>
    <s v="RRTR113"/>
    <s v="Project Receiving Status Report"/>
    <s v="RTR"/>
    <s v="R"/>
    <x v="3"/>
    <s v="Retrofit"/>
    <x v="2"/>
    <s v="INT1"/>
    <x v="1"/>
    <s v="FBD Pending"/>
    <d v="2018-07-06T00:00:00"/>
    <s v="Out of scope"/>
    <n v="12"/>
    <s v=""/>
    <m/>
    <n v="12"/>
    <s v="Execution"/>
    <d v="2018-08-02T00:00:00"/>
    <m/>
    <m/>
    <m/>
    <x v="22"/>
    <m/>
    <m/>
    <s v="Manual"/>
    <m/>
    <s v=""/>
    <s v=""/>
    <s v=""/>
    <s v=""/>
    <s v=""/>
    <s v=""/>
    <x v="1"/>
    <m/>
  </r>
  <r>
    <s v="CRTR75"/>
    <s v="Conversion of COA"/>
    <s v="RTR"/>
    <s v="C"/>
    <x v="3"/>
    <s v="Decommissioned"/>
    <x v="2"/>
    <s v="N/A"/>
    <x v="3"/>
    <s v="Decommissioned"/>
    <m/>
    <s v="Decommissioned"/>
    <s v=""/>
    <s v=""/>
    <s v=""/>
    <s v=""/>
    <s v="Execution"/>
    <m/>
    <m/>
    <m/>
    <m/>
    <x v="22"/>
    <m/>
    <m/>
    <m/>
    <m/>
    <s v=""/>
    <s v=""/>
    <s v=""/>
    <s v=""/>
    <s v=""/>
    <s v=""/>
    <x v="1"/>
    <m/>
  </r>
  <r>
    <s v="CRTR76"/>
    <s v="Conversion of GL Balances"/>
    <s v="RTR"/>
    <s v="C"/>
    <x v="3"/>
    <s v="Decommissioned"/>
    <x v="2"/>
    <s v="N/A"/>
    <x v="3"/>
    <s v="Decommissioned"/>
    <m/>
    <s v="Decommissioned"/>
    <s v=""/>
    <s v=""/>
    <s v=""/>
    <s v=""/>
    <s v="Execution"/>
    <m/>
    <m/>
    <m/>
    <m/>
    <x v="22"/>
    <m/>
    <m/>
    <m/>
    <m/>
    <s v=""/>
    <s v=""/>
    <s v=""/>
    <s v=""/>
    <s v=""/>
    <s v=""/>
    <x v="1"/>
    <m/>
  </r>
  <r>
    <s v="CRTR77"/>
    <s v="Conversion of Fixed Assets"/>
    <s v="RTR"/>
    <s v="C"/>
    <x v="3"/>
    <s v="Decommissioned"/>
    <x v="2"/>
    <s v="N/A"/>
    <x v="3"/>
    <s v="Decommissioned"/>
    <m/>
    <s v="Decommissioned"/>
    <s v=""/>
    <s v=""/>
    <s v=""/>
    <s v=""/>
    <s v="Execution"/>
    <m/>
    <m/>
    <m/>
    <m/>
    <x v="22"/>
    <m/>
    <m/>
    <m/>
    <m/>
    <s v=""/>
    <s v=""/>
    <s v=""/>
    <s v=""/>
    <s v=""/>
    <s v=""/>
    <x v="1"/>
    <m/>
  </r>
  <r>
    <s v="ERTR105"/>
    <m/>
    <s v="RTR"/>
    <s v="E"/>
    <x v="3"/>
    <s v="Decommissioned"/>
    <x v="2"/>
    <s v="N/A"/>
    <x v="3"/>
    <s v="Decommissioned"/>
    <m/>
    <s v="Decommissioned"/>
    <s v=""/>
    <s v=""/>
    <s v=""/>
    <s v=""/>
    <s v="Execution"/>
    <m/>
    <m/>
    <m/>
    <m/>
    <x v="22"/>
    <m/>
    <m/>
    <m/>
    <m/>
    <s v=""/>
    <s v=""/>
    <s v=""/>
    <s v=""/>
    <s v=""/>
    <s v=""/>
    <x v="1"/>
    <m/>
  </r>
  <r>
    <s v="WRTR57"/>
    <s v="Customized Journal Approval Workflow"/>
    <s v="RTR"/>
    <s v="W"/>
    <x v="0"/>
    <s v="Rewrite"/>
    <x v="3"/>
    <s v="INT1"/>
    <x v="2"/>
    <s v="FEB Pending"/>
    <d v="2018-07-13T00:00:00"/>
    <s v="Pending Automation Design"/>
    <n v="7"/>
    <s v=""/>
    <m/>
    <n v="7"/>
    <s v="Execution"/>
    <m/>
    <d v="2018-08-10T00:00:00"/>
    <d v="2018-08-13T00:00:00"/>
    <d v="2018-08-13T00:00:00"/>
    <x v="19"/>
    <s v="Nilam"/>
    <m/>
    <m/>
    <m/>
    <s v=""/>
    <s v=""/>
    <s v=""/>
    <s v=""/>
    <s v=""/>
    <s v=""/>
    <x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7">
  <r>
    <s v="EPTP128"/>
    <s v="Invoice Data Dump From EBS to include Invoice Hold Types &amp; Dates"/>
    <s v="PTP"/>
    <s v="E"/>
    <x v="0"/>
    <s v="Retrofit"/>
    <x v="0"/>
    <s v="INT1"/>
    <x v="0"/>
    <s v="FBD Completed "/>
    <d v="2018-06-15T00:00:00"/>
    <s v="Automation completed"/>
    <n v="6"/>
    <n v="6"/>
    <n v="0"/>
    <n v="0"/>
    <x v="0"/>
    <d v="2018-07-10T00:00:00"/>
    <d v="2018-08-09T00:00:00"/>
    <x v="0"/>
    <x v="0"/>
    <m/>
    <x v="0"/>
    <m/>
    <n v="0"/>
    <n v="0"/>
    <n v="0"/>
    <n v="0"/>
    <s v=""/>
    <s v=""/>
    <x v="0"/>
    <m/>
  </r>
  <r>
    <s v="EPTP141"/>
    <s v="IPV and ERV "/>
    <s v="PTP"/>
    <s v="E"/>
    <x v="0"/>
    <s v="Retrofit"/>
    <x v="0"/>
    <s v="INT1"/>
    <x v="0"/>
    <s v="FBD Completed "/>
    <d v="2018-05-14T00:00:00"/>
    <s v="Automation completed"/>
    <n v="11"/>
    <n v="11"/>
    <n v="0"/>
    <n v="0"/>
    <x v="0"/>
    <d v="2018-07-10T00:00:00"/>
    <d v="2018-08-10T00:00:00"/>
    <x v="1"/>
    <x v="0"/>
    <m/>
    <x v="0"/>
    <m/>
    <n v="0"/>
    <n v="0"/>
    <n v="0"/>
    <n v="0"/>
    <s v=""/>
    <s v=""/>
    <x v="0"/>
    <m/>
  </r>
  <r>
    <s v="EPTP181"/>
    <s v="Intercompany Invoice Clearing Account Correction"/>
    <s v="PTP"/>
    <s v="E"/>
    <x v="0"/>
    <s v="Retrofit"/>
    <x v="0"/>
    <s v="INT1"/>
    <x v="0"/>
    <s v="FBD Completed "/>
    <d v="2018-06-15T00:00:00"/>
    <s v="Automation completed"/>
    <n v="9"/>
    <n v="9"/>
    <n v="0"/>
    <n v="0"/>
    <x v="0"/>
    <d v="2018-07-11T00:00:00"/>
    <d v="2018-08-14T00:00:00"/>
    <x v="2"/>
    <x v="0"/>
    <m/>
    <x v="0"/>
    <m/>
    <n v="0"/>
    <n v="0"/>
    <n v="0"/>
    <n v="0"/>
    <s v=""/>
    <s v=""/>
    <x v="0"/>
    <m/>
  </r>
  <r>
    <s v="RPTP93"/>
    <s v="PO Format /  Customer Facing Document"/>
    <s v="PTP"/>
    <s v="R"/>
    <x v="1"/>
    <s v="Retrofit"/>
    <x v="0"/>
    <s v="INT1"/>
    <x v="0"/>
    <s v="FBD Completed "/>
    <d v="2018-05-30T00:00:00"/>
    <s v="Automation completed"/>
    <n v="2"/>
    <n v="0"/>
    <n v="2"/>
    <n v="0"/>
    <x v="0"/>
    <d v="2018-07-17T00:00:00"/>
    <d v="2018-07-30T00:00:00"/>
    <x v="3"/>
    <x v="1"/>
    <m/>
    <x v="1"/>
    <m/>
    <n v="0"/>
    <n v="0"/>
    <n v="0"/>
    <n v="0"/>
    <s v=""/>
    <s v=""/>
    <x v="1"/>
    <s v="completed"/>
  </r>
  <r>
    <s v="CPTP102"/>
    <s v="Conversion of Bank and bank branch"/>
    <s v="PTP"/>
    <s v="C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CPTP146"/>
    <s v="GIL Aggregate Spend Project – For Sunshine Act"/>
    <s v="PTP"/>
    <s v="C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CPTP188"/>
    <s v="Western Union Supplier Bank Account conversion"/>
    <s v="PTP"/>
    <s v="C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CPTP213"/>
    <s v="OIMS: Supplier Update"/>
    <s v="PTP"/>
    <s v="C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CPTP225"/>
    <s v="Invoice conversion from BW to OIMS"/>
    <s v="PTP"/>
    <s v="C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CPTP76"/>
    <s v="Conversion of Suppliers"/>
    <s v="PTP"/>
    <s v="C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CPTP77"/>
    <s v="Conversion of Open AP Invoices"/>
    <s v="PTP"/>
    <s v="C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CPTP78"/>
    <s v="Conversion of Open Purchase Orders"/>
    <s v="PTP"/>
    <s v="C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CPTP85"/>
    <s v="Conversion of Receipts"/>
    <s v="PTP"/>
    <s v="C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CPTP87"/>
    <s v="Conversion of Employee "/>
    <s v="PTP"/>
    <s v="C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EPTP104"/>
    <s v="Check Printing Program"/>
    <s v="PTP"/>
    <s v="E"/>
    <x v="0"/>
    <s v="No code change required"/>
    <x v="0"/>
    <s v="INT1"/>
    <x v="0"/>
    <s v="FBD Completed "/>
    <d v="2018-06-08T00:00:00"/>
    <s v="Out of scope"/>
    <n v="15"/>
    <n v="0"/>
    <n v="0"/>
    <n v="15"/>
    <x v="0"/>
    <d v="2018-07-03T00:00:00"/>
    <d v="2018-08-10T00:00:00"/>
    <x v="1"/>
    <x v="3"/>
    <m/>
    <x v="3"/>
    <d v="2018-07-03T00:00:00"/>
    <n v="0"/>
    <n v="1"/>
    <n v="14"/>
    <n v="0"/>
    <s v=""/>
    <s v=""/>
    <x v="1"/>
    <s v="completed"/>
  </r>
  <r>
    <s v="EPTP107"/>
    <s v="Extension for Document Sequencing in AP Invoice"/>
    <s v="PTP"/>
    <s v="E"/>
    <x v="0"/>
    <s v="No code change required"/>
    <x v="0"/>
    <s v="INT1"/>
    <x v="0"/>
    <s v="FBD Completed "/>
    <d v="2018-05-14T00:00:00"/>
    <s v="Automation completed"/>
    <n v="7"/>
    <n v="5"/>
    <n v="1"/>
    <n v="0"/>
    <x v="0"/>
    <d v="2018-07-05T00:00:00"/>
    <d v="2018-08-14T00:00:00"/>
    <x v="5"/>
    <x v="3"/>
    <m/>
    <x v="0"/>
    <m/>
    <s v=""/>
    <s v=""/>
    <s v=""/>
    <s v=""/>
    <s v=""/>
    <s v=""/>
    <x v="2"/>
    <m/>
  </r>
  <r>
    <s v="EPTP111"/>
    <s v="Brainware - Supplier View"/>
    <s v="PTP"/>
    <s v="E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EPTP112"/>
    <s v="Brainware - Function to validate COA combination against EBS"/>
    <s v="PTP"/>
    <s v="E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EPTP115"/>
    <s v="Brainware - Function to derive account code based on project"/>
    <s v="PTP"/>
    <s v="E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EPTP117"/>
    <s v="Brainware - PO Info View to BW"/>
    <s v="PTP"/>
    <s v="E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EPTP118"/>
    <s v="Brainware - View into EBS to check hold code status"/>
    <s v="PTP"/>
    <s v="E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EPTP120"/>
    <s v="Brainware - View of invoices in EBS for purpose of duplicate check"/>
    <s v="PTP"/>
    <s v="E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EPTP122"/>
    <s v="Extension to extract Clinical Trial Data for CompleteSpend system"/>
    <s v="PTP"/>
    <s v="E"/>
    <x v="0"/>
    <s v="No code change required"/>
    <x v="0"/>
    <s v="INT1"/>
    <x v="0"/>
    <s v="FBD Completed "/>
    <d v="2018-05-15T00:00:00"/>
    <s v="Automation completed"/>
    <n v="2"/>
    <n v="1"/>
    <n v="1"/>
    <n v="0"/>
    <x v="0"/>
    <d v="2018-07-05T00:00:00"/>
    <d v="2018-08-16T00:00:00"/>
    <x v="2"/>
    <x v="3"/>
    <m/>
    <x v="0"/>
    <m/>
    <s v=""/>
    <s v=""/>
    <s v=""/>
    <s v=""/>
    <s v=""/>
    <s v=""/>
    <x v="2"/>
    <m/>
  </r>
  <r>
    <s v="EPTP123"/>
    <s v="Extension to email Greek MYF Output file to user"/>
    <s v="PTP"/>
    <s v="E"/>
    <x v="0"/>
    <s v="No code change required"/>
    <x v="0"/>
    <s v="INT1"/>
    <x v="0"/>
    <s v="FBD Completed "/>
    <d v="2018-05-14T00:00:00"/>
    <s v="Automation completed"/>
    <n v="2"/>
    <n v="0"/>
    <n v="2"/>
    <n v="0"/>
    <x v="0"/>
    <d v="2018-07-05T00:00:00"/>
    <d v="2018-08-16T00:00:00"/>
    <x v="2"/>
    <x v="3"/>
    <s v="Test Data Required for  the extract"/>
    <x v="1"/>
    <m/>
    <s v=""/>
    <s v=""/>
    <s v=""/>
    <s v=""/>
    <s v=""/>
    <s v=""/>
    <x v="2"/>
    <m/>
  </r>
  <r>
    <s v="EPTP126"/>
    <s v="Extension in I proc to force a ship to location for Chemical delivery"/>
    <s v="PTP"/>
    <s v="E"/>
    <x v="3"/>
    <s v="Rewrite"/>
    <x v="2"/>
    <s v="INT1"/>
    <x v="2"/>
    <s v="FBD Completed "/>
    <d v="2018-05-18T00:00:00"/>
    <s v="Out of scope"/>
    <n v="4"/>
    <n v="0"/>
    <n v="3"/>
    <n v="1"/>
    <x v="0"/>
    <d v="2018-08-04T00:00:00"/>
    <d v="2018-08-01T00:00:00"/>
    <x v="6"/>
    <x v="0"/>
    <m/>
    <x v="1"/>
    <m/>
    <s v=""/>
    <s v=""/>
    <s v=""/>
    <s v=""/>
    <s v=""/>
    <s v=""/>
    <x v="2"/>
    <m/>
  </r>
  <r>
    <s v="EPTP127"/>
    <s v="Invoice search form in EBS ( Adding elements in the seeded SLA search form)"/>
    <s v="PTP"/>
    <s v="E"/>
    <x v="3"/>
    <s v="Retrofit"/>
    <x v="2"/>
    <s v="INT1"/>
    <x v="0"/>
    <s v="FBD Completed "/>
    <d v="2018-05-11T00:00:00"/>
    <s v="Out of scope"/>
    <n v="2"/>
    <n v="0"/>
    <n v="0"/>
    <n v="2"/>
    <x v="0"/>
    <d v="2018-06-26T00:00:00"/>
    <d v="2018-07-20T00:00:00"/>
    <x v="7"/>
    <x v="0"/>
    <s v="Defect - blocked test cases"/>
    <x v="3"/>
    <d v="2018-06-26T00:00:00"/>
    <n v="0"/>
    <n v="1"/>
    <n v="1"/>
    <n v="0"/>
    <s v=""/>
    <s v=""/>
    <x v="1"/>
    <n v="1"/>
  </r>
  <r>
    <s v="EPTP130"/>
    <s v="Exchange Rate data and Approval Matrix Data extract from EBS for Brainware. Two EBS extracts and 2 EBS Views for Brianware."/>
    <s v="PTP"/>
    <s v="E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EPTP138"/>
    <s v="Project Wrap UP customization"/>
    <s v="PTP"/>
    <s v="E"/>
    <x v="0"/>
    <s v="No code change required"/>
    <x v="0"/>
    <s v="INT1"/>
    <x v="0"/>
    <s v="FBD Pending"/>
    <d v="2018-07-03T00:00:00"/>
    <s v="Pending Automation Design"/>
    <n v="7"/>
    <n v="1"/>
    <n v="6"/>
    <n v="0"/>
    <x v="2"/>
    <e v="#REF!"/>
    <d v="2018-07-26T00:00:00"/>
    <x v="8"/>
    <x v="4"/>
    <m/>
    <x v="1"/>
    <m/>
    <s v=""/>
    <s v=""/>
    <s v=""/>
    <s v=""/>
    <s v=""/>
    <s v=""/>
    <x v="2"/>
    <m/>
  </r>
  <r>
    <s v="EPTP138"/>
    <s v="Project Wrap UP customization"/>
    <s v="PTP"/>
    <s v="E"/>
    <x v="0"/>
    <s v="No code change required"/>
    <x v="0"/>
    <s v="INT1"/>
    <x v="0"/>
    <s v="FBD Pending"/>
    <d v="2018-07-03T00:00:00"/>
    <s v="Pending Automation Design"/>
    <n v="7"/>
    <n v="1"/>
    <n v="6"/>
    <n v="0"/>
    <x v="0"/>
    <e v="#REF!"/>
    <d v="2018-08-14T00:00:00"/>
    <x v="5"/>
    <x v="5"/>
    <m/>
    <x v="1"/>
    <m/>
    <s v=""/>
    <s v=""/>
    <s v=""/>
    <s v=""/>
    <s v=""/>
    <s v=""/>
    <x v="2"/>
    <m/>
  </r>
  <r>
    <s v="EPTP139"/>
    <s v="Brainware Aug 2012 Bundled Release"/>
    <s v="PTP"/>
    <s v="E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EPTP140"/>
    <s v="Mandatory EH&amp;S  Approval automation"/>
    <s v="PTP"/>
    <s v="E"/>
    <x v="0"/>
    <s v="No code change required"/>
    <x v="0"/>
    <s v="INT1"/>
    <x v="0"/>
    <s v="FBD Pending"/>
    <d v="2018-07-03T00:00:00"/>
    <s v="Pending Automation Design"/>
    <n v="7"/>
    <n v="1"/>
    <n v="6"/>
    <n v="0"/>
    <x v="2"/>
    <e v="#REF!"/>
    <d v="2018-07-26T00:00:00"/>
    <x v="8"/>
    <x v="6"/>
    <m/>
    <x v="1"/>
    <m/>
    <s v=""/>
    <s v=""/>
    <s v=""/>
    <s v=""/>
    <s v=""/>
    <s v=""/>
    <x v="2"/>
    <m/>
  </r>
  <r>
    <s v="EPTP140"/>
    <s v="Mandatory EH&amp;S  Approval automation"/>
    <s v="PTP"/>
    <s v="E"/>
    <x v="0"/>
    <s v="No code change required"/>
    <x v="0"/>
    <s v="INT1"/>
    <x v="0"/>
    <s v="FBD Pending"/>
    <d v="2018-07-03T00:00:00"/>
    <s v="Pending Automation Design"/>
    <n v="7"/>
    <n v="1"/>
    <n v="6"/>
    <n v="0"/>
    <x v="0"/>
    <e v="#REF!"/>
    <d v="2018-08-16T00:00:00"/>
    <x v="2"/>
    <x v="5"/>
    <m/>
    <x v="1"/>
    <m/>
    <s v=""/>
    <s v=""/>
    <s v=""/>
    <s v=""/>
    <s v=""/>
    <s v=""/>
    <x v="2"/>
    <m/>
  </r>
  <r>
    <s v="EPTP142"/>
    <s v="Add Dept Field to Payment Request"/>
    <s v="PTP"/>
    <s v="E"/>
    <x v="0"/>
    <s v="No code change required"/>
    <x v="0"/>
    <s v="INT1"/>
    <x v="0"/>
    <s v="FBD Pending"/>
    <d v="2018-07-27T00:00:00"/>
    <s v="Out of scope"/>
    <n v="7"/>
    <s v=""/>
    <m/>
    <n v="7"/>
    <x v="2"/>
    <d v="2018-08-02T00:00:00"/>
    <d v="2018-07-27T00:00:00"/>
    <x v="9"/>
    <x v="4"/>
    <m/>
    <x v="3"/>
    <m/>
    <s v=""/>
    <s v=""/>
    <s v=""/>
    <s v=""/>
    <s v=""/>
    <s v=""/>
    <x v="2"/>
    <m/>
  </r>
  <r>
    <s v="EPTP142"/>
    <s v="Add Dept Field to Payment Request"/>
    <s v="PTP"/>
    <s v="E"/>
    <x v="0"/>
    <s v="No code change required"/>
    <x v="0"/>
    <s v="INT1"/>
    <x v="0"/>
    <s v="FBD Pending"/>
    <d v="2018-07-27T00:00:00"/>
    <s v="Out of scope"/>
    <n v="7"/>
    <s v=""/>
    <m/>
    <n v="7"/>
    <x v="0"/>
    <d v="2018-08-02T00:00:00"/>
    <d v="2018-08-09T00:00:00"/>
    <x v="0"/>
    <x v="7"/>
    <m/>
    <x v="3"/>
    <m/>
    <s v=""/>
    <s v=""/>
    <s v=""/>
    <s v=""/>
    <s v=""/>
    <s v=""/>
    <x v="2"/>
    <m/>
  </r>
  <r>
    <s v="EPTP145"/>
    <s v="Make Note to Buyer Mandatory on Requisitions  for adding Funds"/>
    <s v="PTP"/>
    <s v="E"/>
    <x v="0"/>
    <s v="No code change required"/>
    <x v="0"/>
    <s v="INT1"/>
    <x v="0"/>
    <s v="FBD Completed "/>
    <d v="2018-05-18T00:00:00"/>
    <s v="Automation completed"/>
    <n v="8"/>
    <n v="0"/>
    <n v="2"/>
    <n v="6"/>
    <x v="0"/>
    <d v="2018-07-06T00:00:00"/>
    <d v="2018-08-10T00:00:00"/>
    <x v="10"/>
    <x v="7"/>
    <m/>
    <x v="1"/>
    <m/>
    <s v=""/>
    <s v=""/>
    <s v=""/>
    <s v=""/>
    <s v=""/>
    <s v=""/>
    <x v="2"/>
    <m/>
  </r>
  <r>
    <s v="EPTP154"/>
    <s v="Supplier extract to EDQ"/>
    <s v="PTP"/>
    <s v="E"/>
    <x v="0"/>
    <s v="No code change required"/>
    <x v="0"/>
    <s v="INT1"/>
    <x v="0"/>
    <s v="FBD Completed "/>
    <d v="2018-06-17T00:00:00"/>
    <s v="Automation completed"/>
    <n v="3"/>
    <n v="0"/>
    <n v="3"/>
    <n v="0"/>
    <x v="0"/>
    <d v="2018-07-05T00:00:00"/>
    <d v="2018-08-13T00:00:00"/>
    <x v="1"/>
    <x v="7"/>
    <s v="Functional support for Supplier extract"/>
    <x v="1"/>
    <m/>
    <s v=""/>
    <s v=""/>
    <s v=""/>
    <s v=""/>
    <s v=""/>
    <s v=""/>
    <x v="2"/>
    <m/>
  </r>
  <r>
    <s v="EPTP155"/>
    <s v="Supplier Update Tool"/>
    <s v="PTP"/>
    <s v="E"/>
    <x v="0"/>
    <s v="No code change required"/>
    <x v="0"/>
    <s v="INT1"/>
    <x v="0"/>
    <s v="FBD Completed "/>
    <d v="2018-06-01T00:00:00"/>
    <s v="Pending Automation Design"/>
    <n v="7"/>
    <n v="0"/>
    <n v="6"/>
    <n v="1"/>
    <x v="0"/>
    <d v="2018-07-06T00:00:00"/>
    <d v="2018-08-14T00:00:00"/>
    <x v="5"/>
    <x v="7"/>
    <s v="Functional support for Supplier extract"/>
    <x v="1"/>
    <m/>
    <s v=""/>
    <s v=""/>
    <s v=""/>
    <s v=""/>
    <s v=""/>
    <s v=""/>
    <x v="2"/>
    <m/>
  </r>
  <r>
    <s v="EPTP156"/>
    <s v="GIL mass close program"/>
    <s v="PTP"/>
    <s v="E"/>
    <x v="0"/>
    <s v="No code change required"/>
    <x v="0"/>
    <s v="INT1"/>
    <x v="0"/>
    <s v="FBD Completed "/>
    <d v="2018-07-27T00:00:00"/>
    <s v="Out of scope"/>
    <n v="7"/>
    <s v=""/>
    <m/>
    <n v="7"/>
    <x v="0"/>
    <d v="2018-08-02T00:00:00"/>
    <d v="2018-08-16T00:00:00"/>
    <x v="2"/>
    <x v="7"/>
    <s v="This is dependent on Peiod close scenarios"/>
    <x v="3"/>
    <m/>
    <s v=""/>
    <s v=""/>
    <s v=""/>
    <s v=""/>
    <s v=""/>
    <s v=""/>
    <x v="2"/>
    <m/>
  </r>
  <r>
    <s v="EPTP157"/>
    <s v="Supplier DFF update program"/>
    <s v="PTP"/>
    <s v="E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EPTP160"/>
    <s v="Load BIC and IBAN for bank accounts"/>
    <s v="PTP"/>
    <s v="E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EPTP161"/>
    <s v="PO Conversion from CO 6 and Co7 to Co1"/>
    <s v="PTP"/>
    <s v="E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EPTP165"/>
    <s v="AP Create Accounting Fix"/>
    <s v="PTP"/>
    <s v="E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EPTP168"/>
    <s v="GIL Cancel unused/rejected GPRs"/>
    <s v="PTP"/>
    <s v="E"/>
    <x v="0"/>
    <s v="No code change required"/>
    <x v="0"/>
    <s v="INT1"/>
    <x v="0"/>
    <s v="FBD Pending"/>
    <d v="2018-07-27T00:00:00"/>
    <s v="Out of scope"/>
    <n v="7"/>
    <s v=""/>
    <m/>
    <n v="7"/>
    <x v="2"/>
    <d v="2018-08-02T00:00:00"/>
    <d v="2018-07-27T00:00:00"/>
    <x v="9"/>
    <x v="6"/>
    <s v="OOS"/>
    <x v="3"/>
    <m/>
    <s v=""/>
    <s v=""/>
    <s v=""/>
    <s v=""/>
    <s v=""/>
    <s v=""/>
    <x v="2"/>
    <m/>
  </r>
  <r>
    <s v="EPTP168"/>
    <s v="GIL Cancel unused/rejected GPRs"/>
    <s v="PTP"/>
    <s v="E"/>
    <x v="0"/>
    <s v="No code change required"/>
    <x v="0"/>
    <s v="INT1"/>
    <x v="0"/>
    <s v="FBD Pending"/>
    <d v="2018-07-27T00:00:00"/>
    <s v="Out of scope"/>
    <n v="7"/>
    <s v=""/>
    <m/>
    <n v="7"/>
    <x v="0"/>
    <d v="2018-08-02T00:00:00"/>
    <d v="2018-08-16T00:00:00"/>
    <x v="2"/>
    <x v="8"/>
    <s v="OOS"/>
    <x v="3"/>
    <m/>
    <s v=""/>
    <s v=""/>
    <s v=""/>
    <s v=""/>
    <s v=""/>
    <s v=""/>
    <x v="2"/>
    <m/>
  </r>
  <r>
    <s v="EPTP169"/>
    <s v="Centraized AP and PO Close"/>
    <s v="PTP"/>
    <s v="E"/>
    <x v="3"/>
    <s v="Retrofit"/>
    <x v="2"/>
    <s v="INT1"/>
    <x v="2"/>
    <s v="FBD Pending"/>
    <d v="2018-07-03T00:00:00"/>
    <s v="Pending Automation Design"/>
    <n v="7"/>
    <n v="1"/>
    <n v="6"/>
    <n v="0"/>
    <x v="2"/>
    <e v="#REF!"/>
    <d v="2018-07-18T00:00:00"/>
    <x v="11"/>
    <x v="4"/>
    <s v="Functional support"/>
    <x v="1"/>
    <m/>
    <s v=""/>
    <s v=""/>
    <s v=""/>
    <s v=""/>
    <s v=""/>
    <s v=""/>
    <x v="2"/>
    <m/>
  </r>
  <r>
    <s v="EPTP169"/>
    <s v="Centraized AP and PO Close"/>
    <s v="PTP"/>
    <s v="E"/>
    <x v="3"/>
    <s v="Retrofit"/>
    <x v="2"/>
    <s v="INT1"/>
    <x v="2"/>
    <s v="FBD Pending"/>
    <d v="2018-07-03T00:00:00"/>
    <s v="Pending Automation Design"/>
    <n v="7"/>
    <n v="1"/>
    <n v="6"/>
    <n v="0"/>
    <x v="0"/>
    <e v="#REF!"/>
    <d v="2018-08-02T00:00:00"/>
    <x v="12"/>
    <x v="0"/>
    <s v="Functional support"/>
    <x v="1"/>
    <m/>
    <s v=""/>
    <s v=""/>
    <s v=""/>
    <s v=""/>
    <s v=""/>
    <s v=""/>
    <x v="2"/>
    <m/>
  </r>
  <r>
    <s v="EPTP172"/>
    <s v="Automate EBS access through IDM automation"/>
    <s v="PTP"/>
    <s v="E"/>
    <x v="3"/>
    <s v="Retrofit"/>
    <x v="2"/>
    <s v="INT1"/>
    <x v="3"/>
    <s v="FBD Pending"/>
    <d v="2018-07-03T00:00:00"/>
    <s v="Pending Automation Design"/>
    <n v="7"/>
    <n v="1"/>
    <n v="6"/>
    <n v="0"/>
    <x v="2"/>
    <e v="#REF!"/>
    <d v="2018-07-16T00:00:00"/>
    <x v="13"/>
    <x v="4"/>
    <m/>
    <x v="1"/>
    <m/>
    <s v=""/>
    <s v=""/>
    <s v=""/>
    <s v=""/>
    <s v=""/>
    <s v=""/>
    <x v="2"/>
    <m/>
  </r>
  <r>
    <s v="EPTP172"/>
    <s v="Automate EBS access through IDM automation"/>
    <s v="PTP"/>
    <s v="E"/>
    <x v="3"/>
    <s v="Retrofit"/>
    <x v="2"/>
    <s v="INT1"/>
    <x v="3"/>
    <s v="FBD Pending"/>
    <d v="2018-07-03T00:00:00"/>
    <s v="Pending Automation Design"/>
    <n v="7"/>
    <n v="1"/>
    <n v="6"/>
    <n v="0"/>
    <x v="0"/>
    <e v="#REF!"/>
    <d v="2018-07-25T00:00:00"/>
    <x v="8"/>
    <x v="3"/>
    <m/>
    <x v="1"/>
    <m/>
    <s v=""/>
    <s v=""/>
    <s v=""/>
    <s v=""/>
    <s v=""/>
    <s v=""/>
    <x v="2"/>
    <m/>
  </r>
  <r>
    <s v="EPTP173"/>
    <s v="Resrict users from updating certain fields on AP invoice"/>
    <s v="PTP"/>
    <s v="E"/>
    <x v="0"/>
    <s v="Retrofit"/>
    <x v="0"/>
    <s v="INT1"/>
    <x v="0"/>
    <s v="FBD Completed "/>
    <d v="2018-07-06T00:00:00"/>
    <s v="Pending Automation Design"/>
    <n v="7"/>
    <s v=""/>
    <n v="6"/>
    <n v="1"/>
    <x v="0"/>
    <e v="#REF!"/>
    <d v="2018-08-17T00:00:00"/>
    <x v="14"/>
    <x v="8"/>
    <s v="Functional support"/>
    <x v="1"/>
    <m/>
    <s v=""/>
    <s v=""/>
    <s v=""/>
    <s v=""/>
    <s v=""/>
    <s v=""/>
    <x v="2"/>
    <m/>
  </r>
  <r>
    <s v="EPTP174"/>
    <s v="SLM: OA Page Extensions"/>
    <s v="PTP"/>
    <s v="E"/>
    <x v="3"/>
    <s v="Rewrite"/>
    <x v="2"/>
    <s v="INT1"/>
    <x v="2"/>
    <s v="FBD Pending"/>
    <d v="2018-07-06T00:00:00"/>
    <s v="Pending Automation Design"/>
    <n v="7"/>
    <s v=""/>
    <n v="6"/>
    <n v="1"/>
    <x v="2"/>
    <e v="#REF!"/>
    <d v="2018-07-19T00:00:00"/>
    <x v="15"/>
    <x v="6"/>
    <s v="Functional support"/>
    <x v="1"/>
    <m/>
    <s v=""/>
    <s v=""/>
    <s v=""/>
    <s v=""/>
    <s v=""/>
    <s v=""/>
    <x v="2"/>
    <m/>
  </r>
  <r>
    <s v="EPTP174"/>
    <s v="SLM: OA Page Extensions"/>
    <s v="PTP"/>
    <s v="E"/>
    <x v="3"/>
    <s v="Rewrite"/>
    <x v="2"/>
    <s v="INT1"/>
    <x v="2"/>
    <s v="FBD Pending"/>
    <d v="2018-07-06T00:00:00"/>
    <s v="Pending Automation Design"/>
    <n v="7"/>
    <s v=""/>
    <n v="6"/>
    <n v="1"/>
    <x v="0"/>
    <e v="#REF!"/>
    <d v="2018-07-30T00:00:00"/>
    <x v="16"/>
    <x v="5"/>
    <s v="Functional support"/>
    <x v="1"/>
    <m/>
    <s v=""/>
    <s v=""/>
    <s v=""/>
    <s v=""/>
    <s v=""/>
    <s v=""/>
    <x v="2"/>
    <m/>
  </r>
  <r>
    <s v="EPTP179"/>
    <s v="CR1535 - Require receipts on iExpense"/>
    <s v="PTP"/>
    <s v="E"/>
    <x v="0"/>
    <s v="No code change required"/>
    <x v="0"/>
    <s v="INT1"/>
    <x v="0"/>
    <s v="FBD Completed "/>
    <d v="2018-08-03T00:00:00"/>
    <s v="Out of scope"/>
    <n v="7"/>
    <m/>
    <m/>
    <n v="7"/>
    <x v="0"/>
    <d v="2018-08-08T00:00:00"/>
    <d v="2018-08-17T00:00:00"/>
    <x v="14"/>
    <x v="7"/>
    <m/>
    <x v="3"/>
    <m/>
    <s v=""/>
    <s v=""/>
    <s v=""/>
    <s v=""/>
    <s v=""/>
    <s v=""/>
    <x v="2"/>
    <m/>
  </r>
  <r>
    <s v="EPTP180"/>
    <s v="CR# 982 - Account Derivation for Freight and Misc charges"/>
    <s v="PTP"/>
    <s v="E"/>
    <x v="0"/>
    <s v="No code change required"/>
    <x v="0"/>
    <s v="INT1"/>
    <x v="0"/>
    <s v="FBD Completed "/>
    <d v="2018-08-03T00:00:00"/>
    <s v="Out of scope"/>
    <n v="7"/>
    <m/>
    <m/>
    <n v="7"/>
    <x v="0"/>
    <d v="2018-08-08T00:00:00"/>
    <d v="2018-08-17T00:00:00"/>
    <x v="14"/>
    <x v="3"/>
    <m/>
    <x v="3"/>
    <m/>
    <s v=""/>
    <s v=""/>
    <s v=""/>
    <s v=""/>
    <s v=""/>
    <s v=""/>
    <x v="2"/>
    <m/>
  </r>
  <r>
    <s v="EPTP183"/>
    <s v="EBS cross functional batch monitoring"/>
    <s v="PTP"/>
    <s v="E"/>
    <x v="3"/>
    <s v="Retrofit"/>
    <x v="2"/>
    <s v="INT1"/>
    <x v="2"/>
    <s v="FBD Pending"/>
    <d v="2018-07-06T00:00:00"/>
    <s v="Pending Automation Design"/>
    <n v="7"/>
    <s v=""/>
    <n v="6"/>
    <n v="1"/>
    <x v="2"/>
    <e v="#REF!"/>
    <d v="2018-07-19T00:00:00"/>
    <x v="15"/>
    <x v="4"/>
    <m/>
    <x v="1"/>
    <m/>
    <s v=""/>
    <s v=""/>
    <s v=""/>
    <s v=""/>
    <s v=""/>
    <s v=""/>
    <x v="2"/>
    <m/>
  </r>
  <r>
    <s v="EPTP183"/>
    <s v="EBS cross functional batch monitoring"/>
    <s v="PTP"/>
    <s v="E"/>
    <x v="3"/>
    <s v="Retrofit"/>
    <x v="2"/>
    <s v="INT1"/>
    <x v="2"/>
    <s v="FBD Pending"/>
    <d v="2018-07-06T00:00:00"/>
    <s v="Pending Automation Design"/>
    <n v="7"/>
    <s v=""/>
    <n v="6"/>
    <n v="1"/>
    <x v="0"/>
    <e v="#REF!"/>
    <d v="2018-08-01T00:00:00"/>
    <x v="17"/>
    <x v="5"/>
    <m/>
    <x v="1"/>
    <m/>
    <s v=""/>
    <s v=""/>
    <s v=""/>
    <s v=""/>
    <s v=""/>
    <s v=""/>
    <x v="2"/>
    <m/>
  </r>
  <r>
    <s v="EPTP184"/>
    <s v="Iexpense OAF Customization"/>
    <s v="PTP"/>
    <s v="E"/>
    <x v="0"/>
    <s v="No code change required"/>
    <x v="0"/>
    <s v="INT1"/>
    <x v="0"/>
    <s v="FBD Completed "/>
    <d v="2018-08-03T00:00:00"/>
    <s v="Out of scope"/>
    <n v="7"/>
    <m/>
    <m/>
    <n v="7"/>
    <x v="0"/>
    <d v="2018-08-09T00:00:00"/>
    <d v="2018-08-17T00:00:00"/>
    <x v="14"/>
    <x v="0"/>
    <m/>
    <x v="3"/>
    <m/>
    <s v=""/>
    <s v=""/>
    <s v=""/>
    <s v=""/>
    <s v=""/>
    <s v=""/>
    <x v="2"/>
    <m/>
  </r>
  <r>
    <s v="EPTP186"/>
    <s v="Payment Batch Approval "/>
    <s v="PTP"/>
    <s v="E"/>
    <x v="3"/>
    <s v="Retrofit"/>
    <x v="2"/>
    <s v="INT1"/>
    <x v="0"/>
    <s v="FBD Completed "/>
    <d v="2018-06-25T00:00:00"/>
    <s v="Pending Automation Design"/>
    <n v="17"/>
    <n v="0"/>
    <n v="14"/>
    <n v="3"/>
    <x v="0"/>
    <d v="2018-06-26T00:00:00"/>
    <d v="2018-07-23T00:00:00"/>
    <x v="18"/>
    <x v="0"/>
    <s v="Defect - blocked test cases"/>
    <x v="1"/>
    <d v="2018-06-26T00:00:00"/>
    <n v="1"/>
    <n v="1"/>
    <n v="15"/>
    <n v="0"/>
    <s v=""/>
    <s v=""/>
    <x v="1"/>
    <n v="5.8823529411764705E-2"/>
  </r>
  <r>
    <s v="EPTP192"/>
    <s v="Business Conduct Dashboard (Commercial)"/>
    <s v="PTP"/>
    <s v="E"/>
    <x v="3"/>
    <s v="Retrofit"/>
    <x v="2"/>
    <s v="INT1"/>
    <x v="3"/>
    <s v="FBD Pending"/>
    <d v="2018-07-06T00:00:00"/>
    <s v="Pending Automation Design"/>
    <n v="7"/>
    <s v=""/>
    <n v="6"/>
    <n v="1"/>
    <x v="2"/>
    <e v="#REF!"/>
    <d v="2018-07-17T00:00:00"/>
    <x v="19"/>
    <x v="6"/>
    <m/>
    <x v="1"/>
    <m/>
    <s v=""/>
    <s v=""/>
    <s v=""/>
    <s v=""/>
    <s v=""/>
    <s v=""/>
    <x v="2"/>
    <m/>
  </r>
  <r>
    <s v="EPTP192"/>
    <s v="Business Conduct Dashboard (Commercial)"/>
    <s v="PTP"/>
    <s v="E"/>
    <x v="3"/>
    <s v="Retrofit"/>
    <x v="2"/>
    <s v="INT1"/>
    <x v="3"/>
    <s v="FBD Pending"/>
    <d v="2018-07-06T00:00:00"/>
    <s v="Pending Automation Design"/>
    <n v="7"/>
    <s v=""/>
    <n v="6"/>
    <n v="1"/>
    <x v="0"/>
    <e v="#REF!"/>
    <d v="2018-07-31T00:00:00"/>
    <x v="16"/>
    <x v="0"/>
    <s v="Functional support"/>
    <x v="1"/>
    <m/>
    <s v=""/>
    <s v=""/>
    <s v=""/>
    <s v=""/>
    <s v=""/>
    <s v=""/>
    <x v="2"/>
    <m/>
  </r>
  <r>
    <s v="EPTP193"/>
    <s v="Aggegate spend - Currency rates extract"/>
    <s v="PTP"/>
    <s v="E"/>
    <x v="0"/>
    <s v="No code change required"/>
    <x v="0"/>
    <s v="INT1"/>
    <x v="0"/>
    <s v="FBD Completed "/>
    <d v="2018-08-03T00:00:00"/>
    <s v="Out of scope"/>
    <n v="7"/>
    <m/>
    <m/>
    <n v="7"/>
    <x v="0"/>
    <d v="2018-08-09T00:00:00"/>
    <d v="2018-07-16T00:00:00"/>
    <x v="19"/>
    <x v="1"/>
    <m/>
    <x v="3"/>
    <m/>
    <s v=""/>
    <s v=""/>
    <s v=""/>
    <s v=""/>
    <s v=""/>
    <s v=""/>
    <x v="2"/>
    <m/>
  </r>
  <r>
    <s v="EPTP194"/>
    <s v="Custom Alert for AGIS"/>
    <s v="PTP"/>
    <s v="E"/>
    <x v="0"/>
    <s v="No code change required"/>
    <x v="0"/>
    <s v="INT1"/>
    <x v="0"/>
    <s v="FBD Pending"/>
    <d v="2018-08-03T00:00:00"/>
    <s v="Out of scope"/>
    <n v="7"/>
    <m/>
    <m/>
    <n v="7"/>
    <x v="2"/>
    <d v="2018-08-09T00:00:00"/>
    <d v="2018-07-30T00:00:00"/>
    <x v="3"/>
    <x v="4"/>
    <m/>
    <x v="3"/>
    <m/>
    <s v=""/>
    <s v=""/>
    <s v=""/>
    <s v=""/>
    <s v=""/>
    <s v=""/>
    <x v="2"/>
    <m/>
  </r>
  <r>
    <s v="EPTP194"/>
    <s v="Custom Alert for AGIS"/>
    <s v="PTP"/>
    <s v="E"/>
    <x v="0"/>
    <s v="No code change required"/>
    <x v="0"/>
    <s v="INT1"/>
    <x v="0"/>
    <s v="FBD Pending"/>
    <d v="2018-08-03T00:00:00"/>
    <s v="Out of scope"/>
    <n v="7"/>
    <m/>
    <m/>
    <n v="7"/>
    <x v="0"/>
    <d v="2018-08-09T00:00:00"/>
    <d v="2018-08-23T00:00:00"/>
    <x v="20"/>
    <x v="4"/>
    <m/>
    <x v="3"/>
    <m/>
    <s v=""/>
    <s v=""/>
    <s v=""/>
    <s v=""/>
    <s v=""/>
    <s v=""/>
    <x v="2"/>
    <m/>
  </r>
  <r>
    <s v="EPTP195"/>
    <s v="SWIFT Alliance Access"/>
    <s v="PTP"/>
    <s v="E"/>
    <x v="0"/>
    <s v="No code change required"/>
    <x v="0"/>
    <s v="INT1"/>
    <x v="0"/>
    <s v="FBD Completed "/>
    <d v="2018-06-12T00:00:00"/>
    <s v="Pending Automation Design"/>
    <n v="2"/>
    <n v="0"/>
    <n v="2"/>
    <n v="0"/>
    <x v="0"/>
    <d v="2018-07-09T00:00:00"/>
    <d v="2018-07-18T00:00:00"/>
    <x v="15"/>
    <x v="1"/>
    <s v="Apollo path access is required"/>
    <x v="1"/>
    <m/>
    <s v=""/>
    <s v=""/>
    <s v=""/>
    <s v=""/>
    <s v=""/>
    <s v=""/>
    <x v="2"/>
    <m/>
  </r>
  <r>
    <s v="EPTP198"/>
    <s v="OIMS: Invoice Search"/>
    <s v="PTP"/>
    <s v="E"/>
    <x v="0"/>
    <s v="Retrofit"/>
    <x v="0"/>
    <s v="INT2"/>
    <x v="4"/>
    <s v="FBD Pending"/>
    <d v="2018-07-05T00:00:00"/>
    <s v="Pending Automation Design"/>
    <n v="7"/>
    <n v="1"/>
    <n v="6"/>
    <n v="0"/>
    <x v="0"/>
    <e v="#REF!"/>
    <m/>
    <x v="4"/>
    <x v="3"/>
    <m/>
    <x v="1"/>
    <m/>
    <s v=""/>
    <s v=""/>
    <s v=""/>
    <s v=""/>
    <s v=""/>
    <s v=""/>
    <x v="2"/>
    <m/>
  </r>
  <r>
    <s v="EPTP199"/>
    <s v="OIMS: Work Groups"/>
    <s v="PTP"/>
    <s v="E"/>
    <x v="0"/>
    <s v="Retrofit"/>
    <x v="0"/>
    <s v="INT2"/>
    <x v="4"/>
    <s v="FBD Pending"/>
    <d v="2018-07-05T00:00:00"/>
    <s v="Pending Automation Design"/>
    <n v="7"/>
    <n v="1"/>
    <n v="6"/>
    <n v="0"/>
    <x v="0"/>
    <e v="#REF!"/>
    <m/>
    <x v="4"/>
    <x v="6"/>
    <m/>
    <x v="1"/>
    <m/>
    <s v=""/>
    <s v=""/>
    <s v=""/>
    <s v=""/>
    <s v=""/>
    <s v=""/>
    <x v="2"/>
    <m/>
  </r>
  <r>
    <s v="EPTP20"/>
    <s v="An Alert to show remaining amount on PO's crossing threshold value"/>
    <s v="PTP"/>
    <s v="E"/>
    <x v="3"/>
    <s v="Retrofit"/>
    <x v="2"/>
    <s v="INT1"/>
    <x v="0"/>
    <s v="FBD Pending"/>
    <d v="2018-07-06T00:00:00"/>
    <s v="Pending Automation Design"/>
    <n v="7"/>
    <s v=""/>
    <n v="6"/>
    <n v="1"/>
    <x v="2"/>
    <e v="#REF!"/>
    <d v="2018-07-16T00:00:00"/>
    <x v="13"/>
    <x v="3"/>
    <m/>
    <x v="1"/>
    <m/>
    <s v=""/>
    <s v=""/>
    <s v=""/>
    <s v=""/>
    <s v=""/>
    <s v=""/>
    <x v="2"/>
    <m/>
  </r>
  <r>
    <s v="EPTP20"/>
    <s v="An Alert to show remaining amount on PO's crossing threshold value"/>
    <s v="PTP"/>
    <s v="E"/>
    <x v="3"/>
    <s v="Retrofit"/>
    <x v="2"/>
    <s v="INT1"/>
    <x v="0"/>
    <s v="FBD Pending"/>
    <d v="2018-07-06T00:00:00"/>
    <s v="Pending Automation Design"/>
    <n v="7"/>
    <s v=""/>
    <n v="6"/>
    <n v="1"/>
    <x v="0"/>
    <e v="#REF!"/>
    <d v="2018-07-23T00:00:00"/>
    <x v="21"/>
    <x v="3"/>
    <s v="Functional support"/>
    <x v="1"/>
    <m/>
    <s v=""/>
    <s v=""/>
    <s v=""/>
    <s v=""/>
    <s v=""/>
    <s v=""/>
    <x v="2"/>
    <m/>
  </r>
  <r>
    <s v="EPTP200"/>
    <s v="OIMS: Invoice Listing, Processing and Sub Components"/>
    <s v="PTP"/>
    <s v="E"/>
    <x v="3"/>
    <s v="Retrofit"/>
    <x v="2"/>
    <s v="INT2"/>
    <x v="4"/>
    <s v="FBD Pending"/>
    <d v="2018-07-05T00:00:00"/>
    <s v="Pending Automation Design"/>
    <n v="7"/>
    <n v="1"/>
    <n v="6"/>
    <n v="0"/>
    <x v="0"/>
    <e v="#REF!"/>
    <m/>
    <x v="4"/>
    <x v="5"/>
    <m/>
    <x v="1"/>
    <m/>
    <s v=""/>
    <s v=""/>
    <s v=""/>
    <s v=""/>
    <s v=""/>
    <s v=""/>
    <x v="2"/>
    <m/>
  </r>
  <r>
    <s v="EPTP203"/>
    <s v="OIMS: Sync Invoice Date on Invoice WB to OIMS staging"/>
    <s v="PTP"/>
    <s v="E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EPTP209"/>
    <s v="OIMS: Invoice Attachment Extension"/>
    <s v="PTP"/>
    <s v="E"/>
    <x v="0"/>
    <s v="No code change required"/>
    <x v="0"/>
    <s v="INT2"/>
    <x v="4"/>
    <s v="FBD Pending"/>
    <d v="2018-07-05T00:00:00"/>
    <s v="Pending Automation Design"/>
    <n v="7"/>
    <n v="1"/>
    <n v="6"/>
    <n v="0"/>
    <x v="0"/>
    <e v="#REF!"/>
    <m/>
    <x v="4"/>
    <x v="4"/>
    <m/>
    <x v="1"/>
    <m/>
    <s v=""/>
    <s v=""/>
    <s v=""/>
    <s v=""/>
    <s v=""/>
    <s v=""/>
    <x v="2"/>
    <m/>
  </r>
  <r>
    <s v="EPTP210"/>
    <s v="OIMS: Manual Upload WebADI Extension"/>
    <s v="PTP"/>
    <s v="E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EPTP211"/>
    <s v="OIMS: OSN XML Gateway Extension"/>
    <s v="PTP"/>
    <s v="E"/>
    <x v="0"/>
    <s v="No code change required"/>
    <x v="0"/>
    <s v="INT2"/>
    <x v="4"/>
    <s v="FBD Pending"/>
    <d v="2018-07-06T00:00:00"/>
    <s v="Pending Automation Design"/>
    <n v="7"/>
    <n v="1"/>
    <n v="6"/>
    <n v="0"/>
    <x v="0"/>
    <e v="#REF!"/>
    <m/>
    <x v="4"/>
    <x v="4"/>
    <m/>
    <x v="1"/>
    <m/>
    <s v=""/>
    <s v=""/>
    <s v=""/>
    <s v=""/>
    <s v=""/>
    <s v=""/>
    <x v="2"/>
    <m/>
  </r>
  <r>
    <s v="EPTP212"/>
    <s v="OIMS: Background Sweep Program"/>
    <s v="PTP"/>
    <s v="E"/>
    <x v="0"/>
    <s v="No code change required"/>
    <x v="0"/>
    <s v="INT2"/>
    <x v="4"/>
    <s v="FBD Completed "/>
    <d v="2018-07-06T00:00:00"/>
    <s v="Pending Automation Design"/>
    <n v="7"/>
    <n v="1"/>
    <n v="6"/>
    <n v="0"/>
    <x v="0"/>
    <e v="#REF!"/>
    <m/>
    <x v="4"/>
    <x v="3"/>
    <m/>
    <x v="1"/>
    <m/>
    <s v=""/>
    <s v=""/>
    <s v=""/>
    <s v=""/>
    <s v=""/>
    <s v=""/>
    <x v="2"/>
    <m/>
  </r>
  <r>
    <s v="EPTP215"/>
    <s v="Alert for AGIS Transactions submitted without Recipient Accounting"/>
    <s v="PTP"/>
    <s v="E"/>
    <x v="4"/>
    <s v="Retrofit"/>
    <x v="0"/>
    <s v="INT1"/>
    <x v="0"/>
    <s v="FBD Pending"/>
    <d v="2018-07-13T00:00:00"/>
    <s v="Out of scope"/>
    <n v="7"/>
    <s v=""/>
    <m/>
    <n v="7"/>
    <x v="2"/>
    <d v="2018-08-02T00:00:00"/>
    <d v="2018-07-30T00:00:00"/>
    <x v="3"/>
    <x v="6"/>
    <s v="OOS"/>
    <x v="3"/>
    <m/>
    <s v=""/>
    <s v=""/>
    <s v=""/>
    <s v=""/>
    <s v=""/>
    <s v=""/>
    <x v="2"/>
    <m/>
  </r>
  <r>
    <s v="EPTP215"/>
    <s v="Alert for AGIS Transactions submitted without Recipient Accounting"/>
    <s v="PTP"/>
    <s v="E"/>
    <x v="4"/>
    <s v="Retrofit"/>
    <x v="0"/>
    <s v="INT1"/>
    <x v="0"/>
    <s v="FBD Pending"/>
    <d v="2018-07-13T00:00:00"/>
    <s v="Out of scope"/>
    <n v="7"/>
    <s v=""/>
    <m/>
    <n v="7"/>
    <x v="0"/>
    <d v="2018-08-02T00:00:00"/>
    <s v="Out of Scope"/>
    <x v="22"/>
    <x v="9"/>
    <s v="OOS"/>
    <x v="3"/>
    <m/>
    <s v=""/>
    <s v=""/>
    <s v=""/>
    <s v=""/>
    <s v=""/>
    <s v=""/>
    <x v="2"/>
    <m/>
  </r>
  <r>
    <s v="EPTP222"/>
    <s v="OIMS header and lines WEBADI"/>
    <s v="PTP"/>
    <s v="E"/>
    <x v="0"/>
    <s v="Retrofit"/>
    <x v="0"/>
    <s v="INT2"/>
    <x v="4"/>
    <s v="FBD Pending"/>
    <d v="2018-07-06T00:00:00"/>
    <s v="Pending Automation Design"/>
    <n v="7"/>
    <n v="1"/>
    <n v="6"/>
    <n v="0"/>
    <x v="0"/>
    <e v="#REF!"/>
    <m/>
    <x v="4"/>
    <x v="6"/>
    <m/>
    <x v="1"/>
    <m/>
    <s v=""/>
    <s v=""/>
    <s v=""/>
    <s v=""/>
    <s v=""/>
    <s v=""/>
    <x v="2"/>
    <m/>
  </r>
  <r>
    <s v="EPTP223"/>
    <s v="OIMS Invoice Image Batch Printing"/>
    <s v="PTP"/>
    <s v="E"/>
    <x v="0"/>
    <s v="No code change required"/>
    <x v="0"/>
    <s v="INT2"/>
    <x v="4"/>
    <s v="FBD Completed "/>
    <d v="2018-08-03T00:00:00"/>
    <s v="Out of scope"/>
    <n v="7"/>
    <m/>
    <m/>
    <n v="7"/>
    <x v="0"/>
    <d v="2018-08-09T00:00:00"/>
    <m/>
    <x v="4"/>
    <x v="0"/>
    <m/>
    <x v="3"/>
    <m/>
    <s v=""/>
    <s v=""/>
    <s v=""/>
    <s v=""/>
    <s v=""/>
    <s v=""/>
    <x v="2"/>
    <m/>
  </r>
  <r>
    <s v="EPTP224"/>
    <s v="OIMS backport from EBS for Grants, IPP, GPR"/>
    <s v="PTP"/>
    <s v="E"/>
    <x v="0"/>
    <s v="No code change required"/>
    <x v="0"/>
    <s v="INT2"/>
    <x v="4"/>
    <s v="FBD Pending"/>
    <d v="2018-07-09T00:00:00"/>
    <s v="Pending Automation Design"/>
    <n v="7"/>
    <n v="1"/>
    <n v="6"/>
    <n v="0"/>
    <x v="0"/>
    <e v="#REF!"/>
    <m/>
    <x v="4"/>
    <x v="5"/>
    <m/>
    <x v="1"/>
    <m/>
    <s v=""/>
    <s v=""/>
    <s v=""/>
    <s v=""/>
    <s v=""/>
    <s v=""/>
    <x v="2"/>
    <m/>
  </r>
  <r>
    <s v="EPTP226"/>
    <s v="Concurrent Request archival program"/>
    <s v="PTP"/>
    <s v="E"/>
    <x v="0"/>
    <s v="No code change required"/>
    <x v="0"/>
    <s v="INT1"/>
    <x v="0"/>
    <s v="FBD Pending"/>
    <d v="2018-08-03T00:00:00"/>
    <s v="Out of scope"/>
    <n v="7"/>
    <m/>
    <m/>
    <n v="7"/>
    <x v="2"/>
    <d v="2018-08-09T00:00:00"/>
    <d v="2018-07-31T00:00:00"/>
    <x v="16"/>
    <x v="4"/>
    <s v="Functional support"/>
    <x v="3"/>
    <m/>
    <s v=""/>
    <s v=""/>
    <s v=""/>
    <s v=""/>
    <s v=""/>
    <s v=""/>
    <x v="2"/>
    <m/>
  </r>
  <r>
    <s v="EPTP226"/>
    <s v="Concurrent Request archival program"/>
    <s v="PTP"/>
    <s v="E"/>
    <x v="0"/>
    <s v="No code change required"/>
    <x v="0"/>
    <s v="INT1"/>
    <x v="0"/>
    <s v="FBD Pending"/>
    <d v="2018-08-03T00:00:00"/>
    <s v="Out of scope"/>
    <n v="7"/>
    <m/>
    <m/>
    <n v="7"/>
    <x v="0"/>
    <d v="2018-08-09T00:00:00"/>
    <d v="2018-08-23T00:00:00"/>
    <x v="20"/>
    <x v="5"/>
    <s v="Functional support"/>
    <x v="3"/>
    <m/>
    <s v=""/>
    <s v=""/>
    <s v=""/>
    <s v=""/>
    <s v=""/>
    <s v=""/>
    <x v="2"/>
    <m/>
  </r>
  <r>
    <s v="EPTP227"/>
    <s v="OIMS Data Archival"/>
    <s v="PTP"/>
    <s v="E"/>
    <x v="0"/>
    <s v="No code change required"/>
    <x v="0"/>
    <s v="INT2"/>
    <x v="4"/>
    <s v="FBD Completed "/>
    <d v="2018-07-09T00:00:00"/>
    <s v="Pending Automation Design"/>
    <n v="7"/>
    <n v="1"/>
    <n v="6"/>
    <n v="0"/>
    <x v="0"/>
    <e v="#REF!"/>
    <m/>
    <x v="4"/>
    <x v="4"/>
    <s v="Functional support"/>
    <x v="1"/>
    <m/>
    <s v=""/>
    <s v=""/>
    <s v=""/>
    <s v=""/>
    <s v=""/>
    <s v=""/>
    <x v="2"/>
    <m/>
  </r>
  <r>
    <s v="EPTP23"/>
    <s v="New form for audit schedules and capturing Corrective action plan details"/>
    <s v="PTP"/>
    <s v="E"/>
    <x v="0"/>
    <s v="Retrofit"/>
    <x v="0"/>
    <s v="INT1"/>
    <x v="2"/>
    <s v="FBD Completed "/>
    <d v="2018-06-01T00:00:00"/>
    <s v="Pending Automation Design"/>
    <n v="5"/>
    <n v="0"/>
    <n v="4"/>
    <n v="1"/>
    <x v="0"/>
    <d v="2018-08-04T00:00:00"/>
    <d v="2018-07-26T00:00:00"/>
    <x v="9"/>
    <x v="0"/>
    <s v="Functional support"/>
    <x v="1"/>
    <m/>
    <s v=""/>
    <s v=""/>
    <s v=""/>
    <s v=""/>
    <s v=""/>
    <s v=""/>
    <x v="2"/>
    <m/>
  </r>
  <r>
    <s v="EPTP230"/>
    <s v="12.2 Iproc UI personalizations and customizations"/>
    <s v="PTP"/>
    <s v="E"/>
    <x v="3"/>
    <s v="New"/>
    <x v="2"/>
    <s v="INT1"/>
    <x v="2"/>
    <s v="FBD Pending"/>
    <d v="2018-07-13T00:00:00"/>
    <s v="Out of scope"/>
    <n v="7"/>
    <s v=""/>
    <m/>
    <n v="7"/>
    <x v="2"/>
    <d v="2018-08-02T00:00:00"/>
    <d v="2018-07-20T00:00:00"/>
    <x v="7"/>
    <x v="6"/>
    <m/>
    <x v="3"/>
    <m/>
    <s v=""/>
    <s v=""/>
    <s v=""/>
    <s v=""/>
    <s v=""/>
    <s v=""/>
    <x v="2"/>
    <m/>
  </r>
  <r>
    <s v="EPTP230"/>
    <s v="12.2 Iproc UI personalizations and customizations"/>
    <s v="PTP"/>
    <s v="E"/>
    <x v="3"/>
    <s v="New"/>
    <x v="2"/>
    <s v="INT1"/>
    <x v="2"/>
    <s v="FBD Pending"/>
    <d v="2018-07-13T00:00:00"/>
    <s v="Out of scope"/>
    <n v="7"/>
    <s v=""/>
    <m/>
    <n v="7"/>
    <x v="0"/>
    <d v="2018-08-02T00:00:00"/>
    <d v="2018-08-01T00:00:00"/>
    <x v="17"/>
    <x v="8"/>
    <m/>
    <x v="3"/>
    <m/>
    <s v=""/>
    <s v=""/>
    <s v=""/>
    <s v=""/>
    <s v=""/>
    <s v=""/>
    <x v="2"/>
    <m/>
  </r>
  <r>
    <s v="EPTP30"/>
    <s v="Customization in Purchase Order form for special approvals/Notifications"/>
    <s v="PTP"/>
    <s v="E"/>
    <x v="3"/>
    <s v="Retrofit"/>
    <x v="2"/>
    <s v="INT1"/>
    <x v="2"/>
    <s v="FBD Pending"/>
    <d v="2018-07-13T00:00:00"/>
    <s v="Out of scope"/>
    <n v="7"/>
    <s v=""/>
    <m/>
    <n v="7"/>
    <x v="2"/>
    <d v="2018-08-02T00:00:00"/>
    <d v="2018-07-20T00:00:00"/>
    <x v="7"/>
    <x v="4"/>
    <s v="Functional support"/>
    <x v="3"/>
    <m/>
    <s v=""/>
    <s v=""/>
    <s v=""/>
    <s v=""/>
    <s v=""/>
    <s v=""/>
    <x v="2"/>
    <m/>
  </r>
  <r>
    <s v="EPTP30"/>
    <s v="Customization in Purchase Order form for special approvals/Notifications"/>
    <s v="PTP"/>
    <s v="E"/>
    <x v="3"/>
    <s v="Retrofit"/>
    <x v="2"/>
    <s v="INT1"/>
    <x v="2"/>
    <s v="FBD Pending"/>
    <d v="2018-07-13T00:00:00"/>
    <s v="Out of scope"/>
    <n v="7"/>
    <s v=""/>
    <m/>
    <n v="7"/>
    <x v="0"/>
    <d v="2018-08-02T00:00:00"/>
    <d v="2018-08-03T00:00:00"/>
    <x v="23"/>
    <x v="8"/>
    <s v="Functional support"/>
    <x v="3"/>
    <m/>
    <s v=""/>
    <s v=""/>
    <s v=""/>
    <s v=""/>
    <s v=""/>
    <s v=""/>
    <x v="2"/>
    <m/>
  </r>
  <r>
    <s v="EPTP32"/>
    <s v="Customization in Requisition form to allow specific user access"/>
    <s v="PTP"/>
    <s v="E"/>
    <x v="3"/>
    <s v="Retrofit"/>
    <x v="2"/>
    <s v="INT1"/>
    <x v="0"/>
    <s v="FBD Completed "/>
    <d v="2018-05-18T00:00:00"/>
    <s v="Pending Automation Design"/>
    <n v="10"/>
    <n v="0"/>
    <n v="8"/>
    <n v="2"/>
    <x v="0"/>
    <d v="2018-06-26T00:00:00"/>
    <d v="2018-07-16T00:00:00"/>
    <x v="19"/>
    <x v="3"/>
    <m/>
    <x v="1"/>
    <d v="2018-06-26T00:00:00"/>
    <n v="0"/>
    <n v="2"/>
    <n v="3"/>
    <n v="0"/>
    <s v=""/>
    <s v=""/>
    <x v="1"/>
    <m/>
  </r>
  <r>
    <s v="EPTP39"/>
    <s v="Customize desktop receipt page to limit desktop receiving "/>
    <s v="PTP"/>
    <s v="E"/>
    <x v="0"/>
    <s v="Retrofit"/>
    <x v="0"/>
    <s v="INT1"/>
    <x v="0"/>
    <s v="FBD Completed "/>
    <d v="2018-06-27T00:00:00"/>
    <s v="Pending Automation Design"/>
    <n v="15"/>
    <n v="0"/>
    <n v="12"/>
    <n v="3"/>
    <x v="0"/>
    <d v="2018-07-09T00:00:00"/>
    <d v="2018-07-20T00:00:00"/>
    <x v="21"/>
    <x v="1"/>
    <m/>
    <x v="1"/>
    <m/>
    <s v=""/>
    <s v=""/>
    <s v=""/>
    <s v=""/>
    <s v=""/>
    <s v=""/>
    <x v="2"/>
    <m/>
  </r>
  <r>
    <s v="EPTP51"/>
    <s v="Attach remittance advice and notify AP to send it along with Payment(Customization in XML template)"/>
    <s v="PTP"/>
    <s v="E"/>
    <x v="0"/>
    <s v="Retrofit"/>
    <x v="0"/>
    <s v="INT1"/>
    <x v="0"/>
    <s v="FBD Completed "/>
    <s v=""/>
    <s v="Automation completed"/>
    <n v="8"/>
    <n v="0"/>
    <n v="8"/>
    <n v="0"/>
    <x v="0"/>
    <d v="2018-07-02T00:00:00"/>
    <d v="2018-07-25T00:00:00"/>
    <x v="8"/>
    <x v="1"/>
    <m/>
    <x v="1"/>
    <d v="2018-07-03T00:00:00"/>
    <n v="0"/>
    <n v="1"/>
    <n v="6"/>
    <n v="0"/>
    <s v=""/>
    <s v=""/>
    <x v="0"/>
    <m/>
  </r>
  <r>
    <s v="EPTP74"/>
    <s v="Program to convert Invoice/Payment request data to image"/>
    <s v="PTP"/>
    <s v="E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EPTP82"/>
    <s v="AME scripts for invoice approval workflow - including cross charging"/>
    <s v="PTP"/>
    <s v="E"/>
    <x v="0"/>
    <s v="No code change required"/>
    <x v="0"/>
    <s v="INT1"/>
    <x v="0"/>
    <s v="FBD Completed "/>
    <d v="2018-08-03T00:00:00"/>
    <s v="Out of scope"/>
    <n v="7"/>
    <m/>
    <m/>
    <n v="7"/>
    <x v="0"/>
    <d v="2018-08-09T00:00:00"/>
    <d v="2018-07-27T00:00:00"/>
    <x v="24"/>
    <x v="1"/>
    <s v="Functional support"/>
    <x v="3"/>
    <m/>
    <s v=""/>
    <s v=""/>
    <s v=""/>
    <s v=""/>
    <s v=""/>
    <s v=""/>
    <x v="2"/>
    <m/>
  </r>
  <r>
    <s v="EPTP99"/>
    <s v="Cheque Request - Custom Form, Integration with invoice interface table"/>
    <s v="PTP"/>
    <s v="E"/>
    <x v="0"/>
    <s v="Retrofit"/>
    <x v="0"/>
    <s v="INT1"/>
    <x v="3"/>
    <s v="FBD Pending"/>
    <d v="2018-07-13T00:00:00"/>
    <s v="Out of scope"/>
    <n v="7"/>
    <s v=""/>
    <m/>
    <n v="7"/>
    <x v="2"/>
    <d v="2018-08-02T00:00:00"/>
    <d v="2018-08-07T00:00:00"/>
    <x v="25"/>
    <x v="4"/>
    <s v="Functional support"/>
    <x v="3"/>
    <m/>
    <s v=""/>
    <s v=""/>
    <s v=""/>
    <s v=""/>
    <s v=""/>
    <s v=""/>
    <x v="2"/>
    <m/>
  </r>
  <r>
    <s v="EPTP99"/>
    <s v="Cheque Request - Custom Form, Integration with invoice interface table"/>
    <s v="PTP"/>
    <s v="E"/>
    <x v="0"/>
    <s v="Retrofit"/>
    <x v="0"/>
    <s v="INT1"/>
    <x v="3"/>
    <s v="FBD Pending"/>
    <d v="2018-07-13T00:00:00"/>
    <s v="Out of scope"/>
    <n v="7"/>
    <s v=""/>
    <m/>
    <n v="7"/>
    <x v="0"/>
    <d v="2018-08-02T00:00:00"/>
    <d v="2018-08-01T00:00:00"/>
    <x v="12"/>
    <x v="3"/>
    <s v="Functional support"/>
    <x v="3"/>
    <m/>
    <s v=""/>
    <s v=""/>
    <s v=""/>
    <s v=""/>
    <s v=""/>
    <s v=""/>
    <x v="2"/>
    <m/>
  </r>
  <r>
    <s v="IPTP1/5"/>
    <s v="Worker (Employee) interface from HRIS/Gnet"/>
    <s v="PTP"/>
    <s v="I"/>
    <x v="5"/>
    <s v="Retrofit"/>
    <x v="0"/>
    <s v="INT1"/>
    <x v="0"/>
    <s v="FBD Completed "/>
    <d v="2018-06-27T00:00:00"/>
    <s v="Pending Automation Design"/>
    <n v="12"/>
    <n v="0"/>
    <n v="10"/>
    <n v="2"/>
    <x v="0"/>
    <d v="2018-07-20T00:00:00"/>
    <d v="2018-07-20T00:00:00"/>
    <x v="21"/>
    <x v="5"/>
    <m/>
    <x v="1"/>
    <m/>
    <s v=""/>
    <s v=""/>
    <s v=""/>
    <s v=""/>
    <s v=""/>
    <s v=""/>
    <x v="2"/>
    <m/>
  </r>
  <r>
    <s v="IPTP103"/>
    <s v="Positive pay to Wells Fargo"/>
    <s v="PTP"/>
    <s v="I"/>
    <x v="5"/>
    <s v="No code change required"/>
    <x v="0"/>
    <s v="INT1"/>
    <x v="0"/>
    <s v="FBD Completed "/>
    <s v=""/>
    <s v="Automation completed"/>
    <n v="5"/>
    <n v="0"/>
    <n v="4"/>
    <n v="1"/>
    <x v="0"/>
    <d v="2018-07-06T00:00:00"/>
    <d v="2018-07-25T00:00:00"/>
    <x v="26"/>
    <x v="5"/>
    <s v="File trasmission support needed"/>
    <x v="3"/>
    <m/>
    <s v=""/>
    <s v=""/>
    <s v=""/>
    <s v=""/>
    <s v=""/>
    <s v=""/>
    <x v="2"/>
    <m/>
  </r>
  <r>
    <s v="IPTP119"/>
    <s v="Brainware - AP Invoices/Payment request Inbound interface from BW to EBS"/>
    <s v="PTP"/>
    <s v="I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IPTP137"/>
    <s v="Automate hierarchy file transfer to TRX site"/>
    <s v="PTP"/>
    <s v="I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IPTP14"/>
    <s v="Interface for PCards transactions from US Bank"/>
    <s v="PTP"/>
    <s v="I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IPTP162"/>
    <s v="AP Invoice approval status from EBS to Zoommedia (CCF)"/>
    <s v="PTP"/>
    <s v="I"/>
    <x v="5"/>
    <s v="Retrofit"/>
    <x v="0"/>
    <s v="INT1"/>
    <x v="0"/>
    <s v="FBD Completed "/>
    <d v="2018-07-13T00:00:00"/>
    <s v="Pending Automation Design"/>
    <n v="7"/>
    <s v=""/>
    <n v="6"/>
    <n v="1"/>
    <x v="0"/>
    <e v="#REF!"/>
    <d v="2018-08-08T00:00:00"/>
    <x v="27"/>
    <x v="0"/>
    <s v="Interfce files, Error Handling support"/>
    <x v="1"/>
    <m/>
    <s v=""/>
    <s v=""/>
    <s v=""/>
    <s v=""/>
    <s v=""/>
    <s v=""/>
    <x v="2"/>
    <m/>
  </r>
  <r>
    <s v="IPTP163"/>
    <s v="Inbound Interface of Pcard Transactions into iExpense"/>
    <s v="PTP"/>
    <s v="I"/>
    <x v="5"/>
    <s v="No code change required"/>
    <x v="0"/>
    <s v="INT1"/>
    <x v="0"/>
    <s v="FBD Completed "/>
    <s v=""/>
    <s v="Automation completed"/>
    <n v="4"/>
    <n v="0"/>
    <n v="3"/>
    <n v="1"/>
    <x v="0"/>
    <d v="2018-07-06T00:00:00"/>
    <d v="2018-08-06T00:00:00"/>
    <x v="25"/>
    <x v="5"/>
    <s v="Interfce files, Error Handling support"/>
    <x v="3"/>
    <m/>
    <s v=""/>
    <s v=""/>
    <s v=""/>
    <s v=""/>
    <s v=""/>
    <s v=""/>
    <x v="2"/>
    <m/>
  </r>
  <r>
    <s v="IPTP166"/>
    <s v="GIL AGS360 Expenses Extract from EBS to ODS"/>
    <s v="PTP"/>
    <s v="I"/>
    <x v="3"/>
    <s v="Retrofit"/>
    <x v="2"/>
    <s v="INT1"/>
    <x v="3"/>
    <s v="FBD Pending"/>
    <d v="2018-07-10T00:00:00"/>
    <s v="Pending Automation Design"/>
    <n v="7"/>
    <n v="1"/>
    <n v="6"/>
    <n v="0"/>
    <x v="2"/>
    <e v="#REF!"/>
    <d v="2018-07-17T00:00:00"/>
    <x v="19"/>
    <x v="4"/>
    <m/>
    <x v="1"/>
    <m/>
    <s v=""/>
    <s v=""/>
    <s v=""/>
    <s v=""/>
    <s v=""/>
    <s v=""/>
    <x v="2"/>
    <m/>
  </r>
  <r>
    <s v="IPTP166"/>
    <s v="GIL AGS360 Expenses Extract from EBS to ODS"/>
    <s v="PTP"/>
    <s v="I"/>
    <x v="3"/>
    <s v="Retrofit"/>
    <x v="2"/>
    <s v="INT1"/>
    <x v="3"/>
    <s v="FBD Pending"/>
    <d v="2018-07-10T00:00:00"/>
    <s v="Pending Automation Design"/>
    <n v="7"/>
    <n v="1"/>
    <n v="6"/>
    <n v="0"/>
    <x v="0"/>
    <e v="#REF!"/>
    <d v="2018-07-18T00:00:00"/>
    <x v="15"/>
    <x v="5"/>
    <s v="Functional support"/>
    <x v="1"/>
    <m/>
    <s v=""/>
    <s v=""/>
    <s v=""/>
    <s v=""/>
    <s v=""/>
    <s v=""/>
    <x v="2"/>
    <m/>
  </r>
  <r>
    <s v="IPTP167"/>
    <s v="GIL Concur attendees Data Loader from CONCUR to EBS"/>
    <s v="PTP"/>
    <s v="I"/>
    <x v="5"/>
    <s v="No code change required"/>
    <x v="0"/>
    <s v="INT1"/>
    <x v="0"/>
    <s v="FBD Completed "/>
    <d v="2018-08-10T00:00:00"/>
    <s v="Pending Automation Design"/>
    <n v="7"/>
    <m/>
    <m/>
    <n v="7"/>
    <x v="0"/>
    <d v="2018-08-13T00:00:00"/>
    <d v="2018-08-08T00:00:00"/>
    <x v="0"/>
    <x v="3"/>
    <s v="Interfce files, Error Handling support"/>
    <x v="3"/>
    <m/>
    <s v=""/>
    <s v=""/>
    <s v=""/>
    <s v=""/>
    <s v=""/>
    <s v=""/>
    <x v="2"/>
    <m/>
  </r>
  <r>
    <s v="IPTP18"/>
    <s v="Brainware - Gilda/Model N/Council Link to BW "/>
    <s v="PTP"/>
    <s v="I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IPTP185"/>
    <s v="Outbound Payment Interface from EBS to SWIFT"/>
    <s v="PTP"/>
    <s v="I"/>
    <x v="5"/>
    <s v="No code change required"/>
    <x v="0"/>
    <s v="INT1"/>
    <x v="0"/>
    <s v="FBD Completed "/>
    <d v="2018-06-12T00:00:00"/>
    <s v="Pending Automation Design"/>
    <n v="15"/>
    <n v="0"/>
    <n v="12"/>
    <n v="3"/>
    <x v="0"/>
    <d v="2018-07-20T00:00:00"/>
    <d v="2018-08-08T00:00:00"/>
    <x v="10"/>
    <x v="5"/>
    <s v="Interfce files, Error Handling support"/>
    <x v="1"/>
    <m/>
    <s v=""/>
    <s v=""/>
    <s v=""/>
    <s v=""/>
    <s v=""/>
    <s v=""/>
    <x v="2"/>
    <m/>
  </r>
  <r>
    <s v="IPTP204"/>
    <s v="OIMS: Invoice Inbound derivations, validations and processing"/>
    <s v="PTP"/>
    <s v="I"/>
    <x v="3"/>
    <s v="Retrofit"/>
    <x v="2"/>
    <s v="INT2"/>
    <x v="4"/>
    <s v="FBD Pending"/>
    <d v="2018-07-13T00:00:00"/>
    <s v="Pending Automation Design"/>
    <n v="7"/>
    <s v=""/>
    <n v="6"/>
    <n v="1"/>
    <x v="0"/>
    <e v="#REF!"/>
    <m/>
    <x v="4"/>
    <x v="6"/>
    <s v="Interfce files, Error Handling support"/>
    <x v="1"/>
    <m/>
    <s v=""/>
    <s v=""/>
    <s v=""/>
    <s v=""/>
    <s v=""/>
    <s v=""/>
    <x v="2"/>
    <m/>
  </r>
  <r>
    <s v="IPTP205"/>
    <s v="OIMS: Supplier Outbound to Transcepta"/>
    <s v="PTP"/>
    <s v="I"/>
    <x v="5"/>
    <s v="Retrofit"/>
    <x v="0"/>
    <s v="INT2"/>
    <x v="4"/>
    <s v="FBD Pending"/>
    <d v="2018-07-20T00:00:00"/>
    <s v="Pending Automation Design"/>
    <n v="7"/>
    <s v=""/>
    <n v="6"/>
    <n v="1"/>
    <x v="0"/>
    <e v="#REF!"/>
    <m/>
    <x v="4"/>
    <x v="4"/>
    <s v="Interfce files, Error Handling support"/>
    <x v="1"/>
    <m/>
    <s v=""/>
    <s v=""/>
    <s v=""/>
    <s v=""/>
    <s v=""/>
    <s v=""/>
    <x v="2"/>
    <m/>
  </r>
  <r>
    <s v="IPTP206"/>
    <s v="OIMS: PO Outbound to Transcepta"/>
    <s v="PTP"/>
    <s v="I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IPTP207"/>
    <s v="OIMS: Payment Feed Outbound to Transcepta"/>
    <s v="PTP"/>
    <s v="I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IPTP208"/>
    <s v="OIMS: Model-N Interface to OIMS"/>
    <s v="PTP"/>
    <s v="I"/>
    <x v="5"/>
    <s v="No code change required"/>
    <x v="0"/>
    <s v="INT2"/>
    <x v="4"/>
    <s v="FBD Pending"/>
    <d v="2018-08-10T00:00:00"/>
    <s v="Out of scope"/>
    <n v="7"/>
    <m/>
    <m/>
    <n v="7"/>
    <x v="0"/>
    <d v="2018-08-13T00:00:00"/>
    <m/>
    <x v="4"/>
    <x v="4"/>
    <m/>
    <x v="3"/>
    <m/>
    <s v=""/>
    <s v=""/>
    <s v=""/>
    <s v=""/>
    <s v=""/>
    <s v=""/>
    <x v="2"/>
    <m/>
  </r>
  <r>
    <s v="IPTP214"/>
    <s v="CAR to EBS PO Interface"/>
    <s v="PTP"/>
    <s v="I"/>
    <x v="3"/>
    <s v="Retrofit"/>
    <x v="2"/>
    <s v="INT1"/>
    <x v="3"/>
    <s v="FBD Completed "/>
    <d v="2018-06-08T00:00:00"/>
    <s v="Pending Automation Design"/>
    <n v="11"/>
    <n v="0"/>
    <n v="9"/>
    <n v="2"/>
    <x v="0"/>
    <d v="2018-07-13T00:00:00"/>
    <d v="2018-07-27T00:00:00"/>
    <x v="3"/>
    <x v="3"/>
    <s v="Functional support"/>
    <x v="1"/>
    <m/>
    <s v=""/>
    <s v=""/>
    <s v=""/>
    <s v=""/>
    <s v=""/>
    <s v=""/>
    <x v="2"/>
    <m/>
  </r>
  <r>
    <s v="IPTP221"/>
    <s v="GIL AP Invoice inbound from ACCUIMAGE"/>
    <s v="PTP"/>
    <s v="I"/>
    <x v="5"/>
    <s v="No code change required"/>
    <x v="0"/>
    <s v="INT2"/>
    <x v="4"/>
    <s v="FBD Pending"/>
    <d v="2018-08-10T00:00:00"/>
    <s v="Out of scope"/>
    <n v="7"/>
    <m/>
    <m/>
    <n v="7"/>
    <x v="0"/>
    <d v="2018-08-13T00:00:00"/>
    <m/>
    <x v="4"/>
    <x v="0"/>
    <s v="Interfce files, Error Handling support"/>
    <x v="3"/>
    <m/>
    <s v=""/>
    <s v=""/>
    <s v=""/>
    <s v=""/>
    <s v=""/>
    <s v=""/>
    <x v="2"/>
    <m/>
  </r>
  <r>
    <s v="IPTP228"/>
    <s v="GIL move concurrent program output file to GEM"/>
    <s v="PTP"/>
    <s v="I"/>
    <x v="5"/>
    <s v="No code change required"/>
    <x v="0"/>
    <s v="INT1"/>
    <x v="0"/>
    <s v="FBD Pending"/>
    <d v="2018-08-10T00:00:00"/>
    <s v="Out of scope"/>
    <n v="7"/>
    <m/>
    <m/>
    <n v="7"/>
    <x v="2"/>
    <d v="2018-08-13T00:00:00"/>
    <d v="2018-08-01T00:00:00"/>
    <x v="6"/>
    <x v="6"/>
    <s v="OOS"/>
    <x v="3"/>
    <m/>
    <s v=""/>
    <s v=""/>
    <s v=""/>
    <s v=""/>
    <s v=""/>
    <s v=""/>
    <x v="2"/>
    <m/>
  </r>
  <r>
    <s v="IPTP228"/>
    <s v="GIL move concurrent program output file to GEM"/>
    <s v="PTP"/>
    <s v="I"/>
    <x v="5"/>
    <s v="No code change required"/>
    <x v="0"/>
    <s v="INT1"/>
    <x v="0"/>
    <s v="FBD Pending"/>
    <d v="2018-08-10T00:00:00"/>
    <s v="Out of scope"/>
    <n v="7"/>
    <m/>
    <m/>
    <n v="7"/>
    <x v="0"/>
    <d v="2018-08-13T00:00:00"/>
    <d v="2018-08-07T00:00:00"/>
    <x v="27"/>
    <x v="8"/>
    <s v="OOS"/>
    <x v="3"/>
    <m/>
    <s v=""/>
    <s v=""/>
    <s v=""/>
    <s v=""/>
    <s v=""/>
    <s v=""/>
    <x v="2"/>
    <m/>
  </r>
  <r>
    <s v="IPTP229"/>
    <s v="Outbound Interface for Spain SII AP invoice Tax Details."/>
    <s v="PTP"/>
    <s v="I"/>
    <x v="5"/>
    <s v="No code change required"/>
    <x v="0"/>
    <s v="INT1"/>
    <x v="0"/>
    <s v="FBD Pending"/>
    <d v="2018-08-10T00:00:00"/>
    <s v="Out of scope"/>
    <n v="7"/>
    <m/>
    <m/>
    <n v="7"/>
    <x v="2"/>
    <d v="2018-08-13T00:00:00"/>
    <d v="2018-08-01T00:00:00"/>
    <x v="6"/>
    <x v="4"/>
    <s v="OOS"/>
    <x v="3"/>
    <m/>
    <s v=""/>
    <s v=""/>
    <s v=""/>
    <s v=""/>
    <s v=""/>
    <s v=""/>
    <x v="2"/>
    <m/>
  </r>
  <r>
    <s v="IPTP229"/>
    <s v="Outbound Interface for Spain SII AP invoice Tax Details."/>
    <s v="PTP"/>
    <s v="I"/>
    <x v="5"/>
    <s v="No code change required"/>
    <x v="0"/>
    <s v="INT1"/>
    <x v="0"/>
    <s v="FBD Pending"/>
    <d v="2018-08-10T00:00:00"/>
    <s v="Out of scope"/>
    <n v="7"/>
    <m/>
    <m/>
    <n v="7"/>
    <x v="0"/>
    <d v="2018-08-13T00:00:00"/>
    <d v="2018-08-14T00:00:00"/>
    <x v="2"/>
    <x v="6"/>
    <s v="OOS"/>
    <x v="3"/>
    <m/>
    <s v=""/>
    <s v=""/>
    <s v=""/>
    <s v=""/>
    <s v=""/>
    <s v=""/>
    <x v="2"/>
    <m/>
  </r>
  <r>
    <s v="IPTP83"/>
    <s v="AP Expense Invoices Inbound(Concur)"/>
    <s v="PTP"/>
    <s v="I"/>
    <x v="3"/>
    <s v="Retrofit"/>
    <x v="2"/>
    <s v="INT1"/>
    <x v="0"/>
    <s v="FBD Completed "/>
    <d v="2018-06-27T00:00:00"/>
    <s v="Pending Automation Design"/>
    <n v="23"/>
    <n v="0"/>
    <n v="18"/>
    <n v="5"/>
    <x v="0"/>
    <d v="2018-07-25T00:00:00"/>
    <d v="2018-07-24T00:00:00"/>
    <x v="3"/>
    <x v="0"/>
    <s v="Interfce files, Error Handling support"/>
    <x v="1"/>
    <m/>
    <s v=""/>
    <s v=""/>
    <s v=""/>
    <s v=""/>
    <s v=""/>
    <s v=""/>
    <x v="2"/>
    <m/>
  </r>
  <r>
    <s v="IPTP84/6"/>
    <s v="Payments Outbound Interface(Concur,Model N,Gilda,Counsel Link)"/>
    <s v="PTP"/>
    <s v="I"/>
    <x v="5"/>
    <s v="Retrofit"/>
    <x v="0"/>
    <s v="INT1"/>
    <x v="0"/>
    <s v="FBD Pending"/>
    <d v="2018-07-20T00:00:00"/>
    <s v="Out of scope"/>
    <n v="7"/>
    <s v=""/>
    <m/>
    <n v="7"/>
    <x v="2"/>
    <d v="2018-07-31T00:00:00"/>
    <d v="2018-08-02T00:00:00"/>
    <x v="17"/>
    <x v="6"/>
    <m/>
    <x v="3"/>
    <m/>
    <s v=""/>
    <s v=""/>
    <s v=""/>
    <s v=""/>
    <s v=""/>
    <s v=""/>
    <x v="2"/>
    <m/>
  </r>
  <r>
    <s v="IPTP84/6"/>
    <s v="Payments Outbound Interface(Concur,Model N,Gilda,Counsel Link)"/>
    <s v="PTP"/>
    <s v="I"/>
    <x v="5"/>
    <s v="Retrofit"/>
    <x v="0"/>
    <s v="INT1"/>
    <x v="0"/>
    <s v="FBD Pending"/>
    <d v="2018-07-20T00:00:00"/>
    <s v="Out of scope"/>
    <n v="7"/>
    <s v=""/>
    <m/>
    <n v="7"/>
    <x v="0"/>
    <d v="2018-07-31T00:00:00"/>
    <d v="2018-08-14T00:00:00"/>
    <x v="2"/>
    <x v="4"/>
    <m/>
    <x v="3"/>
    <m/>
    <s v=""/>
    <s v=""/>
    <s v=""/>
    <s v=""/>
    <s v=""/>
    <s v=""/>
    <x v="2"/>
    <m/>
  </r>
  <r>
    <s v="IPTP89"/>
    <s v="Interface from EBS to Ruesch for payments"/>
    <s v="PTP"/>
    <s v="I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IPTP90"/>
    <s v="Interface from Ruesch  to EBS with payments confirmation including FX"/>
    <s v="PTP"/>
    <s v="I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IPTP91"/>
    <s v="Interface from EBS to BOA for payments"/>
    <s v="PTP"/>
    <s v="I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RPTP105"/>
    <s v="Custom Accrual Report"/>
    <s v="PTP"/>
    <s v="R"/>
    <x v="1"/>
    <s v="No code change required"/>
    <x v="0"/>
    <s v="INT1"/>
    <x v="0"/>
    <s v="FBD Completed "/>
    <d v="2018-08-10T00:00:00"/>
    <s v="Out of scope"/>
    <n v="7"/>
    <m/>
    <m/>
    <n v="7"/>
    <x v="0"/>
    <d v="2018-08-13T00:00:00"/>
    <d v="2018-07-31T00:00:00"/>
    <x v="16"/>
    <x v="1"/>
    <m/>
    <x v="3"/>
    <m/>
    <s v=""/>
    <s v=""/>
    <s v=""/>
    <s v=""/>
    <s v=""/>
    <s v=""/>
    <x v="2"/>
    <m/>
  </r>
  <r>
    <s v="RPTP106"/>
    <s v="Entitlement Summary Report"/>
    <s v="PTP"/>
    <s v="R"/>
    <x v="1"/>
    <s v="No code change required"/>
    <x v="0"/>
    <s v="INT1"/>
    <x v="0"/>
    <s v="FBD Pending"/>
    <d v="2018-07-12T00:00:00"/>
    <s v="Pending Automation Design"/>
    <n v="7"/>
    <n v="0"/>
    <n v="7"/>
    <n v="0"/>
    <x v="2"/>
    <e v="#REF!"/>
    <d v="2018-08-02T00:00:00"/>
    <x v="17"/>
    <x v="4"/>
    <m/>
    <x v="1"/>
    <m/>
    <s v=""/>
    <s v=""/>
    <s v=""/>
    <s v=""/>
    <s v=""/>
    <s v=""/>
    <x v="2"/>
    <m/>
  </r>
  <r>
    <s v="RPTP106"/>
    <s v="Entitlement Summary Report"/>
    <s v="PTP"/>
    <s v="R"/>
    <x v="1"/>
    <s v="No code change required"/>
    <x v="0"/>
    <s v="INT1"/>
    <x v="0"/>
    <s v="FBD Pending"/>
    <d v="2018-07-12T00:00:00"/>
    <s v="Pending Automation Design"/>
    <n v="7"/>
    <n v="0"/>
    <n v="7"/>
    <n v="0"/>
    <x v="0"/>
    <e v="#REF!"/>
    <d v="2018-08-01T00:00:00"/>
    <x v="6"/>
    <x v="1"/>
    <m/>
    <x v="1"/>
    <m/>
    <s v=""/>
    <s v=""/>
    <s v=""/>
    <s v=""/>
    <s v=""/>
    <s v=""/>
    <x v="2"/>
    <m/>
  </r>
  <r>
    <s v="RPTP108"/>
    <s v="Trial Balance reports total by Foreign currency (Open Item revaluation report)"/>
    <s v="PTP"/>
    <s v="R"/>
    <x v="1"/>
    <s v="No code change required"/>
    <x v="0"/>
    <s v="INT1"/>
    <x v="0"/>
    <s v="FBD Completed "/>
    <d v="2018-08-10T00:00:00"/>
    <s v="Out of scope"/>
    <n v="7"/>
    <m/>
    <m/>
    <n v="7"/>
    <x v="0"/>
    <d v="2018-08-13T00:00:00"/>
    <d v="2018-08-02T00:00:00"/>
    <x v="17"/>
    <x v="1"/>
    <m/>
    <x v="3"/>
    <m/>
    <s v=""/>
    <s v=""/>
    <s v=""/>
    <s v=""/>
    <s v=""/>
    <s v=""/>
    <x v="2"/>
    <m/>
  </r>
  <r>
    <s v="RPTP109"/>
    <s v="Supplier Master Change Tracking Report"/>
    <s v="PTP"/>
    <s v="R"/>
    <x v="1"/>
    <s v="No code change required"/>
    <x v="0"/>
    <s v="INT1"/>
    <x v="0"/>
    <s v="FBD Completed "/>
    <d v="2018-06-01T00:00:00"/>
    <s v="Automation completed"/>
    <n v="2"/>
    <n v="0"/>
    <n v="2"/>
    <n v="0"/>
    <x v="0"/>
    <d v="2018-07-16T00:00:00"/>
    <d v="2018-08-03T00:00:00"/>
    <x v="12"/>
    <x v="1"/>
    <m/>
    <x v="1"/>
    <m/>
    <s v=""/>
    <s v=""/>
    <s v=""/>
    <s v=""/>
    <s v=""/>
    <s v=""/>
    <x v="2"/>
    <m/>
  </r>
  <r>
    <s v="RPTP124"/>
    <s v="HCP Spend Analysis Report"/>
    <s v="PTP"/>
    <s v="R"/>
    <x v="1"/>
    <s v="Retrofit"/>
    <x v="0"/>
    <s v="INT1"/>
    <x v="3"/>
    <s v="FBD Pending"/>
    <d v="2018-07-13T00:00:00"/>
    <s v="Pending Automation Design"/>
    <n v="7"/>
    <n v="0"/>
    <n v="7"/>
    <n v="0"/>
    <x v="2"/>
    <e v="#REF!"/>
    <d v="2018-08-08T00:00:00"/>
    <x v="27"/>
    <x v="6"/>
    <m/>
    <x v="1"/>
    <m/>
    <s v=""/>
    <s v=""/>
    <s v=""/>
    <s v=""/>
    <s v=""/>
    <s v=""/>
    <x v="2"/>
    <m/>
  </r>
  <r>
    <s v="RPTP124"/>
    <s v="HCP Spend Analysis Report"/>
    <s v="PTP"/>
    <s v="R"/>
    <x v="1"/>
    <s v="Retrofit"/>
    <x v="0"/>
    <s v="INT1"/>
    <x v="3"/>
    <s v="FBD Pending"/>
    <d v="2018-07-13T00:00:00"/>
    <s v="Pending Automation Design"/>
    <n v="7"/>
    <n v="0"/>
    <n v="7"/>
    <n v="0"/>
    <x v="0"/>
    <e v="#REF!"/>
    <d v="2018-08-06T00:00:00"/>
    <x v="23"/>
    <x v="1"/>
    <m/>
    <x v="1"/>
    <m/>
    <s v=""/>
    <s v=""/>
    <s v=""/>
    <s v=""/>
    <s v=""/>
    <s v=""/>
    <x v="2"/>
    <m/>
  </r>
  <r>
    <s v="RPTP125"/>
    <s v="Input Tax Reconciliation by expense account Report"/>
    <s v="PTP"/>
    <s v="R"/>
    <x v="3"/>
    <s v="Retrofit"/>
    <x v="2"/>
    <s v="INT1"/>
    <x v="0"/>
    <s v="FBD Completed "/>
    <d v="2018-05-14T00:00:00"/>
    <s v="Automation completed"/>
    <n v="3"/>
    <n v="0"/>
    <n v="2"/>
    <n v="0"/>
    <x v="0"/>
    <d v="2018-07-16T00:00:00"/>
    <d v="2018-07-16T00:00:00"/>
    <x v="13"/>
    <x v="5"/>
    <m/>
    <x v="1"/>
    <d v="2018-07-04T00:00:00"/>
    <n v="0"/>
    <n v="0"/>
    <n v="0"/>
    <n v="0"/>
    <s v=""/>
    <s v=""/>
    <x v="1"/>
    <m/>
  </r>
  <r>
    <s v="RPTP129"/>
    <s v="EDD report for California contractors "/>
    <s v="PTP"/>
    <s v="R"/>
    <x v="1"/>
    <s v="Retrofit"/>
    <x v="0"/>
    <s v="INT1"/>
    <x v="3"/>
    <s v="FBD Completed "/>
    <d v="2018-07-20T00:00:00"/>
    <s v="Out of scope"/>
    <n v="7"/>
    <s v=""/>
    <m/>
    <n v="7"/>
    <x v="0"/>
    <d v="2018-08-01T00:00:00"/>
    <d v="2018-08-07T00:00:00"/>
    <x v="25"/>
    <x v="1"/>
    <m/>
    <x v="3"/>
    <m/>
    <s v=""/>
    <s v=""/>
    <s v=""/>
    <s v=""/>
    <s v=""/>
    <s v=""/>
    <x v="2"/>
    <m/>
  </r>
  <r>
    <s v="RPTP134"/>
    <s v="Custom RNV accounting reconciliation Report"/>
    <s v="PTP"/>
    <s v="R"/>
    <x v="1"/>
    <s v="No code change required"/>
    <x v="0"/>
    <s v="INT1"/>
    <x v="0"/>
    <s v="FBD Completed "/>
    <d v="2018-05-11T00:00:00"/>
    <s v="Automation completed"/>
    <n v="2"/>
    <n v="0"/>
    <n v="2"/>
    <n v="0"/>
    <x v="0"/>
    <d v="2018-07-16T00:00:00"/>
    <d v="2018-07-30T00:00:00"/>
    <x v="3"/>
    <x v="1"/>
    <m/>
    <x v="1"/>
    <m/>
    <s v=""/>
    <s v=""/>
    <s v=""/>
    <s v=""/>
    <s v=""/>
    <s v=""/>
    <x v="2"/>
    <m/>
  </r>
  <r>
    <s v="RPTP136"/>
    <s v="Detail Remittances Report"/>
    <s v="PTP"/>
    <s v="R"/>
    <x v="1"/>
    <s v="No code change required"/>
    <x v="0"/>
    <s v="INT1"/>
    <x v="0"/>
    <s v="FBD Completed "/>
    <s v=""/>
    <s v="Automation completed"/>
    <n v="8"/>
    <n v="0"/>
    <n v="8"/>
    <n v="0"/>
    <x v="0"/>
    <d v="2018-07-16T00:00:00"/>
    <d v="2018-08-08T00:00:00"/>
    <x v="27"/>
    <x v="1"/>
    <m/>
    <x v="1"/>
    <m/>
    <s v=""/>
    <s v=""/>
    <s v=""/>
    <s v=""/>
    <s v=""/>
    <s v=""/>
    <x v="2"/>
    <m/>
  </r>
  <r>
    <s v="RPTP143"/>
    <s v="AP custom trade report"/>
    <s v="PTP"/>
    <s v="R"/>
    <x v="1"/>
    <s v="No code change required"/>
    <x v="0"/>
    <s v="INT1"/>
    <x v="0"/>
    <s v="FBD Completed "/>
    <d v="2018-08-10T00:00:00"/>
    <s v="Out of scope"/>
    <n v="7"/>
    <m/>
    <m/>
    <n v="7"/>
    <x v="0"/>
    <d v="2018-08-13T00:00:00"/>
    <d v="2018-08-09T00:00:00"/>
    <x v="0"/>
    <x v="1"/>
    <m/>
    <x v="3"/>
    <m/>
    <s v=""/>
    <s v=""/>
    <s v=""/>
    <s v=""/>
    <s v=""/>
    <s v=""/>
    <x v="2"/>
    <m/>
  </r>
  <r>
    <s v="RPTP144"/>
    <s v="Supplier master data with tax details report"/>
    <s v="PTP"/>
    <s v="R"/>
    <x v="1"/>
    <s v="No code change required"/>
    <x v="0"/>
    <s v="INT1"/>
    <x v="0"/>
    <s v="FBD Completed "/>
    <d v="2018-06-01T00:00:00"/>
    <s v="Automation completed"/>
    <n v="5"/>
    <n v="0"/>
    <n v="5"/>
    <n v="0"/>
    <x v="0"/>
    <d v="2018-07-16T00:00:00"/>
    <d v="2018-08-10T00:00:00"/>
    <x v="10"/>
    <x v="1"/>
    <m/>
    <x v="1"/>
    <m/>
    <s v=""/>
    <s v=""/>
    <s v=""/>
    <s v=""/>
    <s v=""/>
    <s v=""/>
    <x v="2"/>
    <m/>
  </r>
  <r>
    <s v="RPTP147"/>
    <s v="GIL Aggregate Spend Exhibits Extract"/>
    <s v="PTP"/>
    <s v="R"/>
    <x v="1"/>
    <s v="No code change required"/>
    <x v="0"/>
    <s v="INT1"/>
    <x v="0"/>
    <s v="FBD Pending"/>
    <d v="2018-08-10T00:00:00"/>
    <s v="Out of scope"/>
    <n v="7"/>
    <m/>
    <m/>
    <n v="7"/>
    <x v="2"/>
    <d v="2018-08-13T00:00:00"/>
    <d v="2018-08-03T00:00:00"/>
    <x v="12"/>
    <x v="6"/>
    <m/>
    <x v="3"/>
    <m/>
    <s v=""/>
    <s v=""/>
    <s v=""/>
    <s v=""/>
    <s v=""/>
    <s v=""/>
    <x v="2"/>
    <m/>
  </r>
  <r>
    <s v="RPTP147"/>
    <s v="GIL Aggregate Spend Exhibits Extract"/>
    <s v="PTP"/>
    <s v="R"/>
    <x v="1"/>
    <s v="No code change required"/>
    <x v="0"/>
    <s v="INT1"/>
    <x v="0"/>
    <s v="FBD Pending"/>
    <d v="2018-08-10T00:00:00"/>
    <s v="Out of scope"/>
    <n v="7"/>
    <m/>
    <m/>
    <n v="7"/>
    <x v="0"/>
    <d v="2018-08-13T00:00:00"/>
    <d v="2018-08-13T00:00:00"/>
    <x v="1"/>
    <x v="1"/>
    <m/>
    <x v="3"/>
    <m/>
    <s v=""/>
    <s v=""/>
    <s v=""/>
    <s v=""/>
    <s v=""/>
    <s v=""/>
    <x v="2"/>
    <m/>
  </r>
  <r>
    <s v="RPTP148"/>
    <s v="GIL Aggregate Spend Grants Extract "/>
    <s v="PTP"/>
    <s v="R"/>
    <x v="1"/>
    <s v="No code change required"/>
    <x v="0"/>
    <s v="INT1"/>
    <x v="0"/>
    <s v="FBD Pending"/>
    <d v="2018-08-10T00:00:00"/>
    <s v="Out of scope"/>
    <n v="7"/>
    <m/>
    <m/>
    <n v="7"/>
    <x v="2"/>
    <d v="2018-08-13T00:00:00"/>
    <d v="2018-08-03T00:00:00"/>
    <x v="12"/>
    <x v="4"/>
    <m/>
    <x v="3"/>
    <m/>
    <s v=""/>
    <s v=""/>
    <s v=""/>
    <s v=""/>
    <s v=""/>
    <s v=""/>
    <x v="2"/>
    <m/>
  </r>
  <r>
    <s v="RPTP148"/>
    <s v="GIL Aggregate Spend Grants Extract "/>
    <s v="PTP"/>
    <s v="R"/>
    <x v="1"/>
    <s v="No code change required"/>
    <x v="0"/>
    <s v="INT1"/>
    <x v="0"/>
    <s v="FBD Pending"/>
    <d v="2018-08-10T00:00:00"/>
    <s v="Out of scope"/>
    <n v="7"/>
    <m/>
    <m/>
    <n v="7"/>
    <x v="0"/>
    <d v="2018-08-13T00:00:00"/>
    <d v="2018-08-14T00:00:00"/>
    <x v="5"/>
    <x v="1"/>
    <m/>
    <x v="3"/>
    <m/>
    <s v=""/>
    <s v=""/>
    <s v=""/>
    <s v=""/>
    <s v=""/>
    <s v=""/>
    <x v="2"/>
    <m/>
  </r>
  <r>
    <s v="RPTP149"/>
    <s v="GIL Aggregate Spend Physicians Commercial Extract"/>
    <s v="PTP"/>
    <s v="R"/>
    <x v="1"/>
    <s v="No code change required"/>
    <x v="0"/>
    <s v="INT1"/>
    <x v="0"/>
    <s v="FBD Pending"/>
    <d v="2018-07-16T00:00:00"/>
    <s v="Pending Automation Design"/>
    <n v="7"/>
    <n v="0"/>
    <n v="7"/>
    <n v="0"/>
    <x v="2"/>
    <e v="#REF!"/>
    <d v="2018-08-06T00:00:00"/>
    <x v="23"/>
    <x v="6"/>
    <m/>
    <x v="1"/>
    <m/>
    <s v=""/>
    <s v=""/>
    <s v=""/>
    <s v=""/>
    <s v=""/>
    <s v=""/>
    <x v="2"/>
    <m/>
  </r>
  <r>
    <s v="RPTP149"/>
    <s v="GIL Aggregate Spend Physicians Commercial Extract"/>
    <s v="PTP"/>
    <s v="R"/>
    <x v="1"/>
    <s v="No code change required"/>
    <x v="0"/>
    <s v="INT1"/>
    <x v="0"/>
    <s v="FBD Pending"/>
    <d v="2018-07-16T00:00:00"/>
    <s v="Pending Automation Design"/>
    <n v="7"/>
    <n v="0"/>
    <n v="7"/>
    <n v="0"/>
    <x v="0"/>
    <e v="#REF!"/>
    <d v="2018-08-16T00:00:00"/>
    <x v="2"/>
    <x v="1"/>
    <m/>
    <x v="1"/>
    <m/>
    <s v=""/>
    <s v=""/>
    <s v=""/>
    <s v=""/>
    <s v=""/>
    <s v=""/>
    <x v="2"/>
    <m/>
  </r>
  <r>
    <s v="RPTP150"/>
    <s v="GIL Aggregate Spend Physicians Clinical and R&amp;D Extract"/>
    <s v="PTP"/>
    <s v="R"/>
    <x v="1"/>
    <s v="Retrofit"/>
    <x v="0"/>
    <s v="INT1"/>
    <x v="3"/>
    <s v="FBD Pending"/>
    <d v="2018-07-16T00:00:00"/>
    <s v="Pending Automation Design"/>
    <n v="7"/>
    <n v="0"/>
    <n v="7"/>
    <n v="0"/>
    <x v="2"/>
    <e v="#REF!"/>
    <d v="2018-08-08T00:00:00"/>
    <x v="27"/>
    <x v="4"/>
    <m/>
    <x v="1"/>
    <m/>
    <s v=""/>
    <s v=""/>
    <s v=""/>
    <s v=""/>
    <s v=""/>
    <s v=""/>
    <x v="2"/>
    <m/>
  </r>
  <r>
    <s v="RPTP150"/>
    <s v="GIL Aggregate Spend Physicians Clinical and R&amp;D Extract"/>
    <s v="PTP"/>
    <s v="R"/>
    <x v="1"/>
    <s v="Retrofit"/>
    <x v="0"/>
    <s v="INT1"/>
    <x v="3"/>
    <s v="FBD Pending"/>
    <d v="2018-07-16T00:00:00"/>
    <s v="Pending Automation Design"/>
    <n v="7"/>
    <n v="0"/>
    <n v="7"/>
    <n v="0"/>
    <x v="0"/>
    <e v="#REF!"/>
    <d v="2018-08-17T00:00:00"/>
    <x v="14"/>
    <x v="1"/>
    <m/>
    <x v="1"/>
    <m/>
    <s v=""/>
    <s v=""/>
    <s v=""/>
    <s v=""/>
    <s v=""/>
    <s v=""/>
    <x v="2"/>
    <m/>
  </r>
  <r>
    <s v="RPTP151"/>
    <s v="GIL Aggregate Spend Entities Clinical and R&amp;D Extract"/>
    <s v="PTP"/>
    <s v="R"/>
    <x v="1"/>
    <s v="Retrofit"/>
    <x v="0"/>
    <s v="INT1"/>
    <x v="3"/>
    <s v="FBD Pending"/>
    <d v="2018-07-16T00:00:00"/>
    <s v="Pending Automation Design"/>
    <n v="7"/>
    <n v="0"/>
    <n v="7"/>
    <n v="0"/>
    <x v="2"/>
    <e v="#REF!"/>
    <d v="2018-08-09T00:00:00"/>
    <x v="0"/>
    <x v="6"/>
    <m/>
    <x v="1"/>
    <m/>
    <s v=""/>
    <s v=""/>
    <s v=""/>
    <s v=""/>
    <s v=""/>
    <s v=""/>
    <x v="2"/>
    <m/>
  </r>
  <r>
    <s v="RPTP151"/>
    <s v="GIL Aggregate Spend Entities Clinical and R&amp;D Extract"/>
    <s v="PTP"/>
    <s v="R"/>
    <x v="1"/>
    <s v="Retrofit"/>
    <x v="0"/>
    <s v="INT1"/>
    <x v="3"/>
    <s v="FBD Pending"/>
    <d v="2018-07-16T00:00:00"/>
    <s v="Pending Automation Design"/>
    <n v="7"/>
    <n v="0"/>
    <n v="7"/>
    <n v="0"/>
    <x v="0"/>
    <e v="#REF!"/>
    <d v="2018-08-20T00:00:00"/>
    <x v="28"/>
    <x v="0"/>
    <m/>
    <x v="1"/>
    <m/>
    <s v=""/>
    <s v=""/>
    <s v=""/>
    <s v=""/>
    <s v=""/>
    <s v=""/>
    <x v="2"/>
    <m/>
  </r>
  <r>
    <s v="RPTP152"/>
    <s v="GIL Aggregate Spend Physicians GILDA Extract"/>
    <s v="PTP"/>
    <s v="R"/>
    <x v="1"/>
    <s v="Retrofit"/>
    <x v="0"/>
    <s v="INT1"/>
    <x v="3"/>
    <s v="FBD Pending"/>
    <d v="2018-07-17T00:00:00"/>
    <s v="Pending Automation Design"/>
    <n v="7"/>
    <n v="0"/>
    <n v="7"/>
    <n v="0"/>
    <x v="2"/>
    <e v="#REF!"/>
    <d v="2018-08-09T00:00:00"/>
    <x v="0"/>
    <x v="4"/>
    <m/>
    <x v="1"/>
    <m/>
    <s v=""/>
    <s v=""/>
    <s v=""/>
    <s v=""/>
    <s v=""/>
    <s v=""/>
    <x v="2"/>
    <m/>
  </r>
  <r>
    <s v="RPTP152"/>
    <s v="GIL Aggregate Spend Physicians GILDA Extract"/>
    <s v="PTP"/>
    <s v="R"/>
    <x v="1"/>
    <s v="Retrofit"/>
    <x v="0"/>
    <s v="INT1"/>
    <x v="3"/>
    <s v="FBD Pending"/>
    <d v="2018-07-17T00:00:00"/>
    <s v="Pending Automation Design"/>
    <n v="7"/>
    <n v="0"/>
    <n v="7"/>
    <n v="0"/>
    <x v="0"/>
    <e v="#REF!"/>
    <d v="2018-08-20T00:00:00"/>
    <x v="28"/>
    <x v="3"/>
    <m/>
    <x v="1"/>
    <m/>
    <s v=""/>
    <s v=""/>
    <s v=""/>
    <s v=""/>
    <s v=""/>
    <s v=""/>
    <x v="2"/>
    <m/>
  </r>
  <r>
    <s v="RPTP153"/>
    <s v="GIL Aggregate Spend Entities GILDA Extract"/>
    <s v="PTP"/>
    <s v="R"/>
    <x v="1"/>
    <s v="Retrofit"/>
    <x v="0"/>
    <s v="INT1"/>
    <x v="3"/>
    <s v="FBD Pending"/>
    <d v="2018-07-17T00:00:00"/>
    <s v="Pending Automation Design"/>
    <n v="7"/>
    <n v="0"/>
    <n v="7"/>
    <n v="0"/>
    <x v="2"/>
    <e v="#REF!"/>
    <d v="2018-08-10T00:00:00"/>
    <x v="10"/>
    <x v="6"/>
    <m/>
    <x v="1"/>
    <m/>
    <s v=""/>
    <s v=""/>
    <s v=""/>
    <s v=""/>
    <s v=""/>
    <s v=""/>
    <x v="2"/>
    <m/>
  </r>
  <r>
    <s v="RPTP153"/>
    <s v="GIL Aggregate Spend Entities GILDA Extract"/>
    <s v="PTP"/>
    <s v="R"/>
    <x v="1"/>
    <s v="Retrofit"/>
    <x v="0"/>
    <s v="INT1"/>
    <x v="3"/>
    <s v="FBD Pending"/>
    <d v="2018-07-17T00:00:00"/>
    <s v="Pending Automation Design"/>
    <n v="7"/>
    <n v="0"/>
    <n v="7"/>
    <n v="0"/>
    <x v="0"/>
    <e v="#REF!"/>
    <d v="2018-08-20T00:00:00"/>
    <x v="28"/>
    <x v="6"/>
    <m/>
    <x v="1"/>
    <m/>
    <s v=""/>
    <s v=""/>
    <s v=""/>
    <s v=""/>
    <s v=""/>
    <s v=""/>
    <x v="2"/>
    <m/>
  </r>
  <r>
    <s v="RPTP158"/>
    <s v="HCP Audit report"/>
    <s v="PTP"/>
    <s v="R"/>
    <x v="1"/>
    <s v="No code change required"/>
    <x v="0"/>
    <s v="INT1"/>
    <x v="0"/>
    <s v="FBD Completed "/>
    <d v="2018-08-10T00:00:00"/>
    <s v="Out of scope"/>
    <n v="7"/>
    <m/>
    <m/>
    <n v="7"/>
    <x v="0"/>
    <d v="2018-08-13T00:00:00"/>
    <d v="2018-08-20T00:00:00"/>
    <x v="28"/>
    <x v="4"/>
    <m/>
    <x v="3"/>
    <m/>
    <s v=""/>
    <s v=""/>
    <s v=""/>
    <s v=""/>
    <s v=""/>
    <s v=""/>
    <x v="2"/>
    <m/>
  </r>
  <r>
    <s v="RPTP159"/>
    <s v="GIL New Supplier Report - Aggregate spend phase 1"/>
    <s v="PTP"/>
    <s v="R"/>
    <x v="1"/>
    <s v="No code change required"/>
    <x v="0"/>
    <s v="INT1"/>
    <x v="0"/>
    <s v="FBD Completed "/>
    <d v="2018-07-17T00:00:00"/>
    <s v="Pending Automation Design"/>
    <n v="7"/>
    <n v="0"/>
    <n v="7"/>
    <n v="0"/>
    <x v="0"/>
    <e v="#REF!"/>
    <d v="2018-08-20T00:00:00"/>
    <x v="28"/>
    <x v="5"/>
    <e v="#N/A"/>
    <x v="1"/>
    <m/>
    <s v=""/>
    <s v=""/>
    <s v=""/>
    <s v=""/>
    <s v=""/>
    <s v=""/>
    <x v="2"/>
    <m/>
  </r>
  <r>
    <s v="RPTP164"/>
    <s v="GIL Approved Suppliers Report"/>
    <s v="PTP"/>
    <s v="R"/>
    <x v="1"/>
    <s v="No code change required"/>
    <x v="0"/>
    <s v="INT1"/>
    <x v="0"/>
    <s v="FBD Completed "/>
    <d v="2018-06-01T00:00:00"/>
    <s v="Out of scope"/>
    <n v="2"/>
    <n v="0"/>
    <n v="2"/>
    <n v="0"/>
    <x v="0"/>
    <d v="2018-07-13T00:00:00"/>
    <d v="2018-08-20T00:00:00"/>
    <x v="28"/>
    <x v="7"/>
    <m/>
    <x v="1"/>
    <m/>
    <s v=""/>
    <s v=""/>
    <s v=""/>
    <s v=""/>
    <s v=""/>
    <s v=""/>
    <x v="2"/>
    <m/>
  </r>
  <r>
    <s v="RPTP170"/>
    <s v="Aggregate spend - Report for IPP source only"/>
    <s v="PTP"/>
    <s v="R"/>
    <x v="3"/>
    <s v="Retrofit"/>
    <x v="2"/>
    <s v="INT1"/>
    <x v="3"/>
    <s v="FBD Pending"/>
    <d v="2018-07-17T00:00:00"/>
    <s v="Pending Automation Design"/>
    <n v="7"/>
    <n v="0"/>
    <n v="7"/>
    <n v="0"/>
    <x v="2"/>
    <e v="#REF!"/>
    <d v="2018-07-18T00:00:00"/>
    <x v="11"/>
    <x v="6"/>
    <m/>
    <x v="1"/>
    <m/>
    <s v=""/>
    <s v=""/>
    <s v=""/>
    <s v=""/>
    <s v=""/>
    <s v=""/>
    <x v="2"/>
    <m/>
  </r>
  <r>
    <s v="RPTP170"/>
    <s v="Aggregate spend - Report for IPP source only"/>
    <s v="PTP"/>
    <s v="R"/>
    <x v="3"/>
    <s v="Retrofit"/>
    <x v="2"/>
    <s v="INT1"/>
    <x v="3"/>
    <s v="FBD Pending"/>
    <d v="2018-07-17T00:00:00"/>
    <s v="Pending Automation Design"/>
    <n v="7"/>
    <n v="0"/>
    <n v="7"/>
    <n v="0"/>
    <x v="0"/>
    <e v="#REF!"/>
    <d v="2018-07-26T00:00:00"/>
    <x v="9"/>
    <x v="5"/>
    <m/>
    <x v="1"/>
    <m/>
    <s v=""/>
    <s v=""/>
    <s v=""/>
    <s v=""/>
    <s v=""/>
    <s v=""/>
    <x v="2"/>
    <m/>
  </r>
  <r>
    <s v="RPTP171"/>
    <s v="Create one instuction to Oracle for payment batches"/>
    <s v="PTP"/>
    <s v="R"/>
    <x v="1"/>
    <s v="No code change required"/>
    <x v="0"/>
    <s v="INT1"/>
    <x v="0"/>
    <s v="FBD Completed "/>
    <d v="2018-06-12T00:00:00"/>
    <s v="Pending Automation Design"/>
    <n v="6"/>
    <n v="0"/>
    <n v="6"/>
    <n v="0"/>
    <x v="0"/>
    <d v="2018-07-03T00:00:00"/>
    <d v="2018-08-20T00:00:00"/>
    <x v="28"/>
    <x v="8"/>
    <m/>
    <x v="1"/>
    <d v="2018-07-03T00:00:00"/>
    <n v="0"/>
    <n v="1"/>
    <n v="0"/>
    <n v="0"/>
    <s v=""/>
    <s v=""/>
    <x v="0"/>
    <m/>
  </r>
  <r>
    <s v="RPTP178"/>
    <s v="Japan: BOA PAT ID Report"/>
    <s v="PTP"/>
    <s v="R"/>
    <x v="2"/>
    <s v="Decommissioned"/>
    <x v="1"/>
    <s v="N/A"/>
    <x v="1"/>
    <s v="FBD Completed "/>
    <d v="2018-05-14T00:00:00"/>
    <s v="Automation completed"/>
    <n v="5"/>
    <n v="0"/>
    <n v="5"/>
    <n v="0"/>
    <x v="1"/>
    <d v="2018-08-04T00:00:00"/>
    <m/>
    <x v="4"/>
    <x v="10"/>
    <e v="#N/A"/>
    <x v="1"/>
    <m/>
    <s v=""/>
    <s v=""/>
    <s v=""/>
    <s v=""/>
    <s v=""/>
    <s v=""/>
    <x v="2"/>
    <m/>
  </r>
  <r>
    <s v="RPTP182"/>
    <s v="Invoice hold report"/>
    <s v="PTP"/>
    <s v="R"/>
    <x v="1"/>
    <s v="No code change required"/>
    <x v="0"/>
    <s v="INT1"/>
    <x v="0"/>
    <s v="FBD Completed "/>
    <d v="2018-05-15T00:00:00"/>
    <s v="Automation completed"/>
    <n v="1"/>
    <n v="0"/>
    <n v="1"/>
    <n v="0"/>
    <x v="0"/>
    <d v="2018-07-16T00:00:00"/>
    <d v="2018-08-20T00:00:00"/>
    <x v="28"/>
    <x v="1"/>
    <m/>
    <x v="1"/>
    <m/>
    <s v=""/>
    <s v=""/>
    <s v=""/>
    <s v=""/>
    <s v=""/>
    <s v=""/>
    <x v="2"/>
    <m/>
  </r>
  <r>
    <s v="RPTP187"/>
    <s v="Supplier Remittance Advice Report"/>
    <s v="PTP"/>
    <s v="R"/>
    <x v="3"/>
    <s v="Retrofit"/>
    <x v="2"/>
    <s v="INT1"/>
    <x v="0"/>
    <s v="FBD Completed "/>
    <d v="2018-06-12T00:00:00"/>
    <s v="Automation completed"/>
    <n v="7"/>
    <n v="0"/>
    <n v="7"/>
    <n v="0"/>
    <x v="0"/>
    <d v="2018-07-16T00:00:00"/>
    <d v="2018-07-16T00:00:00"/>
    <x v="19"/>
    <x v="5"/>
    <m/>
    <x v="1"/>
    <d v="2018-06-26T00:00:00"/>
    <n v="0"/>
    <n v="1"/>
    <n v="3"/>
    <n v="0"/>
    <s v=""/>
    <s v=""/>
    <x v="1"/>
    <m/>
  </r>
  <r>
    <s v="RPTP189"/>
    <s v="Purchase Order Spend Analysis Reports - VMS Implementation"/>
    <s v="PTP"/>
    <s v="R"/>
    <x v="1"/>
    <s v="No code change required"/>
    <x v="0"/>
    <s v="INT1"/>
    <x v="0"/>
    <s v="FBD Pending"/>
    <d v="2018-07-18T00:00:00"/>
    <s v="Pending Automation Design"/>
    <n v="7"/>
    <n v="0"/>
    <n v="7"/>
    <n v="0"/>
    <x v="2"/>
    <e v="#REF!"/>
    <d v="2018-08-06T00:00:00"/>
    <x v="23"/>
    <x v="4"/>
    <m/>
    <x v="1"/>
    <m/>
    <s v=""/>
    <s v=""/>
    <s v=""/>
    <s v=""/>
    <s v=""/>
    <s v=""/>
    <x v="2"/>
    <m/>
  </r>
  <r>
    <s v="RPTP189"/>
    <s v="Purchase Order Spend Analysis Reports - VMS Implementation"/>
    <s v="PTP"/>
    <s v="R"/>
    <x v="1"/>
    <s v="No code change required"/>
    <x v="0"/>
    <s v="INT1"/>
    <x v="0"/>
    <s v="FBD Pending"/>
    <d v="2018-07-18T00:00:00"/>
    <s v="Pending Automation Design"/>
    <n v="7"/>
    <n v="0"/>
    <n v="7"/>
    <n v="0"/>
    <x v="0"/>
    <e v="#REF!"/>
    <d v="2018-08-21T00:00:00"/>
    <x v="29"/>
    <x v="0"/>
    <m/>
    <x v="1"/>
    <m/>
    <s v=""/>
    <s v=""/>
    <s v=""/>
    <s v=""/>
    <s v=""/>
    <s v=""/>
    <x v="2"/>
    <m/>
  </r>
  <r>
    <s v="RPTP190"/>
    <s v="GIL Exhibits/Grants Extract"/>
    <s v="PTP"/>
    <s v="R"/>
    <x v="1"/>
    <s v="Retrofit"/>
    <x v="0"/>
    <s v="INT1"/>
    <x v="3"/>
    <s v="FBD Pending"/>
    <d v="2018-07-20T00:00:00"/>
    <s v="Out of scope"/>
    <n v="7"/>
    <s v=""/>
    <m/>
    <n v="7"/>
    <x v="2"/>
    <d v="2018-08-01T00:00:00"/>
    <d v="2018-08-10T00:00:00"/>
    <x v="10"/>
    <x v="4"/>
    <m/>
    <x v="3"/>
    <m/>
    <s v=""/>
    <s v=""/>
    <s v=""/>
    <s v=""/>
    <s v=""/>
    <s v=""/>
    <x v="2"/>
    <m/>
  </r>
  <r>
    <s v="RPTP190"/>
    <s v="GIL Exhibits/Grants Extract"/>
    <s v="PTP"/>
    <s v="R"/>
    <x v="1"/>
    <s v="Retrofit"/>
    <x v="0"/>
    <s v="INT1"/>
    <x v="3"/>
    <s v="FBD Pending"/>
    <d v="2018-07-20T00:00:00"/>
    <s v="Out of scope"/>
    <n v="7"/>
    <s v=""/>
    <m/>
    <n v="7"/>
    <x v="0"/>
    <d v="2018-08-01T00:00:00"/>
    <d v="2018-08-21T00:00:00"/>
    <x v="29"/>
    <x v="3"/>
    <m/>
    <x v="3"/>
    <m/>
    <s v=""/>
    <s v=""/>
    <s v=""/>
    <s v=""/>
    <s v=""/>
    <s v=""/>
    <x v="2"/>
    <m/>
  </r>
  <r>
    <s v="RPTP191"/>
    <s v="GIL Physicians Non-Research Extract"/>
    <s v="PTP"/>
    <s v="R"/>
    <x v="1"/>
    <s v="Retrofit"/>
    <x v="0"/>
    <s v="INT1"/>
    <x v="3"/>
    <s v="FBD Pending"/>
    <d v="2018-07-18T00:00:00"/>
    <s v="Pending Automation Design"/>
    <n v="7"/>
    <n v="0"/>
    <n v="7"/>
    <n v="0"/>
    <x v="2"/>
    <e v="#REF!"/>
    <d v="2018-08-10T00:00:00"/>
    <x v="10"/>
    <x v="6"/>
    <m/>
    <x v="1"/>
    <m/>
    <s v=""/>
    <s v=""/>
    <s v=""/>
    <s v=""/>
    <s v=""/>
    <s v=""/>
    <x v="2"/>
    <m/>
  </r>
  <r>
    <s v="RPTP191"/>
    <s v="GIL Physicians Non-Research Extract"/>
    <s v="PTP"/>
    <s v="R"/>
    <x v="1"/>
    <s v="Retrofit"/>
    <x v="0"/>
    <s v="INT1"/>
    <x v="3"/>
    <s v="FBD Pending"/>
    <d v="2018-07-18T00:00:00"/>
    <s v="Pending Automation Design"/>
    <n v="7"/>
    <n v="0"/>
    <n v="7"/>
    <n v="0"/>
    <x v="0"/>
    <e v="#REF!"/>
    <d v="2018-08-21T00:00:00"/>
    <x v="29"/>
    <x v="6"/>
    <m/>
    <x v="1"/>
    <m/>
    <s v=""/>
    <s v=""/>
    <s v=""/>
    <s v=""/>
    <s v=""/>
    <s v=""/>
    <x v="2"/>
    <m/>
  </r>
  <r>
    <s v="RPTP196"/>
    <s v="GIL Italian Purchase VAT Register report"/>
    <s v="PTP"/>
    <s v="R"/>
    <x v="1"/>
    <s v="No code change required"/>
    <x v="0"/>
    <s v="INT1"/>
    <x v="0"/>
    <s v="FBD Pending"/>
    <d v="2018-07-18T00:00:00"/>
    <s v="Pending Automation Design"/>
    <n v="7"/>
    <n v="0"/>
    <n v="7"/>
    <n v="0"/>
    <x v="2"/>
    <e v="#REF!"/>
    <d v="2018-08-07T00:00:00"/>
    <x v="25"/>
    <x v="6"/>
    <m/>
    <x v="1"/>
    <m/>
    <s v=""/>
    <s v=""/>
    <s v=""/>
    <s v=""/>
    <s v=""/>
    <s v=""/>
    <x v="2"/>
    <m/>
  </r>
  <r>
    <s v="RPTP196"/>
    <s v="GIL Italian Purchase VAT Register report"/>
    <s v="PTP"/>
    <s v="R"/>
    <x v="1"/>
    <s v="No code change required"/>
    <x v="0"/>
    <s v="INT1"/>
    <x v="0"/>
    <s v="FBD Pending"/>
    <d v="2018-07-18T00:00:00"/>
    <s v="Pending Automation Design"/>
    <n v="7"/>
    <n v="0"/>
    <n v="7"/>
    <n v="0"/>
    <x v="0"/>
    <e v="#REF!"/>
    <d v="2018-08-21T00:00:00"/>
    <x v="29"/>
    <x v="4"/>
    <m/>
    <x v="1"/>
    <m/>
    <s v=""/>
    <s v=""/>
    <s v=""/>
    <s v=""/>
    <s v=""/>
    <s v=""/>
    <x v="2"/>
    <m/>
  </r>
  <r>
    <s v="RPTP197"/>
    <s v="AP Invoice aging report"/>
    <s v="PTP"/>
    <s v="R"/>
    <x v="1"/>
    <s v="No code change required"/>
    <x v="0"/>
    <s v="INT1"/>
    <x v="0"/>
    <s v="FBD Completed "/>
    <d v="2018-05-11T00:00:00"/>
    <s v="Automation completed"/>
    <n v="5"/>
    <n v="0"/>
    <n v="5"/>
    <n v="0"/>
    <x v="0"/>
    <d v="2018-07-17T00:00:00"/>
    <d v="2018-08-21T00:00:00"/>
    <x v="29"/>
    <x v="5"/>
    <m/>
    <x v="1"/>
    <m/>
    <s v=""/>
    <s v=""/>
    <s v=""/>
    <s v=""/>
    <s v=""/>
    <s v=""/>
    <x v="1"/>
    <s v="completed"/>
  </r>
  <r>
    <s v="RPTP216"/>
    <s v="GIL AP Aging Report"/>
    <s v="PTP"/>
    <s v="R"/>
    <x v="3"/>
    <s v="Retrofit"/>
    <x v="2"/>
    <s v="INT2"/>
    <x v="4"/>
    <s v="FBD Pending"/>
    <d v="2018-07-18T00:00:00"/>
    <s v="Pending Automation Design"/>
    <n v="7"/>
    <n v="0"/>
    <n v="7"/>
    <n v="0"/>
    <x v="0"/>
    <e v="#REF!"/>
    <m/>
    <x v="4"/>
    <x v="0"/>
    <m/>
    <x v="1"/>
    <m/>
    <s v=""/>
    <s v=""/>
    <s v=""/>
    <s v=""/>
    <s v=""/>
    <s v=""/>
    <x v="2"/>
    <m/>
  </r>
  <r>
    <s v="RPTP217"/>
    <s v="GIL Accrual Report"/>
    <s v="PTP"/>
    <s v="R"/>
    <x v="1"/>
    <s v="No code change required"/>
    <x v="0"/>
    <s v="INT2"/>
    <x v="4"/>
    <s v="FBD Completed "/>
    <d v="2018-07-19T00:00:00"/>
    <s v="Pending Automation Design"/>
    <n v="7"/>
    <n v="0"/>
    <n v="7"/>
    <n v="0"/>
    <x v="0"/>
    <e v="#REF!"/>
    <m/>
    <x v="4"/>
    <x v="2"/>
    <m/>
    <x v="1"/>
    <m/>
    <s v=""/>
    <s v=""/>
    <s v=""/>
    <s v=""/>
    <s v=""/>
    <s v=""/>
    <x v="1"/>
    <s v="completed"/>
  </r>
  <r>
    <s v="RPTP218"/>
    <s v="GIL Invoice Intake Reconciliation Detail Report"/>
    <s v="PTP"/>
    <s v="R"/>
    <x v="1"/>
    <s v="No code change required"/>
    <x v="0"/>
    <s v="INT2"/>
    <x v="4"/>
    <s v="FBD Completed "/>
    <d v="2018-07-19T00:00:00"/>
    <s v="Pending Automation Design"/>
    <n v="7"/>
    <n v="0"/>
    <n v="7"/>
    <n v="0"/>
    <x v="0"/>
    <e v="#REF!"/>
    <m/>
    <x v="4"/>
    <x v="3"/>
    <m/>
    <x v="1"/>
    <m/>
    <s v=""/>
    <s v=""/>
    <s v=""/>
    <s v=""/>
    <s v=""/>
    <s v=""/>
    <x v="2"/>
    <m/>
  </r>
  <r>
    <s v="RPTP219"/>
    <s v="GIL OIMS Department Invoice Status Report"/>
    <s v="PTP"/>
    <s v="R"/>
    <x v="3"/>
    <s v="Retrofit"/>
    <x v="2"/>
    <s v="INT2"/>
    <x v="4"/>
    <s v="FBD Pending"/>
    <d v="2018-07-19T00:00:00"/>
    <s v="Pending Automation Design"/>
    <n v="7"/>
    <n v="0"/>
    <n v="7"/>
    <n v="0"/>
    <x v="0"/>
    <e v="#REF!"/>
    <m/>
    <x v="4"/>
    <x v="3"/>
    <m/>
    <x v="1"/>
    <m/>
    <s v=""/>
    <s v=""/>
    <s v=""/>
    <s v=""/>
    <s v=""/>
    <s v=""/>
    <x v="2"/>
    <m/>
  </r>
  <r>
    <s v="RPTP220"/>
    <s v="GIL Invoice Intake Reconciliation Summary Report"/>
    <s v="PTP"/>
    <s v="R"/>
    <x v="1"/>
    <s v="No code change required"/>
    <x v="0"/>
    <s v="INT2"/>
    <x v="4"/>
    <s v="FBD Pending"/>
    <d v="2018-07-19T00:00:00"/>
    <s v="Pending Automation Design"/>
    <n v="7"/>
    <n v="0"/>
    <n v="7"/>
    <n v="0"/>
    <x v="0"/>
    <e v="#REF!"/>
    <m/>
    <x v="4"/>
    <x v="6"/>
    <m/>
    <x v="1"/>
    <m/>
    <s v=""/>
    <s v=""/>
    <s v=""/>
    <s v=""/>
    <s v=""/>
    <s v=""/>
    <x v="2"/>
    <m/>
  </r>
  <r>
    <s v="RPTP231"/>
    <s v="GIL OIMS Audit Report"/>
    <s v="PTP"/>
    <s v="R"/>
    <x v="1"/>
    <s v="New"/>
    <x v="0"/>
    <s v="INT2"/>
    <x v="4"/>
    <s v="FBD Pending"/>
    <d v="2018-07-27T00:00:00"/>
    <s v="Out of scope"/>
    <n v="7"/>
    <s v=""/>
    <m/>
    <n v="7"/>
    <x v="0"/>
    <d v="2018-08-02T00:00:00"/>
    <m/>
    <x v="4"/>
    <x v="4"/>
    <m/>
    <x v="3"/>
    <m/>
    <s v=""/>
    <s v=""/>
    <s v=""/>
    <s v=""/>
    <s v=""/>
    <s v=""/>
    <x v="2"/>
    <m/>
  </r>
  <r>
    <s v="RPTP46"/>
    <s v="Report showing duplicate invoices across Gilead entities"/>
    <s v="PTP"/>
    <s v="R"/>
    <x v="1"/>
    <s v="No code change required"/>
    <x v="0"/>
    <s v="INT1"/>
    <x v="0"/>
    <s v="FBD Completed "/>
    <d v="2018-08-17T00:00:00"/>
    <s v="Out of scope"/>
    <n v="7"/>
    <m/>
    <m/>
    <n v="7"/>
    <x v="0"/>
    <d v="2018-08-17T00:00:00"/>
    <d v="2018-08-21T00:00:00"/>
    <x v="29"/>
    <x v="7"/>
    <m/>
    <x v="3"/>
    <m/>
    <s v=""/>
    <s v=""/>
    <s v=""/>
    <s v=""/>
    <s v=""/>
    <s v=""/>
    <x v="2"/>
    <m/>
  </r>
  <r>
    <s v="RPTP52"/>
    <s v="Custom Program to capture person who printed checks "/>
    <s v="PTP"/>
    <s v="R"/>
    <x v="1"/>
    <s v="No code change required"/>
    <x v="0"/>
    <s v="INT1"/>
    <x v="0"/>
    <s v="FBD Completed "/>
    <d v="2018-05-15T00:00:00"/>
    <s v="Automation completed"/>
    <n v="2"/>
    <n v="0"/>
    <n v="2"/>
    <n v="0"/>
    <x v="0"/>
    <d v="2018-07-17T00:00:00"/>
    <d v="2018-08-21T00:00:00"/>
    <x v="29"/>
    <x v="8"/>
    <m/>
    <x v="1"/>
    <m/>
    <s v=""/>
    <s v=""/>
    <s v=""/>
    <s v=""/>
    <s v=""/>
    <s v=""/>
    <x v="1"/>
    <s v="completed"/>
  </r>
  <r>
    <s v="RPTP53"/>
    <s v="Report to provide check printing audit trail"/>
    <s v="PTP"/>
    <s v="R"/>
    <x v="1"/>
    <s v="Retrofit"/>
    <x v="0"/>
    <s v="INT1"/>
    <x v="0"/>
    <s v="FBD Completed "/>
    <d v="2018-06-12T00:00:00"/>
    <s v="Pending Automation Design"/>
    <n v="2"/>
    <n v="0"/>
    <n v="2"/>
    <n v="0"/>
    <x v="0"/>
    <d v="2018-07-02T00:00:00"/>
    <d v="2018-08-21T00:00:00"/>
    <x v="29"/>
    <x v="1"/>
    <m/>
    <x v="1"/>
    <d v="2018-07-02T00:00:00"/>
    <n v="1"/>
    <n v="1"/>
    <n v="0"/>
    <n v="0"/>
    <s v=""/>
    <s v=""/>
    <x v="1"/>
    <s v="completed"/>
  </r>
  <r>
    <s v="RPTP54"/>
    <s v="Create a prepayment register report that identifies risk based payments  "/>
    <s v="PTP"/>
    <s v="R"/>
    <x v="1"/>
    <s v="Retrofit"/>
    <x v="0"/>
    <s v="INT1"/>
    <x v="0"/>
    <s v="FBD Completed "/>
    <d v="2018-06-08T00:00:00"/>
    <s v="Automation completed"/>
    <n v="3"/>
    <n v="0"/>
    <n v="3"/>
    <n v="0"/>
    <x v="0"/>
    <d v="2018-07-17T00:00:00"/>
    <d v="2018-08-22T00:00:00"/>
    <x v="30"/>
    <x v="0"/>
    <m/>
    <x v="1"/>
    <m/>
    <s v=""/>
    <s v=""/>
    <s v=""/>
    <s v=""/>
    <s v=""/>
    <s v=""/>
    <x v="2"/>
    <m/>
  </r>
  <r>
    <s v="RPTP56"/>
    <s v="1099 exception listing report"/>
    <s v="PTP"/>
    <s v="R"/>
    <x v="1"/>
    <s v="No code change required"/>
    <x v="0"/>
    <s v="INT1"/>
    <x v="0"/>
    <s v="FBD Completed "/>
    <d v="2018-06-12T00:00:00"/>
    <s v="Automation completed"/>
    <n v="4"/>
    <n v="0"/>
    <n v="4"/>
    <n v="0"/>
    <x v="0"/>
    <d v="2018-07-17T00:00:00"/>
    <d v="2018-08-22T00:00:00"/>
    <x v="30"/>
    <x v="3"/>
    <m/>
    <x v="1"/>
    <m/>
    <s v=""/>
    <s v=""/>
    <s v=""/>
    <s v=""/>
    <s v=""/>
    <s v=""/>
    <x v="2"/>
    <m/>
  </r>
  <r>
    <s v="RPTP67"/>
    <s v="P-Card reconcilliation report to idnentify processed and unprocessed transactions "/>
    <s v="PTP"/>
    <s v="R"/>
    <x v="1"/>
    <s v="Retrofit"/>
    <x v="0"/>
    <s v="INT1"/>
    <x v="0"/>
    <s v="FBD Completed "/>
    <d v="2018-06-15T00:00:00"/>
    <s v="Automation completed"/>
    <n v="5"/>
    <n v="0"/>
    <n v="5"/>
    <n v="0"/>
    <x v="0"/>
    <d v="2018-07-17T00:00:00"/>
    <d v="2018-08-22T00:00:00"/>
    <x v="30"/>
    <x v="1"/>
    <m/>
    <x v="1"/>
    <m/>
    <n v="0"/>
    <n v="0"/>
    <n v="0"/>
    <n v="4"/>
    <s v=""/>
    <s v=""/>
    <x v="0"/>
    <m/>
  </r>
  <r>
    <s v="RPTP92"/>
    <s v="Report to show PO Receipts to Meximo"/>
    <s v="PTP"/>
    <s v="R"/>
    <x v="1"/>
    <s v="Retrofit"/>
    <x v="0"/>
    <s v="INT1"/>
    <x v="0"/>
    <s v="FBD Completed "/>
    <d v="2018-06-08T00:00:00"/>
    <s v="Automation completed"/>
    <n v="2"/>
    <n v="0"/>
    <n v="2"/>
    <n v="0"/>
    <x v="0"/>
    <d v="2018-07-17T00:00:00"/>
    <d v="2018-08-22T00:00:00"/>
    <x v="30"/>
    <x v="6"/>
    <s v="Functional support"/>
    <x v="1"/>
    <d v="2018-07-03T00:00:00"/>
    <n v="1"/>
    <n v="0"/>
    <n v="0"/>
    <n v="0"/>
    <s v=""/>
    <s v=""/>
    <x v="0"/>
    <n v="0.5"/>
  </r>
  <r>
    <s v="WPTP100"/>
    <s v="PO Account Generator modification for PTP"/>
    <s v="PTP"/>
    <s v="W"/>
    <x v="3"/>
    <s v="Rewrite"/>
    <x v="2"/>
    <s v="INT1"/>
    <x v="4"/>
    <s v="FBD Completed "/>
    <d v="2018-06-08T00:00:00"/>
    <s v="Automation completed"/>
    <n v="6"/>
    <n v="4"/>
    <n v="0"/>
    <n v="2"/>
    <x v="0"/>
    <d v="2018-08-05T00:00:00"/>
    <m/>
    <x v="4"/>
    <x v="0"/>
    <m/>
    <x v="0"/>
    <m/>
    <s v=""/>
    <s v=""/>
    <s v=""/>
    <s v=""/>
    <s v=""/>
    <s v=""/>
    <x v="2"/>
    <m/>
  </r>
  <r>
    <s v="WPTP135"/>
    <s v="Customization to AP Invoice approval workflow to increase notification timeout to 45 days"/>
    <s v="PTP"/>
    <s v="W"/>
    <x v="3"/>
    <s v="Rewrite"/>
    <x v="2"/>
    <s v="INT1"/>
    <x v="2"/>
    <s v="FBD Pending"/>
    <d v="2018-07-27T00:00:00"/>
    <s v="Out of scope"/>
    <n v="7"/>
    <s v=""/>
    <m/>
    <n v="7"/>
    <x v="2"/>
    <d v="2018-08-02T00:00:00"/>
    <d v="2018-07-23T00:00:00"/>
    <x v="18"/>
    <x v="6"/>
    <s v="Functional support"/>
    <x v="3"/>
    <m/>
    <s v=""/>
    <s v=""/>
    <s v=""/>
    <s v=""/>
    <s v=""/>
    <s v=""/>
    <x v="2"/>
    <m/>
  </r>
  <r>
    <s v="WPTP135"/>
    <s v="Customization to AP Invoice approval workflow to increase notification timeout to 45 days"/>
    <s v="PTP"/>
    <s v="W"/>
    <x v="3"/>
    <s v="Rewrite"/>
    <x v="2"/>
    <s v="INT1"/>
    <x v="2"/>
    <s v="FBD Pending"/>
    <d v="2018-07-27T00:00:00"/>
    <s v="Out of scope"/>
    <n v="7"/>
    <s v=""/>
    <m/>
    <n v="7"/>
    <x v="0"/>
    <d v="2018-08-02T00:00:00"/>
    <d v="2018-08-03T00:00:00"/>
    <x v="23"/>
    <x v="5"/>
    <s v="Functional support"/>
    <x v="3"/>
    <m/>
    <s v=""/>
    <s v=""/>
    <s v=""/>
    <s v=""/>
    <s v=""/>
    <s v=""/>
    <x v="2"/>
    <m/>
  </r>
  <r>
    <s v="WPTP175"/>
    <s v="SLM: Enhancement to POS: Supplier Approval Management"/>
    <s v="PTP"/>
    <s v="W"/>
    <x v="3"/>
    <s v="Rewrite"/>
    <x v="2"/>
    <s v="INT1"/>
    <x v="2"/>
    <s v="FBD Pending"/>
    <d v="2018-07-27T00:00:00"/>
    <s v="Out of scope"/>
    <n v="7"/>
    <s v=""/>
    <m/>
    <n v="7"/>
    <x v="2"/>
    <d v="2018-08-02T00:00:00"/>
    <d v="2018-07-23T00:00:00"/>
    <x v="18"/>
    <x v="4"/>
    <s v="Functional support"/>
    <x v="3"/>
    <m/>
    <s v=""/>
    <s v=""/>
    <s v=""/>
    <s v=""/>
    <s v=""/>
    <s v=""/>
    <x v="2"/>
    <m/>
  </r>
  <r>
    <s v="WPTP175"/>
    <s v="SLM: Enhancement to POS: Supplier Approval Management"/>
    <s v="PTP"/>
    <s v="W"/>
    <x v="3"/>
    <s v="Rewrite"/>
    <x v="2"/>
    <s v="INT1"/>
    <x v="2"/>
    <s v="FBD Pending"/>
    <d v="2018-07-27T00:00:00"/>
    <s v="Out of scope"/>
    <n v="7"/>
    <s v=""/>
    <m/>
    <n v="7"/>
    <x v="0"/>
    <d v="2018-08-02T00:00:00"/>
    <d v="2018-08-06T00:00:00"/>
    <x v="25"/>
    <x v="0"/>
    <s v="Functional support"/>
    <x v="3"/>
    <m/>
    <s v=""/>
    <s v=""/>
    <s v=""/>
    <s v=""/>
    <s v=""/>
    <s v=""/>
    <x v="2"/>
    <m/>
  </r>
  <r>
    <s v="WPTP176"/>
    <s v="SLM: Enhancement to POS: Supplier Approval and profile management"/>
    <s v="PTP"/>
    <s v="W"/>
    <x v="3"/>
    <s v="Rewrite"/>
    <x v="2"/>
    <s v="INT1"/>
    <x v="2"/>
    <s v="FBD Pending"/>
    <d v="2018-07-27T00:00:00"/>
    <s v="Out of scope"/>
    <n v="7"/>
    <s v=""/>
    <m/>
    <n v="7"/>
    <x v="2"/>
    <d v="2018-08-02T00:00:00"/>
    <d v="2018-07-24T00:00:00"/>
    <x v="21"/>
    <x v="6"/>
    <s v="Functional support"/>
    <x v="3"/>
    <m/>
    <s v=""/>
    <s v=""/>
    <s v=""/>
    <s v=""/>
    <s v=""/>
    <s v=""/>
    <x v="2"/>
    <m/>
  </r>
  <r>
    <s v="WPTP176"/>
    <s v="SLM: Enhancement to POS: Supplier Approval and profile management"/>
    <s v="PTP"/>
    <s v="W"/>
    <x v="3"/>
    <s v="Rewrite"/>
    <x v="2"/>
    <s v="INT1"/>
    <x v="2"/>
    <s v="FBD Pending"/>
    <d v="2018-07-27T00:00:00"/>
    <s v="Out of scope"/>
    <n v="7"/>
    <s v=""/>
    <m/>
    <n v="7"/>
    <x v="0"/>
    <d v="2018-08-02T00:00:00"/>
    <d v="2018-07-31T00:00:00"/>
    <x v="6"/>
    <x v="3"/>
    <s v="Functional support"/>
    <x v="3"/>
    <m/>
    <s v=""/>
    <s v=""/>
    <s v=""/>
    <s v=""/>
    <s v=""/>
    <s v=""/>
    <x v="2"/>
    <m/>
  </r>
  <r>
    <s v="WPTP201"/>
    <s v="OIMS: Collaboration Notification"/>
    <s v="PTP"/>
    <s v="W"/>
    <x v="3"/>
    <s v="Rewrite"/>
    <x v="2"/>
    <s v="INT2"/>
    <x v="4"/>
    <s v="FBD Pending"/>
    <d v="2018-07-27T00:00:00"/>
    <s v="Out of scope"/>
    <n v="7"/>
    <s v=""/>
    <m/>
    <n v="7"/>
    <x v="0"/>
    <d v="2018-08-02T00:00:00"/>
    <m/>
    <x v="4"/>
    <x v="5"/>
    <s v="Functional support"/>
    <x v="3"/>
    <m/>
    <s v=""/>
    <s v=""/>
    <s v=""/>
    <s v=""/>
    <s v=""/>
    <s v=""/>
    <x v="2"/>
    <m/>
  </r>
  <r>
    <s v="WPTP202"/>
    <s v="OIMS: Consolidated Notification"/>
    <s v="PTP"/>
    <s v="W"/>
    <x v="3"/>
    <s v="Retrofit"/>
    <x v="2"/>
    <s v="INT2"/>
    <x v="4"/>
    <s v="FBD Pending"/>
    <d v="2018-07-27T00:00:00"/>
    <s v="Out of scope"/>
    <n v="7"/>
    <s v=""/>
    <m/>
    <n v="7"/>
    <x v="0"/>
    <d v="2018-08-02T00:00:00"/>
    <m/>
    <x v="4"/>
    <x v="5"/>
    <m/>
    <x v="3"/>
    <m/>
    <s v=""/>
    <s v=""/>
    <s v=""/>
    <s v=""/>
    <s v=""/>
    <s v=""/>
    <x v="2"/>
    <m/>
  </r>
  <r>
    <s v="WPTP29"/>
    <s v="Requisition Workflow customization"/>
    <s v="PTP"/>
    <s v="W"/>
    <x v="3"/>
    <s v="Rewrite"/>
    <x v="2"/>
    <s v="INT1"/>
    <x v="4"/>
    <s v="FBD Completed "/>
    <d v="2018-05-18T00:00:00"/>
    <s v="Out of scope"/>
    <n v="41"/>
    <n v="0"/>
    <n v="33"/>
    <n v="8"/>
    <x v="0"/>
    <d v="2018-08-05T00:00:00"/>
    <m/>
    <x v="4"/>
    <x v="0"/>
    <s v="Functional support"/>
    <x v="1"/>
    <m/>
    <s v=""/>
    <s v=""/>
    <s v=""/>
    <s v=""/>
    <s v=""/>
    <s v=""/>
    <x v="2"/>
    <m/>
  </r>
  <r>
    <s v="WPTP31"/>
    <s v="PO approval workflow customization"/>
    <s v="PTP"/>
    <s v="W"/>
    <x v="3"/>
    <s v="Rewrite"/>
    <x v="2"/>
    <s v="INT1"/>
    <x v="2"/>
    <s v="FBD Completed "/>
    <d v="2018-06-08T00:00:00"/>
    <s v="Automation completed"/>
    <n v="26"/>
    <n v="26"/>
    <n v="0"/>
    <n v="0"/>
    <x v="0"/>
    <d v="2018-08-05T00:00:00"/>
    <d v="2018-08-01T00:00:00"/>
    <x v="27"/>
    <x v="7"/>
    <s v="Functional support"/>
    <x v="0"/>
    <m/>
    <s v=""/>
    <s v=""/>
    <s v=""/>
    <s v=""/>
    <s v=""/>
    <s v=""/>
    <x v="2"/>
    <m/>
  </r>
  <r>
    <s v="WPTP38"/>
    <s v="Proactive Notification to perform desktop receipt "/>
    <s v="PTP"/>
    <s v="W"/>
    <x v="2"/>
    <s v="Decommissioned"/>
    <x v="1"/>
    <s v="N/A"/>
    <x v="1"/>
    <s v="Decommissioned"/>
    <m/>
    <s v="Decommissioned"/>
    <s v=""/>
    <s v=""/>
    <s v=""/>
    <s v=""/>
    <x v="1"/>
    <m/>
    <m/>
    <x v="4"/>
    <x v="2"/>
    <m/>
    <x v="2"/>
    <m/>
    <s v=""/>
    <s v=""/>
    <s v=""/>
    <s v=""/>
    <s v=""/>
    <s v=""/>
    <x v="2"/>
    <m/>
  </r>
  <r>
    <s v="WRTR89"/>
    <s v="Requisition Account Generator"/>
    <s v="PTP"/>
    <s v="W"/>
    <x v="3"/>
    <s v="Rewrite"/>
    <x v="2"/>
    <s v="INT1"/>
    <x v="2"/>
    <s v="FBD Completed "/>
    <d v="2018-05-18T00:00:00"/>
    <s v="Out of scope"/>
    <n v="13"/>
    <n v="0"/>
    <n v="10"/>
    <n v="3"/>
    <x v="0"/>
    <d v="2018-08-05T00:00:00"/>
    <d v="2018-08-09T00:00:00"/>
    <x v="1"/>
    <x v="7"/>
    <s v="Functional support"/>
    <x v="1"/>
    <m/>
    <s v=""/>
    <s v=""/>
    <s v=""/>
    <s v=""/>
    <s v=""/>
    <s v=""/>
    <x v="2"/>
    <m/>
  </r>
  <r>
    <s v="WRTR90"/>
    <s v="PO Account Generator"/>
    <s v="PTP"/>
    <s v="W"/>
    <x v="3"/>
    <s v="Rewrite"/>
    <x v="2"/>
    <s v="INT1"/>
    <x v="2"/>
    <s v="FBD Pending"/>
    <d v="2018-07-27T00:00:00"/>
    <s v="Out of scope"/>
    <n v="7"/>
    <s v=""/>
    <m/>
    <n v="7"/>
    <x v="2"/>
    <d v="2018-08-02T00:00:00"/>
    <d v="2018-07-24T00:00:00"/>
    <x v="21"/>
    <x v="6"/>
    <s v="Functional support"/>
    <x v="3"/>
    <m/>
    <s v=""/>
    <s v=""/>
    <s v=""/>
    <s v=""/>
    <s v=""/>
    <s v=""/>
    <x v="2"/>
    <m/>
  </r>
  <r>
    <s v="WRTR90"/>
    <s v="PO Account Generator"/>
    <s v="PTP"/>
    <s v="W"/>
    <x v="3"/>
    <s v="Rewrite"/>
    <x v="2"/>
    <s v="INT1"/>
    <x v="2"/>
    <s v="FBD Pending"/>
    <d v="2018-07-27T00:00:00"/>
    <s v="Out of scope"/>
    <n v="7"/>
    <s v=""/>
    <m/>
    <n v="7"/>
    <x v="0"/>
    <d v="2018-08-02T00:00:00"/>
    <d v="2018-08-02T00:00:00"/>
    <x v="12"/>
    <x v="3"/>
    <s v="Functional support"/>
    <x v="3"/>
    <m/>
    <s v=""/>
    <s v=""/>
    <s v=""/>
    <s v=""/>
    <s v=""/>
    <s v=""/>
    <x v="2"/>
    <m/>
  </r>
  <r>
    <s v="WRTR91"/>
    <s v="Payables Account Generator"/>
    <s v="PTP"/>
    <s v="W"/>
    <x v="3"/>
    <s v="Rewrite"/>
    <x v="2"/>
    <s v="INT1"/>
    <x v="2"/>
    <s v="FBD Pending"/>
    <d v="2018-07-27T00:00:00"/>
    <s v="Out of scope"/>
    <n v="7"/>
    <s v=""/>
    <m/>
    <n v="7"/>
    <x v="2"/>
    <d v="2018-08-02T00:00:00"/>
    <d v="2018-07-25T00:00:00"/>
    <x v="26"/>
    <x v="6"/>
    <s v="Functional support"/>
    <x v="3"/>
    <m/>
    <s v=""/>
    <s v=""/>
    <s v=""/>
    <s v=""/>
    <s v=""/>
    <s v=""/>
    <x v="2"/>
    <m/>
  </r>
  <r>
    <s v="WRTR91"/>
    <s v="Payables Account Generator"/>
    <s v="PTP"/>
    <s v="W"/>
    <x v="3"/>
    <s v="Rewrite"/>
    <x v="2"/>
    <s v="INT1"/>
    <x v="2"/>
    <s v="FBD Pending"/>
    <d v="2018-07-27T00:00:00"/>
    <s v="Out of scope"/>
    <n v="7"/>
    <s v=""/>
    <m/>
    <n v="7"/>
    <x v="0"/>
    <d v="2018-08-02T00:00:00"/>
    <d v="2018-08-06T00:00:00"/>
    <x v="25"/>
    <x v="3"/>
    <s v="Functional support"/>
    <x v="3"/>
    <m/>
    <s v=""/>
    <s v=""/>
    <s v=""/>
    <s v=""/>
    <s v=""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7:AH24" firstHeaderRow="1" firstDataRow="2" firstDataCol="1" rowPageCount="4" colPageCount="1"/>
  <pivotFields count="32">
    <pivotField dataField="1" showAll="0"/>
    <pivotField showAll="0"/>
    <pivotField showAll="0"/>
    <pivotField showAll="0"/>
    <pivotField axis="axisPage" showAll="0">
      <items count="7">
        <item x="4"/>
        <item x="3"/>
        <item x="5"/>
        <item x="0"/>
        <item x="1"/>
        <item x="2"/>
        <item t="default"/>
      </items>
    </pivotField>
    <pivotField showAll="0"/>
    <pivotField axis="axisPage" multipleItemSelectionAllowed="1" showAll="0">
      <items count="4">
        <item h="1" x="1"/>
        <item x="0"/>
        <item x="2"/>
        <item t="default"/>
      </items>
    </pivotField>
    <pivotField showAll="0"/>
    <pivotField axis="axisRow" showAll="0">
      <items count="6">
        <item x="0"/>
        <item x="3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2"/>
        <item x="0"/>
        <item x="1"/>
        <item t="default"/>
      </items>
    </pivotField>
    <pivotField showAll="0"/>
    <pivotField showAll="0"/>
    <pivotField axis="axisCol" showAll="0">
      <items count="33">
        <item x="22"/>
        <item m="1" x="31"/>
        <item x="13"/>
        <item x="19"/>
        <item x="11"/>
        <item x="15"/>
        <item x="7"/>
        <item x="18"/>
        <item x="21"/>
        <item x="26"/>
        <item x="8"/>
        <item x="9"/>
        <item x="24"/>
        <item x="3"/>
        <item x="16"/>
        <item x="6"/>
        <item x="17"/>
        <item x="12"/>
        <item x="23"/>
        <item x="25"/>
        <item x="27"/>
        <item x="0"/>
        <item x="10"/>
        <item x="1"/>
        <item x="5"/>
        <item x="2"/>
        <item x="14"/>
        <item x="28"/>
        <item x="29"/>
        <item x="30"/>
        <item x="20"/>
        <item x="4"/>
        <item t="default"/>
      </items>
    </pivotField>
    <pivotField showAll="0">
      <items count="13">
        <item x="9"/>
        <item x="6"/>
        <item x="4"/>
        <item x="5"/>
        <item m="1" x="11"/>
        <item x="7"/>
        <item x="8"/>
        <item x="0"/>
        <item x="1"/>
        <item x="3"/>
        <item x="10"/>
        <item x="2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</pivotFields>
  <rowFields count="2">
    <field x="8"/>
    <field x="22"/>
  </rowFields>
  <rowItems count="16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19"/>
  </colFields>
  <colItems count="31">
    <i>
      <x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pageFields count="4">
    <pageField fld="4" hier="-1"/>
    <pageField fld="30" hier="-1"/>
    <pageField fld="6" hier="-1"/>
    <pageField fld="16" hier="-1"/>
  </pageFields>
  <dataFields count="1">
    <dataField name="Count of RICEW ID" fld="0" subtotal="count" baseField="0" baseItem="0"/>
  </dataFields>
  <formats count="6">
    <format dxfId="0">
      <pivotArea outline="0" collapsedLevelsAreSubtotals="1" fieldPosition="0">
        <references count="1">
          <reference field="19" count="1" selected="0">
            <x v="0"/>
          </reference>
        </references>
      </pivotArea>
    </format>
    <format dxfId="1">
      <pivotArea dataOnly="0" labelOnly="1" fieldPosition="0">
        <references count="1">
          <reference field="19" count="1">
            <x v="0"/>
          </reference>
        </references>
      </pivotArea>
    </format>
    <format dxfId="2">
      <pivotArea dataOnly="0" labelOnly="1" fieldPosition="0">
        <references count="1">
          <reference field="19" count="30">
            <x v="0"/>
            <x v="2"/>
            <x v="3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3">
      <pivotArea dataOnly="0" labelOnly="1" grandCol="1" outline="0" fieldPosition="0"/>
    </format>
    <format dxfId="4">
      <pivotArea outline="0" collapsedLevelsAreSubtotals="1" fieldPosition="0">
        <references count="1">
          <reference field="19" count="1" selected="0">
            <x v="31"/>
          </reference>
        </references>
      </pivotArea>
    </format>
    <format dxfId="5">
      <pivotArea dataOnly="0" labelOnly="1" fieldPosition="0">
        <references count="1">
          <reference field="19" count="1">
            <x v="3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priority="3" id="{D53F727A-76AA-4CE0-9D8E-E1E61EED9C44}">
            <x14:pivotAreas count="1">
              <pivotArea type="data" grandRow="1" outline="0" collapsedLevelsAreSubtotals="1" fieldPosition="0">
                <references count="2">
                  <reference field="4294967294" count="1" selected="0">
                    <x v="0"/>
                  </reference>
                  <reference field="19" count="29" selected="0">
                    <x v="0"/>
                    <x v="2"/>
                    <x v="3"/>
                    <x v="5"/>
                    <x v="6"/>
                    <x v="7"/>
                    <x v="8"/>
                    <x v="9"/>
                    <x v="10"/>
                    <x v="11"/>
                    <x v="12"/>
                    <x v="13"/>
                    <x v="14"/>
                    <x v="15"/>
                    <x v="16"/>
                    <x v="17"/>
                    <x v="18"/>
                    <x v="19"/>
                    <x v="20"/>
                    <x v="21"/>
                    <x v="22"/>
                    <x v="23"/>
                    <x v="24"/>
                    <x v="25"/>
                    <x v="26"/>
                    <x v="27"/>
                    <x v="28"/>
                    <x v="29"/>
                    <x v="30"/>
                  </reference>
                </references>
              </pivotArea>
            </x14:pivotAreas>
          </x14:conditionalFormat>
        </x14:conditionalFormats>
      </x14:pivotTableDefinition>
    </ext>
  </extLst>
</pivotTableDefinition>
</file>

<file path=xl/pivotTables/pivotTable2.xml><?xml version="1.0" encoding="utf-8"?>
<pivotTableDefinition xmlns="http://schemas.openxmlformats.org/spreadsheetml/2006/main" name="PivotTable1" cacheId="1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U10" firstHeaderRow="1" firstDataRow="2" firstDataCol="1" rowPageCount="3" colPageCount="1"/>
  <pivotFields count="35">
    <pivotField dataField="1" showAll="0"/>
    <pivotField showAll="0"/>
    <pivotField showAll="0"/>
    <pivotField showAll="0"/>
    <pivotField axis="axisRow" showAll="0">
      <items count="6">
        <item x="0"/>
        <item x="2"/>
        <item x="1"/>
        <item m="1" x="4"/>
        <item x="3"/>
        <item t="default"/>
      </items>
    </pivotField>
    <pivotField showAll="0"/>
    <pivotField axis="axisPage" multipleItemSelectionAllowed="1" showAll="0">
      <items count="5">
        <item h="1" x="2"/>
        <item x="1"/>
        <item x="0"/>
        <item x="3"/>
        <item t="default"/>
      </items>
    </pivotField>
    <pivotField showAll="0"/>
    <pivotField axis="axisPage" multipleItemSelectionAllowe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x="0"/>
        <item h="1" x="2"/>
        <item t="default"/>
      </items>
    </pivotField>
    <pivotField showAll="0"/>
    <pivotField showAll="0" defaultSubtotal="0">
      <items count="14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1"/>
  </colFields>
  <colItems count="20">
    <i>
      <x v="199"/>
    </i>
    <i>
      <x v="200"/>
    </i>
    <i>
      <x v="201"/>
    </i>
    <i>
      <x v="202"/>
    </i>
    <i>
      <x v="205"/>
    </i>
    <i>
      <x v="206"/>
    </i>
    <i>
      <x v="207"/>
    </i>
    <i>
      <x v="208"/>
    </i>
    <i>
      <x v="209"/>
    </i>
    <i>
      <x v="212"/>
    </i>
    <i>
      <x v="215"/>
    </i>
    <i>
      <x v="216"/>
    </i>
    <i>
      <x v="219"/>
    </i>
    <i>
      <x v="222"/>
    </i>
    <i>
      <x v="223"/>
    </i>
    <i>
      <x v="226"/>
    </i>
    <i>
      <x v="227"/>
    </i>
    <i>
      <x v="229"/>
    </i>
    <i>
      <x v="230"/>
    </i>
    <i t="grand">
      <x/>
    </i>
  </colItems>
  <pageFields count="3">
    <pageField fld="6" hier="-1"/>
    <pageField fld="8" hier="-1"/>
    <pageField fld="32" hier="-1"/>
  </pageFields>
  <dataFields count="1">
    <dataField name="Count of RICEW ID" fld="0" subtotal="count" baseField="0" baseItem="0"/>
  </dataFields>
  <formats count="9">
    <format dxfId="52">
      <pivotArea outline="0" collapsedLevelsAreSubtotals="1" fieldPosition="0"/>
    </format>
    <format dxfId="51">
      <pivotArea field="21" type="button" dataOnly="0" labelOnly="1" outline="0" axis="axisCol" fieldPosition="0"/>
    </format>
    <format dxfId="50">
      <pivotArea type="topRight" dataOnly="0" labelOnly="1" outline="0" fieldPosition="0"/>
    </format>
    <format dxfId="49">
      <pivotArea dataOnly="0" labelOnly="1" fieldPosition="0">
        <references count="1">
          <reference field="21" count="20">
            <x v="0"/>
            <x v="199"/>
            <x v="200"/>
            <x v="201"/>
            <x v="202"/>
            <x v="206"/>
            <x v="208"/>
            <x v="209"/>
            <x v="212"/>
            <x v="214"/>
            <x v="215"/>
            <x v="217"/>
            <x v="220"/>
            <x v="222"/>
            <x v="223"/>
            <x v="225"/>
            <x v="226"/>
            <x v="227"/>
            <x v="228"/>
            <x v="229"/>
          </reference>
        </references>
      </pivotArea>
    </format>
    <format dxfId="48">
      <pivotArea dataOnly="0" labelOnly="1" grandCol="1" outline="0" fieldPosition="0"/>
    </format>
    <format dxfId="47">
      <pivotArea dataOnly="0" labelOnly="1" fieldPosition="0">
        <references count="1">
          <reference field="21" count="1">
            <x v="202"/>
          </reference>
        </references>
      </pivotArea>
    </format>
    <format dxfId="46">
      <pivotArea dataOnly="0" labelOnly="1" fieldPosition="0">
        <references count="1">
          <reference field="21" count="1">
            <x v="209"/>
          </reference>
        </references>
      </pivotArea>
    </format>
    <format dxfId="45">
      <pivotArea dataOnly="0" labelOnly="1" fieldPosition="0">
        <references count="1">
          <reference field="21" count="1">
            <x v="216"/>
          </reference>
        </references>
      </pivotArea>
    </format>
    <format dxfId="44">
      <pivotArea dataOnly="0" labelOnly="1" fieldPosition="0">
        <references count="1">
          <reference field="21" count="1">
            <x v="2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WICERMaster" displayName="WICERMaster" ref="B2:AI535" totalsRowShown="0" headerRowDxfId="90" dataDxfId="88" headerRowBorderDxfId="89" tableBorderDxfId="87">
  <autoFilter ref="B2:AI535">
    <filterColumn colId="2">
      <filters>
        <filter val="RTR"/>
      </filters>
    </filterColumn>
  </autoFilter>
  <tableColumns count="34">
    <tableColumn id="1" name="RICEW ID" dataDxfId="86" dataCellStyle="Normal 8"/>
    <tableColumn id="2" name="Description" dataDxfId="85" dataCellStyle="Normal 8"/>
    <tableColumn id="3" name="Work Stream" dataDxfId="84" dataCellStyle="Normal 8"/>
    <tableColumn id="4" name="Object Type" dataDxfId="83"/>
    <tableColumn id="77" name="Priority" dataDxfId="82"/>
    <tableColumn id="5" name="New/Retrofit/No code change required" dataDxfId="81"/>
    <tableColumn id="6" name="New/Retrofit/No code change required - Revised" dataDxfId="80"/>
    <tableColumn id="7" name="Test Cycle" dataDxfId="79"/>
    <tableColumn id="8" name="Gilead Code Drop Bucket" dataDxfId="78"/>
    <tableColumn id="53" name="FBD Completed  (Yes/No)" dataDxfId="77"/>
    <tableColumn id="54" name="FBD Completion date" dataDxfId="76"/>
    <tableColumn id="55" name=" Automation design completion  (Y/N/Out of scope/Decommissioned)" dataDxfId="75"/>
    <tableColumn id="57" name="Total Test Cases Planned " dataDxfId="74"/>
    <tableColumn id="58" name="Full Automated TC Count" dataDxfId="73">
      <calculatedColumnFormula>IFERROR(VLOOKUP(B3,'[1]SQA Test design plan'!$F$4:$K$400,4,FALSE),"")</calculatedColumnFormula>
    </tableColumn>
    <tableColumn id="59" name="Partial Automation TC Count " dataDxfId="72"/>
    <tableColumn id="60" name="Full manual TC Count " dataDxfId="71">
      <calculatedColumnFormula>N3-P3</calculatedColumnFormula>
    </tableColumn>
    <tableColumn id="9" name="Design / Execution" dataDxfId="70"/>
    <tableColumn id="61" name="Planned Execution date" dataDxfId="69"/>
    <tableColumn id="11" name="Pre requisites _x000a_start date_x000a_mm/dd/yyyy" dataDxfId="68"/>
    <tableColumn id="10" name="Pre Requisite end date_x000a_mm/dd/yyyy" dataDxfId="67"/>
    <tableColumn id="72" name="Revised Planned Start Date_x000a_mm/dd/yyyy" dataDxfId="66"/>
    <tableColumn id="74" name="Revised Planned End Date_x000a_mm/dd/yyyy" dataDxfId="65"/>
    <tableColumn id="75" name="Resource Name" dataDxfId="64"/>
    <tableColumn id="76" name="Dependency" dataDxfId="63"/>
    <tableColumn id="62" name="Manual/ Automation" dataDxfId="62"/>
    <tableColumn id="63" name="Actual Test Execution date" dataDxfId="61"/>
    <tableColumn id="64" name="Passed" dataDxfId="60">
      <calculatedColumnFormula>IFERROR(VLOOKUP(B3,'[1]RICEW Tracker'!$C$10:$H$95,3,FALSE),"")</calculatedColumnFormula>
    </tableColumn>
    <tableColumn id="65" name="Failed" dataDxfId="59">
      <calculatedColumnFormula>IFERROR(VLOOKUP(B3,'[1]RICEW Tracker'!$C$17:$H$95,4,FALSE),"")</calculatedColumnFormula>
    </tableColumn>
    <tableColumn id="66" name="Blocked" dataDxfId="58">
      <calculatedColumnFormula>IFERROR(VLOOKUP(B3,'[1]RICEW Tracker'!$C$17:$H$95,5,FALSE),"")</calculatedColumnFormula>
    </tableColumn>
    <tableColumn id="67" name="Not Completed" dataDxfId="57">
      <calculatedColumnFormula>IFERROR(VLOOKUP(B3,'[1]RICEW Tracker'!$C$17:$H$95,6,FALSE),"")</calculatedColumnFormula>
    </tableColumn>
    <tableColumn id="68" name="No Run" dataDxfId="56">
      <calculatedColumnFormula>IFERROR(VLOOKUP(B3,'[1]RICEW Tracker'!$C$17:$H$95,7,FALSE),"")</calculatedColumnFormula>
    </tableColumn>
    <tableColumn id="69" name="Defect id" dataDxfId="55">
      <calculatedColumnFormula>IFERROR(VLOOKUP(D3,'[1]RICEW Tracker'!$C$17:$H$95,8,FALSE),"")</calculatedColumnFormula>
    </tableColumn>
    <tableColumn id="70" name="Status" dataDxfId="54">
      <calculatedColumnFormula>IFERROR(IF(AND(AB3&gt;0,AC3=0,AD3=0,AE3=0,AF3="",N3=AB3),"Completed",IF(AND(AB3="",AC3="",AD3="",AE3="",AF3=""),"Not Started","Pending")),"")</calculatedColumnFormula>
    </tableColumn>
    <tableColumn id="71" name="Execution In progress%" data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WICERMaster3" displayName="WICERMaster3" ref="A2:AH43" totalsRowShown="0" headerRowDxfId="43" dataDxfId="41" headerRowBorderDxfId="42" tableBorderDxfId="40">
  <autoFilter ref="A2:AH43"/>
  <tableColumns count="34">
    <tableColumn id="1" name="RICEW ID" dataDxfId="39" dataCellStyle="Normal 8"/>
    <tableColumn id="2" name="Description" dataDxfId="38" dataCellStyle="Normal 8"/>
    <tableColumn id="3" name="Work Stream" dataDxfId="37" dataCellStyle="Normal 8"/>
    <tableColumn id="4" name="Object Type" dataDxfId="36"/>
    <tableColumn id="77" name="Priority" dataDxfId="35"/>
    <tableColumn id="5" name="New/Retrofit/No code change required" dataDxfId="34"/>
    <tableColumn id="6" name="New/Retrofit/No code change required - Revised" dataDxfId="33"/>
    <tableColumn id="7" name="Test Cycle" dataDxfId="32"/>
    <tableColumn id="8" name="Gilead Code Drop Bucket" dataDxfId="31"/>
    <tableColumn id="53" name="FBD Completed  (Yes/No)" dataDxfId="30"/>
    <tableColumn id="54" name="FBD Completion date" dataDxfId="29"/>
    <tableColumn id="55" name=" Automation design completion  (Y/N/Out of scope/Decommissioned)" dataDxfId="28"/>
    <tableColumn id="57" name="Total Test Cases Planned " dataDxfId="27"/>
    <tableColumn id="58" name="Full Automated TC Count" dataDxfId="26">
      <calculatedColumnFormula>IFERROR(VLOOKUP(A3,'[1]SQA Test design plan'!$F$4:$K$400,4,FALSE),"")</calculatedColumnFormula>
    </tableColumn>
    <tableColumn id="59" name="Partial Automation TC Count " dataDxfId="25"/>
    <tableColumn id="60" name="Full manual TC Count " dataDxfId="24">
      <calculatedColumnFormula>M3-O3</calculatedColumnFormula>
    </tableColumn>
    <tableColumn id="9" name="Design / Execution" dataDxfId="23"/>
    <tableColumn id="61" name="Planned Execution date" dataDxfId="22"/>
    <tableColumn id="11" name="Pre requisites _x000a_start date_x000a_mm/dd/yyyy" dataDxfId="21"/>
    <tableColumn id="10" name="Pre Requisite end date_x000a_mm/dd/yyyy" dataDxfId="20"/>
    <tableColumn id="72" name="Revised Planned Start Date_x000a_mm/dd/yyyy" dataDxfId="19"/>
    <tableColumn id="74" name="Revised Planned End Date_x000a_mm/dd/yyyy" dataDxfId="18"/>
    <tableColumn id="75" name="Resource Name" dataDxfId="17"/>
    <tableColumn id="76" name="Dependency" dataDxfId="16"/>
    <tableColumn id="62" name="Manual/ Automation" dataDxfId="15"/>
    <tableColumn id="63" name="Actual Test Execution date" dataDxfId="14"/>
    <tableColumn id="64" name="Passed" dataDxfId="13">
      <calculatedColumnFormula>IFERROR(VLOOKUP(A3,'[1]RICEW Tracker'!$C$10:$H$95,3,FALSE),"")</calculatedColumnFormula>
    </tableColumn>
    <tableColumn id="65" name="Failed" dataDxfId="12">
      <calculatedColumnFormula>IFERROR(VLOOKUP(A3,'[1]RICEW Tracker'!$C$17:$H$95,4,FALSE),"")</calculatedColumnFormula>
    </tableColumn>
    <tableColumn id="66" name="Blocked" dataDxfId="11">
      <calculatedColumnFormula>IFERROR(VLOOKUP(A3,'[1]RICEW Tracker'!$C$17:$H$95,5,FALSE),"")</calculatedColumnFormula>
    </tableColumn>
    <tableColumn id="67" name="Not Completed" dataDxfId="10">
      <calculatedColumnFormula>IFERROR(VLOOKUP(A3,'[1]RICEW Tracker'!$C$17:$H$95,6,FALSE),"")</calculatedColumnFormula>
    </tableColumn>
    <tableColumn id="68" name="No Run" dataDxfId="9">
      <calculatedColumnFormula>IFERROR(VLOOKUP(A3,'[1]RICEW Tracker'!$C$17:$H$95,7,FALSE),"")</calculatedColumnFormula>
    </tableColumn>
    <tableColumn id="69" name="Defect id" dataDxfId="8">
      <calculatedColumnFormula>IFERROR(VLOOKUP(C3,'[1]RICEW Tracker'!$C$17:$H$95,8,FALSE),"")</calculatedColumnFormula>
    </tableColumn>
    <tableColumn id="70" name="Status" dataDxfId="7">
      <calculatedColumnFormula>IFERROR(IF(AND(AA3&gt;0,AB3=0,AC3=0,AD3=0,AE3="",M3=AA3),"Completed",IF(AND(AA3="",AB3="",AC3="",AD3="",AE3=""),"Not Started","Pending")),"")</calculatedColumnFormula>
    </tableColumn>
    <tableColumn id="71" name="Execution In progress%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C536"/>
  <sheetViews>
    <sheetView topLeftCell="B1" zoomScale="110" zoomScaleNormal="110" workbookViewId="0">
      <pane xSplit="1" topLeftCell="C1" activePane="topRight" state="frozen"/>
      <selection activeCell="B1" sqref="B1"/>
      <selection pane="topRight" activeCell="C517" sqref="C517"/>
    </sheetView>
  </sheetViews>
  <sheetFormatPr defaultColWidth="9.140625" defaultRowHeight="15" x14ac:dyDescent="0.25"/>
  <cols>
    <col min="1" max="1" width="0" style="34" hidden="1" customWidth="1"/>
    <col min="2" max="2" width="9" style="34" customWidth="1"/>
    <col min="3" max="3" width="36.42578125" style="34" customWidth="1"/>
    <col min="4" max="4" width="5.140625" style="61" customWidth="1"/>
    <col min="5" max="5" width="5.85546875" style="60" customWidth="1"/>
    <col min="6" max="6" width="8.7109375" style="60" customWidth="1"/>
    <col min="7" max="7" width="7.42578125" style="61" customWidth="1"/>
    <col min="8" max="8" width="12.5703125" style="61" customWidth="1"/>
    <col min="9" max="9" width="5.7109375" style="61" customWidth="1"/>
    <col min="10" max="10" width="7.42578125" style="61" customWidth="1"/>
    <col min="11" max="11" width="19.28515625" style="60" hidden="1" customWidth="1"/>
    <col min="12" max="12" width="9.85546875" style="60" hidden="1" customWidth="1"/>
    <col min="13" max="13" width="15" style="69" hidden="1" customWidth="1"/>
    <col min="14" max="14" width="10.42578125" style="60" customWidth="1"/>
    <col min="15" max="15" width="8.85546875" style="60" hidden="1" customWidth="1"/>
    <col min="16" max="16" width="10.5703125" style="60" hidden="1" customWidth="1"/>
    <col min="17" max="17" width="9.28515625" style="60" hidden="1" customWidth="1"/>
    <col min="18" max="18" width="9.28515625" style="60" customWidth="1"/>
    <col min="19" max="21" width="12.85546875" style="60" customWidth="1"/>
    <col min="22" max="22" width="11.7109375" style="60" customWidth="1"/>
    <col min="23" max="25" width="12.85546875" style="60" customWidth="1"/>
    <col min="26" max="26" width="12.42578125" style="60" customWidth="1"/>
    <col min="27" max="27" width="19.85546875" style="34" customWidth="1"/>
    <col min="28" max="30" width="11.7109375" style="34" customWidth="1"/>
    <col min="31" max="31" width="15.140625" style="34" customWidth="1"/>
    <col min="32" max="33" width="11.7109375" style="34" customWidth="1"/>
    <col min="34" max="34" width="11" style="34" customWidth="1"/>
    <col min="35" max="35" width="17.7109375" style="34" customWidth="1"/>
    <col min="36" max="16384" width="9.140625" style="34"/>
  </cols>
  <sheetData>
    <row r="1" spans="1:35" s="1" customFormat="1" ht="14.25" customHeight="1" x14ac:dyDescent="0.25">
      <c r="B1" s="2" t="s">
        <v>0</v>
      </c>
      <c r="C1" s="2"/>
      <c r="D1" s="2"/>
      <c r="E1" s="3"/>
      <c r="F1" s="3"/>
      <c r="G1" s="2"/>
      <c r="H1" s="2"/>
      <c r="I1" s="2"/>
      <c r="J1" s="2"/>
      <c r="K1" s="4"/>
      <c r="L1" s="5" t="s">
        <v>1</v>
      </c>
      <c r="M1" s="64"/>
      <c r="N1" s="5"/>
      <c r="O1" s="5"/>
      <c r="P1" s="5"/>
      <c r="Q1" s="5"/>
      <c r="R1" s="62"/>
      <c r="S1" s="6" t="s">
        <v>2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/>
    </row>
    <row r="2" spans="1:35" s="1" customFormat="1" ht="56.25" x14ac:dyDescent="0.25">
      <c r="A2" s="1" t="s">
        <v>3</v>
      </c>
      <c r="B2" s="9" t="s">
        <v>4</v>
      </c>
      <c r="C2" s="10" t="s">
        <v>5</v>
      </c>
      <c r="D2" s="10" t="s">
        <v>6</v>
      </c>
      <c r="E2" s="11" t="s">
        <v>7</v>
      </c>
      <c r="F2" s="63" t="s">
        <v>1120</v>
      </c>
      <c r="G2" s="10" t="s">
        <v>8</v>
      </c>
      <c r="H2" s="12" t="s">
        <v>9</v>
      </c>
      <c r="I2" s="10" t="s">
        <v>10</v>
      </c>
      <c r="J2" s="10" t="s">
        <v>11</v>
      </c>
      <c r="K2" s="11" t="s">
        <v>12</v>
      </c>
      <c r="L2" s="11" t="s">
        <v>13</v>
      </c>
      <c r="M2" s="65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63" t="s">
        <v>1121</v>
      </c>
      <c r="S2" s="11" t="s">
        <v>19</v>
      </c>
      <c r="T2" s="63" t="s">
        <v>1135</v>
      </c>
      <c r="U2" s="63" t="s">
        <v>1136</v>
      </c>
      <c r="V2" s="63" t="s">
        <v>1116</v>
      </c>
      <c r="W2" s="63" t="s">
        <v>1117</v>
      </c>
      <c r="X2" s="63" t="s">
        <v>1118</v>
      </c>
      <c r="Y2" s="63" t="s">
        <v>1119</v>
      </c>
      <c r="Z2" s="11" t="s">
        <v>20</v>
      </c>
      <c r="AA2" s="10" t="s">
        <v>21</v>
      </c>
      <c r="AB2" s="13" t="s">
        <v>22</v>
      </c>
      <c r="AC2" s="13" t="s">
        <v>23</v>
      </c>
      <c r="AD2" s="13" t="s">
        <v>24</v>
      </c>
      <c r="AE2" s="13" t="s">
        <v>25</v>
      </c>
      <c r="AF2" s="13" t="s">
        <v>26</v>
      </c>
      <c r="AG2" s="13" t="s">
        <v>27</v>
      </c>
      <c r="AH2" s="10" t="s">
        <v>28</v>
      </c>
      <c r="AI2" s="10" t="s">
        <v>29</v>
      </c>
    </row>
    <row r="3" spans="1:35" s="14" customFormat="1" ht="15" hidden="1" customHeight="1" x14ac:dyDescent="0.25">
      <c r="A3" s="14" t="e">
        <f>VLOOKUP(WICERMaster[[#This Row],[RICEW ID]],[1]Sheet4!#REF!,1,FALSE)</f>
        <v>#REF!</v>
      </c>
      <c r="B3" s="15" t="s">
        <v>478</v>
      </c>
      <c r="C3" s="16" t="s">
        <v>479</v>
      </c>
      <c r="D3" s="16" t="s">
        <v>480</v>
      </c>
      <c r="E3" s="17" t="s">
        <v>66</v>
      </c>
      <c r="F3" s="17"/>
      <c r="G3" s="18" t="s">
        <v>92</v>
      </c>
      <c r="H3" s="18" t="s">
        <v>92</v>
      </c>
      <c r="I3" s="18" t="s">
        <v>93</v>
      </c>
      <c r="J3" s="18" t="s">
        <v>93</v>
      </c>
      <c r="K3" s="32" t="s">
        <v>92</v>
      </c>
      <c r="L3" s="21"/>
      <c r="M3" s="66" t="s">
        <v>92</v>
      </c>
      <c r="N3" s="19" t="str">
        <f>IFERROR(VLOOKUP(B3,'[1]SQA Test design plan'!$F$4:$K$400,3,FALSE),"")</f>
        <v/>
      </c>
      <c r="O3" s="19" t="str">
        <f>IFERROR(VLOOKUP(B3,'[1]SQA Test design plan'!$F$4:$K$400,4,FALSE),"")</f>
        <v/>
      </c>
      <c r="P3" s="19" t="str">
        <f>IFERROR(VLOOKUP(B3,'[1]SQA Test design plan'!$F$4:$K$400,5,FALSE),"")</f>
        <v/>
      </c>
      <c r="Q3" s="19" t="str">
        <f>IFERROR(VLOOKUP(B3,'[1]SQA Test design plan'!$F$4:$K$400,6,FALSE),"")</f>
        <v/>
      </c>
      <c r="R3" s="19"/>
      <c r="S3" s="22"/>
      <c r="T3" s="22"/>
      <c r="U3" s="22"/>
      <c r="V3" s="22"/>
      <c r="W3" s="22"/>
      <c r="X3" s="22"/>
      <c r="Y3" s="22"/>
      <c r="Z3" s="22"/>
      <c r="AA3" s="23"/>
      <c r="AB3" s="23" t="str">
        <f>IFERROR(VLOOKUP(B3,'[1]RICEW Tracker'!$C$10:$H$95,3,FALSE),"")</f>
        <v/>
      </c>
      <c r="AC3" s="23" t="str">
        <f>IFERROR(VLOOKUP(B3,'[1]RICEW Tracker'!$C$17:$H$95,4,FALSE),"")</f>
        <v/>
      </c>
      <c r="AD3" s="23" t="str">
        <f>IFERROR(VLOOKUP(B3,'[1]RICEW Tracker'!$C$17:$H$95,5,FALSE),"")</f>
        <v/>
      </c>
      <c r="AE3" s="23" t="str">
        <f>IFERROR(VLOOKUP(B3,'[1]RICEW Tracker'!$C$17:$H$95,6,FALSE),"")</f>
        <v/>
      </c>
      <c r="AF3" s="23" t="str">
        <f>IFERROR(VLOOKUP(B3,'[1]RICEW Tracker'!$C$17:$H$95,7,FALSE),"")</f>
        <v/>
      </c>
      <c r="AG3" s="23" t="str">
        <f>IFERROR(VLOOKUP(D3,'[1]RICEW Tracker'!$C$17:$H$95,8,FALSE),"")</f>
        <v/>
      </c>
      <c r="AH3" s="24" t="str">
        <f t="shared" ref="AH3:AH66" si="0">IFERROR(IF(AND(AB3&gt;0,AC3=0,AD3=0,AE3=0,AF3="",N3=AB3),"Completed",IF(AND(AB3="",AC3="",AD3="",AE3="",AF3=""),"Not Started","Pending")),"")</f>
        <v>Not Started</v>
      </c>
      <c r="AI3" s="37"/>
    </row>
    <row r="4" spans="1:35" s="14" customFormat="1" ht="15" hidden="1" customHeight="1" x14ac:dyDescent="0.25">
      <c r="A4" s="14" t="e">
        <f>VLOOKUP(WICERMaster[[#This Row],[RICEW ID]],[1]Sheet4!#REF!,1,FALSE)</f>
        <v>#REF!</v>
      </c>
      <c r="B4" s="15" t="s">
        <v>481</v>
      </c>
      <c r="C4" s="16" t="s">
        <v>482</v>
      </c>
      <c r="D4" s="16" t="s">
        <v>480</v>
      </c>
      <c r="E4" s="17" t="s">
        <v>66</v>
      </c>
      <c r="F4" s="17"/>
      <c r="G4" s="18" t="s">
        <v>92</v>
      </c>
      <c r="H4" s="18" t="s">
        <v>92</v>
      </c>
      <c r="I4" s="18" t="s">
        <v>93</v>
      </c>
      <c r="J4" s="18" t="s">
        <v>93</v>
      </c>
      <c r="K4" s="32" t="s">
        <v>92</v>
      </c>
      <c r="L4" s="21"/>
      <c r="M4" s="66" t="s">
        <v>92</v>
      </c>
      <c r="N4" s="19" t="str">
        <f>IFERROR(VLOOKUP(B4,'[1]SQA Test design plan'!$F$4:$K$400,3,FALSE),"")</f>
        <v/>
      </c>
      <c r="O4" s="19" t="str">
        <f>IFERROR(VLOOKUP(B4,'[1]SQA Test design plan'!$F$4:$K$400,4,FALSE),"")</f>
        <v/>
      </c>
      <c r="P4" s="19" t="str">
        <f>IFERROR(VLOOKUP(B4,'[1]SQA Test design plan'!$F$4:$K$400,5,FALSE),"")</f>
        <v/>
      </c>
      <c r="Q4" s="19" t="str">
        <f>IFERROR(VLOOKUP(B4,'[1]SQA Test design plan'!$F$4:$K$400,6,FALSE),"")</f>
        <v/>
      </c>
      <c r="R4" s="19"/>
      <c r="S4" s="22"/>
      <c r="T4" s="22"/>
      <c r="U4" s="22"/>
      <c r="V4" s="22"/>
      <c r="W4" s="22"/>
      <c r="X4" s="22"/>
      <c r="Y4" s="22"/>
      <c r="Z4" s="22"/>
      <c r="AA4" s="23"/>
      <c r="AB4" s="23" t="str">
        <f>IFERROR(VLOOKUP(B4,'[1]RICEW Tracker'!$C$10:$H$95,3,FALSE),"")</f>
        <v/>
      </c>
      <c r="AC4" s="23" t="str">
        <f>IFERROR(VLOOKUP(B4,'[1]RICEW Tracker'!$C$17:$H$95,4,FALSE),"")</f>
        <v/>
      </c>
      <c r="AD4" s="23" t="str">
        <f>IFERROR(VLOOKUP(B4,'[1]RICEW Tracker'!$C$17:$H$95,5,FALSE),"")</f>
        <v/>
      </c>
      <c r="AE4" s="23" t="str">
        <f>IFERROR(VLOOKUP(B4,'[1]RICEW Tracker'!$C$17:$H$95,6,FALSE),"")</f>
        <v/>
      </c>
      <c r="AF4" s="23" t="str">
        <f>IFERROR(VLOOKUP(B4,'[1]RICEW Tracker'!$C$17:$H$95,7,FALSE),"")</f>
        <v/>
      </c>
      <c r="AG4" s="23" t="str">
        <f>IFERROR(VLOOKUP(D4,'[1]RICEW Tracker'!$C$17:$H$95,8,FALSE),"")</f>
        <v/>
      </c>
      <c r="AH4" s="24" t="str">
        <f t="shared" si="0"/>
        <v>Not Started</v>
      </c>
      <c r="AI4" s="37"/>
    </row>
    <row r="5" spans="1:35" s="14" customFormat="1" ht="15" hidden="1" customHeight="1" x14ac:dyDescent="0.25">
      <c r="A5" s="14" t="e">
        <f>VLOOKUP(WICERMaster[[#This Row],[RICEW ID]],[1]Sheet4!#REF!,1,FALSE)</f>
        <v>#REF!</v>
      </c>
      <c r="B5" s="15" t="s">
        <v>483</v>
      </c>
      <c r="C5" s="16" t="s">
        <v>484</v>
      </c>
      <c r="D5" s="16" t="s">
        <v>480</v>
      </c>
      <c r="E5" s="17" t="s">
        <v>66</v>
      </c>
      <c r="F5" s="17"/>
      <c r="G5" s="18" t="s">
        <v>92</v>
      </c>
      <c r="H5" s="18" t="s">
        <v>92</v>
      </c>
      <c r="I5" s="18" t="s">
        <v>93</v>
      </c>
      <c r="J5" s="18" t="s">
        <v>93</v>
      </c>
      <c r="K5" s="32" t="s">
        <v>92</v>
      </c>
      <c r="L5" s="21"/>
      <c r="M5" s="66" t="s">
        <v>92</v>
      </c>
      <c r="N5" s="19" t="str">
        <f>IFERROR(VLOOKUP(B5,'[1]SQA Test design plan'!$F$4:$K$400,3,FALSE),"")</f>
        <v/>
      </c>
      <c r="O5" s="19" t="str">
        <f>IFERROR(VLOOKUP(B5,'[1]SQA Test design plan'!$F$4:$K$400,4,FALSE),"")</f>
        <v/>
      </c>
      <c r="P5" s="19" t="str">
        <f>IFERROR(VLOOKUP(B5,'[1]SQA Test design plan'!$F$4:$K$400,5,FALSE),"")</f>
        <v/>
      </c>
      <c r="Q5" s="19" t="str">
        <f>IFERROR(VLOOKUP(B5,'[1]SQA Test design plan'!$F$4:$K$400,6,FALSE),"")</f>
        <v/>
      </c>
      <c r="R5" s="19"/>
      <c r="S5" s="22"/>
      <c r="T5" s="22"/>
      <c r="U5" s="22"/>
      <c r="V5" s="22"/>
      <c r="W5" s="22"/>
      <c r="X5" s="22"/>
      <c r="Y5" s="22"/>
      <c r="Z5" s="22"/>
      <c r="AA5" s="23"/>
      <c r="AB5" s="23" t="str">
        <f>IFERROR(VLOOKUP(B5,'[1]RICEW Tracker'!$C$10:$H$95,3,FALSE),"")</f>
        <v/>
      </c>
      <c r="AC5" s="23" t="str">
        <f>IFERROR(VLOOKUP(B5,'[1]RICEW Tracker'!$C$17:$H$95,4,FALSE),"")</f>
        <v/>
      </c>
      <c r="AD5" s="23" t="str">
        <f>IFERROR(VLOOKUP(B5,'[1]RICEW Tracker'!$C$17:$H$95,5,FALSE),"")</f>
        <v/>
      </c>
      <c r="AE5" s="23" t="str">
        <f>IFERROR(VLOOKUP(B5,'[1]RICEW Tracker'!$C$17:$H$95,6,FALSE),"")</f>
        <v/>
      </c>
      <c r="AF5" s="23" t="str">
        <f>IFERROR(VLOOKUP(B5,'[1]RICEW Tracker'!$C$17:$H$95,7,FALSE),"")</f>
        <v/>
      </c>
      <c r="AG5" s="23" t="str">
        <f>IFERROR(VLOOKUP(D5,'[1]RICEW Tracker'!$C$17:$H$95,8,FALSE),"")</f>
        <v/>
      </c>
      <c r="AH5" s="24" t="str">
        <f t="shared" si="0"/>
        <v>Not Started</v>
      </c>
      <c r="AI5" s="37"/>
    </row>
    <row r="6" spans="1:35" s="26" customFormat="1" ht="15" hidden="1" customHeight="1" x14ac:dyDescent="0.25">
      <c r="A6" s="14" t="e">
        <f>VLOOKUP(WICERMaster[[#This Row],[RICEW ID]],[1]Sheet4!#REF!,1,FALSE)</f>
        <v>#REF!</v>
      </c>
      <c r="B6" s="15" t="s">
        <v>485</v>
      </c>
      <c r="C6" s="16" t="s">
        <v>486</v>
      </c>
      <c r="D6" s="16" t="s">
        <v>480</v>
      </c>
      <c r="E6" s="17" t="s">
        <v>66</v>
      </c>
      <c r="F6" s="17"/>
      <c r="G6" s="18" t="s">
        <v>92</v>
      </c>
      <c r="H6" s="18" t="s">
        <v>92</v>
      </c>
      <c r="I6" s="18" t="s">
        <v>93</v>
      </c>
      <c r="J6" s="18" t="s">
        <v>93</v>
      </c>
      <c r="K6" s="32" t="s">
        <v>92</v>
      </c>
      <c r="L6" s="21"/>
      <c r="M6" s="66" t="s">
        <v>92</v>
      </c>
      <c r="N6" s="19" t="str">
        <f>IFERROR(VLOOKUP(B6,'[1]SQA Test design plan'!$F$4:$K$400,3,FALSE),"")</f>
        <v/>
      </c>
      <c r="O6" s="19" t="str">
        <f>IFERROR(VLOOKUP(B6,'[1]SQA Test design plan'!$F$4:$K$400,4,FALSE),"")</f>
        <v/>
      </c>
      <c r="P6" s="19" t="str">
        <f>IFERROR(VLOOKUP(B6,'[1]SQA Test design plan'!$F$4:$K$400,5,FALSE),"")</f>
        <v/>
      </c>
      <c r="Q6" s="19" t="str">
        <f>IFERROR(VLOOKUP(B6,'[1]SQA Test design plan'!$F$4:$K$400,6,FALSE),"")</f>
        <v/>
      </c>
      <c r="R6" s="19"/>
      <c r="S6" s="22"/>
      <c r="T6" s="22"/>
      <c r="U6" s="22"/>
      <c r="V6" s="22"/>
      <c r="W6" s="22"/>
      <c r="X6" s="22"/>
      <c r="Y6" s="22"/>
      <c r="Z6" s="22"/>
      <c r="AA6" s="23"/>
      <c r="AB6" s="23" t="str">
        <f>IFERROR(VLOOKUP(B6,'[1]RICEW Tracker'!$C$10:$H$95,3,FALSE),"")</f>
        <v/>
      </c>
      <c r="AC6" s="23" t="str">
        <f>IFERROR(VLOOKUP(B6,'[1]RICEW Tracker'!$C$17:$H$95,4,FALSE),"")</f>
        <v/>
      </c>
      <c r="AD6" s="23" t="str">
        <f>IFERROR(VLOOKUP(B6,'[1]RICEW Tracker'!$C$17:$H$95,5,FALSE),"")</f>
        <v/>
      </c>
      <c r="AE6" s="23" t="str">
        <f>IFERROR(VLOOKUP(B6,'[1]RICEW Tracker'!$C$17:$H$95,6,FALSE),"")</f>
        <v/>
      </c>
      <c r="AF6" s="23" t="str">
        <f>IFERROR(VLOOKUP(B6,'[1]RICEW Tracker'!$C$17:$H$95,7,FALSE),"")</f>
        <v/>
      </c>
      <c r="AG6" s="23" t="str">
        <f>IFERROR(VLOOKUP(D6,'[1]RICEW Tracker'!$C$17:$H$95,8,FALSE),"")</f>
        <v/>
      </c>
      <c r="AH6" s="24" t="str">
        <f t="shared" si="0"/>
        <v>Not Started</v>
      </c>
      <c r="AI6" s="37"/>
    </row>
    <row r="7" spans="1:35" s="14" customFormat="1" ht="15" hidden="1" customHeight="1" x14ac:dyDescent="0.25">
      <c r="A7" s="14" t="e">
        <f>VLOOKUP(WICERMaster[[#This Row],[RICEW ID]],[1]Sheet4!#REF!,1,FALSE)</f>
        <v>#REF!</v>
      </c>
      <c r="B7" s="15" t="s">
        <v>545</v>
      </c>
      <c r="C7" s="51" t="s">
        <v>546</v>
      </c>
      <c r="D7" s="16" t="s">
        <v>480</v>
      </c>
      <c r="E7" s="17" t="s">
        <v>66</v>
      </c>
      <c r="F7" s="17"/>
      <c r="G7" s="18" t="s">
        <v>92</v>
      </c>
      <c r="H7" s="18" t="s">
        <v>92</v>
      </c>
      <c r="I7" s="18" t="s">
        <v>93</v>
      </c>
      <c r="J7" s="18" t="s">
        <v>93</v>
      </c>
      <c r="K7" s="32" t="s">
        <v>92</v>
      </c>
      <c r="L7" s="21"/>
      <c r="M7" s="66" t="s">
        <v>92</v>
      </c>
      <c r="N7" s="19" t="str">
        <f>IFERROR(VLOOKUP(B7,'[1]SQA Test design plan'!$F$4:$K$400,3,FALSE),"")</f>
        <v/>
      </c>
      <c r="O7" s="19" t="str">
        <f>IFERROR(VLOOKUP(B7,'[1]SQA Test design plan'!$F$4:$K$400,4,FALSE),"")</f>
        <v/>
      </c>
      <c r="P7" s="19" t="str">
        <f>IFERROR(VLOOKUP(B7,'[1]SQA Test design plan'!$F$4:$K$400,5,FALSE),"")</f>
        <v/>
      </c>
      <c r="Q7" s="19" t="str">
        <f>IFERROR(VLOOKUP(B7,'[1]SQA Test design plan'!$F$4:$K$400,6,FALSE),"")</f>
        <v/>
      </c>
      <c r="R7" s="19"/>
      <c r="S7" s="22"/>
      <c r="T7" s="22"/>
      <c r="U7" s="22"/>
      <c r="V7" s="22"/>
      <c r="W7" s="22"/>
      <c r="X7" s="22"/>
      <c r="Y7" s="22"/>
      <c r="Z7" s="22"/>
      <c r="AA7" s="23"/>
      <c r="AB7" s="23" t="str">
        <f>IFERROR(VLOOKUP(B7,'[1]RICEW Tracker'!$C$10:$H$95,3,FALSE),"")</f>
        <v/>
      </c>
      <c r="AC7" s="23" t="str">
        <f>IFERROR(VLOOKUP(B7,'[1]RICEW Tracker'!$C$17:$H$95,4,FALSE),"")</f>
        <v/>
      </c>
      <c r="AD7" s="23" t="str">
        <f>IFERROR(VLOOKUP(B7,'[1]RICEW Tracker'!$C$17:$H$95,5,FALSE),"")</f>
        <v/>
      </c>
      <c r="AE7" s="23" t="str">
        <f>IFERROR(VLOOKUP(B7,'[1]RICEW Tracker'!$C$17:$H$95,6,FALSE),"")</f>
        <v/>
      </c>
      <c r="AF7" s="23" t="str">
        <f>IFERROR(VLOOKUP(B7,'[1]RICEW Tracker'!$C$17:$H$95,7,FALSE),"")</f>
        <v/>
      </c>
      <c r="AG7" s="23" t="str">
        <f>IFERROR(VLOOKUP(D7,'[1]RICEW Tracker'!$C$17:$H$95,8,FALSE),"")</f>
        <v/>
      </c>
      <c r="AH7" s="24" t="str">
        <f t="shared" si="0"/>
        <v>Not Started</v>
      </c>
      <c r="AI7" s="37"/>
    </row>
    <row r="8" spans="1:35" s="26" customFormat="1" ht="15" hidden="1" customHeight="1" x14ac:dyDescent="0.25">
      <c r="A8" s="14" t="e">
        <f>VLOOKUP(WICERMaster[[#This Row],[RICEW ID]],[1]Sheet4!#REF!,1,FALSE)</f>
        <v>#REF!</v>
      </c>
      <c r="B8" s="15" t="s">
        <v>547</v>
      </c>
      <c r="C8" s="25" t="s">
        <v>548</v>
      </c>
      <c r="D8" s="16" t="s">
        <v>480</v>
      </c>
      <c r="E8" s="17" t="s">
        <v>66</v>
      </c>
      <c r="F8" s="17"/>
      <c r="G8" s="18" t="s">
        <v>92</v>
      </c>
      <c r="H8" s="18" t="s">
        <v>92</v>
      </c>
      <c r="I8" s="18" t="s">
        <v>93</v>
      </c>
      <c r="J8" s="18" t="s">
        <v>93</v>
      </c>
      <c r="K8" s="32" t="s">
        <v>92</v>
      </c>
      <c r="L8" s="21"/>
      <c r="M8" s="66" t="s">
        <v>92</v>
      </c>
      <c r="N8" s="19" t="str">
        <f>IFERROR(VLOOKUP(B8,'[1]SQA Test design plan'!$F$4:$K$400,3,FALSE),"")</f>
        <v/>
      </c>
      <c r="O8" s="19" t="str">
        <f>IFERROR(VLOOKUP(B8,'[1]SQA Test design plan'!$F$4:$K$400,4,FALSE),"")</f>
        <v/>
      </c>
      <c r="P8" s="19" t="str">
        <f>IFERROR(VLOOKUP(B8,'[1]SQA Test design plan'!$F$4:$K$400,5,FALSE),"")</f>
        <v/>
      </c>
      <c r="Q8" s="19" t="str">
        <f>IFERROR(VLOOKUP(B8,'[1]SQA Test design plan'!$F$4:$K$400,6,FALSE),"")</f>
        <v/>
      </c>
      <c r="R8" s="19"/>
      <c r="S8" s="22"/>
      <c r="T8" s="22"/>
      <c r="U8" s="22"/>
      <c r="V8" s="22"/>
      <c r="W8" s="22"/>
      <c r="X8" s="22"/>
      <c r="Y8" s="22"/>
      <c r="Z8" s="22"/>
      <c r="AA8" s="24"/>
      <c r="AB8" s="23" t="str">
        <f>IFERROR(VLOOKUP(B8,'[1]RICEW Tracker'!$C$10:$H$95,3,FALSE),"")</f>
        <v/>
      </c>
      <c r="AC8" s="23" t="str">
        <f>IFERROR(VLOOKUP(B8,'[1]RICEW Tracker'!$C$17:$H$95,4,FALSE),"")</f>
        <v/>
      </c>
      <c r="AD8" s="23" t="str">
        <f>IFERROR(VLOOKUP(B8,'[1]RICEW Tracker'!$C$17:$H$95,5,FALSE),"")</f>
        <v/>
      </c>
      <c r="AE8" s="23" t="str">
        <f>IFERROR(VLOOKUP(B8,'[1]RICEW Tracker'!$C$17:$H$95,6,FALSE),"")</f>
        <v/>
      </c>
      <c r="AF8" s="23" t="str">
        <f>IFERROR(VLOOKUP(B8,'[1]RICEW Tracker'!$C$17:$H$95,7,FALSE),"")</f>
        <v/>
      </c>
      <c r="AG8" s="23" t="str">
        <f>IFERROR(VLOOKUP(D8,'[1]RICEW Tracker'!$C$17:$H$95,8,FALSE),"")</f>
        <v/>
      </c>
      <c r="AH8" s="24" t="str">
        <f t="shared" si="0"/>
        <v>Not Started</v>
      </c>
      <c r="AI8" s="37"/>
    </row>
    <row r="9" spans="1:35" s="14" customFormat="1" ht="15" hidden="1" customHeight="1" x14ac:dyDescent="0.25">
      <c r="A9" s="14" t="e">
        <f>VLOOKUP(WICERMaster[[#This Row],[RICEW ID]],[1]Sheet4!#REF!,1,FALSE)</f>
        <v>#REF!</v>
      </c>
      <c r="B9" s="15" t="s">
        <v>549</v>
      </c>
      <c r="C9" s="25" t="s">
        <v>550</v>
      </c>
      <c r="D9" s="16" t="s">
        <v>480</v>
      </c>
      <c r="E9" s="17" t="s">
        <v>66</v>
      </c>
      <c r="F9" s="17"/>
      <c r="G9" s="18" t="s">
        <v>92</v>
      </c>
      <c r="H9" s="18" t="s">
        <v>92</v>
      </c>
      <c r="I9" s="18" t="s">
        <v>93</v>
      </c>
      <c r="J9" s="18" t="s">
        <v>93</v>
      </c>
      <c r="K9" s="32" t="s">
        <v>92</v>
      </c>
      <c r="L9" s="21"/>
      <c r="M9" s="66" t="s">
        <v>92</v>
      </c>
      <c r="N9" s="19" t="str">
        <f>IFERROR(VLOOKUP(B9,'[1]SQA Test design plan'!$F$4:$K$400,3,FALSE),"")</f>
        <v/>
      </c>
      <c r="O9" s="19" t="str">
        <f>IFERROR(VLOOKUP(B9,'[1]SQA Test design plan'!$F$4:$K$400,4,FALSE),"")</f>
        <v/>
      </c>
      <c r="P9" s="19" t="str">
        <f>IFERROR(VLOOKUP(B9,'[1]SQA Test design plan'!$F$4:$K$400,5,FALSE),"")</f>
        <v/>
      </c>
      <c r="Q9" s="19" t="str">
        <f>IFERROR(VLOOKUP(B9,'[1]SQA Test design plan'!$F$4:$K$400,6,FALSE),"")</f>
        <v/>
      </c>
      <c r="R9" s="19"/>
      <c r="S9" s="22"/>
      <c r="T9" s="22"/>
      <c r="U9" s="22"/>
      <c r="V9" s="22"/>
      <c r="W9" s="22"/>
      <c r="X9" s="22"/>
      <c r="Y9" s="22"/>
      <c r="Z9" s="22"/>
      <c r="AA9" s="23"/>
      <c r="AB9" s="23" t="str">
        <f>IFERROR(VLOOKUP(B9,'[1]RICEW Tracker'!$C$10:$H$95,3,FALSE),"")</f>
        <v/>
      </c>
      <c r="AC9" s="23" t="str">
        <f>IFERROR(VLOOKUP(B9,'[1]RICEW Tracker'!$C$17:$H$95,4,FALSE),"")</f>
        <v/>
      </c>
      <c r="AD9" s="23" t="str">
        <f>IFERROR(VLOOKUP(B9,'[1]RICEW Tracker'!$C$17:$H$95,5,FALSE),"")</f>
        <v/>
      </c>
      <c r="AE9" s="23" t="str">
        <f>IFERROR(VLOOKUP(B9,'[1]RICEW Tracker'!$C$17:$H$95,6,FALSE),"")</f>
        <v/>
      </c>
      <c r="AF9" s="23" t="str">
        <f>IFERROR(VLOOKUP(B9,'[1]RICEW Tracker'!$C$17:$H$95,7,FALSE),"")</f>
        <v/>
      </c>
      <c r="AG9" s="23" t="str">
        <f>IFERROR(VLOOKUP(D9,'[1]RICEW Tracker'!$C$17:$H$95,8,FALSE),"")</f>
        <v/>
      </c>
      <c r="AH9" s="24" t="str">
        <f t="shared" si="0"/>
        <v>Not Started</v>
      </c>
      <c r="AI9" s="37"/>
    </row>
    <row r="10" spans="1:35" s="14" customFormat="1" ht="15" hidden="1" customHeight="1" x14ac:dyDescent="0.25">
      <c r="A10" s="14" t="e">
        <f>VLOOKUP(WICERMaster[[#This Row],[RICEW ID]],[1]Sheet4!#REF!,1,FALSE)</f>
        <v>#REF!</v>
      </c>
      <c r="B10" s="15" t="s">
        <v>551</v>
      </c>
      <c r="C10" s="16" t="s">
        <v>552</v>
      </c>
      <c r="D10" s="16" t="s">
        <v>480</v>
      </c>
      <c r="E10" s="17" t="s">
        <v>66</v>
      </c>
      <c r="F10" s="17"/>
      <c r="G10" s="18" t="s">
        <v>92</v>
      </c>
      <c r="H10" s="18" t="s">
        <v>92</v>
      </c>
      <c r="I10" s="18" t="s">
        <v>93</v>
      </c>
      <c r="J10" s="18" t="s">
        <v>93</v>
      </c>
      <c r="K10" s="32" t="s">
        <v>92</v>
      </c>
      <c r="L10" s="21"/>
      <c r="M10" s="66" t="s">
        <v>92</v>
      </c>
      <c r="N10" s="19" t="str">
        <f>IFERROR(VLOOKUP(B10,'[1]SQA Test design plan'!$F$4:$K$400,3,FALSE),"")</f>
        <v/>
      </c>
      <c r="O10" s="19" t="str">
        <f>IFERROR(VLOOKUP(B10,'[1]SQA Test design plan'!$F$4:$K$400,4,FALSE),"")</f>
        <v/>
      </c>
      <c r="P10" s="19" t="str">
        <f>IFERROR(VLOOKUP(B10,'[1]SQA Test design plan'!$F$4:$K$400,5,FALSE),"")</f>
        <v/>
      </c>
      <c r="Q10" s="19" t="str">
        <f>IFERROR(VLOOKUP(B10,'[1]SQA Test design plan'!$F$4:$K$400,6,FALSE),"")</f>
        <v/>
      </c>
      <c r="R10" s="19"/>
      <c r="S10" s="22"/>
      <c r="T10" s="22"/>
      <c r="U10" s="22"/>
      <c r="V10" s="22"/>
      <c r="W10" s="22"/>
      <c r="X10" s="22"/>
      <c r="Y10" s="22"/>
      <c r="Z10" s="22"/>
      <c r="AA10" s="23"/>
      <c r="AB10" s="23" t="str">
        <f>IFERROR(VLOOKUP(B10,'[1]RICEW Tracker'!$C$10:$H$95,3,FALSE),"")</f>
        <v/>
      </c>
      <c r="AC10" s="23" t="str">
        <f>IFERROR(VLOOKUP(B10,'[1]RICEW Tracker'!$C$17:$H$95,4,FALSE),"")</f>
        <v/>
      </c>
      <c r="AD10" s="23" t="str">
        <f>IFERROR(VLOOKUP(B10,'[1]RICEW Tracker'!$C$17:$H$95,5,FALSE),"")</f>
        <v/>
      </c>
      <c r="AE10" s="23" t="str">
        <f>IFERROR(VLOOKUP(B10,'[1]RICEW Tracker'!$C$17:$H$95,6,FALSE),"")</f>
        <v/>
      </c>
      <c r="AF10" s="23" t="str">
        <f>IFERROR(VLOOKUP(B10,'[1]RICEW Tracker'!$C$17:$H$95,7,FALSE),"")</f>
        <v/>
      </c>
      <c r="AG10" s="23" t="str">
        <f>IFERROR(VLOOKUP(D10,'[1]RICEW Tracker'!$C$17:$H$95,8,FALSE),"")</f>
        <v/>
      </c>
      <c r="AH10" s="24" t="str">
        <f t="shared" si="0"/>
        <v>Not Started</v>
      </c>
      <c r="AI10" s="37"/>
    </row>
    <row r="11" spans="1:35" s="14" customFormat="1" ht="15" hidden="1" customHeight="1" x14ac:dyDescent="0.25">
      <c r="A11" s="14" t="e">
        <f>VLOOKUP(WICERMaster[[#This Row],[RICEW ID]],[1]Sheet4!#REF!,1,FALSE)</f>
        <v>#REF!</v>
      </c>
      <c r="B11" s="15" t="s">
        <v>553</v>
      </c>
      <c r="C11" s="16" t="s">
        <v>554</v>
      </c>
      <c r="D11" s="16" t="s">
        <v>480</v>
      </c>
      <c r="E11" s="17" t="s">
        <v>66</v>
      </c>
      <c r="F11" s="17"/>
      <c r="G11" s="18" t="s">
        <v>92</v>
      </c>
      <c r="H11" s="18" t="s">
        <v>92</v>
      </c>
      <c r="I11" s="18" t="s">
        <v>93</v>
      </c>
      <c r="J11" s="18" t="s">
        <v>93</v>
      </c>
      <c r="K11" s="32" t="s">
        <v>92</v>
      </c>
      <c r="L11" s="21"/>
      <c r="M11" s="66" t="s">
        <v>92</v>
      </c>
      <c r="N11" s="19" t="str">
        <f>IFERROR(VLOOKUP(B11,'[1]SQA Test design plan'!$F$4:$K$400,3,FALSE),"")</f>
        <v/>
      </c>
      <c r="O11" s="19" t="str">
        <f>IFERROR(VLOOKUP(B11,'[1]SQA Test design plan'!$F$4:$K$400,4,FALSE),"")</f>
        <v/>
      </c>
      <c r="P11" s="19" t="str">
        <f>IFERROR(VLOOKUP(B11,'[1]SQA Test design plan'!$F$4:$K$400,5,FALSE),"")</f>
        <v/>
      </c>
      <c r="Q11" s="19" t="str">
        <f>IFERROR(VLOOKUP(B11,'[1]SQA Test design plan'!$F$4:$K$400,6,FALSE),"")</f>
        <v/>
      </c>
      <c r="R11" s="19"/>
      <c r="S11" s="22"/>
      <c r="T11" s="22"/>
      <c r="U11" s="22"/>
      <c r="V11" s="22"/>
      <c r="W11" s="22"/>
      <c r="X11" s="22"/>
      <c r="Y11" s="22"/>
      <c r="Z11" s="22"/>
      <c r="AA11" s="23"/>
      <c r="AB11" s="23" t="str">
        <f>IFERROR(VLOOKUP(B11,'[1]RICEW Tracker'!$C$10:$H$95,3,FALSE),"")</f>
        <v/>
      </c>
      <c r="AC11" s="23" t="str">
        <f>IFERROR(VLOOKUP(B11,'[1]RICEW Tracker'!$C$17:$H$95,4,FALSE),"")</f>
        <v/>
      </c>
      <c r="AD11" s="23" t="str">
        <f>IFERROR(VLOOKUP(B11,'[1]RICEW Tracker'!$C$17:$H$95,5,FALSE),"")</f>
        <v/>
      </c>
      <c r="AE11" s="23" t="str">
        <f>IFERROR(VLOOKUP(B11,'[1]RICEW Tracker'!$C$17:$H$95,6,FALSE),"")</f>
        <v/>
      </c>
      <c r="AF11" s="23" t="str">
        <f>IFERROR(VLOOKUP(B11,'[1]RICEW Tracker'!$C$17:$H$95,7,FALSE),"")</f>
        <v/>
      </c>
      <c r="AG11" s="23" t="str">
        <f>IFERROR(VLOOKUP(D11,'[1]RICEW Tracker'!$C$17:$H$95,8,FALSE),"")</f>
        <v/>
      </c>
      <c r="AH11" s="24" t="str">
        <f t="shared" si="0"/>
        <v>Not Started</v>
      </c>
      <c r="AI11" s="37"/>
    </row>
    <row r="12" spans="1:35" s="26" customFormat="1" ht="15" hidden="1" customHeight="1" x14ac:dyDescent="0.25">
      <c r="A12" s="14" t="e">
        <f>VLOOKUP(WICERMaster[[#This Row],[RICEW ID]],[1]Sheet4!#REF!,1,FALSE)</f>
        <v>#REF!</v>
      </c>
      <c r="B12" s="15" t="s">
        <v>555</v>
      </c>
      <c r="C12" s="16" t="s">
        <v>556</v>
      </c>
      <c r="D12" s="16" t="s">
        <v>480</v>
      </c>
      <c r="E12" s="17" t="s">
        <v>66</v>
      </c>
      <c r="F12" s="17"/>
      <c r="G12" s="18" t="s">
        <v>92</v>
      </c>
      <c r="H12" s="18" t="s">
        <v>92</v>
      </c>
      <c r="I12" s="18" t="s">
        <v>93</v>
      </c>
      <c r="J12" s="18" t="s">
        <v>93</v>
      </c>
      <c r="K12" s="32" t="s">
        <v>92</v>
      </c>
      <c r="L12" s="21"/>
      <c r="M12" s="66" t="s">
        <v>92</v>
      </c>
      <c r="N12" s="19" t="str">
        <f>IFERROR(VLOOKUP(B12,'[1]SQA Test design plan'!$F$4:$K$400,3,FALSE),"")</f>
        <v/>
      </c>
      <c r="O12" s="19" t="str">
        <f>IFERROR(VLOOKUP(B12,'[1]SQA Test design plan'!$F$4:$K$400,4,FALSE),"")</f>
        <v/>
      </c>
      <c r="P12" s="19" t="str">
        <f>IFERROR(VLOOKUP(B12,'[1]SQA Test design plan'!$F$4:$K$400,5,FALSE),"")</f>
        <v/>
      </c>
      <c r="Q12" s="19" t="str">
        <f>IFERROR(VLOOKUP(B12,'[1]SQA Test design plan'!$F$4:$K$400,6,FALSE),"")</f>
        <v/>
      </c>
      <c r="R12" s="19"/>
      <c r="S12" s="22"/>
      <c r="T12" s="22"/>
      <c r="U12" s="22"/>
      <c r="V12" s="22"/>
      <c r="W12" s="22"/>
      <c r="X12" s="22"/>
      <c r="Y12" s="22"/>
      <c r="Z12" s="22"/>
      <c r="AA12" s="23"/>
      <c r="AB12" s="23" t="str">
        <f>IFERROR(VLOOKUP(B12,'[1]RICEW Tracker'!$C$10:$H$95,3,FALSE),"")</f>
        <v/>
      </c>
      <c r="AC12" s="23" t="str">
        <f>IFERROR(VLOOKUP(B12,'[1]RICEW Tracker'!$C$17:$H$95,4,FALSE),"")</f>
        <v/>
      </c>
      <c r="AD12" s="23" t="str">
        <f>IFERROR(VLOOKUP(B12,'[1]RICEW Tracker'!$C$17:$H$95,5,FALSE),"")</f>
        <v/>
      </c>
      <c r="AE12" s="23" t="str">
        <f>IFERROR(VLOOKUP(B12,'[1]RICEW Tracker'!$C$17:$H$95,6,FALSE),"")</f>
        <v/>
      </c>
      <c r="AF12" s="23" t="str">
        <f>IFERROR(VLOOKUP(B12,'[1]RICEW Tracker'!$C$17:$H$95,7,FALSE),"")</f>
        <v/>
      </c>
      <c r="AG12" s="23" t="str">
        <f>IFERROR(VLOOKUP(D12,'[1]RICEW Tracker'!$C$17:$H$95,8,FALSE),"")</f>
        <v/>
      </c>
      <c r="AH12" s="24" t="str">
        <f t="shared" si="0"/>
        <v>Not Started</v>
      </c>
      <c r="AI12" s="37"/>
    </row>
    <row r="13" spans="1:35" s="26" customFormat="1" ht="15" hidden="1" customHeight="1" x14ac:dyDescent="0.2">
      <c r="A13" s="14" t="e">
        <f>VLOOKUP(WICERMaster[[#This Row],[RICEW ID]],[1]Sheet4!#REF!,1,FALSE)</f>
        <v>#REF!</v>
      </c>
      <c r="B13" s="15" t="s">
        <v>164</v>
      </c>
      <c r="C13" s="16" t="s">
        <v>165</v>
      </c>
      <c r="D13" s="16" t="s">
        <v>32</v>
      </c>
      <c r="E13" s="17" t="s">
        <v>33</v>
      </c>
      <c r="F13" s="17"/>
      <c r="G13" s="18" t="s">
        <v>166</v>
      </c>
      <c r="H13" s="18" t="s">
        <v>166</v>
      </c>
      <c r="I13" s="18" t="s">
        <v>35</v>
      </c>
      <c r="J13" s="18" t="s">
        <v>154</v>
      </c>
      <c r="K13" s="19" t="s">
        <v>37</v>
      </c>
      <c r="L13" s="38">
        <f>VLOOKUP(B13,'[2]Data from Pivot'!$F$4:$G$224,2,FALSE)</f>
        <v>43259</v>
      </c>
      <c r="M13" s="67" t="s">
        <v>155</v>
      </c>
      <c r="N13" s="39" t="str">
        <f>IFERROR(VLOOKUP(B13,'[1]SQA Test design plan'!$F$4:$K$400,3,FALSE),"")</f>
        <v/>
      </c>
      <c r="O13" s="39" t="str">
        <f>IFERROR(VLOOKUP(B13,'[1]SQA Test design plan'!$F$4:$K$400,4,FALSE),"")</f>
        <v/>
      </c>
      <c r="P13" s="39" t="e">
        <f>ROUND(N13*80%,0)</f>
        <v>#VALUE!</v>
      </c>
      <c r="Q13" s="39" t="e">
        <f>N13-P13</f>
        <v>#VALUE!</v>
      </c>
      <c r="R13" s="39"/>
      <c r="S13" s="21">
        <v>43315</v>
      </c>
      <c r="T13" s="21"/>
      <c r="U13" s="21"/>
      <c r="V13" s="21"/>
      <c r="W13" s="21"/>
      <c r="X13" s="21"/>
      <c r="Y13" s="21"/>
      <c r="Z13" s="21" t="s">
        <v>42</v>
      </c>
      <c r="AA13" s="40"/>
      <c r="AB13" s="23" t="str">
        <f>IFERROR(VLOOKUP(B13,'[1]RICEW Tracker'!$C$10:$H$95,3,FALSE),"")</f>
        <v/>
      </c>
      <c r="AC13" s="23" t="str">
        <f>IFERROR(VLOOKUP(B13,'[1]RICEW Tracker'!$C$17:$H$95,4,FALSE),"")</f>
        <v/>
      </c>
      <c r="AD13" s="23" t="str">
        <f>IFERROR(VLOOKUP(B13,'[1]RICEW Tracker'!$C$17:$H$95,5,FALSE),"")</f>
        <v/>
      </c>
      <c r="AE13" s="23" t="str">
        <f>IFERROR(VLOOKUP(B13,'[1]RICEW Tracker'!$C$17:$H$95,6,FALSE),"")</f>
        <v/>
      </c>
      <c r="AF13" s="23" t="str">
        <f>IFERROR(VLOOKUP(B13,'[1]RICEW Tracker'!$C$17:$H$95,7,FALSE),"")</f>
        <v/>
      </c>
      <c r="AG13" s="23" t="str">
        <f>IFERROR(VLOOKUP(D13,'[1]RICEW Tracker'!$C$17:$H$95,8,FALSE),"")</f>
        <v/>
      </c>
      <c r="AH13" s="24" t="str">
        <f t="shared" si="0"/>
        <v>Not Started</v>
      </c>
      <c r="AI13" s="41"/>
    </row>
    <row r="14" spans="1:35" s="14" customFormat="1" ht="15" hidden="1" customHeight="1" x14ac:dyDescent="0.25">
      <c r="A14" s="14" t="e">
        <f>VLOOKUP(WICERMaster[[#This Row],[RICEW ID]],[1]Sheet4!#REF!,1,FALSE)</f>
        <v>#REF!</v>
      </c>
      <c r="B14" s="15" t="s">
        <v>1072</v>
      </c>
      <c r="C14" s="16" t="s">
        <v>1073</v>
      </c>
      <c r="D14" s="16" t="s">
        <v>32</v>
      </c>
      <c r="E14" s="17" t="s">
        <v>255</v>
      </c>
      <c r="F14" s="17"/>
      <c r="G14" s="18" t="s">
        <v>166</v>
      </c>
      <c r="H14" s="18" t="s">
        <v>166</v>
      </c>
      <c r="I14" s="18" t="s">
        <v>35</v>
      </c>
      <c r="J14" s="17" t="s">
        <v>154</v>
      </c>
      <c r="K14" s="19" t="s">
        <v>37</v>
      </c>
      <c r="L14" s="20">
        <f>VLOOKUP(B14,'[2]Data from Pivot'!$F$4:$G$224,2,FALSE)</f>
        <v>43244</v>
      </c>
      <c r="M14" s="67" t="s">
        <v>38</v>
      </c>
      <c r="N14" s="19" t="str">
        <f>IFERROR(VLOOKUP(B14,'[1]SQA Test design plan'!$F$4:$K$400,3,FALSE),"")</f>
        <v/>
      </c>
      <c r="O14" s="19" t="str">
        <f>IFERROR(VLOOKUP(B14,'[1]SQA Test design plan'!$F$4:$K$400,4,FALSE),"")</f>
        <v/>
      </c>
      <c r="P14" s="19" t="str">
        <f>IFERROR(VLOOKUP(B14,'[1]SQA Test design plan'!$F$4:$K$400,5,FALSE),"")</f>
        <v/>
      </c>
      <c r="Q14" s="19" t="str">
        <f>IFERROR(VLOOKUP(B14,'[1]SQA Test design plan'!$F$4:$K$400,6,FALSE),"")</f>
        <v/>
      </c>
      <c r="R14" s="19"/>
      <c r="S14" s="21">
        <v>43317</v>
      </c>
      <c r="T14" s="21"/>
      <c r="U14" s="21"/>
      <c r="V14" s="21"/>
      <c r="W14" s="21"/>
      <c r="X14" s="21"/>
      <c r="Y14" s="21"/>
      <c r="Z14" s="22" t="s">
        <v>39</v>
      </c>
      <c r="AA14" s="23"/>
      <c r="AB14" s="23" t="str">
        <f>IFERROR(VLOOKUP(B14,'[1]RICEW Tracker'!$C$10:$H$95,3,FALSE),"")</f>
        <v/>
      </c>
      <c r="AC14" s="23" t="str">
        <f>IFERROR(VLOOKUP(B14,'[1]RICEW Tracker'!$C$17:$H$95,4,FALSE),"")</f>
        <v/>
      </c>
      <c r="AD14" s="23" t="str">
        <f>IFERROR(VLOOKUP(B14,'[1]RICEW Tracker'!$C$17:$H$95,5,FALSE),"")</f>
        <v/>
      </c>
      <c r="AE14" s="23" t="str">
        <f>IFERROR(VLOOKUP(B14,'[1]RICEW Tracker'!$C$17:$H$95,6,FALSE),"")</f>
        <v/>
      </c>
      <c r="AF14" s="23" t="str">
        <f>IFERROR(VLOOKUP(B14,'[1]RICEW Tracker'!$C$17:$H$95,7,FALSE),"")</f>
        <v/>
      </c>
      <c r="AG14" s="23" t="str">
        <f>IFERROR(VLOOKUP(D14,'[1]RICEW Tracker'!$C$17:$H$95,8,FALSE),"")</f>
        <v/>
      </c>
      <c r="AH14" s="24" t="str">
        <f t="shared" si="0"/>
        <v>Not Started</v>
      </c>
      <c r="AI14" s="37"/>
    </row>
    <row r="15" spans="1:35" s="14" customFormat="1" ht="15" hidden="1" customHeight="1" x14ac:dyDescent="0.25">
      <c r="A15" s="14" t="e">
        <f>VLOOKUP(WICERMaster[[#This Row],[RICEW ID]],[1]Sheet4!#REF!,1,FALSE)</f>
        <v>#REF!</v>
      </c>
      <c r="B15" s="15" t="s">
        <v>1074</v>
      </c>
      <c r="C15" s="16" t="s">
        <v>1075</v>
      </c>
      <c r="D15" s="16" t="s">
        <v>32</v>
      </c>
      <c r="E15" s="17" t="s">
        <v>255</v>
      </c>
      <c r="F15" s="17"/>
      <c r="G15" s="18" t="s">
        <v>166</v>
      </c>
      <c r="H15" s="18" t="s">
        <v>166</v>
      </c>
      <c r="I15" s="18" t="s">
        <v>35</v>
      </c>
      <c r="J15" s="17" t="s">
        <v>154</v>
      </c>
      <c r="K15" s="19" t="s">
        <v>37</v>
      </c>
      <c r="L15" s="20">
        <f>VLOOKUP(B15,'[2]Data from Pivot'!$F$4:$G$224,2,FALSE)</f>
        <v>43234</v>
      </c>
      <c r="M15" s="67" t="s">
        <v>38</v>
      </c>
      <c r="N15" s="19" t="str">
        <f>IFERROR(VLOOKUP(B15,'[1]SQA Test design plan'!$F$4:$K$400,3,FALSE),"")</f>
        <v/>
      </c>
      <c r="O15" s="19" t="str">
        <f>IFERROR(VLOOKUP(B15,'[1]SQA Test design plan'!$F$4:$K$400,4,FALSE),"")</f>
        <v/>
      </c>
      <c r="P15" s="19" t="str">
        <f>IFERROR(VLOOKUP(B15,'[1]SQA Test design plan'!$F$4:$K$400,5,FALSE),"")</f>
        <v/>
      </c>
      <c r="Q15" s="19" t="str">
        <f>IFERROR(VLOOKUP(B15,'[1]SQA Test design plan'!$F$4:$K$400,6,FALSE),"")</f>
        <v/>
      </c>
      <c r="R15" s="19"/>
      <c r="S15" s="21">
        <v>43317</v>
      </c>
      <c r="T15" s="21"/>
      <c r="U15" s="21"/>
      <c r="V15" s="21"/>
      <c r="W15" s="21"/>
      <c r="X15" s="21"/>
      <c r="Y15" s="21"/>
      <c r="Z15" s="22" t="s">
        <v>39</v>
      </c>
      <c r="AA15" s="23"/>
      <c r="AB15" s="23" t="str">
        <f>IFERROR(VLOOKUP(B15,'[1]RICEW Tracker'!$C$10:$H$95,3,FALSE),"")</f>
        <v/>
      </c>
      <c r="AC15" s="23" t="str">
        <f>IFERROR(VLOOKUP(B15,'[1]RICEW Tracker'!$C$17:$H$95,4,FALSE),"")</f>
        <v/>
      </c>
      <c r="AD15" s="23" t="str">
        <f>IFERROR(VLOOKUP(B15,'[1]RICEW Tracker'!$C$17:$H$95,5,FALSE),"")</f>
        <v/>
      </c>
      <c r="AE15" s="23" t="str">
        <f>IFERROR(VLOOKUP(B15,'[1]RICEW Tracker'!$C$17:$H$95,6,FALSE),"")</f>
        <v/>
      </c>
      <c r="AF15" s="23" t="str">
        <f>IFERROR(VLOOKUP(B15,'[1]RICEW Tracker'!$C$17:$H$95,7,FALSE),"")</f>
        <v/>
      </c>
      <c r="AG15" s="23" t="str">
        <f>IFERROR(VLOOKUP(D15,'[1]RICEW Tracker'!$C$17:$H$95,8,FALSE),"")</f>
        <v/>
      </c>
      <c r="AH15" s="24" t="str">
        <f t="shared" si="0"/>
        <v>Not Started</v>
      </c>
      <c r="AI15" s="37"/>
    </row>
    <row r="16" spans="1:35" s="14" customFormat="1" ht="15" hidden="1" customHeight="1" x14ac:dyDescent="0.25">
      <c r="A16" s="14" t="e">
        <f>VLOOKUP(WICERMaster[[#This Row],[RICEW ID]],[1]Sheet4!#REF!,1,FALSE)</f>
        <v>#REF!</v>
      </c>
      <c r="B16" s="15" t="s">
        <v>215</v>
      </c>
      <c r="C16" s="16" t="s">
        <v>216</v>
      </c>
      <c r="D16" s="16" t="s">
        <v>32</v>
      </c>
      <c r="E16" s="18" t="s">
        <v>33</v>
      </c>
      <c r="F16" s="18"/>
      <c r="G16" s="18" t="s">
        <v>166</v>
      </c>
      <c r="H16" s="18" t="s">
        <v>166</v>
      </c>
      <c r="I16" s="18" t="s">
        <v>35</v>
      </c>
      <c r="J16" s="44" t="s">
        <v>204</v>
      </c>
      <c r="K16" s="19" t="s">
        <v>37</v>
      </c>
      <c r="L16" s="20">
        <f>VLOOKUP(B16,'[2]Data from Pivot'!$F$4:$G$224,2,FALSE)</f>
        <v>43239</v>
      </c>
      <c r="M16" s="67" t="s">
        <v>101</v>
      </c>
      <c r="N16" s="19" t="str">
        <f>IFERROR(VLOOKUP(B16,'[1]SQA Test design plan'!$F$4:$K$400,3,FALSE),"")</f>
        <v/>
      </c>
      <c r="O16" s="19" t="str">
        <f>IFERROR(VLOOKUP(B16,'[1]SQA Test design plan'!$F$4:$K$400,4,FALSE),"")</f>
        <v/>
      </c>
      <c r="P16" s="19" t="str">
        <f>IFERROR(VLOOKUP(B16,'[1]SQA Test design plan'!$F$4:$K$400,5,FALSE),"")</f>
        <v/>
      </c>
      <c r="Q16" s="19" t="str">
        <f>IFERROR(VLOOKUP(B16,'[1]SQA Test design plan'!$F$4:$K$400,6,FALSE),"")</f>
        <v/>
      </c>
      <c r="R16" s="19"/>
      <c r="S16" s="21">
        <v>43315</v>
      </c>
      <c r="T16" s="21"/>
      <c r="U16" s="21"/>
      <c r="V16" s="21"/>
      <c r="W16" s="21"/>
      <c r="X16" s="21"/>
      <c r="Y16" s="21"/>
      <c r="Z16" s="21" t="s">
        <v>102</v>
      </c>
      <c r="AA16" s="45"/>
      <c r="AB16" s="23" t="str">
        <f>IFERROR(VLOOKUP(B16,'[1]RICEW Tracker'!$C$10:$H$95,3,FALSE),"")</f>
        <v/>
      </c>
      <c r="AC16" s="23" t="str">
        <f>IFERROR(VLOOKUP(B16,'[1]RICEW Tracker'!$C$17:$H$95,4,FALSE),"")</f>
        <v/>
      </c>
      <c r="AD16" s="23" t="str">
        <f>IFERROR(VLOOKUP(B16,'[1]RICEW Tracker'!$C$17:$H$95,5,FALSE),"")</f>
        <v/>
      </c>
      <c r="AE16" s="23" t="str">
        <f>IFERROR(VLOOKUP(B16,'[1]RICEW Tracker'!$C$17:$H$95,6,FALSE),"")</f>
        <v/>
      </c>
      <c r="AF16" s="23" t="str">
        <f>IFERROR(VLOOKUP(B16,'[1]RICEW Tracker'!$C$17:$H$95,7,FALSE),"")</f>
        <v/>
      </c>
      <c r="AG16" s="23" t="str">
        <f>IFERROR(VLOOKUP(D16,'[1]RICEW Tracker'!$C$17:$H$95,8,FALSE),"")</f>
        <v/>
      </c>
      <c r="AH16" s="24" t="str">
        <f t="shared" si="0"/>
        <v>Not Started</v>
      </c>
      <c r="AI16" s="26"/>
    </row>
    <row r="17" spans="1:35" s="14" customFormat="1" ht="15" hidden="1" customHeight="1" x14ac:dyDescent="0.25">
      <c r="A17" s="14" t="e">
        <f>VLOOKUP(WICERMaster[[#This Row],[RICEW ID]],[1]Sheet4!#REF!,1,FALSE)</f>
        <v>#REF!</v>
      </c>
      <c r="B17" s="15" t="s">
        <v>167</v>
      </c>
      <c r="C17" s="16" t="s">
        <v>168</v>
      </c>
      <c r="D17" s="16" t="s">
        <v>32</v>
      </c>
      <c r="E17" s="17" t="s">
        <v>33</v>
      </c>
      <c r="F17" s="17"/>
      <c r="G17" s="18" t="s">
        <v>45</v>
      </c>
      <c r="H17" s="18" t="s">
        <v>45</v>
      </c>
      <c r="I17" s="18" t="s">
        <v>35</v>
      </c>
      <c r="J17" s="17" t="s">
        <v>36</v>
      </c>
      <c r="K17" s="19" t="s">
        <v>37</v>
      </c>
      <c r="L17" s="20">
        <f>VLOOKUP(B17,'[2]Data from Pivot'!$F$4:$G$224,2,FALSE)</f>
        <v>43263</v>
      </c>
      <c r="M17" s="67" t="s">
        <v>101</v>
      </c>
      <c r="N17" s="19" t="str">
        <f>IFERROR(VLOOKUP(B17,'[1]SQA Test design plan'!$F$4:$K$400,3,FALSE),"")</f>
        <v/>
      </c>
      <c r="O17" s="19" t="str">
        <f>IFERROR(VLOOKUP(B17,'[1]SQA Test design plan'!$F$4:$K$400,4,FALSE),"")</f>
        <v/>
      </c>
      <c r="P17" s="19" t="str">
        <f>IFERROR(VLOOKUP(B17,'[1]SQA Test design plan'!$F$4:$K$400,5,FALSE),"")</f>
        <v/>
      </c>
      <c r="Q17" s="19" t="str">
        <f>IFERROR(VLOOKUP(B17,'[1]SQA Test design plan'!$F$4:$K$400,6,FALSE),"")</f>
        <v/>
      </c>
      <c r="R17" s="19"/>
      <c r="S17" s="36">
        <v>43277</v>
      </c>
      <c r="T17" s="36"/>
      <c r="U17" s="36"/>
      <c r="V17" s="36"/>
      <c r="W17" s="36"/>
      <c r="X17" s="36"/>
      <c r="Y17" s="36"/>
      <c r="Z17" s="21" t="s">
        <v>102</v>
      </c>
      <c r="AA17" s="36">
        <v>43277</v>
      </c>
      <c r="AB17" s="23" t="str">
        <f>IFERROR(VLOOKUP(B17,'[1]RICEW Tracker'!$C$10:$H$95,3,FALSE),"")</f>
        <v/>
      </c>
      <c r="AC17" s="23" t="str">
        <f>IFERROR(VLOOKUP(B17,'[1]RICEW Tracker'!$C$17:$H$95,4,FALSE),"")</f>
        <v/>
      </c>
      <c r="AD17" s="23" t="str">
        <f>IFERROR(VLOOKUP(B17,'[1]RICEW Tracker'!$C$17:$H$95,5,FALSE),"")</f>
        <v/>
      </c>
      <c r="AE17" s="23" t="str">
        <f>IFERROR(VLOOKUP(B17,'[1]RICEW Tracker'!$C$17:$H$95,6,FALSE),"")</f>
        <v/>
      </c>
      <c r="AF17" s="23" t="str">
        <f>IFERROR(VLOOKUP(B17,'[1]RICEW Tracker'!$C$17:$H$95,7,FALSE),"")</f>
        <v/>
      </c>
      <c r="AG17" s="23" t="str">
        <f>IFERROR(VLOOKUP(D17,'[1]RICEW Tracker'!$C$17:$H$95,8,FALSE),"")</f>
        <v/>
      </c>
      <c r="AH17" s="24" t="str">
        <f t="shared" si="0"/>
        <v>Not Started</v>
      </c>
      <c r="AI17" s="37" t="e">
        <f>AB17/N17</f>
        <v>#VALUE!</v>
      </c>
    </row>
    <row r="18" spans="1:35" s="14" customFormat="1" ht="15" hidden="1" customHeight="1" x14ac:dyDescent="0.25">
      <c r="A18" s="14" t="e">
        <f>VLOOKUP(WICERMaster[[#This Row],[RICEW ID]],[1]Sheet4!#REF!,1,FALSE)</f>
        <v>#REF!</v>
      </c>
      <c r="B18" s="15" t="s">
        <v>213</v>
      </c>
      <c r="C18" s="16" t="s">
        <v>214</v>
      </c>
      <c r="D18" s="16" t="s">
        <v>32</v>
      </c>
      <c r="E18" s="17" t="s">
        <v>33</v>
      </c>
      <c r="F18" s="17"/>
      <c r="G18" s="18" t="s">
        <v>45</v>
      </c>
      <c r="H18" s="18" t="s">
        <v>45</v>
      </c>
      <c r="I18" s="18" t="s">
        <v>35</v>
      </c>
      <c r="J18" s="17" t="s">
        <v>36</v>
      </c>
      <c r="K18" s="19" t="s">
        <v>37</v>
      </c>
      <c r="L18" s="20">
        <f>VLOOKUP(B18,'[2]Data from Pivot'!$F$4:$G$224,2,FALSE)</f>
        <v>43251</v>
      </c>
      <c r="M18" s="67" t="s">
        <v>38</v>
      </c>
      <c r="N18" s="19" t="str">
        <f>IFERROR(VLOOKUP(B18,'[1]SQA Test design plan'!$F$4:$K$400,3,FALSE),"")</f>
        <v/>
      </c>
      <c r="O18" s="19" t="str">
        <f>IFERROR(VLOOKUP(B18,'[1]SQA Test design plan'!$F$4:$K$400,4,FALSE),"")</f>
        <v/>
      </c>
      <c r="P18" s="19" t="str">
        <f>IFERROR(VLOOKUP(B18,'[1]SQA Test design plan'!$F$4:$K$400,5,FALSE),"")</f>
        <v/>
      </c>
      <c r="Q18" s="19" t="str">
        <f>IFERROR(VLOOKUP(B18,'[1]SQA Test design plan'!$F$4:$K$400,6,FALSE),"")</f>
        <v/>
      </c>
      <c r="R18" s="19"/>
      <c r="S18" s="21">
        <v>43283</v>
      </c>
      <c r="T18" s="21"/>
      <c r="U18" s="21"/>
      <c r="V18" s="21"/>
      <c r="W18" s="21"/>
      <c r="X18" s="21"/>
      <c r="Y18" s="21"/>
      <c r="Z18" s="21" t="s">
        <v>42</v>
      </c>
      <c r="AA18" s="36">
        <v>43277</v>
      </c>
      <c r="AB18" s="23" t="str">
        <f>IFERROR(VLOOKUP(B18,'[1]RICEW Tracker'!$C$10:$H$95,3,FALSE),"")</f>
        <v/>
      </c>
      <c r="AC18" s="23" t="str">
        <f>IFERROR(VLOOKUP(B18,'[1]RICEW Tracker'!$C$17:$H$95,4,FALSE),"")</f>
        <v/>
      </c>
      <c r="AD18" s="23" t="str">
        <f>IFERROR(VLOOKUP(B18,'[1]RICEW Tracker'!$C$17:$H$95,5,FALSE),"")</f>
        <v/>
      </c>
      <c r="AE18" s="23" t="str">
        <f>IFERROR(VLOOKUP(B18,'[1]RICEW Tracker'!$C$17:$H$95,6,FALSE),"")</f>
        <v/>
      </c>
      <c r="AF18" s="23" t="str">
        <f>IFERROR(VLOOKUP(B18,'[1]RICEW Tracker'!$C$17:$H$95,7,FALSE),"")</f>
        <v/>
      </c>
      <c r="AG18" s="23" t="str">
        <f>IFERROR(VLOOKUP(D18,'[1]RICEW Tracker'!$C$17:$H$95,8,FALSE),"")</f>
        <v/>
      </c>
      <c r="AH18" s="24" t="str">
        <f t="shared" si="0"/>
        <v>Not Started</v>
      </c>
      <c r="AI18" s="37" t="e">
        <f>AB18/N18</f>
        <v>#VALUE!</v>
      </c>
    </row>
    <row r="19" spans="1:35" s="14" customFormat="1" ht="15" hidden="1" customHeight="1" x14ac:dyDescent="0.25">
      <c r="A19" s="14" t="e">
        <f>VLOOKUP(WICERMaster[[#This Row],[RICEW ID]],[1]Sheet4!#REF!,1,FALSE)</f>
        <v>#REF!</v>
      </c>
      <c r="B19" s="15" t="s">
        <v>503</v>
      </c>
      <c r="C19" s="16" t="s">
        <v>504</v>
      </c>
      <c r="D19" s="16" t="s">
        <v>32</v>
      </c>
      <c r="E19" s="17" t="s">
        <v>66</v>
      </c>
      <c r="F19" s="17"/>
      <c r="G19" s="18" t="s">
        <v>45</v>
      </c>
      <c r="H19" s="18" t="s">
        <v>45</v>
      </c>
      <c r="I19" s="18" t="s">
        <v>35</v>
      </c>
      <c r="J19" s="18" t="s">
        <v>36</v>
      </c>
      <c r="K19" s="19" t="s">
        <v>37</v>
      </c>
      <c r="L19" s="21">
        <f>VLOOKUP(B19,'[2]Data from Pivot'!$F$4:$G$224,2,FALSE)</f>
        <v>43242</v>
      </c>
      <c r="M19" s="67" t="s">
        <v>38</v>
      </c>
      <c r="N19" s="19" t="str">
        <f>IFERROR(VLOOKUP(B19,'[1]SQA Test design plan'!$F$4:$K$400,3,FALSE),"")</f>
        <v/>
      </c>
      <c r="O19" s="19" t="str">
        <f>IFERROR(VLOOKUP(B19,'[1]SQA Test design plan'!$F$4:$K$400,4,FALSE),"")</f>
        <v/>
      </c>
      <c r="P19" s="19" t="str">
        <f>IFERROR(VLOOKUP(B19,'[1]SQA Test design plan'!$F$4:$K$400,5,FALSE),"")</f>
        <v/>
      </c>
      <c r="Q19" s="19" t="str">
        <f>IFERROR(VLOOKUP(B19,'[1]SQA Test design plan'!$F$4:$K$400,6,FALSE),"")</f>
        <v/>
      </c>
      <c r="R19" s="19"/>
      <c r="S19" s="21">
        <v>43287</v>
      </c>
      <c r="T19" s="21"/>
      <c r="U19" s="21"/>
      <c r="V19" s="21"/>
      <c r="W19" s="21"/>
      <c r="X19" s="21"/>
      <c r="Y19" s="21"/>
      <c r="Z19" s="21" t="s">
        <v>42</v>
      </c>
      <c r="AA19" s="23"/>
      <c r="AB19" s="23" t="str">
        <f>IFERROR(VLOOKUP(B19,'[1]RICEW Tracker'!$C$10:$H$95,3,FALSE),"")</f>
        <v/>
      </c>
      <c r="AC19" s="23" t="str">
        <f>IFERROR(VLOOKUP(B19,'[1]RICEW Tracker'!$C$17:$H$95,4,FALSE),"")</f>
        <v/>
      </c>
      <c r="AD19" s="23" t="str">
        <f>IFERROR(VLOOKUP(B19,'[1]RICEW Tracker'!$C$17:$H$95,5,FALSE),"")</f>
        <v/>
      </c>
      <c r="AE19" s="23" t="str">
        <f>IFERROR(VLOOKUP(B19,'[1]RICEW Tracker'!$C$17:$H$95,6,FALSE),"")</f>
        <v/>
      </c>
      <c r="AF19" s="23" t="str">
        <f>IFERROR(VLOOKUP(B19,'[1]RICEW Tracker'!$C$17:$H$95,7,FALSE),"")</f>
        <v/>
      </c>
      <c r="AG19" s="23" t="str">
        <f>IFERROR(VLOOKUP(D19,'[1]RICEW Tracker'!$C$17:$H$95,8,FALSE),"")</f>
        <v/>
      </c>
      <c r="AH19" s="24" t="str">
        <f t="shared" si="0"/>
        <v>Not Started</v>
      </c>
      <c r="AI19" s="37"/>
    </row>
    <row r="20" spans="1:35" s="14" customFormat="1" ht="15" hidden="1" customHeight="1" x14ac:dyDescent="0.25">
      <c r="A20" s="14" t="e">
        <f>VLOOKUP(WICERMaster[[#This Row],[RICEW ID]],[1]Sheet4!#REF!,1,FALSE)</f>
        <v>#REF!</v>
      </c>
      <c r="B20" s="15" t="s">
        <v>786</v>
      </c>
      <c r="C20" s="16" t="s">
        <v>787</v>
      </c>
      <c r="D20" s="16" t="s">
        <v>32</v>
      </c>
      <c r="E20" s="32" t="s">
        <v>69</v>
      </c>
      <c r="F20" s="32"/>
      <c r="G20" s="18" t="s">
        <v>45</v>
      </c>
      <c r="H20" s="18" t="s">
        <v>45</v>
      </c>
      <c r="I20" s="18" t="s">
        <v>35</v>
      </c>
      <c r="J20" s="17" t="s">
        <v>36</v>
      </c>
      <c r="K20" s="19" t="s">
        <v>37</v>
      </c>
      <c r="L20" s="21">
        <f>VLOOKUP(B20,'[2]Data from Pivot'!$F$4:$G$224,2,FALSE)</f>
        <v>43240</v>
      </c>
      <c r="M20" s="67" t="s">
        <v>38</v>
      </c>
      <c r="N20" s="19" t="str">
        <f>IFERROR(VLOOKUP(B20,'[1]SQA Test design plan'!$F$4:$K$400,3,FALSE),"")</f>
        <v/>
      </c>
      <c r="O20" s="19" t="str">
        <f>IFERROR(VLOOKUP(B20,'[1]SQA Test design plan'!$F$4:$K$400,4,FALSE),"")</f>
        <v/>
      </c>
      <c r="P20" s="19" t="str">
        <f>IFERROR(VLOOKUP(B20,'[1]SQA Test design plan'!$F$4:$K$400,5,FALSE),"")</f>
        <v/>
      </c>
      <c r="Q20" s="19" t="str">
        <f>IFERROR(VLOOKUP(B20,'[1]SQA Test design plan'!$F$4:$K$400,6,FALSE),"")</f>
        <v/>
      </c>
      <c r="R20" s="19"/>
      <c r="S20" s="21">
        <v>43292</v>
      </c>
      <c r="T20" s="21"/>
      <c r="U20" s="21"/>
      <c r="V20" s="21"/>
      <c r="W20" s="21"/>
      <c r="X20" s="21"/>
      <c r="Y20" s="21"/>
      <c r="Z20" s="21" t="s">
        <v>42</v>
      </c>
      <c r="AA20" s="36">
        <v>43285</v>
      </c>
      <c r="AB20" s="23" t="str">
        <f>IFERROR(VLOOKUP(B20,'[1]RICEW Tracker'!$C$10:$H$95,3,FALSE),"")</f>
        <v/>
      </c>
      <c r="AC20" s="23" t="str">
        <f>IFERROR(VLOOKUP(B20,'[1]RICEW Tracker'!$C$17:$H$95,4,FALSE),"")</f>
        <v/>
      </c>
      <c r="AD20" s="23" t="str">
        <f>IFERROR(VLOOKUP(B20,'[1]RICEW Tracker'!$C$17:$H$95,5,FALSE),"")</f>
        <v/>
      </c>
      <c r="AE20" s="23" t="str">
        <f>IFERROR(VLOOKUP(B20,'[1]RICEW Tracker'!$C$17:$H$95,6,FALSE),"")</f>
        <v/>
      </c>
      <c r="AF20" s="23" t="str">
        <f>IFERROR(VLOOKUP(B20,'[1]RICEW Tracker'!$C$17:$H$95,7,FALSE),"")</f>
        <v/>
      </c>
      <c r="AG20" s="23" t="str">
        <f>IFERROR(VLOOKUP(D20,'[1]RICEW Tracker'!$C$17:$H$95,8,FALSE),"")</f>
        <v/>
      </c>
      <c r="AH20" s="24" t="str">
        <f t="shared" si="0"/>
        <v>Not Started</v>
      </c>
      <c r="AI20" s="37"/>
    </row>
    <row r="21" spans="1:35" s="14" customFormat="1" ht="15" hidden="1" customHeight="1" x14ac:dyDescent="0.25">
      <c r="A21" s="14" t="e">
        <f>VLOOKUP(WICERMaster[[#This Row],[RICEW ID]],[1]Sheet4!#REF!,1,FALSE)</f>
        <v>#REF!</v>
      </c>
      <c r="B21" s="43" t="s">
        <v>177</v>
      </c>
      <c r="C21" s="16" t="s">
        <v>178</v>
      </c>
      <c r="D21" s="16" t="s">
        <v>32</v>
      </c>
      <c r="E21" s="17" t="s">
        <v>33</v>
      </c>
      <c r="F21" s="17"/>
      <c r="G21" s="18" t="s">
        <v>45</v>
      </c>
      <c r="H21" s="18" t="s">
        <v>45</v>
      </c>
      <c r="I21" s="18" t="s">
        <v>35</v>
      </c>
      <c r="J21" s="18" t="s">
        <v>179</v>
      </c>
      <c r="K21" s="19" t="s">
        <v>37</v>
      </c>
      <c r="L21" s="20">
        <f>VLOOKUP(B21,'[2]Data from Pivot'!$F$4:$G$224,2,FALSE)</f>
        <v>43244</v>
      </c>
      <c r="M21" s="67" t="s">
        <v>101</v>
      </c>
      <c r="N21" s="19" t="str">
        <f>IFERROR(VLOOKUP(B21,'[1]SQA Test design plan'!$F$4:$K$400,3,FALSE),"")</f>
        <v/>
      </c>
      <c r="O21" s="19" t="str">
        <f>IFERROR(VLOOKUP(B21,'[1]SQA Test design plan'!$F$4:$K$400,4,FALSE),"")</f>
        <v/>
      </c>
      <c r="P21" s="19" t="str">
        <f>IFERROR(VLOOKUP(B21,'[1]SQA Test design plan'!$F$4:$K$400,5,FALSE),"")</f>
        <v/>
      </c>
      <c r="Q21" s="19" t="str">
        <f>IFERROR(VLOOKUP(B21,'[1]SQA Test design plan'!$F$4:$K$400,6,FALSE),"")</f>
        <v/>
      </c>
      <c r="R21" s="19"/>
      <c r="S21" s="21">
        <v>43294</v>
      </c>
      <c r="T21" s="21"/>
      <c r="U21" s="21"/>
      <c r="V21" s="21"/>
      <c r="W21" s="21"/>
      <c r="X21" s="21"/>
      <c r="Y21" s="21"/>
      <c r="Z21" s="21" t="s">
        <v>102</v>
      </c>
      <c r="AA21" s="23"/>
      <c r="AB21" s="23" t="str">
        <f>IFERROR(VLOOKUP(B21,'[1]RICEW Tracker'!$C$10:$H$95,3,FALSE),"")</f>
        <v/>
      </c>
      <c r="AC21" s="23" t="str">
        <f>IFERROR(VLOOKUP(B21,'[1]RICEW Tracker'!$C$17:$H$95,4,FALSE),"")</f>
        <v/>
      </c>
      <c r="AD21" s="23" t="str">
        <f>IFERROR(VLOOKUP(B21,'[1]RICEW Tracker'!$C$17:$H$95,5,FALSE),"")</f>
        <v/>
      </c>
      <c r="AE21" s="23" t="str">
        <f>IFERROR(VLOOKUP(B21,'[1]RICEW Tracker'!$C$17:$H$95,6,FALSE),"")</f>
        <v/>
      </c>
      <c r="AF21" s="23" t="str">
        <f>IFERROR(VLOOKUP(B21,'[1]RICEW Tracker'!$C$17:$H$95,7,FALSE),"")</f>
        <v/>
      </c>
      <c r="AG21" s="23" t="str">
        <f>IFERROR(VLOOKUP(D21,'[1]RICEW Tracker'!$C$17:$H$95,8,FALSE),"")</f>
        <v/>
      </c>
      <c r="AH21" s="24" t="str">
        <f t="shared" si="0"/>
        <v>Not Started</v>
      </c>
      <c r="AI21" s="26"/>
    </row>
    <row r="22" spans="1:35" s="14" customFormat="1" ht="15" hidden="1" customHeight="1" x14ac:dyDescent="0.25">
      <c r="A22" s="14" t="e">
        <f>VLOOKUP(WICERMaster[[#This Row],[RICEW ID]],[1]Sheet4!#REF!,1,FALSE)</f>
        <v>#REF!</v>
      </c>
      <c r="B22" s="15" t="s">
        <v>188</v>
      </c>
      <c r="C22" s="16" t="s">
        <v>189</v>
      </c>
      <c r="D22" s="16" t="s">
        <v>32</v>
      </c>
      <c r="E22" s="17" t="s">
        <v>33</v>
      </c>
      <c r="F22" s="17"/>
      <c r="G22" s="18" t="s">
        <v>45</v>
      </c>
      <c r="H22" s="18" t="s">
        <v>45</v>
      </c>
      <c r="I22" s="18" t="s">
        <v>35</v>
      </c>
      <c r="J22" s="17" t="s">
        <v>179</v>
      </c>
      <c r="K22" s="19" t="s">
        <v>37</v>
      </c>
      <c r="L22" s="20">
        <f>VLOOKUP(B22,'[2]Data from Pivot'!$F$4:$G$224,2,FALSE)</f>
        <v>43242</v>
      </c>
      <c r="M22" s="67" t="s">
        <v>38</v>
      </c>
      <c r="N22" s="19" t="str">
        <f>IFERROR(VLOOKUP(B22,'[1]SQA Test design plan'!$F$4:$K$400,3,FALSE),"")</f>
        <v/>
      </c>
      <c r="O22" s="19" t="str">
        <f>IFERROR(VLOOKUP(B22,'[1]SQA Test design plan'!$F$4:$K$400,4,FALSE),"")</f>
        <v/>
      </c>
      <c r="P22" s="19" t="str">
        <f>IFERROR(VLOOKUP(B22,'[1]SQA Test design plan'!$F$4:$K$400,5,FALSE),"")</f>
        <v/>
      </c>
      <c r="Q22" s="19" t="str">
        <f>IFERROR(VLOOKUP(B22,'[1]SQA Test design plan'!$F$4:$K$400,6,FALSE),"")</f>
        <v/>
      </c>
      <c r="R22" s="19"/>
      <c r="S22" s="21">
        <v>43291</v>
      </c>
      <c r="T22" s="21"/>
      <c r="U22" s="21"/>
      <c r="V22" s="21"/>
      <c r="W22" s="21"/>
      <c r="X22" s="21"/>
      <c r="Y22" s="21"/>
      <c r="Z22" s="22" t="s">
        <v>39</v>
      </c>
      <c r="AA22" s="23"/>
      <c r="AB22" s="23" t="str">
        <f>IFERROR(VLOOKUP(B22,'[1]RICEW Tracker'!$C$10:$H$95,3,FALSE),"")</f>
        <v/>
      </c>
      <c r="AC22" s="23" t="str">
        <f>IFERROR(VLOOKUP(B22,'[1]RICEW Tracker'!$C$17:$H$95,4,FALSE),"")</f>
        <v/>
      </c>
      <c r="AD22" s="23" t="str">
        <f>IFERROR(VLOOKUP(B22,'[1]RICEW Tracker'!$C$17:$H$95,5,FALSE),"")</f>
        <v/>
      </c>
      <c r="AE22" s="23" t="str">
        <f>IFERROR(VLOOKUP(B22,'[1]RICEW Tracker'!$C$17:$H$95,6,FALSE),"")</f>
        <v/>
      </c>
      <c r="AF22" s="23" t="str">
        <f>IFERROR(VLOOKUP(B22,'[1]RICEW Tracker'!$C$17:$H$95,7,FALSE),"")</f>
        <v/>
      </c>
      <c r="AG22" s="23" t="str">
        <f>IFERROR(VLOOKUP(D22,'[1]RICEW Tracker'!$C$17:$H$95,8,FALSE),"")</f>
        <v/>
      </c>
      <c r="AH22" s="24" t="str">
        <f t="shared" si="0"/>
        <v>Not Started</v>
      </c>
      <c r="AI22" s="26"/>
    </row>
    <row r="23" spans="1:35" s="14" customFormat="1" ht="15" hidden="1" customHeight="1" x14ac:dyDescent="0.25">
      <c r="A23" s="14" t="e">
        <f>VLOOKUP(WICERMaster[[#This Row],[RICEW ID]],[1]Sheet4!#REF!,1,FALSE)</f>
        <v>#REF!</v>
      </c>
      <c r="B23" s="15" t="s">
        <v>198</v>
      </c>
      <c r="C23" s="16" t="s">
        <v>199</v>
      </c>
      <c r="D23" s="16" t="s">
        <v>32</v>
      </c>
      <c r="E23" s="17" t="s">
        <v>33</v>
      </c>
      <c r="F23" s="17"/>
      <c r="G23" s="18" t="s">
        <v>45</v>
      </c>
      <c r="H23" s="18" t="s">
        <v>45</v>
      </c>
      <c r="I23" s="18" t="s">
        <v>35</v>
      </c>
      <c r="J23" s="17" t="s">
        <v>179</v>
      </c>
      <c r="K23" s="32" t="s">
        <v>100</v>
      </c>
      <c r="L23" s="31">
        <v>43287</v>
      </c>
      <c r="M23" s="66" t="s">
        <v>101</v>
      </c>
      <c r="N23" s="19">
        <v>7</v>
      </c>
      <c r="O23" s="19" t="str">
        <f>IFERROR(VLOOKUP(B23,'[1]SQA Test design plan'!$F$4:$K$400,4,FALSE),"")</f>
        <v/>
      </c>
      <c r="P23" s="19"/>
      <c r="Q23" s="19">
        <f>N23-P23</f>
        <v>7</v>
      </c>
      <c r="R23" s="19"/>
      <c r="S23" s="21">
        <v>43313</v>
      </c>
      <c r="T23" s="21"/>
      <c r="U23" s="21"/>
      <c r="V23" s="21"/>
      <c r="W23" s="21"/>
      <c r="X23" s="21"/>
      <c r="Y23" s="21"/>
      <c r="Z23" s="21" t="s">
        <v>102</v>
      </c>
      <c r="AA23" s="23"/>
      <c r="AB23" s="23" t="str">
        <f>IFERROR(VLOOKUP(B23,'[1]RICEW Tracker'!$C$10:$H$95,3,FALSE),"")</f>
        <v/>
      </c>
      <c r="AC23" s="23" t="str">
        <f>IFERROR(VLOOKUP(B23,'[1]RICEW Tracker'!$C$17:$H$95,4,FALSE),"")</f>
        <v/>
      </c>
      <c r="AD23" s="23" t="str">
        <f>IFERROR(VLOOKUP(B23,'[1]RICEW Tracker'!$C$17:$H$95,5,FALSE),"")</f>
        <v/>
      </c>
      <c r="AE23" s="23" t="str">
        <f>IFERROR(VLOOKUP(B23,'[1]RICEW Tracker'!$C$17:$H$95,6,FALSE),"")</f>
        <v/>
      </c>
      <c r="AF23" s="23" t="str">
        <f>IFERROR(VLOOKUP(B23,'[1]RICEW Tracker'!$C$17:$H$95,7,FALSE),"")</f>
        <v/>
      </c>
      <c r="AG23" s="23" t="str">
        <f>IFERROR(VLOOKUP(D23,'[1]RICEW Tracker'!$C$17:$H$95,8,FALSE),"")</f>
        <v/>
      </c>
      <c r="AH23" s="24" t="str">
        <f t="shared" si="0"/>
        <v>Not Started</v>
      </c>
      <c r="AI23" s="26"/>
    </row>
    <row r="24" spans="1:35" s="14" customFormat="1" ht="15" hidden="1" customHeight="1" x14ac:dyDescent="0.25">
      <c r="A24" s="14" t="e">
        <f>VLOOKUP(WICERMaster[[#This Row],[RICEW ID]],[1]Sheet4!#REF!,1,FALSE)</f>
        <v>#REF!</v>
      </c>
      <c r="B24" s="15" t="s">
        <v>200</v>
      </c>
      <c r="C24" s="16" t="s">
        <v>201</v>
      </c>
      <c r="D24" s="16" t="s">
        <v>32</v>
      </c>
      <c r="E24" s="17" t="s">
        <v>33</v>
      </c>
      <c r="F24" s="17"/>
      <c r="G24" s="18" t="s">
        <v>45</v>
      </c>
      <c r="H24" s="18" t="s">
        <v>45</v>
      </c>
      <c r="I24" s="18" t="s">
        <v>35</v>
      </c>
      <c r="J24" s="17" t="s">
        <v>179</v>
      </c>
      <c r="K24" s="32" t="s">
        <v>100</v>
      </c>
      <c r="L24" s="31">
        <v>43287</v>
      </c>
      <c r="M24" s="66" t="s">
        <v>101</v>
      </c>
      <c r="N24" s="19">
        <v>7</v>
      </c>
      <c r="O24" s="19" t="str">
        <f>IFERROR(VLOOKUP(B24,'[1]SQA Test design plan'!$F$4:$K$400,4,FALSE),"")</f>
        <v/>
      </c>
      <c r="P24" s="19"/>
      <c r="Q24" s="19">
        <f>N24-P24</f>
        <v>7</v>
      </c>
      <c r="R24" s="19"/>
      <c r="S24" s="21">
        <v>43313</v>
      </c>
      <c r="T24" s="21"/>
      <c r="U24" s="21"/>
      <c r="V24" s="21"/>
      <c r="W24" s="21"/>
      <c r="X24" s="21"/>
      <c r="Y24" s="21"/>
      <c r="Z24" s="21" t="s">
        <v>102</v>
      </c>
      <c r="AA24" s="23"/>
      <c r="AB24" s="23" t="str">
        <f>IFERROR(VLOOKUP(B24,'[1]RICEW Tracker'!$C$10:$H$95,3,FALSE),"")</f>
        <v/>
      </c>
      <c r="AC24" s="23" t="str">
        <f>IFERROR(VLOOKUP(B24,'[1]RICEW Tracker'!$C$17:$H$95,4,FALSE),"")</f>
        <v/>
      </c>
      <c r="AD24" s="23" t="str">
        <f>IFERROR(VLOOKUP(B24,'[1]RICEW Tracker'!$C$17:$H$95,5,FALSE),"")</f>
        <v/>
      </c>
      <c r="AE24" s="23" t="str">
        <f>IFERROR(VLOOKUP(B24,'[1]RICEW Tracker'!$C$17:$H$95,6,FALSE),"")</f>
        <v/>
      </c>
      <c r="AF24" s="23" t="str">
        <f>IFERROR(VLOOKUP(B24,'[1]RICEW Tracker'!$C$17:$H$95,7,FALSE),"")</f>
        <v/>
      </c>
      <c r="AG24" s="23" t="str">
        <f>IFERROR(VLOOKUP(D24,'[1]RICEW Tracker'!$C$17:$H$95,8,FALSE),"")</f>
        <v/>
      </c>
      <c r="AH24" s="24" t="str">
        <f t="shared" si="0"/>
        <v>Not Started</v>
      </c>
      <c r="AI24" s="26"/>
    </row>
    <row r="25" spans="1:35" s="14" customFormat="1" ht="15" hidden="1" customHeight="1" x14ac:dyDescent="0.25">
      <c r="A25" s="14" t="e">
        <f>VLOOKUP(WICERMaster[[#This Row],[RICEW ID]],[1]Sheet4!#REF!,1,FALSE)</f>
        <v>#REF!</v>
      </c>
      <c r="B25" s="15" t="s">
        <v>519</v>
      </c>
      <c r="C25" s="16" t="s">
        <v>520</v>
      </c>
      <c r="D25" s="16" t="s">
        <v>32</v>
      </c>
      <c r="E25" s="17" t="s">
        <v>66</v>
      </c>
      <c r="F25" s="17"/>
      <c r="G25" s="18" t="s">
        <v>45</v>
      </c>
      <c r="H25" s="18" t="s">
        <v>45</v>
      </c>
      <c r="I25" s="18" t="s">
        <v>35</v>
      </c>
      <c r="J25" s="17" t="s">
        <v>179</v>
      </c>
      <c r="K25" s="19" t="s">
        <v>37</v>
      </c>
      <c r="L25" s="21">
        <f>VLOOKUP(B25,'[2]Data from Pivot'!$F$4:$G$224,2,FALSE)</f>
        <v>43244</v>
      </c>
      <c r="M25" s="67" t="s">
        <v>38</v>
      </c>
      <c r="N25" s="19" t="str">
        <f>IFERROR(VLOOKUP(B25,'[1]SQA Test design plan'!$F$4:$K$400,3,FALSE),"")</f>
        <v/>
      </c>
      <c r="O25" s="19" t="str">
        <f>IFERROR(VLOOKUP(B25,'[1]SQA Test design plan'!$F$4:$K$400,4,FALSE),"")</f>
        <v/>
      </c>
      <c r="P25" s="19" t="str">
        <f>IFERROR(VLOOKUP(B25,'[1]SQA Test design plan'!$F$4:$K$400,5,FALSE),"")</f>
        <v/>
      </c>
      <c r="Q25" s="19" t="str">
        <f>IFERROR(VLOOKUP(B25,'[1]SQA Test design plan'!$F$4:$K$400,6,FALSE),"")</f>
        <v/>
      </c>
      <c r="R25" s="19"/>
      <c r="S25" s="21">
        <v>43291</v>
      </c>
      <c r="T25" s="21"/>
      <c r="U25" s="21"/>
      <c r="V25" s="21"/>
      <c r="W25" s="21"/>
      <c r="X25" s="21"/>
      <c r="Y25" s="21"/>
      <c r="Z25" s="21" t="s">
        <v>42</v>
      </c>
      <c r="AA25" s="24"/>
      <c r="AB25" s="23" t="str">
        <f>IFERROR(VLOOKUP(B25,'[1]RICEW Tracker'!$C$10:$H$95,3,FALSE),"")</f>
        <v/>
      </c>
      <c r="AC25" s="23" t="str">
        <f>IFERROR(VLOOKUP(B25,'[1]RICEW Tracker'!$C$17:$H$95,4,FALSE),"")</f>
        <v/>
      </c>
      <c r="AD25" s="23" t="str">
        <f>IFERROR(VLOOKUP(B25,'[1]RICEW Tracker'!$C$17:$H$95,5,FALSE),"")</f>
        <v/>
      </c>
      <c r="AE25" s="23" t="str">
        <f>IFERROR(VLOOKUP(B25,'[1]RICEW Tracker'!$C$17:$H$95,6,FALSE),"")</f>
        <v/>
      </c>
      <c r="AF25" s="23" t="str">
        <f>IFERROR(VLOOKUP(B25,'[1]RICEW Tracker'!$C$17:$H$95,7,FALSE),"")</f>
        <v/>
      </c>
      <c r="AG25" s="23" t="str">
        <f>IFERROR(VLOOKUP(D25,'[1]RICEW Tracker'!$C$17:$H$95,8,FALSE),"")</f>
        <v/>
      </c>
      <c r="AH25" s="24" t="str">
        <f t="shared" si="0"/>
        <v>Not Started</v>
      </c>
      <c r="AI25" s="37"/>
    </row>
    <row r="26" spans="1:35" s="14" customFormat="1" ht="15" hidden="1" customHeight="1" x14ac:dyDescent="0.25">
      <c r="A26" s="14" t="e">
        <f>VLOOKUP(WICERMaster[[#This Row],[RICEW ID]],[1]Sheet4!#REF!,1,FALSE)</f>
        <v>#REF!</v>
      </c>
      <c r="B26" s="15" t="s">
        <v>527</v>
      </c>
      <c r="C26" s="16" t="s">
        <v>528</v>
      </c>
      <c r="D26" s="16" t="s">
        <v>32</v>
      </c>
      <c r="E26" s="17" t="s">
        <v>66</v>
      </c>
      <c r="F26" s="17"/>
      <c r="G26" s="18" t="s">
        <v>45</v>
      </c>
      <c r="H26" s="18" t="s">
        <v>45</v>
      </c>
      <c r="I26" s="18" t="s">
        <v>35</v>
      </c>
      <c r="J26" s="17" t="s">
        <v>179</v>
      </c>
      <c r="K26" s="19" t="s">
        <v>37</v>
      </c>
      <c r="L26" s="21">
        <f>VLOOKUP(B26,'[2]Data from Pivot'!$F$4:$G$224,2,FALSE)</f>
        <v>43264</v>
      </c>
      <c r="M26" s="67" t="s">
        <v>38</v>
      </c>
      <c r="N26" s="19" t="str">
        <f>IFERROR(VLOOKUP(B26,'[1]SQA Test design plan'!$F$4:$K$400,3,FALSE),"")</f>
        <v/>
      </c>
      <c r="O26" s="19" t="str">
        <f>IFERROR(VLOOKUP(B26,'[1]SQA Test design plan'!$F$4:$K$400,4,FALSE),"")</f>
        <v/>
      </c>
      <c r="P26" s="19" t="str">
        <f>IFERROR(VLOOKUP(B26,'[1]SQA Test design plan'!$F$4:$K$400,5,FALSE),"")</f>
        <v/>
      </c>
      <c r="Q26" s="19" t="str">
        <f>IFERROR(VLOOKUP(B26,'[1]SQA Test design plan'!$F$4:$K$400,6,FALSE),"")</f>
        <v/>
      </c>
      <c r="R26" s="19"/>
      <c r="S26" s="21">
        <v>43292</v>
      </c>
      <c r="T26" s="21"/>
      <c r="U26" s="21"/>
      <c r="V26" s="21"/>
      <c r="W26" s="21"/>
      <c r="X26" s="21"/>
      <c r="Y26" s="21"/>
      <c r="Z26" s="22" t="s">
        <v>39</v>
      </c>
      <c r="AA26" s="23"/>
      <c r="AB26" s="23" t="str">
        <f>IFERROR(VLOOKUP(B26,'[1]RICEW Tracker'!$C$10:$H$95,3,FALSE),"")</f>
        <v/>
      </c>
      <c r="AC26" s="23" t="str">
        <f>IFERROR(VLOOKUP(B26,'[1]RICEW Tracker'!$C$17:$H$95,4,FALSE),"")</f>
        <v/>
      </c>
      <c r="AD26" s="23" t="str">
        <f>IFERROR(VLOOKUP(B26,'[1]RICEW Tracker'!$C$17:$H$95,5,FALSE),"")</f>
        <v/>
      </c>
      <c r="AE26" s="23" t="str">
        <f>IFERROR(VLOOKUP(B26,'[1]RICEW Tracker'!$C$17:$H$95,6,FALSE),"")</f>
        <v/>
      </c>
      <c r="AF26" s="23" t="str">
        <f>IFERROR(VLOOKUP(B26,'[1]RICEW Tracker'!$C$17:$H$95,7,FALSE),"")</f>
        <v/>
      </c>
      <c r="AG26" s="23" t="str">
        <f>IFERROR(VLOOKUP(D26,'[1]RICEW Tracker'!$C$17:$H$95,8,FALSE),"")</f>
        <v/>
      </c>
      <c r="AH26" s="24" t="str">
        <f t="shared" si="0"/>
        <v>Not Started</v>
      </c>
      <c r="AI26" s="37"/>
    </row>
    <row r="27" spans="1:35" s="14" customFormat="1" ht="15" hidden="1" customHeight="1" x14ac:dyDescent="0.25">
      <c r="A27" s="14" t="e">
        <f>VLOOKUP(WICERMaster[[#This Row],[RICEW ID]],[1]Sheet4!#REF!,1,FALSE)</f>
        <v>#REF!</v>
      </c>
      <c r="B27" s="15" t="s">
        <v>531</v>
      </c>
      <c r="C27" s="16" t="s">
        <v>532</v>
      </c>
      <c r="D27" s="16" t="s">
        <v>32</v>
      </c>
      <c r="E27" s="17" t="s">
        <v>66</v>
      </c>
      <c r="F27" s="17"/>
      <c r="G27" s="18" t="s">
        <v>45</v>
      </c>
      <c r="H27" s="18" t="s">
        <v>45</v>
      </c>
      <c r="I27" s="18" t="s">
        <v>35</v>
      </c>
      <c r="J27" s="17" t="s">
        <v>179</v>
      </c>
      <c r="K27" s="19" t="s">
        <v>37</v>
      </c>
      <c r="L27" s="21">
        <f>VLOOKUP(B27,'[2]Data from Pivot'!$F$4:$G$224,2,FALSE)</f>
        <v>43269</v>
      </c>
      <c r="M27" s="67" t="s">
        <v>155</v>
      </c>
      <c r="N27" s="39" t="str">
        <f>IFERROR(VLOOKUP(B27,'[1]SQA Test design plan'!$F$4:$K$400,3,FALSE),"")</f>
        <v/>
      </c>
      <c r="O27" s="39" t="str">
        <f>IFERROR(VLOOKUP(B27,'[1]SQA Test design plan'!$F$4:$K$400,4,FALSE),"")</f>
        <v/>
      </c>
      <c r="P27" s="39" t="e">
        <f>ROUND(N27*80%,0)</f>
        <v>#VALUE!</v>
      </c>
      <c r="Q27" s="39" t="e">
        <f>N27-P27</f>
        <v>#VALUE!</v>
      </c>
      <c r="R27" s="39"/>
      <c r="S27" s="21">
        <v>43292</v>
      </c>
      <c r="T27" s="21"/>
      <c r="U27" s="21"/>
      <c r="V27" s="21"/>
      <c r="W27" s="21"/>
      <c r="X27" s="21"/>
      <c r="Y27" s="21"/>
      <c r="Z27" s="21" t="s">
        <v>42</v>
      </c>
      <c r="AA27" s="23"/>
      <c r="AB27" s="23" t="str">
        <f>IFERROR(VLOOKUP(B27,'[1]RICEW Tracker'!$C$10:$H$95,3,FALSE),"")</f>
        <v/>
      </c>
      <c r="AC27" s="23" t="str">
        <f>IFERROR(VLOOKUP(B27,'[1]RICEW Tracker'!$C$17:$H$95,4,FALSE),"")</f>
        <v/>
      </c>
      <c r="AD27" s="23" t="str">
        <f>IFERROR(VLOOKUP(B27,'[1]RICEW Tracker'!$C$17:$H$95,5,FALSE),"")</f>
        <v/>
      </c>
      <c r="AE27" s="23" t="str">
        <f>IFERROR(VLOOKUP(B27,'[1]RICEW Tracker'!$C$17:$H$95,6,FALSE),"")</f>
        <v/>
      </c>
      <c r="AF27" s="23" t="str">
        <f>IFERROR(VLOOKUP(B27,'[1]RICEW Tracker'!$C$17:$H$95,7,FALSE),"")</f>
        <v/>
      </c>
      <c r="AG27" s="23" t="str">
        <f>IFERROR(VLOOKUP(D27,'[1]RICEW Tracker'!$C$17:$H$95,8,FALSE),"")</f>
        <v/>
      </c>
      <c r="AH27" s="24" t="str">
        <f t="shared" si="0"/>
        <v>Not Started</v>
      </c>
      <c r="AI27" s="37"/>
    </row>
    <row r="28" spans="1:35" s="14" customFormat="1" ht="15" hidden="1" customHeight="1" x14ac:dyDescent="0.25">
      <c r="A28" s="14" t="e">
        <f>VLOOKUP(WICERMaster[[#This Row],[RICEW ID]],[1]Sheet4!#REF!,1,FALSE)</f>
        <v>#REF!</v>
      </c>
      <c r="B28" s="15" t="s">
        <v>764</v>
      </c>
      <c r="C28" s="16" t="s">
        <v>765</v>
      </c>
      <c r="D28" s="16" t="s">
        <v>32</v>
      </c>
      <c r="E28" s="17" t="s">
        <v>69</v>
      </c>
      <c r="F28" s="17"/>
      <c r="G28" s="18" t="s">
        <v>45</v>
      </c>
      <c r="H28" s="18" t="s">
        <v>45</v>
      </c>
      <c r="I28" s="18" t="s">
        <v>35</v>
      </c>
      <c r="J28" s="17" t="s">
        <v>179</v>
      </c>
      <c r="K28" s="19" t="s">
        <v>37</v>
      </c>
      <c r="L28" s="21">
        <v>43308</v>
      </c>
      <c r="M28" s="68" t="s">
        <v>38</v>
      </c>
      <c r="N28" s="19" t="str">
        <f>IFERROR(VLOOKUP(B28,'[1]SQA Test design plan'!$F$4:$K$400,3,FALSE),"")</f>
        <v/>
      </c>
      <c r="O28" s="19" t="str">
        <f>IFERROR(VLOOKUP(B28,'[1]SQA Test design plan'!$F$4:$K$400,4,FALSE),"")</f>
        <v/>
      </c>
      <c r="P28" s="19">
        <v>2</v>
      </c>
      <c r="Q28" s="19" t="e">
        <f>N28-P28</f>
        <v>#VALUE!</v>
      </c>
      <c r="R28" s="19"/>
      <c r="S28" s="21">
        <v>43292</v>
      </c>
      <c r="T28" s="21"/>
      <c r="U28" s="21"/>
      <c r="V28" s="21"/>
      <c r="W28" s="21"/>
      <c r="X28" s="21"/>
      <c r="Y28" s="21"/>
      <c r="Z28" s="21" t="s">
        <v>42</v>
      </c>
      <c r="AA28" s="23"/>
      <c r="AB28" s="23" t="str">
        <f>IFERROR(VLOOKUP(B28,'[1]RICEW Tracker'!$C$10:$H$95,3,FALSE),"")</f>
        <v/>
      </c>
      <c r="AC28" s="23" t="str">
        <f>IFERROR(VLOOKUP(B28,'[1]RICEW Tracker'!$C$17:$H$95,4,FALSE),"")</f>
        <v/>
      </c>
      <c r="AD28" s="23" t="str">
        <f>IFERROR(VLOOKUP(B28,'[1]RICEW Tracker'!$C$17:$H$95,5,FALSE),"")</f>
        <v/>
      </c>
      <c r="AE28" s="23" t="str">
        <f>IFERROR(VLOOKUP(B28,'[1]RICEW Tracker'!$C$17:$H$95,6,FALSE),"")</f>
        <v/>
      </c>
      <c r="AF28" s="23" t="str">
        <f>IFERROR(VLOOKUP(B28,'[1]RICEW Tracker'!$C$17:$H$95,7,FALSE),"")</f>
        <v/>
      </c>
      <c r="AG28" s="23" t="str">
        <f>IFERROR(VLOOKUP(D28,'[1]RICEW Tracker'!$C$17:$H$95,8,FALSE),"")</f>
        <v/>
      </c>
      <c r="AH28" s="24" t="str">
        <f t="shared" si="0"/>
        <v>Not Started</v>
      </c>
      <c r="AI28" s="37"/>
    </row>
    <row r="29" spans="1:35" s="14" customFormat="1" ht="15" hidden="1" customHeight="1" x14ac:dyDescent="0.25">
      <c r="A29" s="14" t="e">
        <f>VLOOKUP(WICERMaster[[#This Row],[RICEW ID]],[1]Sheet4!#REF!,1,FALSE)</f>
        <v>#REF!</v>
      </c>
      <c r="B29" s="15" t="s">
        <v>186</v>
      </c>
      <c r="C29" s="25" t="s">
        <v>187</v>
      </c>
      <c r="D29" s="16" t="s">
        <v>32</v>
      </c>
      <c r="E29" s="17" t="s">
        <v>33</v>
      </c>
      <c r="F29" s="17"/>
      <c r="G29" s="18" t="s">
        <v>45</v>
      </c>
      <c r="H29" s="18" t="s">
        <v>45</v>
      </c>
      <c r="I29" s="18" t="s">
        <v>35</v>
      </c>
      <c r="J29" s="17" t="s">
        <v>154</v>
      </c>
      <c r="K29" s="19" t="s">
        <v>37</v>
      </c>
      <c r="L29" s="20">
        <f>VLOOKUP(B29,'[2]Data from Pivot'!$F$4:$G$224,2,FALSE)</f>
        <v>43229</v>
      </c>
      <c r="M29" s="67" t="s">
        <v>38</v>
      </c>
      <c r="N29" s="19" t="str">
        <f>IFERROR(VLOOKUP(B29,'[1]SQA Test design plan'!$F$4:$K$400,3,FALSE),"")</f>
        <v/>
      </c>
      <c r="O29" s="19" t="str">
        <f>IFERROR(VLOOKUP(B29,'[1]SQA Test design plan'!$F$4:$K$400,4,FALSE),"")</f>
        <v/>
      </c>
      <c r="P29" s="19" t="str">
        <f>IFERROR(VLOOKUP(B29,'[1]SQA Test design plan'!$F$4:$K$400,5,FALSE),"")</f>
        <v/>
      </c>
      <c r="Q29" s="19" t="str">
        <f>IFERROR(VLOOKUP(B29,'[1]SQA Test design plan'!$F$4:$K$400,6,FALSE),"")</f>
        <v/>
      </c>
      <c r="R29" s="19"/>
      <c r="S29" s="21">
        <v>43315</v>
      </c>
      <c r="T29" s="21"/>
      <c r="U29" s="21"/>
      <c r="V29" s="21"/>
      <c r="W29" s="21"/>
      <c r="X29" s="21"/>
      <c r="Y29" s="21"/>
      <c r="Z29" s="22" t="s">
        <v>39</v>
      </c>
      <c r="AA29" s="23"/>
      <c r="AB29" s="23" t="str">
        <f>IFERROR(VLOOKUP(B29,'[1]RICEW Tracker'!$C$10:$H$95,3,FALSE),"")</f>
        <v/>
      </c>
      <c r="AC29" s="23" t="str">
        <f>IFERROR(VLOOKUP(B29,'[1]RICEW Tracker'!$C$17:$H$95,4,FALSE),"")</f>
        <v/>
      </c>
      <c r="AD29" s="23" t="str">
        <f>IFERROR(VLOOKUP(B29,'[1]RICEW Tracker'!$C$17:$H$95,5,FALSE),"")</f>
        <v/>
      </c>
      <c r="AE29" s="23" t="str">
        <f>IFERROR(VLOOKUP(B29,'[1]RICEW Tracker'!$C$17:$H$95,6,FALSE),"")</f>
        <v/>
      </c>
      <c r="AF29" s="23" t="str">
        <f>IFERROR(VLOOKUP(B29,'[1]RICEW Tracker'!$C$17:$H$95,7,FALSE),"")</f>
        <v/>
      </c>
      <c r="AG29" s="23" t="str">
        <f>IFERROR(VLOOKUP(D29,'[1]RICEW Tracker'!$C$17:$H$95,8,FALSE),"")</f>
        <v/>
      </c>
      <c r="AH29" s="24" t="str">
        <f t="shared" si="0"/>
        <v>Not Started</v>
      </c>
      <c r="AI29" s="41"/>
    </row>
    <row r="30" spans="1:35" s="14" customFormat="1" ht="15" hidden="1" customHeight="1" x14ac:dyDescent="0.25">
      <c r="A30" s="14" t="e">
        <f>VLOOKUP(WICERMaster[[#This Row],[RICEW ID]],[1]Sheet4!#REF!,1,FALSE)</f>
        <v>#REF!</v>
      </c>
      <c r="B30" s="15" t="s">
        <v>209</v>
      </c>
      <c r="C30" s="25" t="s">
        <v>210</v>
      </c>
      <c r="D30" s="16" t="s">
        <v>32</v>
      </c>
      <c r="E30" s="17" t="s">
        <v>33</v>
      </c>
      <c r="F30" s="17"/>
      <c r="G30" s="18" t="s">
        <v>45</v>
      </c>
      <c r="H30" s="18" t="s">
        <v>45</v>
      </c>
      <c r="I30" s="18" t="s">
        <v>35</v>
      </c>
      <c r="J30" s="17" t="s">
        <v>154</v>
      </c>
      <c r="K30" s="19" t="s">
        <v>37</v>
      </c>
      <c r="L30" s="20">
        <f>VLOOKUP(B30,'[2]Data from Pivot'!$F$4:$G$224,2,FALSE)</f>
        <v>43236</v>
      </c>
      <c r="M30" s="67" t="s">
        <v>101</v>
      </c>
      <c r="N30" s="19" t="str">
        <f>IFERROR(VLOOKUP(B30,'[1]SQA Test design plan'!$F$4:$K$400,3,FALSE),"")</f>
        <v/>
      </c>
      <c r="O30" s="19" t="str">
        <f>IFERROR(VLOOKUP(B30,'[1]SQA Test design plan'!$F$4:$K$400,4,FALSE),"")</f>
        <v/>
      </c>
      <c r="P30" s="19" t="str">
        <f>IFERROR(VLOOKUP(B30,'[1]SQA Test design plan'!$F$4:$K$400,5,FALSE),"")</f>
        <v/>
      </c>
      <c r="Q30" s="19" t="str">
        <f>IFERROR(VLOOKUP(B30,'[1]SQA Test design plan'!$F$4:$K$400,6,FALSE),"")</f>
        <v/>
      </c>
      <c r="R30" s="19"/>
      <c r="S30" s="21">
        <v>43315</v>
      </c>
      <c r="T30" s="21"/>
      <c r="U30" s="21"/>
      <c r="V30" s="21"/>
      <c r="W30" s="21"/>
      <c r="X30" s="21"/>
      <c r="Y30" s="21"/>
      <c r="Z30" s="21" t="s">
        <v>102</v>
      </c>
      <c r="AA30" s="23"/>
      <c r="AB30" s="23" t="str">
        <f>IFERROR(VLOOKUP(B30,'[1]RICEW Tracker'!$C$10:$H$95,3,FALSE),"")</f>
        <v/>
      </c>
      <c r="AC30" s="23" t="str">
        <f>IFERROR(VLOOKUP(B30,'[1]RICEW Tracker'!$C$17:$H$95,4,FALSE),"")</f>
        <v/>
      </c>
      <c r="AD30" s="23" t="str">
        <f>IFERROR(VLOOKUP(B30,'[1]RICEW Tracker'!$C$17:$H$95,5,FALSE),"")</f>
        <v/>
      </c>
      <c r="AE30" s="23" t="str">
        <f>IFERROR(VLOOKUP(B30,'[1]RICEW Tracker'!$C$17:$H$95,6,FALSE),"")</f>
        <v/>
      </c>
      <c r="AF30" s="23" t="str">
        <f>IFERROR(VLOOKUP(B30,'[1]RICEW Tracker'!$C$17:$H$95,7,FALSE),"")</f>
        <v/>
      </c>
      <c r="AG30" s="23" t="str">
        <f>IFERROR(VLOOKUP(D30,'[1]RICEW Tracker'!$C$17:$H$95,8,FALSE),"")</f>
        <v/>
      </c>
      <c r="AH30" s="24" t="str">
        <f t="shared" si="0"/>
        <v>Not Started</v>
      </c>
      <c r="AI30" s="26"/>
    </row>
    <row r="31" spans="1:35" s="26" customFormat="1" ht="15" hidden="1" customHeight="1" x14ac:dyDescent="0.25">
      <c r="A31" s="14" t="e">
        <f>VLOOKUP(WICERMaster[[#This Row],[RICEW ID]],[1]Sheet4!#REF!,1,FALSE)</f>
        <v>#REF!</v>
      </c>
      <c r="B31" s="15" t="s">
        <v>499</v>
      </c>
      <c r="C31" s="16" t="s">
        <v>500</v>
      </c>
      <c r="D31" s="16" t="s">
        <v>32</v>
      </c>
      <c r="E31" s="18" t="s">
        <v>66</v>
      </c>
      <c r="F31" s="18"/>
      <c r="G31" s="18" t="s">
        <v>45</v>
      </c>
      <c r="H31" s="18" t="s">
        <v>45</v>
      </c>
      <c r="I31" s="18" t="s">
        <v>35</v>
      </c>
      <c r="J31" s="18" t="s">
        <v>154</v>
      </c>
      <c r="K31" s="19" t="s">
        <v>37</v>
      </c>
      <c r="L31" s="21">
        <f>VLOOKUP(B31,'[2]Data from Pivot'!$F$4:$G$224,2,FALSE)</f>
        <v>43256</v>
      </c>
      <c r="M31" s="67" t="s">
        <v>38</v>
      </c>
      <c r="N31" s="19" t="str">
        <f>IFERROR(VLOOKUP(B31,'[1]SQA Test design plan'!$F$4:$K$400,3,FALSE),"")</f>
        <v/>
      </c>
      <c r="O31" s="19" t="str">
        <f>IFERROR(VLOOKUP(B31,'[1]SQA Test design plan'!$F$4:$K$400,4,FALSE),"")</f>
        <v/>
      </c>
      <c r="P31" s="19" t="str">
        <f>IFERROR(VLOOKUP(B31,'[1]SQA Test design plan'!$F$4:$K$400,5,FALSE),"")</f>
        <v/>
      </c>
      <c r="Q31" s="19" t="str">
        <f>IFERROR(VLOOKUP(B31,'[1]SQA Test design plan'!$F$4:$K$400,6,FALSE),"")</f>
        <v/>
      </c>
      <c r="R31" s="19"/>
      <c r="S31" s="21">
        <v>43315</v>
      </c>
      <c r="T31" s="21"/>
      <c r="U31" s="21"/>
      <c r="V31" s="21"/>
      <c r="W31" s="21"/>
      <c r="X31" s="21"/>
      <c r="Y31" s="21"/>
      <c r="Z31" s="21" t="s">
        <v>42</v>
      </c>
      <c r="AA31" s="23"/>
      <c r="AB31" s="23" t="str">
        <f>IFERROR(VLOOKUP(B31,'[1]RICEW Tracker'!$C$10:$H$95,3,FALSE),"")</f>
        <v/>
      </c>
      <c r="AC31" s="23" t="str">
        <f>IFERROR(VLOOKUP(B31,'[1]RICEW Tracker'!$C$17:$H$95,4,FALSE),"")</f>
        <v/>
      </c>
      <c r="AD31" s="23" t="str">
        <f>IFERROR(VLOOKUP(B31,'[1]RICEW Tracker'!$C$17:$H$95,5,FALSE),"")</f>
        <v/>
      </c>
      <c r="AE31" s="23" t="str">
        <f>IFERROR(VLOOKUP(B31,'[1]RICEW Tracker'!$C$17:$H$95,6,FALSE),"")</f>
        <v/>
      </c>
      <c r="AF31" s="23" t="str">
        <f>IFERROR(VLOOKUP(B31,'[1]RICEW Tracker'!$C$17:$H$95,7,FALSE),"")</f>
        <v/>
      </c>
      <c r="AG31" s="23" t="str">
        <f>IFERROR(VLOOKUP(D31,'[1]RICEW Tracker'!$C$17:$H$95,8,FALSE),"")</f>
        <v/>
      </c>
      <c r="AH31" s="24" t="str">
        <f t="shared" si="0"/>
        <v>Not Started</v>
      </c>
      <c r="AI31" s="37"/>
    </row>
    <row r="32" spans="1:35" s="26" customFormat="1" ht="15" hidden="1" customHeight="1" x14ac:dyDescent="0.25">
      <c r="A32" s="14" t="e">
        <f>VLOOKUP(WICERMaster[[#This Row],[RICEW ID]],[1]Sheet4!#REF!,1,FALSE)</f>
        <v>#REF!</v>
      </c>
      <c r="B32" s="15" t="s">
        <v>501</v>
      </c>
      <c r="C32" s="16" t="s">
        <v>502</v>
      </c>
      <c r="D32" s="16" t="s">
        <v>32</v>
      </c>
      <c r="E32" s="17" t="s">
        <v>66</v>
      </c>
      <c r="F32" s="17"/>
      <c r="G32" s="18" t="s">
        <v>45</v>
      </c>
      <c r="H32" s="18" t="s">
        <v>45</v>
      </c>
      <c r="I32" s="18" t="s">
        <v>35</v>
      </c>
      <c r="J32" s="17" t="s">
        <v>154</v>
      </c>
      <c r="K32" s="32" t="s">
        <v>100</v>
      </c>
      <c r="L32" s="29">
        <v>43294</v>
      </c>
      <c r="M32" s="66" t="s">
        <v>101</v>
      </c>
      <c r="N32" s="19">
        <v>7</v>
      </c>
      <c r="O32" s="19" t="str">
        <f>IFERROR(VLOOKUP(B32,'[1]SQA Test design plan'!$F$4:$K$400,4,FALSE),"")</f>
        <v/>
      </c>
      <c r="P32" s="19"/>
      <c r="Q32" s="19">
        <f>N32-P32</f>
        <v>7</v>
      </c>
      <c r="R32" s="19"/>
      <c r="S32" s="21">
        <v>43312</v>
      </c>
      <c r="T32" s="21"/>
      <c r="U32" s="21"/>
      <c r="V32" s="21"/>
      <c r="W32" s="21"/>
      <c r="X32" s="21"/>
      <c r="Y32" s="21"/>
      <c r="Z32" s="21" t="s">
        <v>102</v>
      </c>
      <c r="AA32" s="23"/>
      <c r="AB32" s="23" t="str">
        <f>IFERROR(VLOOKUP(B32,'[1]RICEW Tracker'!$C$10:$H$95,3,FALSE),"")</f>
        <v/>
      </c>
      <c r="AC32" s="23" t="str">
        <f>IFERROR(VLOOKUP(B32,'[1]RICEW Tracker'!$C$17:$H$95,4,FALSE),"")</f>
        <v/>
      </c>
      <c r="AD32" s="23" t="str">
        <f>IFERROR(VLOOKUP(B32,'[1]RICEW Tracker'!$C$17:$H$95,5,FALSE),"")</f>
        <v/>
      </c>
      <c r="AE32" s="23" t="str">
        <f>IFERROR(VLOOKUP(B32,'[1]RICEW Tracker'!$C$17:$H$95,6,FALSE),"")</f>
        <v/>
      </c>
      <c r="AF32" s="23" t="str">
        <f>IFERROR(VLOOKUP(B32,'[1]RICEW Tracker'!$C$17:$H$95,7,FALSE),"")</f>
        <v/>
      </c>
      <c r="AG32" s="23" t="str">
        <f>IFERROR(VLOOKUP(D32,'[1]RICEW Tracker'!$C$17:$H$95,8,FALSE),"")</f>
        <v/>
      </c>
      <c r="AH32" s="24" t="str">
        <f t="shared" si="0"/>
        <v>Not Started</v>
      </c>
      <c r="AI32" s="37"/>
    </row>
    <row r="33" spans="1:133" s="26" customFormat="1" ht="15" hidden="1" customHeight="1" x14ac:dyDescent="0.25">
      <c r="A33" s="14" t="e">
        <f>VLOOKUP(WICERMaster[[#This Row],[RICEW ID]],[1]Sheet4!#REF!,1,FALSE)</f>
        <v>#REF!</v>
      </c>
      <c r="B33" s="15" t="s">
        <v>505</v>
      </c>
      <c r="C33" s="16" t="s">
        <v>506</v>
      </c>
      <c r="D33" s="16" t="s">
        <v>32</v>
      </c>
      <c r="E33" s="17" t="s">
        <v>66</v>
      </c>
      <c r="F33" s="17"/>
      <c r="G33" s="18" t="s">
        <v>45</v>
      </c>
      <c r="H33" s="18" t="s">
        <v>45</v>
      </c>
      <c r="I33" s="18" t="s">
        <v>35</v>
      </c>
      <c r="J33" s="18" t="s">
        <v>154</v>
      </c>
      <c r="K33" s="19" t="s">
        <v>37</v>
      </c>
      <c r="L33" s="21">
        <f>VLOOKUP(B33,'[2]Data from Pivot'!$F$4:$G$224,2,FALSE)</f>
        <v>43255</v>
      </c>
      <c r="M33" s="67" t="s">
        <v>38</v>
      </c>
      <c r="N33" s="19" t="str">
        <f>IFERROR(VLOOKUP(B33,'[1]SQA Test design plan'!$F$4:$K$400,3,FALSE),"")</f>
        <v/>
      </c>
      <c r="O33" s="19" t="str">
        <f>IFERROR(VLOOKUP(B33,'[1]SQA Test design plan'!$F$4:$K$400,4,FALSE),"")</f>
        <v/>
      </c>
      <c r="P33" s="19" t="str">
        <f>IFERROR(VLOOKUP(B33,'[1]SQA Test design plan'!$F$4:$K$400,5,FALSE),"")</f>
        <v/>
      </c>
      <c r="Q33" s="19" t="str">
        <f>IFERROR(VLOOKUP(B33,'[1]SQA Test design plan'!$F$4:$K$400,6,FALSE),"")</f>
        <v/>
      </c>
      <c r="R33" s="19"/>
      <c r="S33" s="21">
        <v>43315</v>
      </c>
      <c r="T33" s="21"/>
      <c r="U33" s="21"/>
      <c r="V33" s="21"/>
      <c r="W33" s="21"/>
      <c r="X33" s="21"/>
      <c r="Y33" s="21"/>
      <c r="Z33" s="22" t="s">
        <v>39</v>
      </c>
      <c r="AA33" s="23"/>
      <c r="AB33" s="23" t="str">
        <f>IFERROR(VLOOKUP(B33,'[1]RICEW Tracker'!$C$10:$H$95,3,FALSE),"")</f>
        <v/>
      </c>
      <c r="AC33" s="23" t="str">
        <f>IFERROR(VLOOKUP(B33,'[1]RICEW Tracker'!$C$17:$H$95,4,FALSE),"")</f>
        <v/>
      </c>
      <c r="AD33" s="23" t="str">
        <f>IFERROR(VLOOKUP(B33,'[1]RICEW Tracker'!$C$17:$H$95,5,FALSE),"")</f>
        <v/>
      </c>
      <c r="AE33" s="23" t="str">
        <f>IFERROR(VLOOKUP(B33,'[1]RICEW Tracker'!$C$17:$H$95,6,FALSE),"")</f>
        <v/>
      </c>
      <c r="AF33" s="23" t="str">
        <f>IFERROR(VLOOKUP(B33,'[1]RICEW Tracker'!$C$17:$H$95,7,FALSE),"")</f>
        <v/>
      </c>
      <c r="AG33" s="23" t="str">
        <f>IFERROR(VLOOKUP(D33,'[1]RICEW Tracker'!$C$17:$H$95,8,FALSE),"")</f>
        <v/>
      </c>
      <c r="AH33" s="24" t="str">
        <f t="shared" si="0"/>
        <v>Not Started</v>
      </c>
      <c r="AI33" s="37"/>
    </row>
    <row r="34" spans="1:133" s="26" customFormat="1" ht="15" hidden="1" customHeight="1" x14ac:dyDescent="0.25">
      <c r="A34" s="14" t="e">
        <f>VLOOKUP(WICERMaster[[#This Row],[RICEW ID]],[1]Sheet4!#REF!,1,FALSE)</f>
        <v>#REF!</v>
      </c>
      <c r="B34" s="15" t="s">
        <v>517</v>
      </c>
      <c r="C34" s="16" t="s">
        <v>518</v>
      </c>
      <c r="D34" s="16" t="s">
        <v>32</v>
      </c>
      <c r="E34" s="17" t="s">
        <v>66</v>
      </c>
      <c r="F34" s="17"/>
      <c r="G34" s="18" t="s">
        <v>45</v>
      </c>
      <c r="H34" s="18" t="s">
        <v>45</v>
      </c>
      <c r="I34" s="18" t="s">
        <v>35</v>
      </c>
      <c r="J34" s="18" t="s">
        <v>154</v>
      </c>
      <c r="K34" s="19" t="s">
        <v>37</v>
      </c>
      <c r="L34" s="21">
        <f>VLOOKUP(B34,'[2]Data from Pivot'!$F$4:$G$224,2,FALSE)</f>
        <v>43244</v>
      </c>
      <c r="M34" s="67" t="s">
        <v>38</v>
      </c>
      <c r="N34" s="19" t="str">
        <f>IFERROR(VLOOKUP(B34,'[1]SQA Test design plan'!$F$4:$K$400,3,FALSE),"")</f>
        <v/>
      </c>
      <c r="O34" s="19" t="str">
        <f>IFERROR(VLOOKUP(B34,'[1]SQA Test design plan'!$F$4:$K$400,4,FALSE),"")</f>
        <v/>
      </c>
      <c r="P34" s="19" t="str">
        <f>IFERROR(VLOOKUP(B34,'[1]SQA Test design plan'!$F$4:$K$400,5,FALSE),"")</f>
        <v/>
      </c>
      <c r="Q34" s="19" t="str">
        <f>IFERROR(VLOOKUP(B34,'[1]SQA Test design plan'!$F$4:$K$400,6,FALSE),"")</f>
        <v/>
      </c>
      <c r="R34" s="19"/>
      <c r="S34" s="21">
        <v>43315</v>
      </c>
      <c r="T34" s="21"/>
      <c r="U34" s="21"/>
      <c r="V34" s="21"/>
      <c r="W34" s="21"/>
      <c r="X34" s="21"/>
      <c r="Y34" s="21"/>
      <c r="Z34" s="21" t="s">
        <v>42</v>
      </c>
      <c r="AA34" s="23"/>
      <c r="AB34" s="23" t="str">
        <f>IFERROR(VLOOKUP(B34,'[1]RICEW Tracker'!$C$10:$H$95,3,FALSE),"")</f>
        <v/>
      </c>
      <c r="AC34" s="23" t="str">
        <f>IFERROR(VLOOKUP(B34,'[1]RICEW Tracker'!$C$17:$H$95,4,FALSE),"")</f>
        <v/>
      </c>
      <c r="AD34" s="23" t="str">
        <f>IFERROR(VLOOKUP(B34,'[1]RICEW Tracker'!$C$17:$H$95,5,FALSE),"")</f>
        <v/>
      </c>
      <c r="AE34" s="23" t="str">
        <f>IFERROR(VLOOKUP(B34,'[1]RICEW Tracker'!$C$17:$H$95,6,FALSE),"")</f>
        <v/>
      </c>
      <c r="AF34" s="23" t="str">
        <f>IFERROR(VLOOKUP(B34,'[1]RICEW Tracker'!$C$17:$H$95,7,FALSE),"")</f>
        <v/>
      </c>
      <c r="AG34" s="23" t="str">
        <f>IFERROR(VLOOKUP(D34,'[1]RICEW Tracker'!$C$17:$H$95,8,FALSE),"")</f>
        <v/>
      </c>
      <c r="AH34" s="24" t="str">
        <f t="shared" si="0"/>
        <v>Not Started</v>
      </c>
      <c r="AI34" s="37"/>
    </row>
    <row r="35" spans="1:133" s="26" customFormat="1" ht="15" hidden="1" customHeight="1" x14ac:dyDescent="0.25">
      <c r="A35" s="14" t="e">
        <f>VLOOKUP(WICERMaster[[#This Row],[RICEW ID]],[1]Sheet4!#REF!,1,FALSE)</f>
        <v>#REF!</v>
      </c>
      <c r="B35" s="15" t="s">
        <v>537</v>
      </c>
      <c r="C35" s="16" t="s">
        <v>538</v>
      </c>
      <c r="D35" s="16" t="s">
        <v>32</v>
      </c>
      <c r="E35" s="18" t="s">
        <v>66</v>
      </c>
      <c r="F35" s="18"/>
      <c r="G35" s="18" t="s">
        <v>45</v>
      </c>
      <c r="H35" s="18" t="s">
        <v>45</v>
      </c>
      <c r="I35" s="18" t="s">
        <v>35</v>
      </c>
      <c r="J35" s="18" t="s">
        <v>154</v>
      </c>
      <c r="K35" s="32" t="s">
        <v>100</v>
      </c>
      <c r="L35" s="29">
        <v>43294</v>
      </c>
      <c r="M35" s="68" t="s">
        <v>155</v>
      </c>
      <c r="N35" s="19">
        <v>7</v>
      </c>
      <c r="O35" s="19" t="str">
        <f>IFERROR(VLOOKUP(B35,'[1]SQA Test design plan'!$F$4:$K$400,4,FALSE),"")</f>
        <v/>
      </c>
      <c r="P35" s="19">
        <f>ROUND(N35*80%,0)</f>
        <v>6</v>
      </c>
      <c r="Q35" s="19">
        <f>N35-P35</f>
        <v>1</v>
      </c>
      <c r="R35" s="19"/>
      <c r="S35" s="21" t="e">
        <f>#REF!+3</f>
        <v>#REF!</v>
      </c>
      <c r="T35" s="21"/>
      <c r="U35" s="21"/>
      <c r="V35" s="21"/>
      <c r="W35" s="21"/>
      <c r="X35" s="21"/>
      <c r="Y35" s="21"/>
      <c r="Z35" s="21" t="s">
        <v>42</v>
      </c>
      <c r="AA35" s="23"/>
      <c r="AB35" s="23" t="str">
        <f>IFERROR(VLOOKUP(B35,'[1]RICEW Tracker'!$C$10:$H$95,3,FALSE),"")</f>
        <v/>
      </c>
      <c r="AC35" s="23" t="str">
        <f>IFERROR(VLOOKUP(B35,'[1]RICEW Tracker'!$C$17:$H$95,4,FALSE),"")</f>
        <v/>
      </c>
      <c r="AD35" s="23" t="str">
        <f>IFERROR(VLOOKUP(B35,'[1]RICEW Tracker'!$C$17:$H$95,5,FALSE),"")</f>
        <v/>
      </c>
      <c r="AE35" s="23" t="str">
        <f>IFERROR(VLOOKUP(B35,'[1]RICEW Tracker'!$C$17:$H$95,6,FALSE),"")</f>
        <v/>
      </c>
      <c r="AF35" s="23" t="str">
        <f>IFERROR(VLOOKUP(B35,'[1]RICEW Tracker'!$C$17:$H$95,7,FALSE),"")</f>
        <v/>
      </c>
      <c r="AG35" s="23" t="str">
        <f>IFERROR(VLOOKUP(D35,'[1]RICEW Tracker'!$C$17:$H$95,8,FALSE),"")</f>
        <v/>
      </c>
      <c r="AH35" s="24" t="str">
        <f t="shared" si="0"/>
        <v>Not Started</v>
      </c>
      <c r="AI35" s="37"/>
    </row>
    <row r="36" spans="1:133" s="26" customFormat="1" ht="15" hidden="1" customHeight="1" x14ac:dyDescent="0.25">
      <c r="A36" s="14" t="e">
        <f>VLOOKUP(WICERMaster[[#This Row],[RICEW ID]],[1]Sheet4!#REF!,1,FALSE)</f>
        <v>#REF!</v>
      </c>
      <c r="B36" s="15" t="s">
        <v>541</v>
      </c>
      <c r="C36" s="16" t="s">
        <v>542</v>
      </c>
      <c r="D36" s="16" t="s">
        <v>32</v>
      </c>
      <c r="E36" s="17" t="s">
        <v>66</v>
      </c>
      <c r="F36" s="17"/>
      <c r="G36" s="18" t="s">
        <v>45</v>
      </c>
      <c r="H36" s="18" t="s">
        <v>45</v>
      </c>
      <c r="I36" s="18" t="s">
        <v>35</v>
      </c>
      <c r="J36" s="18" t="s">
        <v>154</v>
      </c>
      <c r="K36" s="19" t="s">
        <v>37</v>
      </c>
      <c r="L36" s="21">
        <f>VLOOKUP(B36,'[2]Data from Pivot'!$F$4:$G$224,2,FALSE)</f>
        <v>43227</v>
      </c>
      <c r="M36" s="67" t="s">
        <v>38</v>
      </c>
      <c r="N36" s="19" t="str">
        <f>IFERROR(VLOOKUP(B36,'[1]SQA Test design plan'!$F$4:$K$400,3,FALSE),"")</f>
        <v/>
      </c>
      <c r="O36" s="19" t="str">
        <f>IFERROR(VLOOKUP(B36,'[1]SQA Test design plan'!$F$4:$K$400,4,FALSE),"")</f>
        <v/>
      </c>
      <c r="P36" s="19" t="str">
        <f>IFERROR(VLOOKUP(B36,'[1]SQA Test design plan'!$F$4:$K$400,5,FALSE),"")</f>
        <v/>
      </c>
      <c r="Q36" s="19" t="str">
        <f>IFERROR(VLOOKUP(B36,'[1]SQA Test design plan'!$F$4:$K$400,6,FALSE),"")</f>
        <v/>
      </c>
      <c r="R36" s="19"/>
      <c r="S36" s="21">
        <v>43315</v>
      </c>
      <c r="T36" s="21"/>
      <c r="U36" s="21"/>
      <c r="V36" s="21"/>
      <c r="W36" s="21"/>
      <c r="X36" s="21"/>
      <c r="Y36" s="21"/>
      <c r="Z36" s="22" t="s">
        <v>39</v>
      </c>
      <c r="AA36" s="23"/>
      <c r="AB36" s="23" t="str">
        <f>IFERROR(VLOOKUP(B36,'[1]RICEW Tracker'!$C$10:$H$95,3,FALSE),"")</f>
        <v/>
      </c>
      <c r="AC36" s="23" t="str">
        <f>IFERROR(VLOOKUP(B36,'[1]RICEW Tracker'!$C$17:$H$95,4,FALSE),"")</f>
        <v/>
      </c>
      <c r="AD36" s="23" t="str">
        <f>IFERROR(VLOOKUP(B36,'[1]RICEW Tracker'!$C$17:$H$95,5,FALSE),"")</f>
        <v/>
      </c>
      <c r="AE36" s="23" t="str">
        <f>IFERROR(VLOOKUP(B36,'[1]RICEW Tracker'!$C$17:$H$95,6,FALSE),"")</f>
        <v/>
      </c>
      <c r="AF36" s="23" t="str">
        <f>IFERROR(VLOOKUP(B36,'[1]RICEW Tracker'!$C$17:$H$95,7,FALSE),"")</f>
        <v/>
      </c>
      <c r="AG36" s="23" t="str">
        <f>IFERROR(VLOOKUP(D36,'[1]RICEW Tracker'!$C$17:$H$95,8,FALSE),"")</f>
        <v/>
      </c>
      <c r="AH36" s="24" t="str">
        <f t="shared" si="0"/>
        <v>Not Started</v>
      </c>
      <c r="AI36" s="37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</row>
    <row r="37" spans="1:133" s="26" customFormat="1" ht="15" hidden="1" customHeight="1" x14ac:dyDescent="0.25">
      <c r="A37" s="14" t="e">
        <f>VLOOKUP(WICERMaster[[#This Row],[RICEW ID]],[1]Sheet4!#REF!,1,FALSE)</f>
        <v>#REF!</v>
      </c>
      <c r="B37" s="15" t="s">
        <v>543</v>
      </c>
      <c r="C37" s="16" t="s">
        <v>544</v>
      </c>
      <c r="D37" s="16" t="s">
        <v>32</v>
      </c>
      <c r="E37" s="17" t="s">
        <v>66</v>
      </c>
      <c r="F37" s="17"/>
      <c r="G37" s="18" t="s">
        <v>45</v>
      </c>
      <c r="H37" s="18" t="s">
        <v>45</v>
      </c>
      <c r="I37" s="18" t="s">
        <v>35</v>
      </c>
      <c r="J37" s="17" t="s">
        <v>154</v>
      </c>
      <c r="K37" s="32" t="s">
        <v>100</v>
      </c>
      <c r="L37" s="29">
        <v>43301</v>
      </c>
      <c r="M37" s="68" t="s">
        <v>155</v>
      </c>
      <c r="N37" s="19">
        <v>7</v>
      </c>
      <c r="O37" s="19" t="str">
        <f>IFERROR(VLOOKUP(B37,'[1]SQA Test design plan'!$F$4:$K$400,4,FALSE),"")</f>
        <v/>
      </c>
      <c r="P37" s="19">
        <f>ROUND(N37*80%,0)</f>
        <v>6</v>
      </c>
      <c r="Q37" s="19">
        <f>N37-P37</f>
        <v>1</v>
      </c>
      <c r="R37" s="19"/>
      <c r="S37" s="21" t="e">
        <f>#REF!+3</f>
        <v>#REF!</v>
      </c>
      <c r="T37" s="21"/>
      <c r="U37" s="21"/>
      <c r="V37" s="21"/>
      <c r="W37" s="21"/>
      <c r="X37" s="21"/>
      <c r="Y37" s="21"/>
      <c r="Z37" s="21" t="s">
        <v>42</v>
      </c>
      <c r="AA37" s="24"/>
      <c r="AB37" s="23" t="str">
        <f>IFERROR(VLOOKUP(B37,'[1]RICEW Tracker'!$C$10:$H$95,3,FALSE),"")</f>
        <v/>
      </c>
      <c r="AC37" s="23" t="str">
        <f>IFERROR(VLOOKUP(B37,'[1]RICEW Tracker'!$C$17:$H$95,4,FALSE),"")</f>
        <v/>
      </c>
      <c r="AD37" s="23" t="str">
        <f>IFERROR(VLOOKUP(B37,'[1]RICEW Tracker'!$C$17:$H$95,5,FALSE),"")</f>
        <v/>
      </c>
      <c r="AE37" s="23" t="str">
        <f>IFERROR(VLOOKUP(B37,'[1]RICEW Tracker'!$C$17:$H$95,6,FALSE),"")</f>
        <v/>
      </c>
      <c r="AF37" s="23" t="str">
        <f>IFERROR(VLOOKUP(B37,'[1]RICEW Tracker'!$C$17:$H$95,7,FALSE),"")</f>
        <v/>
      </c>
      <c r="AG37" s="23" t="str">
        <f>IFERROR(VLOOKUP(D37,'[1]RICEW Tracker'!$C$17:$H$95,8,FALSE),"")</f>
        <v/>
      </c>
      <c r="AH37" s="24" t="str">
        <f t="shared" si="0"/>
        <v>Not Started</v>
      </c>
      <c r="AI37" s="37"/>
    </row>
    <row r="38" spans="1:133" s="26" customFormat="1" ht="15" hidden="1" customHeight="1" x14ac:dyDescent="0.25">
      <c r="A38" s="14" t="e">
        <f>VLOOKUP(WICERMaster[[#This Row],[RICEW ID]],[1]Sheet4!#REF!,1,FALSE)</f>
        <v>#REF!</v>
      </c>
      <c r="B38" s="15" t="s">
        <v>762</v>
      </c>
      <c r="C38" s="16" t="s">
        <v>763</v>
      </c>
      <c r="D38" s="16" t="s">
        <v>32</v>
      </c>
      <c r="E38" s="17" t="s">
        <v>66</v>
      </c>
      <c r="F38" s="17"/>
      <c r="G38" s="18" t="s">
        <v>45</v>
      </c>
      <c r="H38" s="18" t="s">
        <v>45</v>
      </c>
      <c r="I38" s="18" t="s">
        <v>35</v>
      </c>
      <c r="J38" s="17" t="s">
        <v>154</v>
      </c>
      <c r="K38" s="32" t="s">
        <v>100</v>
      </c>
      <c r="L38" s="29">
        <v>43308</v>
      </c>
      <c r="M38" s="68" t="s">
        <v>155</v>
      </c>
      <c r="N38" s="19">
        <v>7</v>
      </c>
      <c r="O38" s="19" t="str">
        <f>IFERROR(VLOOKUP(B38,'[1]SQA Test design plan'!$F$4:$K$400,4,FALSE),"")</f>
        <v/>
      </c>
      <c r="P38" s="19">
        <f>ROUND(N38*80%,0)</f>
        <v>6</v>
      </c>
      <c r="Q38" s="19">
        <f>N38-P38</f>
        <v>1</v>
      </c>
      <c r="R38" s="19"/>
      <c r="S38" s="21" t="e">
        <f>#REF!+3</f>
        <v>#REF!</v>
      </c>
      <c r="T38" s="21"/>
      <c r="U38" s="21"/>
      <c r="V38" s="21"/>
      <c r="W38" s="21"/>
      <c r="X38" s="21"/>
      <c r="Y38" s="21"/>
      <c r="Z38" s="21" t="s">
        <v>42</v>
      </c>
      <c r="AA38" s="23"/>
      <c r="AB38" s="23" t="str">
        <f>IFERROR(VLOOKUP(B38,'[1]RICEW Tracker'!$C$10:$H$95,3,FALSE),"")</f>
        <v/>
      </c>
      <c r="AC38" s="23" t="str">
        <f>IFERROR(VLOOKUP(B38,'[1]RICEW Tracker'!$C$17:$H$95,4,FALSE),"")</f>
        <v/>
      </c>
      <c r="AD38" s="23" t="str">
        <f>IFERROR(VLOOKUP(B38,'[1]RICEW Tracker'!$C$17:$H$95,5,FALSE),"")</f>
        <v/>
      </c>
      <c r="AE38" s="23" t="str">
        <f>IFERROR(VLOOKUP(B38,'[1]RICEW Tracker'!$C$17:$H$95,6,FALSE),"")</f>
        <v/>
      </c>
      <c r="AF38" s="23" t="str">
        <f>IFERROR(VLOOKUP(B38,'[1]RICEW Tracker'!$C$17:$H$95,7,FALSE),"")</f>
        <v/>
      </c>
      <c r="AG38" s="23" t="str">
        <f>IFERROR(VLOOKUP(D38,'[1]RICEW Tracker'!$C$17:$H$95,8,FALSE),"")</f>
        <v/>
      </c>
      <c r="AH38" s="24" t="str">
        <f t="shared" si="0"/>
        <v>Not Started</v>
      </c>
      <c r="AI38" s="37"/>
    </row>
    <row r="39" spans="1:133" s="26" customFormat="1" ht="15" hidden="1" customHeight="1" x14ac:dyDescent="0.25">
      <c r="A39" s="14" t="e">
        <f>VLOOKUP(WICERMaster[[#This Row],[RICEW ID]],[1]Sheet4!#REF!,1,FALSE)</f>
        <v>#REF!</v>
      </c>
      <c r="B39" s="15" t="s">
        <v>800</v>
      </c>
      <c r="C39" s="16" t="s">
        <v>801</v>
      </c>
      <c r="D39" s="16" t="s">
        <v>32</v>
      </c>
      <c r="E39" s="18" t="s">
        <v>69</v>
      </c>
      <c r="F39" s="18"/>
      <c r="G39" s="18" t="s">
        <v>45</v>
      </c>
      <c r="H39" s="18" t="s">
        <v>45</v>
      </c>
      <c r="I39" s="18" t="s">
        <v>35</v>
      </c>
      <c r="J39" s="18" t="s">
        <v>154</v>
      </c>
      <c r="K39" s="32" t="s">
        <v>100</v>
      </c>
      <c r="L39" s="29">
        <v>43322</v>
      </c>
      <c r="M39" s="66" t="s">
        <v>101</v>
      </c>
      <c r="N39" s="19">
        <v>7</v>
      </c>
      <c r="O39" s="19"/>
      <c r="P39" s="19"/>
      <c r="Q39" s="19">
        <f>N39</f>
        <v>7</v>
      </c>
      <c r="R39" s="19"/>
      <c r="S39" s="48">
        <f>L39+3</f>
        <v>43325</v>
      </c>
      <c r="T39" s="48"/>
      <c r="U39" s="48"/>
      <c r="V39" s="48"/>
      <c r="W39" s="48"/>
      <c r="X39" s="48"/>
      <c r="Y39" s="48"/>
      <c r="Z39" s="21" t="s">
        <v>102</v>
      </c>
      <c r="AA39" s="23"/>
      <c r="AB39" s="23" t="str">
        <f>IFERROR(VLOOKUP(B39,'[1]RICEW Tracker'!$C$10:$H$95,3,FALSE),"")</f>
        <v/>
      </c>
      <c r="AC39" s="23" t="str">
        <f>IFERROR(VLOOKUP(B39,'[1]RICEW Tracker'!$C$17:$H$95,4,FALSE),"")</f>
        <v/>
      </c>
      <c r="AD39" s="23" t="str">
        <f>IFERROR(VLOOKUP(B39,'[1]RICEW Tracker'!$C$17:$H$95,5,FALSE),"")</f>
        <v/>
      </c>
      <c r="AE39" s="23" t="str">
        <f>IFERROR(VLOOKUP(B39,'[1]RICEW Tracker'!$C$17:$H$95,6,FALSE),"")</f>
        <v/>
      </c>
      <c r="AF39" s="23" t="str">
        <f>IFERROR(VLOOKUP(B39,'[1]RICEW Tracker'!$C$17:$H$95,7,FALSE),"")</f>
        <v/>
      </c>
      <c r="AG39" s="23" t="str">
        <f>IFERROR(VLOOKUP(D39,'[1]RICEW Tracker'!$C$17:$H$95,8,FALSE),"")</f>
        <v/>
      </c>
      <c r="AH39" s="24" t="str">
        <f t="shared" si="0"/>
        <v>Not Started</v>
      </c>
      <c r="AI39" s="37"/>
    </row>
    <row r="40" spans="1:133" s="26" customFormat="1" ht="15" hidden="1" customHeight="1" x14ac:dyDescent="0.25">
      <c r="A40" s="14" t="e">
        <f>VLOOKUP(WICERMaster[[#This Row],[RICEW ID]],[1]Sheet4!#REF!,1,FALSE)</f>
        <v>#REF!</v>
      </c>
      <c r="B40" s="15" t="s">
        <v>808</v>
      </c>
      <c r="C40" s="16" t="s">
        <v>809</v>
      </c>
      <c r="D40" s="16" t="s">
        <v>32</v>
      </c>
      <c r="E40" s="17" t="s">
        <v>69</v>
      </c>
      <c r="F40" s="17"/>
      <c r="G40" s="18" t="s">
        <v>45</v>
      </c>
      <c r="H40" s="18" t="s">
        <v>45</v>
      </c>
      <c r="I40" s="18" t="s">
        <v>35</v>
      </c>
      <c r="J40" s="17" t="s">
        <v>154</v>
      </c>
      <c r="K40" s="19" t="s">
        <v>37</v>
      </c>
      <c r="L40" s="21">
        <v>43308</v>
      </c>
      <c r="M40" s="68" t="s">
        <v>155</v>
      </c>
      <c r="N40" s="19" t="str">
        <f>IFERROR(VLOOKUP(B40,'[1]SQA Test design plan'!$F$4:$K$400,3,FALSE),"")</f>
        <v/>
      </c>
      <c r="O40" s="19" t="str">
        <f>IFERROR(VLOOKUP(B40,'[1]SQA Test design plan'!$F$4:$K$400,4,FALSE),"")</f>
        <v/>
      </c>
      <c r="P40" s="19" t="e">
        <f>ROUND(N40*80%,0)</f>
        <v>#VALUE!</v>
      </c>
      <c r="Q40" s="19" t="e">
        <f>N40-P40</f>
        <v>#VALUE!</v>
      </c>
      <c r="R40" s="19"/>
      <c r="S40" s="21">
        <v>43316</v>
      </c>
      <c r="T40" s="21"/>
      <c r="U40" s="21"/>
      <c r="V40" s="21"/>
      <c r="W40" s="21"/>
      <c r="X40" s="21"/>
      <c r="Y40" s="21"/>
      <c r="Z40" s="21" t="s">
        <v>42</v>
      </c>
      <c r="AA40" s="23"/>
      <c r="AB40" s="23" t="str">
        <f>IFERROR(VLOOKUP(B40,'[1]RICEW Tracker'!$C$10:$H$95,3,FALSE),"")</f>
        <v/>
      </c>
      <c r="AC40" s="23" t="str">
        <f>IFERROR(VLOOKUP(B40,'[1]RICEW Tracker'!$C$17:$H$95,4,FALSE),"")</f>
        <v/>
      </c>
      <c r="AD40" s="23" t="str">
        <f>IFERROR(VLOOKUP(B40,'[1]RICEW Tracker'!$C$17:$H$95,5,FALSE),"")</f>
        <v/>
      </c>
      <c r="AE40" s="23" t="str">
        <f>IFERROR(VLOOKUP(B40,'[1]RICEW Tracker'!$C$17:$H$95,6,FALSE),"")</f>
        <v/>
      </c>
      <c r="AF40" s="23" t="str">
        <f>IFERROR(VLOOKUP(B40,'[1]RICEW Tracker'!$C$17:$H$95,7,FALSE),"")</f>
        <v/>
      </c>
      <c r="AG40" s="23" t="str">
        <f>IFERROR(VLOOKUP(D40,'[1]RICEW Tracker'!$C$17:$H$95,8,FALSE),"")</f>
        <v/>
      </c>
      <c r="AH40" s="24" t="str">
        <f t="shared" si="0"/>
        <v>Not Started</v>
      </c>
      <c r="AI40" s="37"/>
    </row>
    <row r="41" spans="1:133" s="14" customFormat="1" ht="15" hidden="1" customHeight="1" x14ac:dyDescent="0.25">
      <c r="A41" s="14" t="e">
        <f>VLOOKUP(WICERMaster[[#This Row],[RICEW ID]],[1]Sheet4!#REF!,1,FALSE)</f>
        <v>#REF!</v>
      </c>
      <c r="B41" s="15" t="s">
        <v>810</v>
      </c>
      <c r="C41" s="16" t="s">
        <v>811</v>
      </c>
      <c r="D41" s="16" t="s">
        <v>32</v>
      </c>
      <c r="E41" s="17" t="s">
        <v>69</v>
      </c>
      <c r="F41" s="17"/>
      <c r="G41" s="18" t="s">
        <v>45</v>
      </c>
      <c r="H41" s="18" t="s">
        <v>45</v>
      </c>
      <c r="I41" s="18" t="s">
        <v>35</v>
      </c>
      <c r="J41" s="17" t="s">
        <v>154</v>
      </c>
      <c r="K41" s="19" t="s">
        <v>37</v>
      </c>
      <c r="L41" s="21">
        <f>VLOOKUP(B41,'[2]Data from Pivot'!$F$4:$G$224,2,FALSE)</f>
        <v>43267</v>
      </c>
      <c r="M41" s="67" t="s">
        <v>155</v>
      </c>
      <c r="N41" s="39" t="str">
        <f>IFERROR(VLOOKUP(B41,'[1]SQA Test design plan'!$F$4:$K$400,3,FALSE),"")</f>
        <v/>
      </c>
      <c r="O41" s="39" t="str">
        <f>IFERROR(VLOOKUP(B41,'[1]SQA Test design plan'!$F$4:$K$400,4,FALSE),"")</f>
        <v/>
      </c>
      <c r="P41" s="39">
        <v>22</v>
      </c>
      <c r="Q41" s="39" t="str">
        <f>IFERROR(VLOOKUP(B41,'[1]SQA Test design plan'!$F$4:$K$400,6,FALSE),"")</f>
        <v/>
      </c>
      <c r="R41" s="39"/>
      <c r="S41" s="21">
        <v>43316</v>
      </c>
      <c r="T41" s="21"/>
      <c r="U41" s="21"/>
      <c r="V41" s="21"/>
      <c r="W41" s="21"/>
      <c r="X41" s="21"/>
      <c r="Y41" s="21"/>
      <c r="Z41" s="21" t="s">
        <v>42</v>
      </c>
      <c r="AA41" s="23"/>
      <c r="AB41" s="23" t="str">
        <f>IFERROR(VLOOKUP(B41,'[1]RICEW Tracker'!$C$10:$H$95,3,FALSE),"")</f>
        <v/>
      </c>
      <c r="AC41" s="23" t="str">
        <f>IFERROR(VLOOKUP(B41,'[1]RICEW Tracker'!$C$17:$H$95,4,FALSE),"")</f>
        <v/>
      </c>
      <c r="AD41" s="23" t="str">
        <f>IFERROR(VLOOKUP(B41,'[1]RICEW Tracker'!$C$17:$H$95,5,FALSE),"")</f>
        <v/>
      </c>
      <c r="AE41" s="23" t="str">
        <f>IFERROR(VLOOKUP(B41,'[1]RICEW Tracker'!$C$17:$H$95,6,FALSE),"")</f>
        <v/>
      </c>
      <c r="AF41" s="23" t="str">
        <f>IFERROR(VLOOKUP(B41,'[1]RICEW Tracker'!$C$17:$H$95,7,FALSE),"")</f>
        <v/>
      </c>
      <c r="AG41" s="23" t="str">
        <f>IFERROR(VLOOKUP(D41,'[1]RICEW Tracker'!$C$17:$H$95,8,FALSE),"")</f>
        <v/>
      </c>
      <c r="AH41" s="24" t="str">
        <f t="shared" si="0"/>
        <v>Not Started</v>
      </c>
      <c r="AI41" s="37"/>
    </row>
    <row r="42" spans="1:133" s="26" customFormat="1" ht="15" hidden="1" customHeight="1" x14ac:dyDescent="0.25">
      <c r="A42" s="14" t="e">
        <f>VLOOKUP(WICERMaster[[#This Row],[RICEW ID]],[1]Sheet4!#REF!,1,FALSE)</f>
        <v>#REF!</v>
      </c>
      <c r="B42" s="15" t="s">
        <v>1070</v>
      </c>
      <c r="C42" s="25" t="s">
        <v>1071</v>
      </c>
      <c r="D42" s="16" t="s">
        <v>32</v>
      </c>
      <c r="E42" s="17" t="s">
        <v>255</v>
      </c>
      <c r="F42" s="17"/>
      <c r="G42" s="18" t="s">
        <v>45</v>
      </c>
      <c r="H42" s="18" t="s">
        <v>45</v>
      </c>
      <c r="I42" s="18" t="s">
        <v>35</v>
      </c>
      <c r="J42" s="18" t="s">
        <v>154</v>
      </c>
      <c r="K42" s="19" t="s">
        <v>37</v>
      </c>
      <c r="L42" s="20">
        <f>VLOOKUP(B42,'[2]Data from Pivot'!$F$4:$G$224,2,FALSE)</f>
        <v>43236</v>
      </c>
      <c r="M42" s="67" t="s">
        <v>101</v>
      </c>
      <c r="N42" s="19" t="str">
        <f>IFERROR(VLOOKUP(B42,'[1]SQA Test design plan'!$F$4:$K$400,3,FALSE),"")</f>
        <v/>
      </c>
      <c r="O42" s="19" t="str">
        <f>IFERROR(VLOOKUP(B42,'[1]SQA Test design plan'!$F$4:$K$400,4,FALSE),"")</f>
        <v/>
      </c>
      <c r="P42" s="19" t="str">
        <f>IFERROR(VLOOKUP(B42,'[1]SQA Test design plan'!$F$4:$K$400,5,FALSE),"")</f>
        <v/>
      </c>
      <c r="Q42" s="19" t="str">
        <f>IFERROR(VLOOKUP(B42,'[1]SQA Test design plan'!$F$4:$K$400,6,FALSE),"")</f>
        <v/>
      </c>
      <c r="R42" s="19"/>
      <c r="S42" s="21">
        <v>43316</v>
      </c>
      <c r="T42" s="21"/>
      <c r="U42" s="21"/>
      <c r="V42" s="21"/>
      <c r="W42" s="21"/>
      <c r="X42" s="21"/>
      <c r="Y42" s="21"/>
      <c r="Z42" s="21" t="s">
        <v>102</v>
      </c>
      <c r="AA42" s="23"/>
      <c r="AB42" s="23" t="str">
        <f>IFERROR(VLOOKUP(B42,'[1]RICEW Tracker'!$C$10:$H$95,3,FALSE),"")</f>
        <v/>
      </c>
      <c r="AC42" s="23" t="str">
        <f>IFERROR(VLOOKUP(B42,'[1]RICEW Tracker'!$C$17:$H$95,4,FALSE),"")</f>
        <v/>
      </c>
      <c r="AD42" s="23" t="str">
        <f>IFERROR(VLOOKUP(B42,'[1]RICEW Tracker'!$C$17:$H$95,5,FALSE),"")</f>
        <v/>
      </c>
      <c r="AE42" s="23" t="str">
        <f>IFERROR(VLOOKUP(B42,'[1]RICEW Tracker'!$C$17:$H$95,6,FALSE),"")</f>
        <v/>
      </c>
      <c r="AF42" s="23" t="str">
        <f>IFERROR(VLOOKUP(B42,'[1]RICEW Tracker'!$C$17:$H$95,7,FALSE),"")</f>
        <v/>
      </c>
      <c r="AG42" s="23" t="str">
        <f>IFERROR(VLOOKUP(D42,'[1]RICEW Tracker'!$C$17:$H$95,8,FALSE),"")</f>
        <v/>
      </c>
      <c r="AH42" s="24" t="str">
        <f t="shared" si="0"/>
        <v>Not Started</v>
      </c>
      <c r="AI42" s="37"/>
    </row>
    <row r="43" spans="1:133" s="14" customFormat="1" ht="15" hidden="1" customHeight="1" x14ac:dyDescent="0.25">
      <c r="A43" s="14" t="e">
        <f>VLOOKUP(WICERMaster[[#This Row],[RICEW ID]],[1]Sheet4!#REF!,1,FALSE)</f>
        <v>#REF!</v>
      </c>
      <c r="B43" s="15" t="s">
        <v>202</v>
      </c>
      <c r="C43" s="16" t="s">
        <v>203</v>
      </c>
      <c r="D43" s="16" t="s">
        <v>32</v>
      </c>
      <c r="E43" s="17" t="s">
        <v>33</v>
      </c>
      <c r="F43" s="17"/>
      <c r="G43" s="18" t="s">
        <v>45</v>
      </c>
      <c r="H43" s="18" t="s">
        <v>45</v>
      </c>
      <c r="I43" s="18" t="s">
        <v>35</v>
      </c>
      <c r="J43" s="44" t="s">
        <v>204</v>
      </c>
      <c r="K43" s="19" t="s">
        <v>37</v>
      </c>
      <c r="L43" s="20">
        <f>VLOOKUP(B43,'[2]Data from Pivot'!$F$4:$G$224,2,FALSE)</f>
        <v>43253</v>
      </c>
      <c r="M43" s="67" t="s">
        <v>101</v>
      </c>
      <c r="N43" s="19" t="str">
        <f>IFERROR(VLOOKUP(B43,'[1]SQA Test design plan'!$F$4:$K$400,3,FALSE),"")</f>
        <v/>
      </c>
      <c r="O43" s="19" t="str">
        <f>IFERROR(VLOOKUP(B43,'[1]SQA Test design plan'!$F$4:$K$400,4,FALSE),"")</f>
        <v/>
      </c>
      <c r="P43" s="19" t="str">
        <f>IFERROR(VLOOKUP(B43,'[1]SQA Test design plan'!$F$4:$K$400,5,FALSE),"")</f>
        <v/>
      </c>
      <c r="Q43" s="19" t="str">
        <f>IFERROR(VLOOKUP(B43,'[1]SQA Test design plan'!$F$4:$K$400,6,FALSE),"")</f>
        <v/>
      </c>
      <c r="R43" s="19"/>
      <c r="S43" s="21">
        <v>43315</v>
      </c>
      <c r="T43" s="21"/>
      <c r="U43" s="21"/>
      <c r="V43" s="21"/>
      <c r="W43" s="21"/>
      <c r="X43" s="21"/>
      <c r="Y43" s="21"/>
      <c r="Z43" s="21" t="s">
        <v>102</v>
      </c>
      <c r="AA43" s="23"/>
      <c r="AB43" s="23" t="str">
        <f>IFERROR(VLOOKUP(B43,'[1]RICEW Tracker'!$C$10:$H$95,3,FALSE),"")</f>
        <v/>
      </c>
      <c r="AC43" s="23" t="str">
        <f>IFERROR(VLOOKUP(B43,'[1]RICEW Tracker'!$C$17:$H$95,4,FALSE),"")</f>
        <v/>
      </c>
      <c r="AD43" s="23" t="str">
        <f>IFERROR(VLOOKUP(B43,'[1]RICEW Tracker'!$C$17:$H$95,5,FALSE),"")</f>
        <v/>
      </c>
      <c r="AE43" s="23" t="str">
        <f>IFERROR(VLOOKUP(B43,'[1]RICEW Tracker'!$C$17:$H$95,6,FALSE),"")</f>
        <v/>
      </c>
      <c r="AF43" s="23" t="str">
        <f>IFERROR(VLOOKUP(B43,'[1]RICEW Tracker'!$C$17:$H$95,7,FALSE),"")</f>
        <v/>
      </c>
      <c r="AG43" s="23" t="str">
        <f>IFERROR(VLOOKUP(D43,'[1]RICEW Tracker'!$C$17:$H$95,8,FALSE),"")</f>
        <v/>
      </c>
      <c r="AH43" s="24" t="str">
        <f t="shared" si="0"/>
        <v>Not Started</v>
      </c>
      <c r="AI43" s="26"/>
    </row>
    <row r="44" spans="1:133" s="26" customFormat="1" ht="15" hidden="1" customHeight="1" x14ac:dyDescent="0.25">
      <c r="A44" s="14" t="e">
        <f>VLOOKUP(WICERMaster[[#This Row],[RICEW ID]],[1]Sheet4!#REF!,1,FALSE)</f>
        <v>#REF!</v>
      </c>
      <c r="B44" s="15" t="s">
        <v>776</v>
      </c>
      <c r="C44" s="16" t="s">
        <v>777</v>
      </c>
      <c r="D44" s="16" t="s">
        <v>32</v>
      </c>
      <c r="E44" s="17" t="s">
        <v>69</v>
      </c>
      <c r="F44" s="17"/>
      <c r="G44" s="18" t="s">
        <v>45</v>
      </c>
      <c r="H44" s="18" t="s">
        <v>45</v>
      </c>
      <c r="I44" s="18" t="s">
        <v>35</v>
      </c>
      <c r="J44" s="44" t="s">
        <v>204</v>
      </c>
      <c r="K44" s="19" t="s">
        <v>37</v>
      </c>
      <c r="L44" s="21">
        <f>VLOOKUP(B44,'[2]Data from Pivot'!$F$4:$G$224,2,FALSE)</f>
        <v>43253</v>
      </c>
      <c r="M44" s="67" t="s">
        <v>38</v>
      </c>
      <c r="N44" s="19" t="str">
        <f>IFERROR(VLOOKUP(B44,'[1]SQA Test design plan'!$F$4:$K$400,3,FALSE),"")</f>
        <v/>
      </c>
      <c r="O44" s="19" t="str">
        <f>IFERROR(VLOOKUP(B44,'[1]SQA Test design plan'!$F$4:$K$400,4,FALSE),"")</f>
        <v/>
      </c>
      <c r="P44" s="19" t="str">
        <f>IFERROR(VLOOKUP(B44,'[1]SQA Test design plan'!$F$4:$K$400,5,FALSE),"")</f>
        <v/>
      </c>
      <c r="Q44" s="19" t="str">
        <f>IFERROR(VLOOKUP(B44,'[1]SQA Test design plan'!$F$4:$K$400,6,FALSE),"")</f>
        <v/>
      </c>
      <c r="R44" s="19"/>
      <c r="S44" s="21">
        <v>43292</v>
      </c>
      <c r="T44" s="21"/>
      <c r="U44" s="21"/>
      <c r="V44" s="21"/>
      <c r="W44" s="21"/>
      <c r="X44" s="21"/>
      <c r="Y44" s="21"/>
      <c r="Z44" s="21" t="s">
        <v>42</v>
      </c>
      <c r="AA44" s="23"/>
      <c r="AB44" s="23" t="str">
        <f>IFERROR(VLOOKUP(B44,'[1]RICEW Tracker'!$C$10:$H$95,3,FALSE),"")</f>
        <v/>
      </c>
      <c r="AC44" s="23" t="str">
        <f>IFERROR(VLOOKUP(B44,'[1]RICEW Tracker'!$C$17:$H$95,4,FALSE),"")</f>
        <v/>
      </c>
      <c r="AD44" s="23" t="str">
        <f>IFERROR(VLOOKUP(B44,'[1]RICEW Tracker'!$C$17:$H$95,5,FALSE),"")</f>
        <v/>
      </c>
      <c r="AE44" s="23" t="str">
        <f>IFERROR(VLOOKUP(B44,'[1]RICEW Tracker'!$C$17:$H$95,6,FALSE),"")</f>
        <v/>
      </c>
      <c r="AF44" s="23" t="str">
        <f>IFERROR(VLOOKUP(B44,'[1]RICEW Tracker'!$C$17:$H$95,7,FALSE),"")</f>
        <v/>
      </c>
      <c r="AG44" s="23" t="str">
        <f>IFERROR(VLOOKUP(D44,'[1]RICEW Tracker'!$C$17:$H$95,8,FALSE),"")</f>
        <v/>
      </c>
      <c r="AH44" s="24" t="str">
        <f t="shared" si="0"/>
        <v>Not Started</v>
      </c>
      <c r="AI44" s="37"/>
    </row>
    <row r="45" spans="1:133" s="26" customFormat="1" ht="15" hidden="1" customHeight="1" x14ac:dyDescent="0.25">
      <c r="A45" s="14" t="e">
        <f>VLOOKUP(WICERMaster[[#This Row],[RICEW ID]],[1]Sheet4!#REF!,1,FALSE)</f>
        <v>#REF!</v>
      </c>
      <c r="B45" s="15" t="s">
        <v>30</v>
      </c>
      <c r="C45" s="16" t="s">
        <v>31</v>
      </c>
      <c r="D45" s="16" t="s">
        <v>32</v>
      </c>
      <c r="E45" s="17" t="s">
        <v>33</v>
      </c>
      <c r="F45" s="17"/>
      <c r="G45" s="18" t="s">
        <v>34</v>
      </c>
      <c r="H45" s="18" t="s">
        <v>34</v>
      </c>
      <c r="I45" s="18" t="s">
        <v>35</v>
      </c>
      <c r="J45" s="17" t="s">
        <v>36</v>
      </c>
      <c r="K45" s="19" t="s">
        <v>37</v>
      </c>
      <c r="L45" s="20">
        <f>VLOOKUP(B45,'[2]Data from Pivot'!$F$4:$G$224,2,FALSE)</f>
        <v>43228</v>
      </c>
      <c r="M45" s="67" t="s">
        <v>38</v>
      </c>
      <c r="N45" s="19" t="str">
        <f>IFERROR(VLOOKUP(B45,'[1]SQA Test design plan'!$F$4:$K$400,3,FALSE),"")</f>
        <v/>
      </c>
      <c r="O45" s="19" t="str">
        <f>IFERROR(VLOOKUP(B45,'[1]SQA Test design plan'!$F$4:$K$400,4,FALSE),"")</f>
        <v/>
      </c>
      <c r="P45" s="19" t="str">
        <f>IFERROR(VLOOKUP(B45,'[1]SQA Test design plan'!$F$4:$K$400,5,FALSE),"")</f>
        <v/>
      </c>
      <c r="Q45" s="19" t="str">
        <f>IFERROR(VLOOKUP(B45,'[1]SQA Test design plan'!$F$4:$K$400,6,FALSE),"")</f>
        <v/>
      </c>
      <c r="R45" s="19"/>
      <c r="S45" s="21">
        <v>43291</v>
      </c>
      <c r="T45" s="21"/>
      <c r="U45" s="21"/>
      <c r="V45" s="21"/>
      <c r="W45" s="21"/>
      <c r="X45" s="21"/>
      <c r="Y45" s="21"/>
      <c r="Z45" s="22" t="s">
        <v>39</v>
      </c>
      <c r="AA45" s="23"/>
      <c r="AB45" s="23" t="str">
        <f>IFERROR(VLOOKUP(B45,'[1]RICEW Tracker'!$C$10:$H$95,3,FALSE),"")</f>
        <v/>
      </c>
      <c r="AC45" s="23" t="str">
        <f>IFERROR(VLOOKUP(B45,'[1]RICEW Tracker'!$C$17:$H$95,4,FALSE),"")</f>
        <v/>
      </c>
      <c r="AD45" s="23" t="str">
        <f>IFERROR(VLOOKUP(B45,'[1]RICEW Tracker'!$C$17:$H$95,5,FALSE),"")</f>
        <v/>
      </c>
      <c r="AE45" s="23" t="str">
        <f>IFERROR(VLOOKUP(B45,'[1]RICEW Tracker'!$C$17:$H$95,6,FALSE),"")</f>
        <v/>
      </c>
      <c r="AF45" s="23" t="str">
        <f>IFERROR(VLOOKUP(B45,'[1]RICEW Tracker'!$C$17:$H$95,7,FALSE),"")</f>
        <v/>
      </c>
      <c r="AG45" s="23" t="str">
        <f>IFERROR(VLOOKUP(D45,'[1]RICEW Tracker'!$C$17:$H$95,8,FALSE),"")</f>
        <v/>
      </c>
      <c r="AH45" s="24" t="str">
        <f t="shared" si="0"/>
        <v>Not Started</v>
      </c>
      <c r="AI45" s="14"/>
    </row>
    <row r="46" spans="1:133" s="26" customFormat="1" ht="15" hidden="1" customHeight="1" x14ac:dyDescent="0.25">
      <c r="A46" s="14" t="e">
        <f>VLOOKUP(WICERMaster[[#This Row],[RICEW ID]],[1]Sheet4!#REF!,1,FALSE)</f>
        <v>#REF!</v>
      </c>
      <c r="B46" s="15" t="s">
        <v>40</v>
      </c>
      <c r="C46" s="25" t="s">
        <v>41</v>
      </c>
      <c r="D46" s="16" t="s">
        <v>32</v>
      </c>
      <c r="E46" s="17" t="s">
        <v>33</v>
      </c>
      <c r="F46" s="17"/>
      <c r="G46" s="18" t="s">
        <v>34</v>
      </c>
      <c r="H46" s="18" t="s">
        <v>34</v>
      </c>
      <c r="I46" s="18" t="s">
        <v>35</v>
      </c>
      <c r="J46" s="17" t="s">
        <v>36</v>
      </c>
      <c r="K46" s="19" t="s">
        <v>37</v>
      </c>
      <c r="L46" s="20">
        <f>VLOOKUP(B46,'[2]Data from Pivot'!$F$4:$G$224,2,FALSE)</f>
        <v>43253</v>
      </c>
      <c r="M46" s="67" t="s">
        <v>38</v>
      </c>
      <c r="N46" s="19" t="str">
        <f>IFERROR(VLOOKUP(B46,'[1]SQA Test design plan'!$F$4:$K$400,3,FALSE),"")</f>
        <v/>
      </c>
      <c r="O46" s="19" t="str">
        <f>IFERROR(VLOOKUP(B46,'[1]SQA Test design plan'!$F$4:$K$400,4,FALSE),"")</f>
        <v/>
      </c>
      <c r="P46" s="19" t="str">
        <f>IFERROR(VLOOKUP(B46,'[1]SQA Test design plan'!$F$4:$K$400,5,FALSE),"")</f>
        <v/>
      </c>
      <c r="Q46" s="19" t="str">
        <f>IFERROR(VLOOKUP(B46,'[1]SQA Test design plan'!$F$4:$K$400,6,FALSE),"")</f>
        <v/>
      </c>
      <c r="R46" s="19"/>
      <c r="S46" s="21">
        <v>43285</v>
      </c>
      <c r="T46" s="21"/>
      <c r="U46" s="21"/>
      <c r="V46" s="21"/>
      <c r="W46" s="21"/>
      <c r="X46" s="21"/>
      <c r="Y46" s="21"/>
      <c r="Z46" s="21" t="s">
        <v>42</v>
      </c>
      <c r="AA46" s="23"/>
      <c r="AB46" s="23" t="str">
        <f>IFERROR(VLOOKUP(B46,'[1]RICEW Tracker'!$C$10:$H$95,3,FALSE),"")</f>
        <v/>
      </c>
      <c r="AC46" s="23" t="str">
        <f>IFERROR(VLOOKUP(B46,'[1]RICEW Tracker'!$C$17:$H$95,4,FALSE),"")</f>
        <v/>
      </c>
      <c r="AD46" s="23" t="str">
        <f>IFERROR(VLOOKUP(B46,'[1]RICEW Tracker'!$C$17:$H$95,5,FALSE),"")</f>
        <v/>
      </c>
      <c r="AE46" s="23" t="str">
        <f>IFERROR(VLOOKUP(B46,'[1]RICEW Tracker'!$C$17:$H$95,6,FALSE),"")</f>
        <v/>
      </c>
      <c r="AF46" s="23" t="str">
        <f>IFERROR(VLOOKUP(B46,'[1]RICEW Tracker'!$C$17:$H$95,7,FALSE),"")</f>
        <v/>
      </c>
      <c r="AG46" s="23" t="str">
        <f>IFERROR(VLOOKUP(D46,'[1]RICEW Tracker'!$C$17:$H$95,8,FALSE),"")</f>
        <v/>
      </c>
      <c r="AH46" s="24" t="str">
        <f t="shared" si="0"/>
        <v>Not Started</v>
      </c>
      <c r="AI46" s="14"/>
    </row>
    <row r="47" spans="1:133" s="26" customFormat="1" ht="15" hidden="1" customHeight="1" x14ac:dyDescent="0.25">
      <c r="A47" s="14" t="e">
        <f>VLOOKUP(WICERMaster[[#This Row],[RICEW ID]],[1]Sheet4!#REF!,1,FALSE)</f>
        <v>#REF!</v>
      </c>
      <c r="B47" s="15" t="s">
        <v>43</v>
      </c>
      <c r="C47" s="25" t="s">
        <v>44</v>
      </c>
      <c r="D47" s="16" t="s">
        <v>32</v>
      </c>
      <c r="E47" s="17" t="s">
        <v>33</v>
      </c>
      <c r="F47" s="17"/>
      <c r="G47" s="18" t="s">
        <v>45</v>
      </c>
      <c r="H47" s="18" t="s">
        <v>34</v>
      </c>
      <c r="I47" s="18" t="s">
        <v>35</v>
      </c>
      <c r="J47" s="17" t="s">
        <v>36</v>
      </c>
      <c r="K47" s="19" t="s">
        <v>37</v>
      </c>
      <c r="L47" s="20">
        <f>VLOOKUP(B47,'[2]Data from Pivot'!$F$4:$G$224,2,FALSE)</f>
        <v>43244</v>
      </c>
      <c r="M47" s="67" t="s">
        <v>38</v>
      </c>
      <c r="N47" s="19" t="str">
        <f>IFERROR(VLOOKUP(B47,'[1]SQA Test design plan'!$F$4:$K$400,3,FALSE),"")</f>
        <v/>
      </c>
      <c r="O47" s="19" t="str">
        <f>IFERROR(VLOOKUP(B47,'[1]SQA Test design plan'!$F$4:$K$400,4,FALSE),"")</f>
        <v/>
      </c>
      <c r="P47" s="19" t="str">
        <f>IFERROR(VLOOKUP(B47,'[1]SQA Test design plan'!$F$4:$K$400,5,FALSE),"")</f>
        <v/>
      </c>
      <c r="Q47" s="19" t="str">
        <f>IFERROR(VLOOKUP(B47,'[1]SQA Test design plan'!$F$4:$K$400,6,FALSE),"")</f>
        <v/>
      </c>
      <c r="R47" s="19"/>
      <c r="S47" s="21">
        <v>43285</v>
      </c>
      <c r="T47" s="21"/>
      <c r="U47" s="21"/>
      <c r="V47" s="21"/>
      <c r="W47" s="21"/>
      <c r="X47" s="21"/>
      <c r="Y47" s="21"/>
      <c r="Z47" s="22" t="s">
        <v>39</v>
      </c>
      <c r="AA47" s="23"/>
      <c r="AB47" s="23" t="str">
        <f>IFERROR(VLOOKUP(B47,'[1]RICEW Tracker'!$C$10:$H$95,3,FALSE),"")</f>
        <v/>
      </c>
      <c r="AC47" s="23" t="str">
        <f>IFERROR(VLOOKUP(B47,'[1]RICEW Tracker'!$C$17:$H$95,4,FALSE),"")</f>
        <v/>
      </c>
      <c r="AD47" s="23" t="str">
        <f>IFERROR(VLOOKUP(B47,'[1]RICEW Tracker'!$C$17:$H$95,5,FALSE),"")</f>
        <v/>
      </c>
      <c r="AE47" s="23" t="str">
        <f>IFERROR(VLOOKUP(B47,'[1]RICEW Tracker'!$C$17:$H$95,6,FALSE),"")</f>
        <v/>
      </c>
      <c r="AF47" s="23" t="str">
        <f>IFERROR(VLOOKUP(B47,'[1]RICEW Tracker'!$C$17:$H$95,7,FALSE),"")</f>
        <v/>
      </c>
      <c r="AG47" s="23" t="str">
        <f>IFERROR(VLOOKUP(D47,'[1]RICEW Tracker'!$C$17:$H$95,8,FALSE),"")</f>
        <v/>
      </c>
      <c r="AH47" s="24" t="str">
        <f t="shared" si="0"/>
        <v>Not Started</v>
      </c>
      <c r="AI47" s="14"/>
    </row>
    <row r="48" spans="1:133" s="26" customFormat="1" ht="15" hidden="1" customHeight="1" x14ac:dyDescent="0.25">
      <c r="A48" s="14" t="e">
        <f>VLOOKUP(WICERMaster[[#This Row],[RICEW ID]],[1]Sheet4!#REF!,1,FALSE)</f>
        <v>#REF!</v>
      </c>
      <c r="B48" s="15" t="s">
        <v>46</v>
      </c>
      <c r="C48" s="16" t="s">
        <v>47</v>
      </c>
      <c r="D48" s="16" t="s">
        <v>32</v>
      </c>
      <c r="E48" s="17" t="s">
        <v>33</v>
      </c>
      <c r="F48" s="17"/>
      <c r="G48" s="18" t="s">
        <v>34</v>
      </c>
      <c r="H48" s="18" t="s">
        <v>34</v>
      </c>
      <c r="I48" s="18" t="s">
        <v>35</v>
      </c>
      <c r="J48" s="17" t="s">
        <v>36</v>
      </c>
      <c r="K48" s="19" t="s">
        <v>37</v>
      </c>
      <c r="L48" s="20">
        <f>VLOOKUP(B48,'[2]Data from Pivot'!$F$4:$G$224,2,FALSE)</f>
        <v>43242</v>
      </c>
      <c r="M48" s="67" t="s">
        <v>38</v>
      </c>
      <c r="N48" s="19" t="str">
        <f>IFERROR(VLOOKUP(B48,'[1]SQA Test design plan'!$F$4:$K$400,3,FALSE),"")</f>
        <v/>
      </c>
      <c r="O48" s="19" t="str">
        <f>IFERROR(VLOOKUP(B48,'[1]SQA Test design plan'!$F$4:$K$400,4,FALSE),"")</f>
        <v/>
      </c>
      <c r="P48" s="19" t="str">
        <f>IFERROR(VLOOKUP(B48,'[1]SQA Test design plan'!$F$4:$K$400,5,FALSE),"")</f>
        <v/>
      </c>
      <c r="Q48" s="19" t="str">
        <f>IFERROR(VLOOKUP(B48,'[1]SQA Test design plan'!$F$4:$K$400,6,FALSE),"")</f>
        <v/>
      </c>
      <c r="R48" s="19"/>
      <c r="S48" s="21">
        <v>43291</v>
      </c>
      <c r="T48" s="21"/>
      <c r="U48" s="21"/>
      <c r="V48" s="21"/>
      <c r="W48" s="21"/>
      <c r="X48" s="21"/>
      <c r="Y48" s="21"/>
      <c r="Z48" s="22" t="s">
        <v>39</v>
      </c>
      <c r="AA48" s="23"/>
      <c r="AB48" s="23" t="str">
        <f>IFERROR(VLOOKUP(B48,'[1]RICEW Tracker'!$C$10:$H$95,3,FALSE),"")</f>
        <v/>
      </c>
      <c r="AC48" s="23" t="str">
        <f>IFERROR(VLOOKUP(B48,'[1]RICEW Tracker'!$C$17:$H$95,4,FALSE),"")</f>
        <v/>
      </c>
      <c r="AD48" s="23" t="str">
        <f>IFERROR(VLOOKUP(B48,'[1]RICEW Tracker'!$C$17:$H$95,5,FALSE),"")</f>
        <v/>
      </c>
      <c r="AE48" s="23" t="str">
        <f>IFERROR(VLOOKUP(B48,'[1]RICEW Tracker'!$C$17:$H$95,6,FALSE),"")</f>
        <v/>
      </c>
      <c r="AF48" s="23" t="str">
        <f>IFERROR(VLOOKUP(B48,'[1]RICEW Tracker'!$C$17:$H$95,7,FALSE),"")</f>
        <v/>
      </c>
      <c r="AG48" s="23" t="str">
        <f>IFERROR(VLOOKUP(D48,'[1]RICEW Tracker'!$C$17:$H$95,8,FALSE),"")</f>
        <v/>
      </c>
      <c r="AH48" s="24" t="str">
        <f t="shared" si="0"/>
        <v>Not Started</v>
      </c>
    </row>
    <row r="49" spans="1:133" s="26" customFormat="1" ht="15" hidden="1" customHeight="1" x14ac:dyDescent="0.25">
      <c r="A49" s="14" t="e">
        <f>VLOOKUP(WICERMaster[[#This Row],[RICEW ID]],[1]Sheet4!#REF!,1,FALSE)</f>
        <v>#REF!</v>
      </c>
      <c r="B49" s="15" t="s">
        <v>48</v>
      </c>
      <c r="C49" s="16" t="s">
        <v>49</v>
      </c>
      <c r="D49" s="16" t="s">
        <v>32</v>
      </c>
      <c r="E49" s="17" t="s">
        <v>33</v>
      </c>
      <c r="F49" s="17"/>
      <c r="G49" s="18" t="s">
        <v>34</v>
      </c>
      <c r="H49" s="18" t="s">
        <v>34</v>
      </c>
      <c r="I49" s="18" t="s">
        <v>35</v>
      </c>
      <c r="J49" s="17" t="s">
        <v>36</v>
      </c>
      <c r="K49" s="19" t="s">
        <v>37</v>
      </c>
      <c r="L49" s="20">
        <f>VLOOKUP(B49,'[2]Data from Pivot'!$F$4:$G$224,2,FALSE)</f>
        <v>43237</v>
      </c>
      <c r="M49" s="67" t="s">
        <v>38</v>
      </c>
      <c r="N49" s="19" t="str">
        <f>IFERROR(VLOOKUP(B49,'[1]SQA Test design plan'!$F$4:$K$400,3,FALSE),"")</f>
        <v/>
      </c>
      <c r="O49" s="19" t="str">
        <f>IFERROR(VLOOKUP(B49,'[1]SQA Test design plan'!$F$4:$K$400,4,FALSE),"")</f>
        <v/>
      </c>
      <c r="P49" s="19" t="str">
        <f>IFERROR(VLOOKUP(B49,'[1]SQA Test design plan'!$F$4:$K$400,5,FALSE),"")</f>
        <v/>
      </c>
      <c r="Q49" s="19" t="str">
        <f>IFERROR(VLOOKUP(B49,'[1]SQA Test design plan'!$F$4:$K$400,6,FALSE),"")</f>
        <v/>
      </c>
      <c r="R49" s="19"/>
      <c r="S49" s="21">
        <v>43286</v>
      </c>
      <c r="T49" s="21"/>
      <c r="U49" s="21"/>
      <c r="V49" s="21"/>
      <c r="W49" s="21"/>
      <c r="X49" s="21"/>
      <c r="Y49" s="21"/>
      <c r="Z49" s="22" t="s">
        <v>39</v>
      </c>
      <c r="AA49" s="23"/>
      <c r="AB49" s="23" t="str">
        <f>IFERROR(VLOOKUP(B49,'[1]RICEW Tracker'!$C$10:$H$95,3,FALSE),"")</f>
        <v/>
      </c>
      <c r="AC49" s="23" t="str">
        <f>IFERROR(VLOOKUP(B49,'[1]RICEW Tracker'!$C$17:$H$95,4,FALSE),"")</f>
        <v/>
      </c>
      <c r="AD49" s="23" t="str">
        <f>IFERROR(VLOOKUP(B49,'[1]RICEW Tracker'!$C$17:$H$95,5,FALSE),"")</f>
        <v/>
      </c>
      <c r="AE49" s="23" t="str">
        <f>IFERROR(VLOOKUP(B49,'[1]RICEW Tracker'!$C$17:$H$95,6,FALSE),"")</f>
        <v/>
      </c>
      <c r="AF49" s="23" t="str">
        <f>IFERROR(VLOOKUP(B49,'[1]RICEW Tracker'!$C$17:$H$95,7,FALSE),"")</f>
        <v/>
      </c>
      <c r="AG49" s="23" t="str">
        <f>IFERROR(VLOOKUP(D49,'[1]RICEW Tracker'!$C$17:$H$95,8,FALSE),"")</f>
        <v/>
      </c>
      <c r="AH49" s="24" t="str">
        <f t="shared" si="0"/>
        <v>Not Started</v>
      </c>
      <c r="AI49" s="14"/>
    </row>
    <row r="50" spans="1:133" s="14" customFormat="1" ht="15" hidden="1" customHeight="1" x14ac:dyDescent="0.25">
      <c r="A50" s="14" t="e">
        <f>VLOOKUP(WICERMaster[[#This Row],[RICEW ID]],[1]Sheet4!#REF!,1,FALSE)</f>
        <v>#REF!</v>
      </c>
      <c r="B50" s="15" t="s">
        <v>160</v>
      </c>
      <c r="C50" s="16" t="s">
        <v>161</v>
      </c>
      <c r="D50" s="16" t="s">
        <v>32</v>
      </c>
      <c r="E50" s="17" t="s">
        <v>33</v>
      </c>
      <c r="F50" s="17"/>
      <c r="G50" s="18" t="s">
        <v>34</v>
      </c>
      <c r="H50" s="18" t="s">
        <v>34</v>
      </c>
      <c r="I50" s="18" t="s">
        <v>35</v>
      </c>
      <c r="J50" s="17" t="s">
        <v>36</v>
      </c>
      <c r="K50" s="19" t="s">
        <v>37</v>
      </c>
      <c r="L50" s="20">
        <f>VLOOKUP(B50,'[2]Data from Pivot'!$F$4:$G$224,2,FALSE)</f>
        <v>43242</v>
      </c>
      <c r="M50" s="67" t="s">
        <v>101</v>
      </c>
      <c r="N50" s="19" t="str">
        <f>IFERROR(VLOOKUP(B50,'[1]SQA Test design plan'!$F$4:$K$400,3,FALSE),"")</f>
        <v/>
      </c>
      <c r="O50" s="19" t="str">
        <f>IFERROR(VLOOKUP(B50,'[1]SQA Test design plan'!$F$4:$K$400,4,FALSE),"")</f>
        <v/>
      </c>
      <c r="P50" s="19" t="str">
        <f>IFERROR(VLOOKUP(B50,'[1]SQA Test design plan'!$F$4:$K$400,5,FALSE),"")</f>
        <v/>
      </c>
      <c r="Q50" s="19" t="str">
        <f>IFERROR(VLOOKUP(B50,'[1]SQA Test design plan'!$F$4:$K$400,6,FALSE),"")</f>
        <v/>
      </c>
      <c r="R50" s="19"/>
      <c r="S50" s="21">
        <v>43283</v>
      </c>
      <c r="T50" s="21"/>
      <c r="U50" s="21"/>
      <c r="V50" s="21"/>
      <c r="W50" s="21"/>
      <c r="X50" s="21"/>
      <c r="Y50" s="21"/>
      <c r="Z50" s="21" t="s">
        <v>102</v>
      </c>
      <c r="AA50" s="36">
        <v>43283</v>
      </c>
      <c r="AB50" s="23" t="str">
        <f>IFERROR(VLOOKUP(B50,'[1]RICEW Tracker'!$C$10:$H$95,3,FALSE),"")</f>
        <v/>
      </c>
      <c r="AC50" s="23" t="str">
        <f>IFERROR(VLOOKUP(B50,'[1]RICEW Tracker'!$C$17:$H$95,4,FALSE),"")</f>
        <v/>
      </c>
      <c r="AD50" s="23" t="str">
        <f>IFERROR(VLOOKUP(B50,'[1]RICEW Tracker'!$C$17:$H$95,5,FALSE),"")</f>
        <v/>
      </c>
      <c r="AE50" s="23" t="str">
        <f>IFERROR(VLOOKUP(B50,'[1]RICEW Tracker'!$C$17:$H$95,6,FALSE),"")</f>
        <v/>
      </c>
      <c r="AF50" s="23" t="str">
        <f>IFERROR(VLOOKUP(B50,'[1]RICEW Tracker'!$C$17:$H$95,7,FALSE),"")</f>
        <v/>
      </c>
      <c r="AG50" s="23" t="str">
        <f>IFERROR(VLOOKUP(D50,'[1]RICEW Tracker'!$C$17:$H$95,8,FALSE),"")</f>
        <v/>
      </c>
      <c r="AH50" s="24" t="str">
        <f t="shared" si="0"/>
        <v>Not Started</v>
      </c>
      <c r="AI50" s="37" t="e">
        <f>AB50/N50</f>
        <v>#VALUE!</v>
      </c>
    </row>
    <row r="51" spans="1:133" s="26" customFormat="1" ht="15" hidden="1" customHeight="1" x14ac:dyDescent="0.25">
      <c r="A51" s="14" t="e">
        <f>VLOOKUP(WICERMaster[[#This Row],[RICEW ID]],[1]Sheet4!#REF!,1,FALSE)</f>
        <v>#REF!</v>
      </c>
      <c r="B51" s="15" t="s">
        <v>162</v>
      </c>
      <c r="C51" s="16" t="s">
        <v>163</v>
      </c>
      <c r="D51" s="16" t="s">
        <v>32</v>
      </c>
      <c r="E51" s="17" t="s">
        <v>33</v>
      </c>
      <c r="F51" s="17"/>
      <c r="G51" s="18" t="s">
        <v>34</v>
      </c>
      <c r="H51" s="18" t="s">
        <v>34</v>
      </c>
      <c r="I51" s="18" t="s">
        <v>35</v>
      </c>
      <c r="J51" s="17" t="s">
        <v>36</v>
      </c>
      <c r="K51" s="19" t="s">
        <v>37</v>
      </c>
      <c r="L51" s="20">
        <f>VLOOKUP(B51,'[2]Data from Pivot'!$F$4:$G$224,2,FALSE)</f>
        <v>43262</v>
      </c>
      <c r="M51" s="67" t="s">
        <v>38</v>
      </c>
      <c r="N51" s="19" t="str">
        <f>IFERROR(VLOOKUP(B51,'[1]SQA Test design plan'!$F$4:$K$400,3,FALSE),"")</f>
        <v/>
      </c>
      <c r="O51" s="19" t="str">
        <f>IFERROR(VLOOKUP(B51,'[1]SQA Test design plan'!$F$4:$K$400,4,FALSE),"")</f>
        <v/>
      </c>
      <c r="P51" s="19" t="str">
        <f>IFERROR(VLOOKUP(B51,'[1]SQA Test design plan'!$F$4:$K$400,5,FALSE),"")</f>
        <v/>
      </c>
      <c r="Q51" s="19" t="str">
        <f>IFERROR(VLOOKUP(B51,'[1]SQA Test design plan'!$F$4:$K$400,6,FALSE),"")</f>
        <v/>
      </c>
      <c r="R51" s="19"/>
      <c r="S51" s="21">
        <v>43291</v>
      </c>
      <c r="T51" s="21"/>
      <c r="U51" s="21"/>
      <c r="V51" s="21"/>
      <c r="W51" s="21"/>
      <c r="X51" s="21"/>
      <c r="Y51" s="21"/>
      <c r="Z51" s="21" t="s">
        <v>42</v>
      </c>
      <c r="AA51" s="23"/>
      <c r="AB51" s="23" t="str">
        <f>IFERROR(VLOOKUP(B51,'[1]RICEW Tracker'!$C$10:$H$95,3,FALSE),"")</f>
        <v/>
      </c>
      <c r="AC51" s="23" t="str">
        <f>IFERROR(VLOOKUP(B51,'[1]RICEW Tracker'!$C$17:$H$95,4,FALSE),"")</f>
        <v/>
      </c>
      <c r="AD51" s="23" t="str">
        <f>IFERROR(VLOOKUP(B51,'[1]RICEW Tracker'!$C$17:$H$95,5,FALSE),"")</f>
        <v/>
      </c>
      <c r="AE51" s="23" t="str">
        <f>IFERROR(VLOOKUP(B51,'[1]RICEW Tracker'!$C$17:$H$95,6,FALSE),"")</f>
        <v/>
      </c>
      <c r="AF51" s="23" t="str">
        <f>IFERROR(VLOOKUP(B51,'[1]RICEW Tracker'!$C$17:$H$95,7,FALSE),"")</f>
        <v/>
      </c>
      <c r="AG51" s="23" t="str">
        <f>IFERROR(VLOOKUP(D51,'[1]RICEW Tracker'!$C$17:$H$95,8,FALSE),"")</f>
        <v/>
      </c>
      <c r="AH51" s="24" t="str">
        <f t="shared" si="0"/>
        <v>Not Started</v>
      </c>
    </row>
    <row r="52" spans="1:133" s="26" customFormat="1" ht="15" hidden="1" customHeight="1" x14ac:dyDescent="0.25">
      <c r="A52" s="14" t="e">
        <f>VLOOKUP(WICERMaster[[#This Row],[RICEW ID]],[1]Sheet4!#REF!,1,FALSE)</f>
        <v>#REF!</v>
      </c>
      <c r="B52" s="15" t="s">
        <v>169</v>
      </c>
      <c r="C52" s="16" t="s">
        <v>170</v>
      </c>
      <c r="D52" s="16" t="s">
        <v>32</v>
      </c>
      <c r="E52" s="17" t="s">
        <v>33</v>
      </c>
      <c r="F52" s="17"/>
      <c r="G52" s="18" t="s">
        <v>45</v>
      </c>
      <c r="H52" s="18" t="s">
        <v>34</v>
      </c>
      <c r="I52" s="18" t="s">
        <v>35</v>
      </c>
      <c r="J52" s="17" t="s">
        <v>36</v>
      </c>
      <c r="K52" s="19" t="s">
        <v>37</v>
      </c>
      <c r="L52" s="20">
        <f>VLOOKUP(B52,'[2]Data from Pivot'!$F$4:$G$224,2,FALSE)</f>
        <v>43225</v>
      </c>
      <c r="M52" s="67" t="s">
        <v>38</v>
      </c>
      <c r="N52" s="19" t="str">
        <f>IFERROR(VLOOKUP(B52,'[1]SQA Test design plan'!$F$4:$K$400,3,FALSE),"")</f>
        <v/>
      </c>
      <c r="O52" s="19" t="str">
        <f>IFERROR(VLOOKUP(B52,'[1]SQA Test design plan'!$F$4:$K$400,4,FALSE),"")</f>
        <v/>
      </c>
      <c r="P52" s="19" t="str">
        <f>IFERROR(VLOOKUP(B52,'[1]SQA Test design plan'!$F$4:$K$400,5,FALSE),"")</f>
        <v/>
      </c>
      <c r="Q52" s="19" t="str">
        <f>IFERROR(VLOOKUP(B52,'[1]SQA Test design plan'!$F$4:$K$400,6,FALSE),"")</f>
        <v/>
      </c>
      <c r="R52" s="19"/>
      <c r="S52" s="21">
        <v>43285</v>
      </c>
      <c r="T52" s="21"/>
      <c r="U52" s="21"/>
      <c r="V52" s="21"/>
      <c r="W52" s="21"/>
      <c r="X52" s="21"/>
      <c r="Y52" s="21"/>
      <c r="Z52" s="21" t="s">
        <v>42</v>
      </c>
      <c r="AA52" s="23"/>
      <c r="AB52" s="23" t="str">
        <f>IFERROR(VLOOKUP(B52,'[1]RICEW Tracker'!$C$10:$H$95,3,FALSE),"")</f>
        <v/>
      </c>
      <c r="AC52" s="23" t="str">
        <f>IFERROR(VLOOKUP(B52,'[1]RICEW Tracker'!$C$17:$H$95,4,FALSE),"")</f>
        <v/>
      </c>
      <c r="AD52" s="23" t="str">
        <f>IFERROR(VLOOKUP(B52,'[1]RICEW Tracker'!$C$17:$H$95,5,FALSE),"")</f>
        <v/>
      </c>
      <c r="AE52" s="23" t="str">
        <f>IFERROR(VLOOKUP(B52,'[1]RICEW Tracker'!$C$17:$H$95,6,FALSE),"")</f>
        <v/>
      </c>
      <c r="AF52" s="23" t="str">
        <f>IFERROR(VLOOKUP(B52,'[1]RICEW Tracker'!$C$17:$H$95,7,FALSE),"")</f>
        <v/>
      </c>
      <c r="AG52" s="23" t="str">
        <f>IFERROR(VLOOKUP(D52,'[1]RICEW Tracker'!$C$17:$H$95,8,FALSE),"")</f>
        <v/>
      </c>
      <c r="AH52" s="24" t="str">
        <f t="shared" si="0"/>
        <v>Not Started</v>
      </c>
    </row>
    <row r="53" spans="1:133" s="26" customFormat="1" ht="15" hidden="1" customHeight="1" x14ac:dyDescent="0.25">
      <c r="A53" s="14" t="e">
        <f>VLOOKUP(WICERMaster[[#This Row],[RICEW ID]],[1]Sheet4!#REF!,1,FALSE)</f>
        <v>#REF!</v>
      </c>
      <c r="B53" s="15" t="s">
        <v>171</v>
      </c>
      <c r="C53" s="16" t="s">
        <v>172</v>
      </c>
      <c r="D53" s="16" t="s">
        <v>32</v>
      </c>
      <c r="E53" s="17" t="s">
        <v>33</v>
      </c>
      <c r="F53" s="17"/>
      <c r="G53" s="18" t="s">
        <v>34</v>
      </c>
      <c r="H53" s="18" t="s">
        <v>34</v>
      </c>
      <c r="I53" s="18" t="s">
        <v>35</v>
      </c>
      <c r="J53" s="17" t="s">
        <v>36</v>
      </c>
      <c r="K53" s="19" t="s">
        <v>37</v>
      </c>
      <c r="L53" s="20">
        <f>VLOOKUP(B53,'[2]Data from Pivot'!$F$4:$G$224,2,FALSE)</f>
        <v>43225</v>
      </c>
      <c r="M53" s="67" t="s">
        <v>38</v>
      </c>
      <c r="N53" s="19" t="str">
        <f>IFERROR(VLOOKUP(B53,'[1]SQA Test design plan'!$F$4:$K$400,3,FALSE),"")</f>
        <v/>
      </c>
      <c r="O53" s="19" t="str">
        <f>IFERROR(VLOOKUP(B53,'[1]SQA Test design plan'!$F$4:$K$400,4,FALSE),"")</f>
        <v/>
      </c>
      <c r="P53" s="19" t="str">
        <f>IFERROR(VLOOKUP(B53,'[1]SQA Test design plan'!$F$4:$K$400,5,FALSE),"")</f>
        <v/>
      </c>
      <c r="Q53" s="19" t="str">
        <f>IFERROR(VLOOKUP(B53,'[1]SQA Test design plan'!$F$4:$K$400,6,FALSE),"")</f>
        <v/>
      </c>
      <c r="R53" s="19"/>
      <c r="S53" s="21">
        <v>43285</v>
      </c>
      <c r="T53" s="21"/>
      <c r="U53" s="21"/>
      <c r="V53" s="21"/>
      <c r="W53" s="21"/>
      <c r="X53" s="21"/>
      <c r="Y53" s="21"/>
      <c r="Z53" s="21" t="s">
        <v>42</v>
      </c>
      <c r="AA53" s="23"/>
      <c r="AB53" s="23" t="str">
        <f>IFERROR(VLOOKUP(B53,'[1]RICEW Tracker'!$C$10:$H$95,3,FALSE),"")</f>
        <v/>
      </c>
      <c r="AC53" s="23" t="str">
        <f>IFERROR(VLOOKUP(B53,'[1]RICEW Tracker'!$C$17:$H$95,4,FALSE),"")</f>
        <v/>
      </c>
      <c r="AD53" s="23" t="str">
        <f>IFERROR(VLOOKUP(B53,'[1]RICEW Tracker'!$C$17:$H$95,5,FALSE),"")</f>
        <v/>
      </c>
      <c r="AE53" s="23" t="str">
        <f>IFERROR(VLOOKUP(B53,'[1]RICEW Tracker'!$C$17:$H$95,6,FALSE),"")</f>
        <v/>
      </c>
      <c r="AF53" s="23" t="str">
        <f>IFERROR(VLOOKUP(B53,'[1]RICEW Tracker'!$C$17:$H$95,7,FALSE),"")</f>
        <v/>
      </c>
      <c r="AG53" s="23" t="str">
        <f>IFERROR(VLOOKUP(D53,'[1]RICEW Tracker'!$C$17:$H$95,8,FALSE),"")</f>
        <v/>
      </c>
      <c r="AH53" s="24" t="str">
        <f t="shared" si="0"/>
        <v>Not Started</v>
      </c>
    </row>
    <row r="54" spans="1:133" s="26" customFormat="1" ht="15" hidden="1" customHeight="1" x14ac:dyDescent="0.25">
      <c r="A54" s="14" t="e">
        <f>VLOOKUP(WICERMaster[[#This Row],[RICEW ID]],[1]Sheet4!#REF!,1,FALSE)</f>
        <v>#REF!</v>
      </c>
      <c r="B54" s="15" t="s">
        <v>180</v>
      </c>
      <c r="C54" s="25" t="s">
        <v>181</v>
      </c>
      <c r="D54" s="16" t="s">
        <v>32</v>
      </c>
      <c r="E54" s="17" t="s">
        <v>33</v>
      </c>
      <c r="F54" s="17"/>
      <c r="G54" s="18" t="s">
        <v>34</v>
      </c>
      <c r="H54" s="18" t="s">
        <v>34</v>
      </c>
      <c r="I54" s="18" t="s">
        <v>35</v>
      </c>
      <c r="J54" s="17" t="s">
        <v>36</v>
      </c>
      <c r="K54" s="19" t="s">
        <v>37</v>
      </c>
      <c r="L54" s="20">
        <f>VLOOKUP(B54,'[2]Data from Pivot'!$F$4:$G$224,2,FALSE)</f>
        <v>43242</v>
      </c>
      <c r="M54" s="67" t="s">
        <v>38</v>
      </c>
      <c r="N54" s="19" t="str">
        <f>IFERROR(VLOOKUP(B54,'[1]SQA Test design plan'!$F$4:$K$400,3,FALSE),"")</f>
        <v/>
      </c>
      <c r="O54" s="19" t="str">
        <f>IFERROR(VLOOKUP(B54,'[1]SQA Test design plan'!$F$4:$K$400,4,FALSE),"")</f>
        <v/>
      </c>
      <c r="P54" s="19" t="str">
        <f>IFERROR(VLOOKUP(B54,'[1]SQA Test design plan'!$F$4:$K$400,5,FALSE),"")</f>
        <v/>
      </c>
      <c r="Q54" s="19" t="str">
        <f>IFERROR(VLOOKUP(B54,'[1]SQA Test design plan'!$F$4:$K$400,6,FALSE),"")</f>
        <v/>
      </c>
      <c r="R54" s="19"/>
      <c r="S54" s="21">
        <v>43284</v>
      </c>
      <c r="T54" s="21"/>
      <c r="U54" s="21"/>
      <c r="V54" s="21"/>
      <c r="W54" s="21"/>
      <c r="X54" s="21"/>
      <c r="Y54" s="21"/>
      <c r="Z54" s="21" t="s">
        <v>42</v>
      </c>
      <c r="AA54" s="23"/>
      <c r="AB54" s="23" t="str">
        <f>IFERROR(VLOOKUP(B54,'[1]RICEW Tracker'!$C$10:$H$95,3,FALSE),"")</f>
        <v/>
      </c>
      <c r="AC54" s="23" t="str">
        <f>IFERROR(VLOOKUP(B54,'[1]RICEW Tracker'!$C$17:$H$95,4,FALSE),"")</f>
        <v/>
      </c>
      <c r="AD54" s="23" t="str">
        <f>IFERROR(VLOOKUP(B54,'[1]RICEW Tracker'!$C$17:$H$95,5,FALSE),"")</f>
        <v/>
      </c>
      <c r="AE54" s="23" t="str">
        <f>IFERROR(VLOOKUP(B54,'[1]RICEW Tracker'!$C$17:$H$95,6,FALSE),"")</f>
        <v/>
      </c>
      <c r="AF54" s="23" t="str">
        <f>IFERROR(VLOOKUP(B54,'[1]RICEW Tracker'!$C$17:$H$95,7,FALSE),"")</f>
        <v/>
      </c>
      <c r="AG54" s="23" t="str">
        <f>IFERROR(VLOOKUP(D54,'[1]RICEW Tracker'!$C$17:$H$95,8,FALSE),"")</f>
        <v/>
      </c>
      <c r="AH54" s="24" t="str">
        <f t="shared" si="0"/>
        <v>Not Started</v>
      </c>
    </row>
    <row r="55" spans="1:133" s="26" customFormat="1" ht="15" hidden="1" customHeight="1" x14ac:dyDescent="0.25">
      <c r="A55" s="14" t="e">
        <f>VLOOKUP(WICERMaster[[#This Row],[RICEW ID]],[1]Sheet4!#REF!,1,FALSE)</f>
        <v>#REF!</v>
      </c>
      <c r="B55" s="15" t="s">
        <v>182</v>
      </c>
      <c r="C55" s="16" t="s">
        <v>183</v>
      </c>
      <c r="D55" s="16" t="s">
        <v>32</v>
      </c>
      <c r="E55" s="17" t="s">
        <v>33</v>
      </c>
      <c r="F55" s="17"/>
      <c r="G55" s="18" t="s">
        <v>34</v>
      </c>
      <c r="H55" s="18" t="s">
        <v>34</v>
      </c>
      <c r="I55" s="18" t="s">
        <v>35</v>
      </c>
      <c r="J55" s="17" t="s">
        <v>36</v>
      </c>
      <c r="K55" s="19" t="s">
        <v>37</v>
      </c>
      <c r="L55" s="20">
        <f>VLOOKUP(B55,'[2]Data from Pivot'!$F$4:$G$224,2,FALSE)</f>
        <v>43237</v>
      </c>
      <c r="M55" s="67" t="s">
        <v>38</v>
      </c>
      <c r="N55" s="19" t="str">
        <f>IFERROR(VLOOKUP(B55,'[1]SQA Test design plan'!$F$4:$K$400,3,FALSE),"")</f>
        <v/>
      </c>
      <c r="O55" s="19" t="str">
        <f>IFERROR(VLOOKUP(B55,'[1]SQA Test design plan'!$F$4:$K$400,4,FALSE),"")</f>
        <v/>
      </c>
      <c r="P55" s="19" t="str">
        <f>IFERROR(VLOOKUP(B55,'[1]SQA Test design plan'!$F$4:$K$400,5,FALSE),"")</f>
        <v/>
      </c>
      <c r="Q55" s="19" t="str">
        <f>IFERROR(VLOOKUP(B55,'[1]SQA Test design plan'!$F$4:$K$400,6,FALSE),"")</f>
        <v/>
      </c>
      <c r="R55" s="19"/>
      <c r="S55" s="21">
        <v>43291</v>
      </c>
      <c r="T55" s="21"/>
      <c r="U55" s="21"/>
      <c r="V55" s="21"/>
      <c r="W55" s="21"/>
      <c r="X55" s="21"/>
      <c r="Y55" s="21"/>
      <c r="Z55" s="22" t="s">
        <v>39</v>
      </c>
      <c r="AA55" s="23"/>
      <c r="AB55" s="23" t="str">
        <f>IFERROR(VLOOKUP(B55,'[1]RICEW Tracker'!$C$10:$H$95,3,FALSE),"")</f>
        <v/>
      </c>
      <c r="AC55" s="23" t="str">
        <f>IFERROR(VLOOKUP(B55,'[1]RICEW Tracker'!$C$17:$H$95,4,FALSE),"")</f>
        <v/>
      </c>
      <c r="AD55" s="23" t="str">
        <f>IFERROR(VLOOKUP(B55,'[1]RICEW Tracker'!$C$17:$H$95,5,FALSE),"")</f>
        <v/>
      </c>
      <c r="AE55" s="23" t="str">
        <f>IFERROR(VLOOKUP(B55,'[1]RICEW Tracker'!$C$17:$H$95,6,FALSE),"")</f>
        <v/>
      </c>
      <c r="AF55" s="23" t="str">
        <f>IFERROR(VLOOKUP(B55,'[1]RICEW Tracker'!$C$17:$H$95,7,FALSE),"")</f>
        <v/>
      </c>
      <c r="AG55" s="23" t="str">
        <f>IFERROR(VLOOKUP(D55,'[1]RICEW Tracker'!$C$17:$H$95,8,FALSE),"")</f>
        <v/>
      </c>
      <c r="AH55" s="24" t="str">
        <f t="shared" si="0"/>
        <v>Not Started</v>
      </c>
    </row>
    <row r="56" spans="1:133" s="26" customFormat="1" ht="15" hidden="1" customHeight="1" x14ac:dyDescent="0.25">
      <c r="A56" s="14" t="e">
        <f>VLOOKUP(WICERMaster[[#This Row],[RICEW ID]],[1]Sheet4!#REF!,1,FALSE)</f>
        <v>#REF!</v>
      </c>
      <c r="B56" s="15" t="s">
        <v>184</v>
      </c>
      <c r="C56" s="16" t="s">
        <v>185</v>
      </c>
      <c r="D56" s="16" t="s">
        <v>32</v>
      </c>
      <c r="E56" s="17" t="s">
        <v>33</v>
      </c>
      <c r="F56" s="17"/>
      <c r="G56" s="18" t="s">
        <v>34</v>
      </c>
      <c r="H56" s="18" t="s">
        <v>34</v>
      </c>
      <c r="I56" s="18" t="s">
        <v>35</v>
      </c>
      <c r="J56" s="17" t="s">
        <v>36</v>
      </c>
      <c r="K56" s="19" t="s">
        <v>37</v>
      </c>
      <c r="L56" s="20">
        <f>VLOOKUP(B56,'[2]Data from Pivot'!$F$4:$G$224,2,FALSE)</f>
        <v>43228</v>
      </c>
      <c r="M56" s="67" t="s">
        <v>38</v>
      </c>
      <c r="N56" s="19" t="str">
        <f>IFERROR(VLOOKUP(B56,'[1]SQA Test design plan'!$F$4:$K$400,3,FALSE),"")</f>
        <v/>
      </c>
      <c r="O56" s="19" t="str">
        <f>IFERROR(VLOOKUP(B56,'[1]SQA Test design plan'!$F$4:$K$400,4,FALSE),"")</f>
        <v/>
      </c>
      <c r="P56" s="19" t="str">
        <f>IFERROR(VLOOKUP(B56,'[1]SQA Test design plan'!$F$4:$K$400,5,FALSE),"")</f>
        <v/>
      </c>
      <c r="Q56" s="19" t="str">
        <f>IFERROR(VLOOKUP(B56,'[1]SQA Test design plan'!$F$4:$K$400,6,FALSE),"")</f>
        <v/>
      </c>
      <c r="R56" s="19"/>
      <c r="S56" s="21">
        <v>43285</v>
      </c>
      <c r="T56" s="21"/>
      <c r="U56" s="21"/>
      <c r="V56" s="21"/>
      <c r="W56" s="21"/>
      <c r="X56" s="21"/>
      <c r="Y56" s="21"/>
      <c r="Z56" s="21" t="s">
        <v>42</v>
      </c>
      <c r="AA56" s="23"/>
      <c r="AB56" s="23" t="str">
        <f>IFERROR(VLOOKUP(B56,'[1]RICEW Tracker'!$C$10:$H$95,3,FALSE),"")</f>
        <v/>
      </c>
      <c r="AC56" s="23" t="str">
        <f>IFERROR(VLOOKUP(B56,'[1]RICEW Tracker'!$C$17:$H$95,4,FALSE),"")</f>
        <v/>
      </c>
      <c r="AD56" s="23" t="str">
        <f>IFERROR(VLOOKUP(B56,'[1]RICEW Tracker'!$C$17:$H$95,5,FALSE),"")</f>
        <v/>
      </c>
      <c r="AE56" s="23" t="str">
        <f>IFERROR(VLOOKUP(B56,'[1]RICEW Tracker'!$C$17:$H$95,6,FALSE),"")</f>
        <v/>
      </c>
      <c r="AF56" s="23" t="str">
        <f>IFERROR(VLOOKUP(B56,'[1]RICEW Tracker'!$C$17:$H$95,7,FALSE),"")</f>
        <v/>
      </c>
      <c r="AG56" s="23" t="str">
        <f>IFERROR(VLOOKUP(D56,'[1]RICEW Tracker'!$C$17:$H$95,8,FALSE),"")</f>
        <v/>
      </c>
      <c r="AH56" s="24" t="str">
        <f t="shared" si="0"/>
        <v>Not Started</v>
      </c>
    </row>
    <row r="57" spans="1:133" s="26" customFormat="1" ht="15" hidden="1" customHeight="1" x14ac:dyDescent="0.25">
      <c r="A57" s="14" t="e">
        <f>VLOOKUP(WICERMaster[[#This Row],[RICEW ID]],[1]Sheet4!#REF!,1,FALSE)</f>
        <v>#REF!</v>
      </c>
      <c r="B57" s="15" t="s">
        <v>192</v>
      </c>
      <c r="C57" s="16" t="s">
        <v>193</v>
      </c>
      <c r="D57" s="16" t="s">
        <v>32</v>
      </c>
      <c r="E57" s="17" t="s">
        <v>33</v>
      </c>
      <c r="F57" s="17"/>
      <c r="G57" s="18" t="s">
        <v>34</v>
      </c>
      <c r="H57" s="18" t="s">
        <v>34</v>
      </c>
      <c r="I57" s="18" t="s">
        <v>35</v>
      </c>
      <c r="J57" s="17" t="s">
        <v>36</v>
      </c>
      <c r="K57" s="19" t="s">
        <v>37</v>
      </c>
      <c r="L57" s="20">
        <f>VLOOKUP(B57,'[2]Data from Pivot'!$F$4:$G$224,2,FALSE)</f>
        <v>43251</v>
      </c>
      <c r="M57" s="67" t="s">
        <v>38</v>
      </c>
      <c r="N57" s="19" t="str">
        <f>IFERROR(VLOOKUP(B57,'[1]SQA Test design plan'!$F$4:$K$400,3,FALSE),"")</f>
        <v/>
      </c>
      <c r="O57" s="19" t="str">
        <f>IFERROR(VLOOKUP(B57,'[1]SQA Test design plan'!$F$4:$K$400,4,FALSE),"")</f>
        <v/>
      </c>
      <c r="P57" s="19" t="str">
        <f>IFERROR(VLOOKUP(B57,'[1]SQA Test design plan'!$F$4:$K$400,5,FALSE),"")</f>
        <v/>
      </c>
      <c r="Q57" s="19" t="str">
        <f>IFERROR(VLOOKUP(B57,'[1]SQA Test design plan'!$F$4:$K$400,6,FALSE),"")</f>
        <v/>
      </c>
      <c r="R57" s="19"/>
      <c r="S57" s="21">
        <v>43283</v>
      </c>
      <c r="T57" s="21"/>
      <c r="U57" s="21"/>
      <c r="V57" s="21"/>
      <c r="W57" s="21"/>
      <c r="X57" s="21"/>
      <c r="Y57" s="21"/>
      <c r="Z57" s="22" t="s">
        <v>39</v>
      </c>
      <c r="AA57" s="36">
        <v>43283</v>
      </c>
      <c r="AB57" s="23" t="str">
        <f>IFERROR(VLOOKUP(B57,'[1]RICEW Tracker'!$C$10:$H$95,3,FALSE),"")</f>
        <v/>
      </c>
      <c r="AC57" s="23" t="str">
        <f>IFERROR(VLOOKUP(B57,'[1]RICEW Tracker'!$C$17:$H$95,4,FALSE),"")</f>
        <v/>
      </c>
      <c r="AD57" s="23" t="str">
        <f>IFERROR(VLOOKUP(B57,'[1]RICEW Tracker'!$C$17:$H$95,5,FALSE),"")</f>
        <v/>
      </c>
      <c r="AE57" s="23" t="str">
        <f>IFERROR(VLOOKUP(B57,'[1]RICEW Tracker'!$C$17:$H$95,6,FALSE),"")</f>
        <v/>
      </c>
      <c r="AF57" s="23" t="str">
        <f>IFERROR(VLOOKUP(B57,'[1]RICEW Tracker'!$C$17:$H$95,7,FALSE),"")</f>
        <v/>
      </c>
      <c r="AG57" s="23" t="str">
        <f>IFERROR(VLOOKUP(D57,'[1]RICEW Tracker'!$C$17:$H$95,8,FALSE),"")</f>
        <v/>
      </c>
      <c r="AH57" s="24" t="str">
        <f t="shared" si="0"/>
        <v>Not Started</v>
      </c>
      <c r="AI57" s="37" t="e">
        <f>AB57/N57</f>
        <v>#VALUE!</v>
      </c>
    </row>
    <row r="58" spans="1:133" s="41" customFormat="1" ht="15" hidden="1" customHeight="1" x14ac:dyDescent="0.25">
      <c r="A58" s="14" t="e">
        <f>VLOOKUP(WICERMaster[[#This Row],[RICEW ID]],[1]Sheet4!#REF!,1,FALSE)</f>
        <v>#REF!</v>
      </c>
      <c r="B58" s="15" t="s">
        <v>194</v>
      </c>
      <c r="C58" s="16" t="s">
        <v>195</v>
      </c>
      <c r="D58" s="16" t="s">
        <v>32</v>
      </c>
      <c r="E58" s="17" t="s">
        <v>33</v>
      </c>
      <c r="F58" s="17"/>
      <c r="G58" s="18" t="s">
        <v>34</v>
      </c>
      <c r="H58" s="18" t="s">
        <v>34</v>
      </c>
      <c r="I58" s="18" t="s">
        <v>35</v>
      </c>
      <c r="J58" s="17" t="s">
        <v>36</v>
      </c>
      <c r="K58" s="19" t="s">
        <v>37</v>
      </c>
      <c r="L58" s="20">
        <f>VLOOKUP(B58,'[2]Data from Pivot'!$F$4:$G$224,2,FALSE)</f>
        <v>43225</v>
      </c>
      <c r="M58" s="67" t="s">
        <v>101</v>
      </c>
      <c r="N58" s="19" t="str">
        <f>IFERROR(VLOOKUP(B58,'[1]SQA Test design plan'!$F$4:$K$400,3,FALSE),"")</f>
        <v/>
      </c>
      <c r="O58" s="19" t="str">
        <f>IFERROR(VLOOKUP(B58,'[1]SQA Test design plan'!$F$4:$K$400,4,FALSE),"")</f>
        <v/>
      </c>
      <c r="P58" s="19" t="str">
        <f>IFERROR(VLOOKUP(B58,'[1]SQA Test design plan'!$F$4:$K$400,5,FALSE),"")</f>
        <v/>
      </c>
      <c r="Q58" s="19" t="str">
        <f>IFERROR(VLOOKUP(B58,'[1]SQA Test design plan'!$F$4:$K$400,6,FALSE),"")</f>
        <v/>
      </c>
      <c r="R58" s="19"/>
      <c r="S58" s="21">
        <f>AA58</f>
        <v>43283</v>
      </c>
      <c r="T58" s="21"/>
      <c r="U58" s="21"/>
      <c r="V58" s="21"/>
      <c r="W58" s="21"/>
      <c r="X58" s="21"/>
      <c r="Y58" s="21"/>
      <c r="Z58" s="21" t="s">
        <v>102</v>
      </c>
      <c r="AA58" s="36">
        <v>43283</v>
      </c>
      <c r="AB58" s="23" t="str">
        <f>IFERROR(VLOOKUP(B58,'[1]RICEW Tracker'!$C$10:$H$95,3,FALSE),"")</f>
        <v/>
      </c>
      <c r="AC58" s="23" t="str">
        <f>IFERROR(VLOOKUP(B58,'[1]RICEW Tracker'!$C$17:$H$95,4,FALSE),"")</f>
        <v/>
      </c>
      <c r="AD58" s="23" t="str">
        <f>IFERROR(VLOOKUP(B58,'[1]RICEW Tracker'!$C$17:$H$95,5,FALSE),"")</f>
        <v/>
      </c>
      <c r="AE58" s="23" t="str">
        <f>IFERROR(VLOOKUP(B58,'[1]RICEW Tracker'!$C$17:$H$95,6,FALSE),"")</f>
        <v/>
      </c>
      <c r="AF58" s="23" t="str">
        <f>IFERROR(VLOOKUP(B58,'[1]RICEW Tracker'!$C$17:$H$95,7,FALSE),"")</f>
        <v/>
      </c>
      <c r="AG58" s="23" t="str">
        <f>IFERROR(VLOOKUP(D58,'[1]RICEW Tracker'!$C$17:$H$95,8,FALSE),"")</f>
        <v/>
      </c>
      <c r="AH58" s="24" t="str">
        <f t="shared" si="0"/>
        <v>Not Started</v>
      </c>
      <c r="AI58" s="37" t="e">
        <f>AB58/N58</f>
        <v>#VALUE!</v>
      </c>
    </row>
    <row r="59" spans="1:133" s="26" customFormat="1" ht="15" hidden="1" customHeight="1" x14ac:dyDescent="0.25">
      <c r="A59" s="14" t="e">
        <f>VLOOKUP(WICERMaster[[#This Row],[RICEW ID]],[1]Sheet4!#REF!,1,FALSE)</f>
        <v>#REF!</v>
      </c>
      <c r="B59" s="15" t="s">
        <v>196</v>
      </c>
      <c r="C59" s="17" t="s">
        <v>197</v>
      </c>
      <c r="D59" s="16" t="s">
        <v>32</v>
      </c>
      <c r="E59" s="17" t="s">
        <v>33</v>
      </c>
      <c r="F59" s="17"/>
      <c r="G59" s="18" t="s">
        <v>45</v>
      </c>
      <c r="H59" s="18" t="s">
        <v>34</v>
      </c>
      <c r="I59" s="18" t="s">
        <v>35</v>
      </c>
      <c r="J59" s="17" t="s">
        <v>36</v>
      </c>
      <c r="K59" s="19" t="s">
        <v>37</v>
      </c>
      <c r="L59" s="20">
        <f>VLOOKUP(B59,'[2]Data from Pivot'!$F$4:$G$224,2,FALSE)</f>
        <v>43227</v>
      </c>
      <c r="M59" s="67" t="s">
        <v>38</v>
      </c>
      <c r="N59" s="19" t="str">
        <f>IFERROR(VLOOKUP(B59,'[1]SQA Test design plan'!$F$4:$K$400,3,FALSE),"")</f>
        <v/>
      </c>
      <c r="O59" s="19" t="str">
        <f>IFERROR(VLOOKUP(B59,'[1]SQA Test design plan'!$F$4:$K$400,4,FALSE),"")</f>
        <v/>
      </c>
      <c r="P59" s="19" t="str">
        <f>IFERROR(VLOOKUP(B59,'[1]SQA Test design plan'!$F$4:$K$400,5,FALSE),"")</f>
        <v/>
      </c>
      <c r="Q59" s="19" t="str">
        <f>IFERROR(VLOOKUP(B59,'[1]SQA Test design plan'!$F$4:$K$400,6,FALSE),"")</f>
        <v/>
      </c>
      <c r="R59" s="19"/>
      <c r="S59" s="21">
        <v>43291</v>
      </c>
      <c r="T59" s="21"/>
      <c r="U59" s="21"/>
      <c r="V59" s="21"/>
      <c r="W59" s="21"/>
      <c r="X59" s="21"/>
      <c r="Y59" s="21"/>
      <c r="Z59" s="22" t="s">
        <v>39</v>
      </c>
      <c r="AA59" s="23"/>
      <c r="AB59" s="23" t="str">
        <f>IFERROR(VLOOKUP(B59,'[1]RICEW Tracker'!$C$10:$H$95,3,FALSE),"")</f>
        <v/>
      </c>
      <c r="AC59" s="23" t="str">
        <f>IFERROR(VLOOKUP(B59,'[1]RICEW Tracker'!$C$17:$H$95,4,FALSE),"")</f>
        <v/>
      </c>
      <c r="AD59" s="23" t="str">
        <f>IFERROR(VLOOKUP(B59,'[1]RICEW Tracker'!$C$17:$H$95,5,FALSE),"")</f>
        <v/>
      </c>
      <c r="AE59" s="23" t="str">
        <f>IFERROR(VLOOKUP(B59,'[1]RICEW Tracker'!$C$17:$H$95,6,FALSE),"")</f>
        <v/>
      </c>
      <c r="AF59" s="23" t="str">
        <f>IFERROR(VLOOKUP(B59,'[1]RICEW Tracker'!$C$17:$H$95,7,FALSE),"")</f>
        <v/>
      </c>
      <c r="AG59" s="23" t="str">
        <f>IFERROR(VLOOKUP(D59,'[1]RICEW Tracker'!$C$17:$H$95,8,FALSE),"")</f>
        <v/>
      </c>
      <c r="AH59" s="24" t="str">
        <f t="shared" si="0"/>
        <v>Not Started</v>
      </c>
    </row>
    <row r="60" spans="1:133" s="26" customFormat="1" ht="15" hidden="1" customHeight="1" x14ac:dyDescent="0.25">
      <c r="A60" s="14" t="e">
        <f>VLOOKUP(WICERMaster[[#This Row],[RICEW ID]],[1]Sheet4!#REF!,1,FALSE)</f>
        <v>#REF!</v>
      </c>
      <c r="B60" s="15" t="s">
        <v>205</v>
      </c>
      <c r="C60" s="16" t="s">
        <v>206</v>
      </c>
      <c r="D60" s="16" t="s">
        <v>32</v>
      </c>
      <c r="E60" s="17" t="s">
        <v>33</v>
      </c>
      <c r="F60" s="17"/>
      <c r="G60" s="18" t="s">
        <v>34</v>
      </c>
      <c r="H60" s="18" t="s">
        <v>34</v>
      </c>
      <c r="I60" s="18" t="s">
        <v>35</v>
      </c>
      <c r="J60" s="17" t="s">
        <v>36</v>
      </c>
      <c r="K60" s="19" t="s">
        <v>37</v>
      </c>
      <c r="L60" s="20">
        <f>VLOOKUP(B60,'[2]Data from Pivot'!$F$4:$G$224,2,FALSE)</f>
        <v>43253</v>
      </c>
      <c r="M60" s="67" t="s">
        <v>101</v>
      </c>
      <c r="N60" s="19" t="str">
        <f>IFERROR(VLOOKUP(B60,'[1]SQA Test design plan'!$F$4:$K$400,3,FALSE),"")</f>
        <v/>
      </c>
      <c r="O60" s="19" t="str">
        <f>IFERROR(VLOOKUP(B60,'[1]SQA Test design plan'!$F$4:$K$400,4,FALSE),"")</f>
        <v/>
      </c>
      <c r="P60" s="19" t="str">
        <f>IFERROR(VLOOKUP(B60,'[1]SQA Test design plan'!$F$4:$K$400,5,FALSE),"")</f>
        <v/>
      </c>
      <c r="Q60" s="19" t="str">
        <f>IFERROR(VLOOKUP(B60,'[1]SQA Test design plan'!$F$4:$K$400,6,FALSE),"")</f>
        <v/>
      </c>
      <c r="R60" s="19"/>
      <c r="S60" s="21">
        <v>43285</v>
      </c>
      <c r="T60" s="21"/>
      <c r="U60" s="21"/>
      <c r="V60" s="21"/>
      <c r="W60" s="21"/>
      <c r="X60" s="21"/>
      <c r="Y60" s="21"/>
      <c r="Z60" s="21" t="s">
        <v>102</v>
      </c>
      <c r="AA60" s="24"/>
      <c r="AB60" s="23" t="str">
        <f>IFERROR(VLOOKUP(B60,'[1]RICEW Tracker'!$C$10:$H$95,3,FALSE),"")</f>
        <v/>
      </c>
      <c r="AC60" s="23" t="str">
        <f>IFERROR(VLOOKUP(B60,'[1]RICEW Tracker'!$C$17:$H$95,4,FALSE),"")</f>
        <v/>
      </c>
      <c r="AD60" s="23" t="str">
        <f>IFERROR(VLOOKUP(B60,'[1]RICEW Tracker'!$C$17:$H$95,5,FALSE),"")</f>
        <v/>
      </c>
      <c r="AE60" s="23" t="str">
        <f>IFERROR(VLOOKUP(B60,'[1]RICEW Tracker'!$C$17:$H$95,6,FALSE),"")</f>
        <v/>
      </c>
      <c r="AF60" s="23" t="str">
        <f>IFERROR(VLOOKUP(B60,'[1]RICEW Tracker'!$C$17:$H$95,7,FALSE),"")</f>
        <v/>
      </c>
      <c r="AG60" s="23" t="str">
        <f>IFERROR(VLOOKUP(D60,'[1]RICEW Tracker'!$C$17:$H$95,8,FALSE),"")</f>
        <v/>
      </c>
      <c r="AH60" s="24" t="str">
        <f t="shared" si="0"/>
        <v>Not Started</v>
      </c>
    </row>
    <row r="61" spans="1:133" s="26" customFormat="1" ht="15" hidden="1" customHeight="1" x14ac:dyDescent="0.25">
      <c r="A61" s="14" t="e">
        <f>VLOOKUP(WICERMaster[[#This Row],[RICEW ID]],[1]Sheet4!#REF!,1,FALSE)</f>
        <v>#REF!</v>
      </c>
      <c r="B61" s="15" t="s">
        <v>207</v>
      </c>
      <c r="C61" s="16" t="s">
        <v>208</v>
      </c>
      <c r="D61" s="16" t="s">
        <v>32</v>
      </c>
      <c r="E61" s="17" t="s">
        <v>33</v>
      </c>
      <c r="F61" s="17"/>
      <c r="G61" s="18" t="s">
        <v>34</v>
      </c>
      <c r="H61" s="18" t="s">
        <v>34</v>
      </c>
      <c r="I61" s="18" t="s">
        <v>35</v>
      </c>
      <c r="J61" s="17" t="s">
        <v>36</v>
      </c>
      <c r="K61" s="19" t="s">
        <v>37</v>
      </c>
      <c r="L61" s="20">
        <f>VLOOKUP(B61,'[2]Data from Pivot'!$F$4:$G$224,2,FALSE)</f>
        <v>43253</v>
      </c>
      <c r="M61" s="67" t="s">
        <v>101</v>
      </c>
      <c r="N61" s="19" t="str">
        <f>IFERROR(VLOOKUP(B61,'[1]SQA Test design plan'!$F$4:$K$400,3,FALSE),"")</f>
        <v/>
      </c>
      <c r="O61" s="19" t="str">
        <f>IFERROR(VLOOKUP(B61,'[1]SQA Test design plan'!$F$4:$K$400,4,FALSE),"")</f>
        <v/>
      </c>
      <c r="P61" s="19" t="str">
        <f>IFERROR(VLOOKUP(B61,'[1]SQA Test design plan'!$F$4:$K$400,5,FALSE),"")</f>
        <v/>
      </c>
      <c r="Q61" s="19" t="str">
        <f>IFERROR(VLOOKUP(B61,'[1]SQA Test design plan'!$F$4:$K$400,6,FALSE),"")</f>
        <v/>
      </c>
      <c r="R61" s="19"/>
      <c r="S61" s="21">
        <v>43285</v>
      </c>
      <c r="T61" s="21"/>
      <c r="U61" s="21"/>
      <c r="V61" s="21"/>
      <c r="W61" s="21"/>
      <c r="X61" s="21"/>
      <c r="Y61" s="21"/>
      <c r="Z61" s="21" t="s">
        <v>102</v>
      </c>
      <c r="AA61" s="23"/>
      <c r="AB61" s="23" t="str">
        <f>IFERROR(VLOOKUP(B61,'[1]RICEW Tracker'!$C$10:$H$95,3,FALSE),"")</f>
        <v/>
      </c>
      <c r="AC61" s="23" t="str">
        <f>IFERROR(VLOOKUP(B61,'[1]RICEW Tracker'!$C$17:$H$95,4,FALSE),"")</f>
        <v/>
      </c>
      <c r="AD61" s="23" t="str">
        <f>IFERROR(VLOOKUP(B61,'[1]RICEW Tracker'!$C$17:$H$95,5,FALSE),"")</f>
        <v/>
      </c>
      <c r="AE61" s="23" t="str">
        <f>IFERROR(VLOOKUP(B61,'[1]RICEW Tracker'!$C$17:$H$95,6,FALSE),"")</f>
        <v/>
      </c>
      <c r="AF61" s="23" t="str">
        <f>IFERROR(VLOOKUP(B61,'[1]RICEW Tracker'!$C$17:$H$95,7,FALSE),"")</f>
        <v/>
      </c>
      <c r="AG61" s="23" t="str">
        <f>IFERROR(VLOOKUP(D61,'[1]RICEW Tracker'!$C$17:$H$95,8,FALSE),"")</f>
        <v/>
      </c>
      <c r="AH61" s="24" t="str">
        <f t="shared" si="0"/>
        <v>Not Started</v>
      </c>
      <c r="AI61" s="41"/>
    </row>
    <row r="62" spans="1:133" s="26" customFormat="1" ht="15" hidden="1" customHeight="1" x14ac:dyDescent="0.25">
      <c r="A62" s="14" t="e">
        <f>VLOOKUP(WICERMaster[[#This Row],[RICEW ID]],[1]Sheet4!#REF!,1,FALSE)</f>
        <v>#REF!</v>
      </c>
      <c r="B62" s="15" t="s">
        <v>211</v>
      </c>
      <c r="C62" s="25" t="s">
        <v>212</v>
      </c>
      <c r="D62" s="16" t="s">
        <v>32</v>
      </c>
      <c r="E62" s="17" t="s">
        <v>33</v>
      </c>
      <c r="F62" s="17"/>
      <c r="G62" s="18" t="s">
        <v>45</v>
      </c>
      <c r="H62" s="18" t="s">
        <v>34</v>
      </c>
      <c r="I62" s="18" t="s">
        <v>35</v>
      </c>
      <c r="J62" s="17" t="s">
        <v>36</v>
      </c>
      <c r="K62" s="19" t="s">
        <v>37</v>
      </c>
      <c r="L62" s="20">
        <f>VLOOKUP(B62,'[2]Data from Pivot'!$F$4:$G$224,2,FALSE)</f>
        <v>43225</v>
      </c>
      <c r="M62" s="67" t="s">
        <v>101</v>
      </c>
      <c r="N62" s="19" t="str">
        <f>IFERROR(VLOOKUP(B62,'[1]SQA Test design plan'!$F$4:$K$400,3,FALSE),"")</f>
        <v/>
      </c>
      <c r="O62" s="19" t="str">
        <f>IFERROR(VLOOKUP(B62,'[1]SQA Test design plan'!$F$4:$K$400,4,FALSE),"")</f>
        <v/>
      </c>
      <c r="P62" s="19" t="str">
        <f>IFERROR(VLOOKUP(B62,'[1]SQA Test design plan'!$F$4:$K$400,5,FALSE),"")</f>
        <v/>
      </c>
      <c r="Q62" s="19" t="str">
        <f>IFERROR(VLOOKUP(B62,'[1]SQA Test design plan'!$F$4:$K$400,6,FALSE),"")</f>
        <v/>
      </c>
      <c r="R62" s="19"/>
      <c r="S62" s="21">
        <f>AA62</f>
        <v>43284</v>
      </c>
      <c r="T62" s="21"/>
      <c r="U62" s="21"/>
      <c r="V62" s="21"/>
      <c r="W62" s="21"/>
      <c r="X62" s="21"/>
      <c r="Y62" s="21"/>
      <c r="Z62" s="21" t="s">
        <v>102</v>
      </c>
      <c r="AA62" s="36">
        <v>43284</v>
      </c>
      <c r="AB62" s="23" t="str">
        <f>IFERROR(VLOOKUP(B62,'[1]RICEW Tracker'!$C$10:$H$95,3,FALSE),"")</f>
        <v/>
      </c>
      <c r="AC62" s="23" t="str">
        <f>IFERROR(VLOOKUP(B62,'[1]RICEW Tracker'!$C$17:$H$95,4,FALSE),"")</f>
        <v/>
      </c>
      <c r="AD62" s="23" t="str">
        <f>IFERROR(VLOOKUP(B62,'[1]RICEW Tracker'!$C$17:$H$95,5,FALSE),"")</f>
        <v/>
      </c>
      <c r="AE62" s="23" t="str">
        <f>IFERROR(VLOOKUP(B62,'[1]RICEW Tracker'!$C$17:$H$95,6,FALSE),"")</f>
        <v/>
      </c>
      <c r="AF62" s="23" t="str">
        <f>IFERROR(VLOOKUP(B62,'[1]RICEW Tracker'!$C$17:$H$95,7,FALSE),"")</f>
        <v/>
      </c>
      <c r="AG62" s="23" t="str">
        <f>IFERROR(VLOOKUP(D62,'[1]RICEW Tracker'!$C$17:$H$95,8,FALSE),"")</f>
        <v/>
      </c>
      <c r="AH62" s="24" t="str">
        <f t="shared" si="0"/>
        <v>Not Started</v>
      </c>
      <c r="AI62" s="37" t="e">
        <f>AB62/N62</f>
        <v>#VALUE!</v>
      </c>
    </row>
    <row r="63" spans="1:133" s="26" customFormat="1" ht="15" hidden="1" customHeight="1" x14ac:dyDescent="0.25">
      <c r="A63" s="14" t="e">
        <f>VLOOKUP(WICERMaster[[#This Row],[RICEW ID]],[1]Sheet4!#REF!,1,FALSE)</f>
        <v>#REF!</v>
      </c>
      <c r="B63" s="15" t="s">
        <v>217</v>
      </c>
      <c r="C63" s="16" t="s">
        <v>218</v>
      </c>
      <c r="D63" s="16" t="s">
        <v>32</v>
      </c>
      <c r="E63" s="17" t="s">
        <v>33</v>
      </c>
      <c r="F63" s="17"/>
      <c r="G63" s="18" t="s">
        <v>34</v>
      </c>
      <c r="H63" s="18" t="s">
        <v>34</v>
      </c>
      <c r="I63" s="18" t="s">
        <v>35</v>
      </c>
      <c r="J63" s="18" t="s">
        <v>36</v>
      </c>
      <c r="K63" s="19" t="s">
        <v>37</v>
      </c>
      <c r="L63" s="20">
        <f>VLOOKUP(B63,'[2]Data from Pivot'!$F$4:$G$224,2,FALSE)</f>
        <v>43254</v>
      </c>
      <c r="M63" s="67" t="s">
        <v>38</v>
      </c>
      <c r="N63" s="19" t="str">
        <f>IFERROR(VLOOKUP(B63,'[1]SQA Test design plan'!$F$4:$K$400,3,FALSE),"")</f>
        <v/>
      </c>
      <c r="O63" s="19" t="str">
        <f>IFERROR(VLOOKUP(B63,'[1]SQA Test design plan'!$F$4:$K$400,4,FALSE),"")</f>
        <v/>
      </c>
      <c r="P63" s="19" t="str">
        <f>IFERROR(VLOOKUP(B63,'[1]SQA Test design plan'!$F$4:$K$400,5,FALSE),"")</f>
        <v/>
      </c>
      <c r="Q63" s="19" t="str">
        <f>IFERROR(VLOOKUP(B63,'[1]SQA Test design plan'!$F$4:$K$400,6,FALSE),"")</f>
        <v/>
      </c>
      <c r="R63" s="19"/>
      <c r="S63" s="21">
        <v>43291</v>
      </c>
      <c r="T63" s="21"/>
      <c r="U63" s="21"/>
      <c r="V63" s="21"/>
      <c r="W63" s="21"/>
      <c r="X63" s="21"/>
      <c r="Y63" s="21"/>
      <c r="Z63" s="22" t="s">
        <v>39</v>
      </c>
      <c r="AA63" s="36">
        <v>43284</v>
      </c>
      <c r="AB63" s="23" t="str">
        <f>IFERROR(VLOOKUP(B63,'[1]RICEW Tracker'!$C$10:$H$95,3,FALSE),"")</f>
        <v/>
      </c>
      <c r="AC63" s="23" t="str">
        <f>IFERROR(VLOOKUP(B63,'[1]RICEW Tracker'!$C$17:$H$95,4,FALSE),"")</f>
        <v/>
      </c>
      <c r="AD63" s="23" t="str">
        <f>IFERROR(VLOOKUP(B63,'[1]RICEW Tracker'!$C$17:$H$95,5,FALSE),"")</f>
        <v/>
      </c>
      <c r="AE63" s="23" t="str">
        <f>IFERROR(VLOOKUP(B63,'[1]RICEW Tracker'!$C$17:$H$95,6,FALSE),"")</f>
        <v/>
      </c>
      <c r="AF63" s="23" t="str">
        <f>IFERROR(VLOOKUP(B63,'[1]RICEW Tracker'!$C$17:$H$95,7,FALSE),"")</f>
        <v/>
      </c>
      <c r="AG63" s="23" t="str">
        <f>IFERROR(VLOOKUP(D63,'[1]RICEW Tracker'!$C$17:$H$95,8,FALSE),"")</f>
        <v/>
      </c>
      <c r="AH63" s="24" t="str">
        <f t="shared" si="0"/>
        <v>Not Started</v>
      </c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  <c r="EA63" s="42"/>
      <c r="EB63" s="42"/>
      <c r="EC63" s="42"/>
    </row>
    <row r="64" spans="1:133" s="26" customFormat="1" ht="15" hidden="1" customHeight="1" x14ac:dyDescent="0.25">
      <c r="A64" s="14" t="e">
        <f>VLOOKUP(WICERMaster[[#This Row],[RICEW ID]],[1]Sheet4!#REF!,1,FALSE)</f>
        <v>#REF!</v>
      </c>
      <c r="B64" s="15" t="s">
        <v>219</v>
      </c>
      <c r="C64" s="25" t="s">
        <v>220</v>
      </c>
      <c r="D64" s="16" t="s">
        <v>32</v>
      </c>
      <c r="E64" s="17" t="s">
        <v>33</v>
      </c>
      <c r="F64" s="17"/>
      <c r="G64" s="18" t="s">
        <v>34</v>
      </c>
      <c r="H64" s="18" t="s">
        <v>34</v>
      </c>
      <c r="I64" s="18" t="s">
        <v>35</v>
      </c>
      <c r="J64" s="18" t="s">
        <v>36</v>
      </c>
      <c r="K64" s="19" t="s">
        <v>37</v>
      </c>
      <c r="L64" s="20">
        <f>VLOOKUP(B64,'[2]Data from Pivot'!$F$4:$G$224,2,FALSE)</f>
        <v>43254</v>
      </c>
      <c r="M64" s="67" t="s">
        <v>101</v>
      </c>
      <c r="N64" s="19" t="str">
        <f>IFERROR(VLOOKUP(B64,'[1]SQA Test design plan'!$F$4:$K$400,3,FALSE),"")</f>
        <v/>
      </c>
      <c r="O64" s="19" t="str">
        <f>IFERROR(VLOOKUP(B64,'[1]SQA Test design plan'!$F$4:$K$400,4,FALSE),"")</f>
        <v/>
      </c>
      <c r="P64" s="19" t="str">
        <f>IFERROR(VLOOKUP(B64,'[1]SQA Test design plan'!$F$4:$K$400,5,FALSE),"")</f>
        <v/>
      </c>
      <c r="Q64" s="19" t="str">
        <f>IFERROR(VLOOKUP(B64,'[1]SQA Test design plan'!$F$4:$K$400,6,FALSE),"")</f>
        <v/>
      </c>
      <c r="R64" s="19"/>
      <c r="S64" s="21">
        <v>43285</v>
      </c>
      <c r="T64" s="21"/>
      <c r="U64" s="21"/>
      <c r="V64" s="21"/>
      <c r="W64" s="21"/>
      <c r="X64" s="21"/>
      <c r="Y64" s="21"/>
      <c r="Z64" s="21" t="s">
        <v>102</v>
      </c>
      <c r="AA64" s="23"/>
      <c r="AB64" s="23" t="str">
        <f>IFERROR(VLOOKUP(B64,'[1]RICEW Tracker'!$C$10:$H$95,3,FALSE),"")</f>
        <v/>
      </c>
      <c r="AC64" s="23" t="str">
        <f>IFERROR(VLOOKUP(B64,'[1]RICEW Tracker'!$C$17:$H$95,4,FALSE),"")</f>
        <v/>
      </c>
      <c r="AD64" s="23" t="str">
        <f>IFERROR(VLOOKUP(B64,'[1]RICEW Tracker'!$C$17:$H$95,5,FALSE),"")</f>
        <v/>
      </c>
      <c r="AE64" s="23" t="str">
        <f>IFERROR(VLOOKUP(B64,'[1]RICEW Tracker'!$C$17:$H$95,6,FALSE),"")</f>
        <v/>
      </c>
      <c r="AF64" s="23" t="str">
        <f>IFERROR(VLOOKUP(B64,'[1]RICEW Tracker'!$C$17:$H$95,7,FALSE),"")</f>
        <v/>
      </c>
      <c r="AG64" s="23" t="str">
        <f>IFERROR(VLOOKUP(D64,'[1]RICEW Tracker'!$C$17:$H$95,8,FALSE),"")</f>
        <v/>
      </c>
      <c r="AH64" s="24" t="str">
        <f t="shared" si="0"/>
        <v>Not Started</v>
      </c>
      <c r="AI64" s="34"/>
    </row>
    <row r="65" spans="1:35" s="26" customFormat="1" ht="15" hidden="1" customHeight="1" x14ac:dyDescent="0.25">
      <c r="A65" s="14" t="e">
        <f>VLOOKUP(WICERMaster[[#This Row],[RICEW ID]],[1]Sheet4!#REF!,1,FALSE)</f>
        <v>#REF!</v>
      </c>
      <c r="B65" s="15" t="s">
        <v>487</v>
      </c>
      <c r="C65" s="16" t="s">
        <v>488</v>
      </c>
      <c r="D65" s="16" t="s">
        <v>32</v>
      </c>
      <c r="E65" s="17" t="s">
        <v>66</v>
      </c>
      <c r="F65" s="17"/>
      <c r="G65" s="18" t="s">
        <v>34</v>
      </c>
      <c r="H65" s="18" t="s">
        <v>34</v>
      </c>
      <c r="I65" s="18" t="s">
        <v>35</v>
      </c>
      <c r="J65" s="17" t="s">
        <v>36</v>
      </c>
      <c r="K65" s="19" t="s">
        <v>37</v>
      </c>
      <c r="L65" s="21">
        <v>43287</v>
      </c>
      <c r="M65" s="67" t="s">
        <v>38</v>
      </c>
      <c r="N65" s="19" t="str">
        <f>IFERROR(VLOOKUP(B65,'[1]SQA Test design plan'!$F$4:$K$400,3,FALSE),"")</f>
        <v/>
      </c>
      <c r="O65" s="19" t="str">
        <f>IFERROR(VLOOKUP(B65,'[1]SQA Test design plan'!$F$4:$K$400,4,FALSE),"")</f>
        <v/>
      </c>
      <c r="P65" s="19" t="str">
        <f>IFERROR(VLOOKUP(B65,'[1]SQA Test design plan'!$F$4:$K$400,5,FALSE),"")</f>
        <v/>
      </c>
      <c r="Q65" s="19" t="str">
        <f>IFERROR(VLOOKUP(B65,'[1]SQA Test design plan'!$F$4:$K$400,6,FALSE),"")</f>
        <v/>
      </c>
      <c r="R65" s="19"/>
      <c r="S65" s="21">
        <v>43306</v>
      </c>
      <c r="T65" s="21"/>
      <c r="U65" s="21"/>
      <c r="V65" s="21"/>
      <c r="W65" s="21"/>
      <c r="X65" s="21"/>
      <c r="Y65" s="21"/>
      <c r="Z65" s="21" t="s">
        <v>42</v>
      </c>
      <c r="AA65" s="23"/>
      <c r="AB65" s="23" t="str">
        <f>IFERROR(VLOOKUP(B65,'[1]RICEW Tracker'!$C$10:$H$95,3,FALSE),"")</f>
        <v/>
      </c>
      <c r="AC65" s="23" t="str">
        <f>IFERROR(VLOOKUP(B65,'[1]RICEW Tracker'!$C$17:$H$95,4,FALSE),"")</f>
        <v/>
      </c>
      <c r="AD65" s="23" t="str">
        <f>IFERROR(VLOOKUP(B65,'[1]RICEW Tracker'!$C$17:$H$95,5,FALSE),"")</f>
        <v/>
      </c>
      <c r="AE65" s="23" t="str">
        <f>IFERROR(VLOOKUP(B65,'[1]RICEW Tracker'!$C$17:$H$95,6,FALSE),"")</f>
        <v/>
      </c>
      <c r="AF65" s="23" t="str">
        <f>IFERROR(VLOOKUP(B65,'[1]RICEW Tracker'!$C$17:$H$95,7,FALSE),"")</f>
        <v/>
      </c>
      <c r="AG65" s="23" t="str">
        <f>IFERROR(VLOOKUP(D65,'[1]RICEW Tracker'!$C$17:$H$95,8,FALSE),"")</f>
        <v/>
      </c>
      <c r="AH65" s="24" t="str">
        <f t="shared" si="0"/>
        <v>Not Started</v>
      </c>
      <c r="AI65" s="37"/>
    </row>
    <row r="66" spans="1:35" s="26" customFormat="1" ht="15" hidden="1" customHeight="1" x14ac:dyDescent="0.25">
      <c r="A66" s="14" t="e">
        <f>VLOOKUP(WICERMaster[[#This Row],[RICEW ID]],[1]Sheet4!#REF!,1,FALSE)</f>
        <v>#REF!</v>
      </c>
      <c r="B66" s="15" t="s">
        <v>489</v>
      </c>
      <c r="C66" s="16" t="s">
        <v>490</v>
      </c>
      <c r="D66" s="16" t="s">
        <v>32</v>
      </c>
      <c r="E66" s="17" t="s">
        <v>66</v>
      </c>
      <c r="F66" s="17"/>
      <c r="G66" s="18" t="s">
        <v>34</v>
      </c>
      <c r="H66" s="18" t="s">
        <v>34</v>
      </c>
      <c r="I66" s="18" t="s">
        <v>35</v>
      </c>
      <c r="J66" s="18" t="s">
        <v>36</v>
      </c>
      <c r="K66" s="19" t="s">
        <v>37</v>
      </c>
      <c r="L66" s="21">
        <f>VLOOKUP(B66,'[2]Data from Pivot'!$F$4:$G$224,2,FALSE)</f>
        <v>43263</v>
      </c>
      <c r="M66" s="67" t="s">
        <v>38</v>
      </c>
      <c r="N66" s="19" t="str">
        <f>IFERROR(VLOOKUP(B66,'[1]SQA Test design plan'!$F$4:$K$400,3,FALSE),"")</f>
        <v/>
      </c>
      <c r="O66" s="19" t="str">
        <f>IFERROR(VLOOKUP(B66,'[1]SQA Test design plan'!$F$4:$K$400,4,FALSE),"")</f>
        <v/>
      </c>
      <c r="P66" s="19" t="str">
        <f>IFERROR(VLOOKUP(B66,'[1]SQA Test design plan'!$F$4:$K$400,5,FALSE),"")</f>
        <v/>
      </c>
      <c r="Q66" s="19" t="str">
        <f>IFERROR(VLOOKUP(B66,'[1]SQA Test design plan'!$F$4:$K$400,6,FALSE),"")</f>
        <v/>
      </c>
      <c r="R66" s="19"/>
      <c r="S66" s="21">
        <v>43306</v>
      </c>
      <c r="T66" s="21"/>
      <c r="U66" s="21"/>
      <c r="V66" s="21"/>
      <c r="W66" s="21"/>
      <c r="X66" s="21"/>
      <c r="Y66" s="21"/>
      <c r="Z66" s="21" t="s">
        <v>42</v>
      </c>
      <c r="AA66" s="36">
        <v>43284</v>
      </c>
      <c r="AB66" s="23" t="str">
        <f>IFERROR(VLOOKUP(B66,'[1]RICEW Tracker'!$C$10:$H$95,3,FALSE),"")</f>
        <v/>
      </c>
      <c r="AC66" s="23" t="str">
        <f>IFERROR(VLOOKUP(B66,'[1]RICEW Tracker'!$C$17:$H$95,4,FALSE),"")</f>
        <v/>
      </c>
      <c r="AD66" s="23" t="str">
        <f>IFERROR(VLOOKUP(B66,'[1]RICEW Tracker'!$C$17:$H$95,5,FALSE),"")</f>
        <v/>
      </c>
      <c r="AE66" s="23" t="str">
        <f>IFERROR(VLOOKUP(B66,'[1]RICEW Tracker'!$C$17:$H$95,6,FALSE),"")</f>
        <v/>
      </c>
      <c r="AF66" s="23" t="str">
        <f>IFERROR(VLOOKUP(B66,'[1]RICEW Tracker'!$C$17:$H$95,7,FALSE),"")</f>
        <v/>
      </c>
      <c r="AG66" s="23" t="str">
        <f>IFERROR(VLOOKUP(D66,'[1]RICEW Tracker'!$C$17:$H$95,8,FALSE),"")</f>
        <v/>
      </c>
      <c r="AH66" s="24" t="str">
        <f t="shared" si="0"/>
        <v>Not Started</v>
      </c>
      <c r="AI66" s="37"/>
    </row>
    <row r="67" spans="1:35" s="26" customFormat="1" ht="15" hidden="1" customHeight="1" x14ac:dyDescent="0.25">
      <c r="A67" s="14" t="e">
        <f>VLOOKUP(WICERMaster[[#This Row],[RICEW ID]],[1]Sheet4!#REF!,1,FALSE)</f>
        <v>#REF!</v>
      </c>
      <c r="B67" s="15" t="s">
        <v>491</v>
      </c>
      <c r="C67" s="16" t="s">
        <v>492</v>
      </c>
      <c r="D67" s="16" t="s">
        <v>32</v>
      </c>
      <c r="E67" s="17" t="s">
        <v>66</v>
      </c>
      <c r="F67" s="17"/>
      <c r="G67" s="18" t="s">
        <v>34</v>
      </c>
      <c r="H67" s="18" t="s">
        <v>34</v>
      </c>
      <c r="I67" s="18" t="s">
        <v>35</v>
      </c>
      <c r="J67" s="17" t="s">
        <v>36</v>
      </c>
      <c r="K67" s="32" t="s">
        <v>100</v>
      </c>
      <c r="L67" s="29">
        <v>43287</v>
      </c>
      <c r="M67" s="66" t="s">
        <v>101</v>
      </c>
      <c r="N67" s="19">
        <v>7</v>
      </c>
      <c r="O67" s="19" t="str">
        <f>IFERROR(VLOOKUP(B67,'[1]SQA Test design plan'!$F$4:$K$400,4,FALSE),"")</f>
        <v/>
      </c>
      <c r="P67" s="19"/>
      <c r="Q67" s="19">
        <f>N67-P67</f>
        <v>7</v>
      </c>
      <c r="R67" s="19"/>
      <c r="S67" s="21">
        <v>43312</v>
      </c>
      <c r="T67" s="21"/>
      <c r="U67" s="21"/>
      <c r="V67" s="21"/>
      <c r="W67" s="21"/>
      <c r="X67" s="21"/>
      <c r="Y67" s="21"/>
      <c r="Z67" s="21" t="s">
        <v>102</v>
      </c>
      <c r="AA67" s="23"/>
      <c r="AB67" s="23" t="str">
        <f>IFERROR(VLOOKUP(B67,'[1]RICEW Tracker'!$C$10:$H$95,3,FALSE),"")</f>
        <v/>
      </c>
      <c r="AC67" s="23" t="str">
        <f>IFERROR(VLOOKUP(B67,'[1]RICEW Tracker'!$C$17:$H$95,4,FALSE),"")</f>
        <v/>
      </c>
      <c r="AD67" s="23" t="str">
        <f>IFERROR(VLOOKUP(B67,'[1]RICEW Tracker'!$C$17:$H$95,5,FALSE),"")</f>
        <v/>
      </c>
      <c r="AE67" s="23" t="str">
        <f>IFERROR(VLOOKUP(B67,'[1]RICEW Tracker'!$C$17:$H$95,6,FALSE),"")</f>
        <v/>
      </c>
      <c r="AF67" s="23" t="str">
        <f>IFERROR(VLOOKUP(B67,'[1]RICEW Tracker'!$C$17:$H$95,7,FALSE),"")</f>
        <v/>
      </c>
      <c r="AG67" s="23" t="str">
        <f>IFERROR(VLOOKUP(D67,'[1]RICEW Tracker'!$C$17:$H$95,8,FALSE),"")</f>
        <v/>
      </c>
      <c r="AH67" s="24" t="str">
        <f t="shared" ref="AH67:AH130" si="1">IFERROR(IF(AND(AB67&gt;0,AC67=0,AD67=0,AE67=0,AF67="",N67=AB67),"Completed",IF(AND(AB67="",AC67="",AD67="",AE67="",AF67=""),"Not Started","Pending")),"")</f>
        <v>Not Started</v>
      </c>
      <c r="AI67" s="37"/>
    </row>
    <row r="68" spans="1:35" s="41" customFormat="1" ht="15" hidden="1" customHeight="1" x14ac:dyDescent="0.25">
      <c r="A68" s="14" t="e">
        <f>VLOOKUP(WICERMaster[[#This Row],[RICEW ID]],[1]Sheet4!#REF!,1,FALSE)</f>
        <v>#REF!</v>
      </c>
      <c r="B68" s="15" t="s">
        <v>493</v>
      </c>
      <c r="C68" s="16" t="s">
        <v>494</v>
      </c>
      <c r="D68" s="16" t="s">
        <v>32</v>
      </c>
      <c r="E68" s="17" t="s">
        <v>66</v>
      </c>
      <c r="F68" s="17"/>
      <c r="G68" s="18" t="s">
        <v>34</v>
      </c>
      <c r="H68" s="18" t="s">
        <v>34</v>
      </c>
      <c r="I68" s="18" t="s">
        <v>35</v>
      </c>
      <c r="J68" s="17" t="s">
        <v>36</v>
      </c>
      <c r="K68" s="19" t="s">
        <v>37</v>
      </c>
      <c r="L68" s="21">
        <f>VLOOKUP(B68,'[2]Data from Pivot'!$F$4:$G$224,2,FALSE)</f>
        <v>43236</v>
      </c>
      <c r="M68" s="67" t="s">
        <v>38</v>
      </c>
      <c r="N68" s="19" t="str">
        <f>IFERROR(VLOOKUP(B68,'[1]SQA Test design plan'!$F$4:$K$400,3,FALSE),"")</f>
        <v/>
      </c>
      <c r="O68" s="19" t="str">
        <f>IFERROR(VLOOKUP(B68,'[1]SQA Test design plan'!$F$4:$K$400,4,FALSE),"")</f>
        <v/>
      </c>
      <c r="P68" s="19" t="str">
        <f>IFERROR(VLOOKUP(B68,'[1]SQA Test design plan'!$F$4:$K$400,5,FALSE),"")</f>
        <v/>
      </c>
      <c r="Q68" s="19" t="str">
        <f>IFERROR(VLOOKUP(B68,'[1]SQA Test design plan'!$F$4:$K$400,6,FALSE),"")</f>
        <v/>
      </c>
      <c r="R68" s="19"/>
      <c r="S68" s="21">
        <v>43287</v>
      </c>
      <c r="T68" s="21"/>
      <c r="U68" s="21"/>
      <c r="V68" s="21"/>
      <c r="W68" s="21"/>
      <c r="X68" s="21"/>
      <c r="Y68" s="21"/>
      <c r="Z68" s="21" t="s">
        <v>42</v>
      </c>
      <c r="AA68" s="23"/>
      <c r="AB68" s="23" t="str">
        <f>IFERROR(VLOOKUP(B68,'[1]RICEW Tracker'!$C$10:$H$95,3,FALSE),"")</f>
        <v/>
      </c>
      <c r="AC68" s="23" t="str">
        <f>IFERROR(VLOOKUP(B68,'[1]RICEW Tracker'!$C$17:$H$95,4,FALSE),"")</f>
        <v/>
      </c>
      <c r="AD68" s="23" t="str">
        <f>IFERROR(VLOOKUP(B68,'[1]RICEW Tracker'!$C$17:$H$95,5,FALSE),"")</f>
        <v/>
      </c>
      <c r="AE68" s="23" t="str">
        <f>IFERROR(VLOOKUP(B68,'[1]RICEW Tracker'!$C$17:$H$95,6,FALSE),"")</f>
        <v/>
      </c>
      <c r="AF68" s="23" t="str">
        <f>IFERROR(VLOOKUP(B68,'[1]RICEW Tracker'!$C$17:$H$95,7,FALSE),"")</f>
        <v/>
      </c>
      <c r="AG68" s="23" t="str">
        <f>IFERROR(VLOOKUP(D68,'[1]RICEW Tracker'!$C$17:$H$95,8,FALSE),"")</f>
        <v/>
      </c>
      <c r="AH68" s="24" t="str">
        <f t="shared" si="1"/>
        <v>Not Started</v>
      </c>
      <c r="AI68" s="37"/>
    </row>
    <row r="69" spans="1:35" s="26" customFormat="1" ht="15" hidden="1" customHeight="1" x14ac:dyDescent="0.25">
      <c r="A69" s="14" t="e">
        <f>VLOOKUP(WICERMaster[[#This Row],[RICEW ID]],[1]Sheet4!#REF!,1,FALSE)</f>
        <v>#REF!</v>
      </c>
      <c r="B69" s="15" t="s">
        <v>495</v>
      </c>
      <c r="C69" s="16" t="s">
        <v>496</v>
      </c>
      <c r="D69" s="16" t="s">
        <v>32</v>
      </c>
      <c r="E69" s="17" t="s">
        <v>66</v>
      </c>
      <c r="F69" s="17"/>
      <c r="G69" s="18" t="s">
        <v>34</v>
      </c>
      <c r="H69" s="18" t="s">
        <v>34</v>
      </c>
      <c r="I69" s="18" t="s">
        <v>35</v>
      </c>
      <c r="J69" s="17" t="s">
        <v>36</v>
      </c>
      <c r="K69" s="32" t="s">
        <v>100</v>
      </c>
      <c r="L69" s="29">
        <v>43287</v>
      </c>
      <c r="M69" s="66" t="s">
        <v>101</v>
      </c>
      <c r="N69" s="19">
        <v>7</v>
      </c>
      <c r="O69" s="19" t="str">
        <f>IFERROR(VLOOKUP(B69,'[1]SQA Test design plan'!$F$4:$K$400,4,FALSE),"")</f>
        <v/>
      </c>
      <c r="P69" s="19"/>
      <c r="Q69" s="19">
        <f>N69-P69</f>
        <v>7</v>
      </c>
      <c r="R69" s="19"/>
      <c r="S69" s="21">
        <v>43312</v>
      </c>
      <c r="T69" s="21"/>
      <c r="U69" s="21"/>
      <c r="V69" s="21"/>
      <c r="W69" s="21"/>
      <c r="X69" s="21"/>
      <c r="Y69" s="21"/>
      <c r="Z69" s="21" t="s">
        <v>102</v>
      </c>
      <c r="AA69" s="23"/>
      <c r="AB69" s="23" t="str">
        <f>IFERROR(VLOOKUP(B69,'[1]RICEW Tracker'!$C$10:$H$95,3,FALSE),"")</f>
        <v/>
      </c>
      <c r="AC69" s="23" t="str">
        <f>IFERROR(VLOOKUP(B69,'[1]RICEW Tracker'!$C$17:$H$95,4,FALSE),"")</f>
        <v/>
      </c>
      <c r="AD69" s="23" t="str">
        <f>IFERROR(VLOOKUP(B69,'[1]RICEW Tracker'!$C$17:$H$95,5,FALSE),"")</f>
        <v/>
      </c>
      <c r="AE69" s="23" t="str">
        <f>IFERROR(VLOOKUP(B69,'[1]RICEW Tracker'!$C$17:$H$95,6,FALSE),"")</f>
        <v/>
      </c>
      <c r="AF69" s="23" t="str">
        <f>IFERROR(VLOOKUP(B69,'[1]RICEW Tracker'!$C$17:$H$95,7,FALSE),"")</f>
        <v/>
      </c>
      <c r="AG69" s="23" t="str">
        <f>IFERROR(VLOOKUP(D69,'[1]RICEW Tracker'!$C$17:$H$95,8,FALSE),"")</f>
        <v/>
      </c>
      <c r="AH69" s="24" t="str">
        <f t="shared" si="1"/>
        <v>Not Started</v>
      </c>
      <c r="AI69" s="37"/>
    </row>
    <row r="70" spans="1:35" s="26" customFormat="1" ht="15" hidden="1" customHeight="1" x14ac:dyDescent="0.25">
      <c r="A70" s="14" t="e">
        <f>VLOOKUP(WICERMaster[[#This Row],[RICEW ID]],[1]Sheet4!#REF!,1,FALSE)</f>
        <v>#REF!</v>
      </c>
      <c r="B70" s="15" t="s">
        <v>507</v>
      </c>
      <c r="C70" s="16" t="s">
        <v>508</v>
      </c>
      <c r="D70" s="16" t="s">
        <v>32</v>
      </c>
      <c r="E70" s="17" t="s">
        <v>66</v>
      </c>
      <c r="F70" s="17"/>
      <c r="G70" s="18" t="s">
        <v>34</v>
      </c>
      <c r="H70" s="18" t="s">
        <v>34</v>
      </c>
      <c r="I70" s="18" t="s">
        <v>35</v>
      </c>
      <c r="J70" s="17" t="s">
        <v>36</v>
      </c>
      <c r="K70" s="32" t="s">
        <v>100</v>
      </c>
      <c r="L70" s="29">
        <v>43294</v>
      </c>
      <c r="M70" s="66" t="s">
        <v>101</v>
      </c>
      <c r="N70" s="19">
        <v>7</v>
      </c>
      <c r="O70" s="19" t="str">
        <f>IFERROR(VLOOKUP(B70,'[1]SQA Test design plan'!$F$4:$K$400,4,FALSE),"")</f>
        <v/>
      </c>
      <c r="P70" s="19"/>
      <c r="Q70" s="19">
        <f>N70-P70</f>
        <v>7</v>
      </c>
      <c r="R70" s="19"/>
      <c r="S70" s="21">
        <v>43312</v>
      </c>
      <c r="T70" s="21"/>
      <c r="U70" s="21"/>
      <c r="V70" s="21"/>
      <c r="W70" s="21"/>
      <c r="X70" s="21"/>
      <c r="Y70" s="21"/>
      <c r="Z70" s="21" t="s">
        <v>102</v>
      </c>
      <c r="AA70" s="23"/>
      <c r="AB70" s="23" t="str">
        <f>IFERROR(VLOOKUP(B70,'[1]RICEW Tracker'!$C$10:$H$95,3,FALSE),"")</f>
        <v/>
      </c>
      <c r="AC70" s="23" t="str">
        <f>IFERROR(VLOOKUP(B70,'[1]RICEW Tracker'!$C$17:$H$95,4,FALSE),"")</f>
        <v/>
      </c>
      <c r="AD70" s="23" t="str">
        <f>IFERROR(VLOOKUP(B70,'[1]RICEW Tracker'!$C$17:$H$95,5,FALSE),"")</f>
        <v/>
      </c>
      <c r="AE70" s="23" t="str">
        <f>IFERROR(VLOOKUP(B70,'[1]RICEW Tracker'!$C$17:$H$95,6,FALSE),"")</f>
        <v/>
      </c>
      <c r="AF70" s="23" t="str">
        <f>IFERROR(VLOOKUP(B70,'[1]RICEW Tracker'!$C$17:$H$95,7,FALSE),"")</f>
        <v/>
      </c>
      <c r="AG70" s="23" t="str">
        <f>IFERROR(VLOOKUP(D70,'[1]RICEW Tracker'!$C$17:$H$95,8,FALSE),"")</f>
        <v/>
      </c>
      <c r="AH70" s="24" t="str">
        <f t="shared" si="1"/>
        <v>Not Started</v>
      </c>
      <c r="AI70" s="37"/>
    </row>
    <row r="71" spans="1:35" s="26" customFormat="1" ht="15" hidden="1" customHeight="1" x14ac:dyDescent="0.25">
      <c r="A71" s="14" t="e">
        <f>VLOOKUP(WICERMaster[[#This Row],[RICEW ID]],[1]Sheet4!#REF!,1,FALSE)</f>
        <v>#REF!</v>
      </c>
      <c r="B71" s="15" t="s">
        <v>509</v>
      </c>
      <c r="C71" s="16" t="s">
        <v>510</v>
      </c>
      <c r="D71" s="16" t="s">
        <v>32</v>
      </c>
      <c r="E71" s="17" t="s">
        <v>66</v>
      </c>
      <c r="F71" s="17"/>
      <c r="G71" s="18" t="s">
        <v>34</v>
      </c>
      <c r="H71" s="18" t="s">
        <v>34</v>
      </c>
      <c r="I71" s="18" t="s">
        <v>35</v>
      </c>
      <c r="J71" s="17" t="s">
        <v>36</v>
      </c>
      <c r="K71" s="19" t="s">
        <v>37</v>
      </c>
      <c r="L71" s="21">
        <f>VLOOKUP(B71,'[2]Data from Pivot'!$F$4:$G$224,2,FALSE)</f>
        <v>43242</v>
      </c>
      <c r="M71" s="67" t="s">
        <v>38</v>
      </c>
      <c r="N71" s="19" t="str">
        <f>IFERROR(VLOOKUP(B71,'[1]SQA Test design plan'!$F$4:$K$400,3,FALSE),"")</f>
        <v/>
      </c>
      <c r="O71" s="19" t="str">
        <f>IFERROR(VLOOKUP(B71,'[1]SQA Test design plan'!$F$4:$K$400,4,FALSE),"")</f>
        <v/>
      </c>
      <c r="P71" s="19" t="str">
        <f>IFERROR(VLOOKUP(B71,'[1]SQA Test design plan'!$F$4:$K$400,5,FALSE),"")</f>
        <v/>
      </c>
      <c r="Q71" s="19" t="str">
        <f>IFERROR(VLOOKUP(B71,'[1]SQA Test design plan'!$F$4:$K$400,6,FALSE),"")</f>
        <v/>
      </c>
      <c r="R71" s="19"/>
      <c r="S71" s="21">
        <v>43287</v>
      </c>
      <c r="T71" s="21"/>
      <c r="U71" s="21"/>
      <c r="V71" s="21"/>
      <c r="W71" s="21"/>
      <c r="X71" s="21"/>
      <c r="Y71" s="21"/>
      <c r="Z71" s="21" t="s">
        <v>42</v>
      </c>
      <c r="AA71" s="23"/>
      <c r="AB71" s="23" t="str">
        <f>IFERROR(VLOOKUP(B71,'[1]RICEW Tracker'!$C$10:$H$95,3,FALSE),"")</f>
        <v/>
      </c>
      <c r="AC71" s="23" t="str">
        <f>IFERROR(VLOOKUP(B71,'[1]RICEW Tracker'!$C$17:$H$95,4,FALSE),"")</f>
        <v/>
      </c>
      <c r="AD71" s="23" t="str">
        <f>IFERROR(VLOOKUP(B71,'[1]RICEW Tracker'!$C$17:$H$95,5,FALSE),"")</f>
        <v/>
      </c>
      <c r="AE71" s="23" t="str">
        <f>IFERROR(VLOOKUP(B71,'[1]RICEW Tracker'!$C$17:$H$95,6,FALSE),"")</f>
        <v/>
      </c>
      <c r="AF71" s="23" t="str">
        <f>IFERROR(VLOOKUP(B71,'[1]RICEW Tracker'!$C$17:$H$95,7,FALSE),"")</f>
        <v/>
      </c>
      <c r="AG71" s="23" t="str">
        <f>IFERROR(VLOOKUP(D71,'[1]RICEW Tracker'!$C$17:$H$95,8,FALSE),"")</f>
        <v/>
      </c>
      <c r="AH71" s="24" t="str">
        <f t="shared" si="1"/>
        <v>Not Started</v>
      </c>
      <c r="AI71" s="37"/>
    </row>
    <row r="72" spans="1:35" s="26" customFormat="1" ht="15" hidden="1" customHeight="1" x14ac:dyDescent="0.25">
      <c r="A72" s="14" t="e">
        <f>VLOOKUP(WICERMaster[[#This Row],[RICEW ID]],[1]Sheet4!#REF!,1,FALSE)</f>
        <v>#REF!</v>
      </c>
      <c r="B72" s="15" t="s">
        <v>511</v>
      </c>
      <c r="C72" s="16" t="s">
        <v>512</v>
      </c>
      <c r="D72" s="16" t="s">
        <v>32</v>
      </c>
      <c r="E72" s="17" t="s">
        <v>66</v>
      </c>
      <c r="F72" s="17"/>
      <c r="G72" s="18" t="s">
        <v>34</v>
      </c>
      <c r="H72" s="18" t="s">
        <v>34</v>
      </c>
      <c r="I72" s="18" t="s">
        <v>35</v>
      </c>
      <c r="J72" s="18" t="s">
        <v>36</v>
      </c>
      <c r="K72" s="19" t="s">
        <v>37</v>
      </c>
      <c r="L72" s="21">
        <f>VLOOKUP(B72,'[2]Data from Pivot'!$F$4:$G$224,2,FALSE)</f>
        <v>43244</v>
      </c>
      <c r="M72" s="67" t="s">
        <v>101</v>
      </c>
      <c r="N72" s="19" t="str">
        <f>IFERROR(VLOOKUP(B72,'[1]SQA Test design plan'!$F$4:$K$400,3,FALSE),"")</f>
        <v/>
      </c>
      <c r="O72" s="19" t="str">
        <f>IFERROR(VLOOKUP(B72,'[1]SQA Test design plan'!$F$4:$K$400,4,FALSE),"")</f>
        <v/>
      </c>
      <c r="P72" s="19" t="str">
        <f>IFERROR(VLOOKUP(B72,'[1]SQA Test design plan'!$F$4:$K$400,5,FALSE),"")</f>
        <v/>
      </c>
      <c r="Q72" s="19" t="str">
        <f>IFERROR(VLOOKUP(B72,'[1]SQA Test design plan'!$F$4:$K$400,6,FALSE),"")</f>
        <v/>
      </c>
      <c r="R72" s="19"/>
      <c r="S72" s="21">
        <v>43290</v>
      </c>
      <c r="T72" s="21"/>
      <c r="U72" s="21"/>
      <c r="V72" s="21"/>
      <c r="W72" s="21"/>
      <c r="X72" s="21"/>
      <c r="Y72" s="21"/>
      <c r="Z72" s="21" t="s">
        <v>102</v>
      </c>
      <c r="AA72" s="23"/>
      <c r="AB72" s="23" t="str">
        <f>IFERROR(VLOOKUP(B72,'[1]RICEW Tracker'!$C$10:$H$95,3,FALSE),"")</f>
        <v/>
      </c>
      <c r="AC72" s="23" t="str">
        <f>IFERROR(VLOOKUP(B72,'[1]RICEW Tracker'!$C$17:$H$95,4,FALSE),"")</f>
        <v/>
      </c>
      <c r="AD72" s="23" t="str">
        <f>IFERROR(VLOOKUP(B72,'[1]RICEW Tracker'!$C$17:$H$95,5,FALSE),"")</f>
        <v/>
      </c>
      <c r="AE72" s="23" t="str">
        <f>IFERROR(VLOOKUP(B72,'[1]RICEW Tracker'!$C$17:$H$95,6,FALSE),"")</f>
        <v/>
      </c>
      <c r="AF72" s="23" t="str">
        <f>IFERROR(VLOOKUP(B72,'[1]RICEW Tracker'!$C$17:$H$95,7,FALSE),"")</f>
        <v/>
      </c>
      <c r="AG72" s="23" t="str">
        <f>IFERROR(VLOOKUP(D72,'[1]RICEW Tracker'!$C$17:$H$95,8,FALSE),"")</f>
        <v/>
      </c>
      <c r="AH72" s="24" t="str">
        <f t="shared" si="1"/>
        <v>Not Started</v>
      </c>
      <c r="AI72" s="37"/>
    </row>
    <row r="73" spans="1:35" s="26" customFormat="1" ht="15" hidden="1" customHeight="1" x14ac:dyDescent="0.25">
      <c r="A73" s="14" t="e">
        <f>VLOOKUP(WICERMaster[[#This Row],[RICEW ID]],[1]Sheet4!#REF!,1,FALSE)</f>
        <v>#REF!</v>
      </c>
      <c r="B73" s="15" t="s">
        <v>513</v>
      </c>
      <c r="C73" s="16" t="s">
        <v>514</v>
      </c>
      <c r="D73" s="16" t="s">
        <v>32</v>
      </c>
      <c r="E73" s="17" t="s">
        <v>66</v>
      </c>
      <c r="F73" s="17"/>
      <c r="G73" s="18" t="s">
        <v>34</v>
      </c>
      <c r="H73" s="18" t="s">
        <v>34</v>
      </c>
      <c r="I73" s="18" t="s">
        <v>35</v>
      </c>
      <c r="J73" s="17" t="s">
        <v>36</v>
      </c>
      <c r="K73" s="19" t="s">
        <v>37</v>
      </c>
      <c r="L73" s="21">
        <f>VLOOKUP(B73,'[2]Data from Pivot'!$F$4:$G$224,2,FALSE)</f>
        <v>43255</v>
      </c>
      <c r="M73" s="67" t="s">
        <v>38</v>
      </c>
      <c r="N73" s="19" t="str">
        <f>IFERROR(VLOOKUP(B73,'[1]SQA Test design plan'!$F$4:$K$400,3,FALSE),"")</f>
        <v/>
      </c>
      <c r="O73" s="19" t="str">
        <f>IFERROR(VLOOKUP(B73,'[1]SQA Test design plan'!$F$4:$K$400,4,FALSE),"")</f>
        <v/>
      </c>
      <c r="P73" s="19" t="str">
        <f>IFERROR(VLOOKUP(B73,'[1]SQA Test design plan'!$F$4:$K$400,5,FALSE),"")</f>
        <v/>
      </c>
      <c r="Q73" s="19" t="str">
        <f>IFERROR(VLOOKUP(B73,'[1]SQA Test design plan'!$F$4:$K$400,6,FALSE),"")</f>
        <v/>
      </c>
      <c r="R73" s="19"/>
      <c r="S73" s="21">
        <v>43287</v>
      </c>
      <c r="T73" s="21"/>
      <c r="U73" s="21"/>
      <c r="V73" s="21"/>
      <c r="W73" s="21"/>
      <c r="X73" s="21"/>
      <c r="Y73" s="21"/>
      <c r="Z73" s="21" t="s">
        <v>42</v>
      </c>
      <c r="AA73" s="23"/>
      <c r="AB73" s="23" t="str">
        <f>IFERROR(VLOOKUP(B73,'[1]RICEW Tracker'!$C$10:$H$95,3,FALSE),"")</f>
        <v/>
      </c>
      <c r="AC73" s="23" t="str">
        <f>IFERROR(VLOOKUP(B73,'[1]RICEW Tracker'!$C$17:$H$95,4,FALSE),"")</f>
        <v/>
      </c>
      <c r="AD73" s="23" t="str">
        <f>IFERROR(VLOOKUP(B73,'[1]RICEW Tracker'!$C$17:$H$95,5,FALSE),"")</f>
        <v/>
      </c>
      <c r="AE73" s="23" t="str">
        <f>IFERROR(VLOOKUP(B73,'[1]RICEW Tracker'!$C$17:$H$95,6,FALSE),"")</f>
        <v/>
      </c>
      <c r="AF73" s="23" t="str">
        <f>IFERROR(VLOOKUP(B73,'[1]RICEW Tracker'!$C$17:$H$95,7,FALSE),"")</f>
        <v/>
      </c>
      <c r="AG73" s="23" t="str">
        <f>IFERROR(VLOOKUP(D73,'[1]RICEW Tracker'!$C$17:$H$95,8,FALSE),"")</f>
        <v/>
      </c>
      <c r="AH73" s="24" t="str">
        <f t="shared" si="1"/>
        <v>Not Started</v>
      </c>
      <c r="AI73" s="37"/>
    </row>
    <row r="74" spans="1:35" s="26" customFormat="1" ht="15" hidden="1" customHeight="1" x14ac:dyDescent="0.25">
      <c r="A74" s="14" t="e">
        <f>VLOOKUP(WICERMaster[[#This Row],[RICEW ID]],[1]Sheet4!#REF!,1,FALSE)</f>
        <v>#REF!</v>
      </c>
      <c r="B74" s="15" t="s">
        <v>521</v>
      </c>
      <c r="C74" s="16" t="s">
        <v>522</v>
      </c>
      <c r="D74" s="16" t="s">
        <v>32</v>
      </c>
      <c r="E74" s="17" t="s">
        <v>66</v>
      </c>
      <c r="F74" s="17"/>
      <c r="G74" s="18" t="s">
        <v>45</v>
      </c>
      <c r="H74" s="18" t="s">
        <v>34</v>
      </c>
      <c r="I74" s="18" t="s">
        <v>35</v>
      </c>
      <c r="J74" s="17" t="s">
        <v>36</v>
      </c>
      <c r="K74" s="19" t="s">
        <v>37</v>
      </c>
      <c r="L74" s="21">
        <f>VLOOKUP(B74,'[2]Data from Pivot'!$F$4:$G$224,2,FALSE)</f>
        <v>43244</v>
      </c>
      <c r="M74" s="67" t="s">
        <v>38</v>
      </c>
      <c r="N74" s="19" t="str">
        <f>IFERROR(VLOOKUP(B74,'[1]SQA Test design plan'!$F$4:$K$400,3,FALSE),"")</f>
        <v/>
      </c>
      <c r="O74" s="19" t="str">
        <f>IFERROR(VLOOKUP(B74,'[1]SQA Test design plan'!$F$4:$K$400,4,FALSE),"")</f>
        <v/>
      </c>
      <c r="P74" s="19" t="str">
        <f>IFERROR(VLOOKUP(B74,'[1]SQA Test design plan'!$F$4:$K$400,5,FALSE),"")</f>
        <v/>
      </c>
      <c r="Q74" s="19" t="str">
        <f>IFERROR(VLOOKUP(B74,'[1]SQA Test design plan'!$F$4:$K$400,6,FALSE),"")</f>
        <v/>
      </c>
      <c r="R74" s="19"/>
      <c r="S74" s="21">
        <v>43287</v>
      </c>
      <c r="T74" s="21"/>
      <c r="U74" s="21"/>
      <c r="V74" s="21"/>
      <c r="W74" s="21"/>
      <c r="X74" s="21"/>
      <c r="Y74" s="21"/>
      <c r="Z74" s="22" t="s">
        <v>39</v>
      </c>
      <c r="AA74" s="23"/>
      <c r="AB74" s="23" t="str">
        <f>IFERROR(VLOOKUP(B74,'[1]RICEW Tracker'!$C$10:$H$95,3,FALSE),"")</f>
        <v/>
      </c>
      <c r="AC74" s="23" t="str">
        <f>IFERROR(VLOOKUP(B74,'[1]RICEW Tracker'!$C$17:$H$95,4,FALSE),"")</f>
        <v/>
      </c>
      <c r="AD74" s="23" t="str">
        <f>IFERROR(VLOOKUP(B74,'[1]RICEW Tracker'!$C$17:$H$95,5,FALSE),"")</f>
        <v/>
      </c>
      <c r="AE74" s="23" t="str">
        <f>IFERROR(VLOOKUP(B74,'[1]RICEW Tracker'!$C$17:$H$95,6,FALSE),"")</f>
        <v/>
      </c>
      <c r="AF74" s="23" t="str">
        <f>IFERROR(VLOOKUP(B74,'[1]RICEW Tracker'!$C$17:$H$95,7,FALSE),"")</f>
        <v/>
      </c>
      <c r="AG74" s="23" t="str">
        <f>IFERROR(VLOOKUP(D74,'[1]RICEW Tracker'!$C$17:$H$95,8,FALSE),"")</f>
        <v/>
      </c>
      <c r="AH74" s="24" t="str">
        <f t="shared" si="1"/>
        <v>Not Started</v>
      </c>
      <c r="AI74" s="37"/>
    </row>
    <row r="75" spans="1:35" s="26" customFormat="1" ht="15" hidden="1" customHeight="1" x14ac:dyDescent="0.25">
      <c r="A75" s="14" t="e">
        <f>VLOOKUP(WICERMaster[[#This Row],[RICEW ID]],[1]Sheet4!#REF!,1,FALSE)</f>
        <v>#REF!</v>
      </c>
      <c r="B75" s="15" t="s">
        <v>523</v>
      </c>
      <c r="C75" s="16" t="s">
        <v>524</v>
      </c>
      <c r="D75" s="16" t="s">
        <v>32</v>
      </c>
      <c r="E75" s="17" t="s">
        <v>66</v>
      </c>
      <c r="F75" s="17"/>
      <c r="G75" s="18" t="s">
        <v>34</v>
      </c>
      <c r="H75" s="18" t="s">
        <v>34</v>
      </c>
      <c r="I75" s="18" t="s">
        <v>35</v>
      </c>
      <c r="J75" s="17" t="s">
        <v>36</v>
      </c>
      <c r="K75" s="19" t="s">
        <v>37</v>
      </c>
      <c r="L75" s="21">
        <f>VLOOKUP(B75,'[2]Data from Pivot'!$F$4:$G$224,2,FALSE)</f>
        <v>43234</v>
      </c>
      <c r="M75" s="67" t="s">
        <v>38</v>
      </c>
      <c r="N75" s="19" t="str">
        <f>IFERROR(VLOOKUP(B75,'[1]SQA Test design plan'!$F$4:$K$400,3,FALSE),"")</f>
        <v/>
      </c>
      <c r="O75" s="19" t="str">
        <f>IFERROR(VLOOKUP(B75,'[1]SQA Test design plan'!$F$4:$K$400,4,FALSE),"")</f>
        <v/>
      </c>
      <c r="P75" s="19" t="str">
        <f>IFERROR(VLOOKUP(B75,'[1]SQA Test design plan'!$F$4:$K$400,5,FALSE),"")</f>
        <v/>
      </c>
      <c r="Q75" s="19" t="str">
        <f>IFERROR(VLOOKUP(B75,'[1]SQA Test design plan'!$F$4:$K$400,6,FALSE),"")</f>
        <v/>
      </c>
      <c r="R75" s="19"/>
      <c r="S75" s="21">
        <v>43287</v>
      </c>
      <c r="T75" s="21"/>
      <c r="U75" s="21"/>
      <c r="V75" s="21"/>
      <c r="W75" s="21"/>
      <c r="X75" s="21"/>
      <c r="Y75" s="21"/>
      <c r="Z75" s="21" t="s">
        <v>42</v>
      </c>
      <c r="AA75" s="24"/>
      <c r="AB75" s="23" t="str">
        <f>IFERROR(VLOOKUP(B75,'[1]RICEW Tracker'!$C$10:$H$95,3,FALSE),"")</f>
        <v/>
      </c>
      <c r="AC75" s="23" t="str">
        <f>IFERROR(VLOOKUP(B75,'[1]RICEW Tracker'!$C$17:$H$95,4,FALSE),"")</f>
        <v/>
      </c>
      <c r="AD75" s="23" t="str">
        <f>IFERROR(VLOOKUP(B75,'[1]RICEW Tracker'!$C$17:$H$95,5,FALSE),"")</f>
        <v/>
      </c>
      <c r="AE75" s="23" t="str">
        <f>IFERROR(VLOOKUP(B75,'[1]RICEW Tracker'!$C$17:$H$95,6,FALSE),"")</f>
        <v/>
      </c>
      <c r="AF75" s="23" t="str">
        <f>IFERROR(VLOOKUP(B75,'[1]RICEW Tracker'!$C$17:$H$95,7,FALSE),"")</f>
        <v/>
      </c>
      <c r="AG75" s="23" t="str">
        <f>IFERROR(VLOOKUP(D75,'[1]RICEW Tracker'!$C$17:$H$95,8,FALSE),"")</f>
        <v/>
      </c>
      <c r="AH75" s="24" t="str">
        <f t="shared" si="1"/>
        <v>Not Started</v>
      </c>
      <c r="AI75" s="37"/>
    </row>
    <row r="76" spans="1:35" s="26" customFormat="1" ht="15" hidden="1" customHeight="1" x14ac:dyDescent="0.25">
      <c r="A76" s="14" t="e">
        <f>VLOOKUP(WICERMaster[[#This Row],[RICEW ID]],[1]Sheet4!#REF!,1,FALSE)</f>
        <v>#REF!</v>
      </c>
      <c r="B76" s="15" t="s">
        <v>525</v>
      </c>
      <c r="C76" s="16" t="s">
        <v>526</v>
      </c>
      <c r="D76" s="16" t="s">
        <v>32</v>
      </c>
      <c r="E76" s="17" t="s">
        <v>66</v>
      </c>
      <c r="F76" s="17"/>
      <c r="G76" s="18" t="s">
        <v>45</v>
      </c>
      <c r="H76" s="18" t="s">
        <v>34</v>
      </c>
      <c r="I76" s="18" t="s">
        <v>35</v>
      </c>
      <c r="J76" s="17" t="s">
        <v>36</v>
      </c>
      <c r="K76" s="19" t="s">
        <v>37</v>
      </c>
      <c r="L76" s="21">
        <f>VLOOKUP(B76,'[2]Data from Pivot'!$F$4:$G$224,2,FALSE)</f>
        <v>43234</v>
      </c>
      <c r="M76" s="67" t="s">
        <v>38</v>
      </c>
      <c r="N76" s="19" t="str">
        <f>IFERROR(VLOOKUP(B76,'[1]SQA Test design plan'!$F$4:$K$400,3,FALSE),"")</f>
        <v/>
      </c>
      <c r="O76" s="19" t="str">
        <f>IFERROR(VLOOKUP(B76,'[1]SQA Test design plan'!$F$4:$K$400,4,FALSE),"")</f>
        <v/>
      </c>
      <c r="P76" s="19" t="str">
        <f>IFERROR(VLOOKUP(B76,'[1]SQA Test design plan'!$F$4:$K$400,5,FALSE),"")</f>
        <v/>
      </c>
      <c r="Q76" s="19" t="str">
        <f>IFERROR(VLOOKUP(B76,'[1]SQA Test design plan'!$F$4:$K$400,6,FALSE),"")</f>
        <v/>
      </c>
      <c r="R76" s="19"/>
      <c r="S76" s="21">
        <v>43287</v>
      </c>
      <c r="T76" s="21"/>
      <c r="U76" s="21"/>
      <c r="V76" s="21"/>
      <c r="W76" s="21"/>
      <c r="X76" s="21"/>
      <c r="Y76" s="21"/>
      <c r="Z76" s="21" t="s">
        <v>42</v>
      </c>
      <c r="AA76" s="23"/>
      <c r="AB76" s="23" t="str">
        <f>IFERROR(VLOOKUP(B76,'[1]RICEW Tracker'!$C$10:$H$95,3,FALSE),"")</f>
        <v/>
      </c>
      <c r="AC76" s="23" t="str">
        <f>IFERROR(VLOOKUP(B76,'[1]RICEW Tracker'!$C$17:$H$95,4,FALSE),"")</f>
        <v/>
      </c>
      <c r="AD76" s="23" t="str">
        <f>IFERROR(VLOOKUP(B76,'[1]RICEW Tracker'!$C$17:$H$95,5,FALSE),"")</f>
        <v/>
      </c>
      <c r="AE76" s="23" t="str">
        <f>IFERROR(VLOOKUP(B76,'[1]RICEW Tracker'!$C$17:$H$95,6,FALSE),"")</f>
        <v/>
      </c>
      <c r="AF76" s="23" t="str">
        <f>IFERROR(VLOOKUP(B76,'[1]RICEW Tracker'!$C$17:$H$95,7,FALSE),"")</f>
        <v/>
      </c>
      <c r="AG76" s="23" t="str">
        <f>IFERROR(VLOOKUP(D76,'[1]RICEW Tracker'!$C$17:$H$95,8,FALSE),"")</f>
        <v/>
      </c>
      <c r="AH76" s="24" t="str">
        <f t="shared" si="1"/>
        <v>Not Started</v>
      </c>
      <c r="AI76" s="37"/>
    </row>
    <row r="77" spans="1:35" s="26" customFormat="1" ht="30" hidden="1" customHeight="1" x14ac:dyDescent="0.25">
      <c r="A77" s="14" t="e">
        <f>VLOOKUP(WICERMaster[[#This Row],[RICEW ID]],[1]Sheet4!#REF!,1,FALSE)</f>
        <v>#REF!</v>
      </c>
      <c r="B77" s="15" t="s">
        <v>529</v>
      </c>
      <c r="C77" s="16" t="s">
        <v>530</v>
      </c>
      <c r="D77" s="16" t="s">
        <v>32</v>
      </c>
      <c r="E77" s="17" t="s">
        <v>66</v>
      </c>
      <c r="F77" s="17"/>
      <c r="G77" s="18" t="s">
        <v>34</v>
      </c>
      <c r="H77" s="18" t="s">
        <v>34</v>
      </c>
      <c r="I77" s="18" t="s">
        <v>35</v>
      </c>
      <c r="J77" s="17" t="s">
        <v>36</v>
      </c>
      <c r="K77" s="32" t="s">
        <v>100</v>
      </c>
      <c r="L77" s="29">
        <v>43294</v>
      </c>
      <c r="M77" s="66" t="s">
        <v>101</v>
      </c>
      <c r="N77" s="19">
        <v>7</v>
      </c>
      <c r="O77" s="19" t="str">
        <f>IFERROR(VLOOKUP(B77,'[1]SQA Test design plan'!$F$4:$K$400,4,FALSE),"")</f>
        <v/>
      </c>
      <c r="P77" s="19"/>
      <c r="Q77" s="19">
        <f>N77-P77</f>
        <v>7</v>
      </c>
      <c r="R77" s="19"/>
      <c r="S77" s="21">
        <v>43312</v>
      </c>
      <c r="T77" s="21"/>
      <c r="U77" s="21"/>
      <c r="V77" s="21"/>
      <c r="W77" s="21"/>
      <c r="X77" s="21"/>
      <c r="Y77" s="21"/>
      <c r="Z77" s="21" t="s">
        <v>102</v>
      </c>
      <c r="AA77" s="23"/>
      <c r="AB77" s="23" t="str">
        <f>IFERROR(VLOOKUP(B77,'[1]RICEW Tracker'!$C$10:$H$95,3,FALSE),"")</f>
        <v/>
      </c>
      <c r="AC77" s="23" t="str">
        <f>IFERROR(VLOOKUP(B77,'[1]RICEW Tracker'!$C$17:$H$95,4,FALSE),"")</f>
        <v/>
      </c>
      <c r="AD77" s="23" t="str">
        <f>IFERROR(VLOOKUP(B77,'[1]RICEW Tracker'!$C$17:$H$95,5,FALSE),"")</f>
        <v/>
      </c>
      <c r="AE77" s="23" t="str">
        <f>IFERROR(VLOOKUP(B77,'[1]RICEW Tracker'!$C$17:$H$95,6,FALSE),"")</f>
        <v/>
      </c>
      <c r="AF77" s="23" t="str">
        <f>IFERROR(VLOOKUP(B77,'[1]RICEW Tracker'!$C$17:$H$95,7,FALSE),"")</f>
        <v/>
      </c>
      <c r="AG77" s="23" t="str">
        <f>IFERROR(VLOOKUP(D77,'[1]RICEW Tracker'!$C$17:$H$95,8,FALSE),"")</f>
        <v/>
      </c>
      <c r="AH77" s="24" t="str">
        <f t="shared" si="1"/>
        <v>Not Started</v>
      </c>
      <c r="AI77" s="37"/>
    </row>
    <row r="78" spans="1:35" s="41" customFormat="1" ht="15" hidden="1" customHeight="1" x14ac:dyDescent="0.25">
      <c r="A78" s="14" t="e">
        <f>VLOOKUP(WICERMaster[[#This Row],[RICEW ID]],[1]Sheet4!#REF!,1,FALSE)</f>
        <v>#REF!</v>
      </c>
      <c r="B78" s="15" t="s">
        <v>535</v>
      </c>
      <c r="C78" s="16" t="s">
        <v>536</v>
      </c>
      <c r="D78" s="16" t="s">
        <v>32</v>
      </c>
      <c r="E78" s="17" t="s">
        <v>66</v>
      </c>
      <c r="F78" s="17"/>
      <c r="G78" s="18" t="s">
        <v>34</v>
      </c>
      <c r="H78" s="18" t="s">
        <v>34</v>
      </c>
      <c r="I78" s="18" t="s">
        <v>35</v>
      </c>
      <c r="J78" s="17" t="s">
        <v>36</v>
      </c>
      <c r="K78" s="32" t="s">
        <v>100</v>
      </c>
      <c r="L78" s="29">
        <v>43294</v>
      </c>
      <c r="M78" s="66" t="s">
        <v>101</v>
      </c>
      <c r="N78" s="19">
        <v>7</v>
      </c>
      <c r="O78" s="19" t="str">
        <f>IFERROR(VLOOKUP(B78,'[1]SQA Test design plan'!$F$4:$K$400,4,FALSE),"")</f>
        <v/>
      </c>
      <c r="P78" s="19"/>
      <c r="Q78" s="19">
        <f>N78-P78</f>
        <v>7</v>
      </c>
      <c r="R78" s="19"/>
      <c r="S78" s="21">
        <v>43312</v>
      </c>
      <c r="T78" s="21"/>
      <c r="U78" s="21"/>
      <c r="V78" s="21"/>
      <c r="W78" s="21"/>
      <c r="X78" s="21"/>
      <c r="Y78" s="21"/>
      <c r="Z78" s="21" t="s">
        <v>102</v>
      </c>
      <c r="AA78" s="23"/>
      <c r="AB78" s="23" t="str">
        <f>IFERROR(VLOOKUP(B78,'[1]RICEW Tracker'!$C$10:$H$95,3,FALSE),"")</f>
        <v/>
      </c>
      <c r="AC78" s="23" t="str">
        <f>IFERROR(VLOOKUP(B78,'[1]RICEW Tracker'!$C$17:$H$95,4,FALSE),"")</f>
        <v/>
      </c>
      <c r="AD78" s="23" t="str">
        <f>IFERROR(VLOOKUP(B78,'[1]RICEW Tracker'!$C$17:$H$95,5,FALSE),"")</f>
        <v/>
      </c>
      <c r="AE78" s="23" t="str">
        <f>IFERROR(VLOOKUP(B78,'[1]RICEW Tracker'!$C$17:$H$95,6,FALSE),"")</f>
        <v/>
      </c>
      <c r="AF78" s="23" t="str">
        <f>IFERROR(VLOOKUP(B78,'[1]RICEW Tracker'!$C$17:$H$95,7,FALSE),"")</f>
        <v/>
      </c>
      <c r="AG78" s="23" t="str">
        <f>IFERROR(VLOOKUP(D78,'[1]RICEW Tracker'!$C$17:$H$95,8,FALSE),"")</f>
        <v/>
      </c>
      <c r="AH78" s="24" t="str">
        <f t="shared" si="1"/>
        <v>Not Started</v>
      </c>
      <c r="AI78" s="37"/>
    </row>
    <row r="79" spans="1:35" s="26" customFormat="1" ht="15" hidden="1" customHeight="1" x14ac:dyDescent="0.25">
      <c r="A79" s="14" t="e">
        <f>VLOOKUP(WICERMaster[[#This Row],[RICEW ID]],[1]Sheet4!#REF!,1,FALSE)</f>
        <v>#REF!</v>
      </c>
      <c r="B79" s="15" t="s">
        <v>539</v>
      </c>
      <c r="C79" s="16" t="s">
        <v>540</v>
      </c>
      <c r="D79" s="16" t="s">
        <v>32</v>
      </c>
      <c r="E79" s="17" t="s">
        <v>66</v>
      </c>
      <c r="F79" s="17"/>
      <c r="G79" s="18" t="s">
        <v>34</v>
      </c>
      <c r="H79" s="18" t="s">
        <v>34</v>
      </c>
      <c r="I79" s="18" t="s">
        <v>35</v>
      </c>
      <c r="J79" s="17" t="s">
        <v>36</v>
      </c>
      <c r="K79" s="19" t="s">
        <v>37</v>
      </c>
      <c r="L79" s="21" t="str">
        <f>IFERROR(VLOOKUP($B$505,'[1]SQA Test design plan'!$F$4:$K$400,2,FALSE),"")</f>
        <v/>
      </c>
      <c r="M79" s="67" t="s">
        <v>38</v>
      </c>
      <c r="N79" s="19" t="str">
        <f>IFERROR(VLOOKUP(B79,'[1]SQA Test design plan'!$F$4:$K$400,3,FALSE),"")</f>
        <v/>
      </c>
      <c r="O79" s="19" t="str">
        <f>IFERROR(VLOOKUP(B79,'[1]SQA Test design plan'!$F$4:$K$400,4,FALSE),"")</f>
        <v/>
      </c>
      <c r="P79" s="19" t="str">
        <f>IFERROR(VLOOKUP(B79,'[1]SQA Test design plan'!$F$4:$K$400,5,FALSE),"")</f>
        <v/>
      </c>
      <c r="Q79" s="19" t="str">
        <f>IFERROR(VLOOKUP(B79,'[1]SQA Test design plan'!$F$4:$K$400,6,FALSE),"")</f>
        <v/>
      </c>
      <c r="R79" s="19"/>
      <c r="S79" s="21">
        <v>43287</v>
      </c>
      <c r="T79" s="21"/>
      <c r="U79" s="21"/>
      <c r="V79" s="21"/>
      <c r="W79" s="21"/>
      <c r="X79" s="21"/>
      <c r="Y79" s="21"/>
      <c r="Z79" s="21" t="s">
        <v>42</v>
      </c>
      <c r="AA79" s="23"/>
      <c r="AB79" s="23" t="str">
        <f>IFERROR(VLOOKUP(B79,'[1]RICEW Tracker'!$C$10:$H$95,3,FALSE),"")</f>
        <v/>
      </c>
      <c r="AC79" s="23" t="str">
        <f>IFERROR(VLOOKUP(B79,'[1]RICEW Tracker'!$C$17:$H$95,4,FALSE),"")</f>
        <v/>
      </c>
      <c r="AD79" s="23" t="str">
        <f>IFERROR(VLOOKUP(B79,'[1]RICEW Tracker'!$C$17:$H$95,5,FALSE),"")</f>
        <v/>
      </c>
      <c r="AE79" s="23" t="str">
        <f>IFERROR(VLOOKUP(B79,'[1]RICEW Tracker'!$C$17:$H$95,6,FALSE),"")</f>
        <v/>
      </c>
      <c r="AF79" s="23" t="str">
        <f>IFERROR(VLOOKUP(B79,'[1]RICEW Tracker'!$C$17:$H$95,7,FALSE),"")</f>
        <v/>
      </c>
      <c r="AG79" s="23" t="str">
        <f>IFERROR(VLOOKUP(D79,'[1]RICEW Tracker'!$C$17:$H$95,8,FALSE),"")</f>
        <v/>
      </c>
      <c r="AH79" s="24" t="str">
        <f t="shared" si="1"/>
        <v>Not Started</v>
      </c>
      <c r="AI79" s="37"/>
    </row>
    <row r="80" spans="1:35" s="26" customFormat="1" ht="15" hidden="1" customHeight="1" x14ac:dyDescent="0.25">
      <c r="A80" s="14" t="e">
        <f>VLOOKUP(WICERMaster[[#This Row],[RICEW ID]],[1]Sheet4!#REF!,1,FALSE)</f>
        <v>#REF!</v>
      </c>
      <c r="B80" s="15" t="s">
        <v>748</v>
      </c>
      <c r="C80" s="16" t="s">
        <v>749</v>
      </c>
      <c r="D80" s="16" t="s">
        <v>32</v>
      </c>
      <c r="E80" s="32" t="s">
        <v>69</v>
      </c>
      <c r="F80" s="32"/>
      <c r="G80" s="18" t="s">
        <v>34</v>
      </c>
      <c r="H80" s="18" t="s">
        <v>34</v>
      </c>
      <c r="I80" s="18" t="s">
        <v>35</v>
      </c>
      <c r="J80" s="17" t="s">
        <v>36</v>
      </c>
      <c r="K80" s="19" t="s">
        <v>37</v>
      </c>
      <c r="L80" s="21">
        <f>VLOOKUP(B80,'[2]Data from Pivot'!$F$4:$G$224,2,FALSE)</f>
        <v>43240</v>
      </c>
      <c r="M80" s="67" t="s">
        <v>38</v>
      </c>
      <c r="N80" s="19" t="str">
        <f>IFERROR(VLOOKUP(B80,'[1]SQA Test design plan'!$F$4:$K$400,3,FALSE),"")</f>
        <v/>
      </c>
      <c r="O80" s="19" t="str">
        <f>IFERROR(VLOOKUP(B80,'[1]SQA Test design plan'!$F$4:$K$400,4,FALSE),"")</f>
        <v/>
      </c>
      <c r="P80" s="19" t="str">
        <f>IFERROR(VLOOKUP(B80,'[1]SQA Test design plan'!$F$4:$K$400,5,FALSE),"")</f>
        <v/>
      </c>
      <c r="Q80" s="19" t="str">
        <f>IFERROR(VLOOKUP(B80,'[1]SQA Test design plan'!$F$4:$K$400,6,FALSE),"")</f>
        <v/>
      </c>
      <c r="R80" s="19"/>
      <c r="S80" s="21">
        <v>43283</v>
      </c>
      <c r="T80" s="21"/>
      <c r="U80" s="21"/>
      <c r="V80" s="21"/>
      <c r="W80" s="21"/>
      <c r="X80" s="21"/>
      <c r="Y80" s="21"/>
      <c r="Z80" s="21" t="s">
        <v>42</v>
      </c>
      <c r="AA80" s="36">
        <v>43284</v>
      </c>
      <c r="AB80" s="23" t="str">
        <f>IFERROR(VLOOKUP(B80,'[1]RICEW Tracker'!$C$10:$H$95,3,FALSE),"")</f>
        <v/>
      </c>
      <c r="AC80" s="23" t="str">
        <f>IFERROR(VLOOKUP(B80,'[1]RICEW Tracker'!$C$17:$H$95,4,FALSE),"")</f>
        <v/>
      </c>
      <c r="AD80" s="23" t="str">
        <f>IFERROR(VLOOKUP(B80,'[1]RICEW Tracker'!$C$17:$H$95,5,FALSE),"")</f>
        <v/>
      </c>
      <c r="AE80" s="23" t="str">
        <f>IFERROR(VLOOKUP(B80,'[1]RICEW Tracker'!$C$17:$H$95,6,FALSE),"")</f>
        <v/>
      </c>
      <c r="AF80" s="23" t="str">
        <f>IFERROR(VLOOKUP(B80,'[1]RICEW Tracker'!$C$17:$H$95,7,FALSE),"")</f>
        <v/>
      </c>
      <c r="AG80" s="23" t="str">
        <f>IFERROR(VLOOKUP(D80,'[1]RICEW Tracker'!$C$17:$H$95,8,FALSE),"")</f>
        <v/>
      </c>
      <c r="AH80" s="24" t="str">
        <f t="shared" si="1"/>
        <v>Not Started</v>
      </c>
      <c r="AI80" s="37" t="e">
        <f>AB80/N80</f>
        <v>#VALUE!</v>
      </c>
    </row>
    <row r="81" spans="1:133" s="26" customFormat="1" ht="15" hidden="1" customHeight="1" x14ac:dyDescent="0.25">
      <c r="A81" s="14" t="e">
        <f>VLOOKUP(WICERMaster[[#This Row],[RICEW ID]],[1]Sheet4!#REF!,1,FALSE)</f>
        <v>#REF!</v>
      </c>
      <c r="B81" s="15" t="s">
        <v>750</v>
      </c>
      <c r="C81" s="16" t="s">
        <v>751</v>
      </c>
      <c r="D81" s="16" t="s">
        <v>32</v>
      </c>
      <c r="E81" s="32" t="s">
        <v>69</v>
      </c>
      <c r="F81" s="32"/>
      <c r="G81" s="18" t="s">
        <v>45</v>
      </c>
      <c r="H81" s="18" t="s">
        <v>34</v>
      </c>
      <c r="I81" s="18" t="s">
        <v>35</v>
      </c>
      <c r="J81" s="17" t="s">
        <v>36</v>
      </c>
      <c r="K81" s="19" t="s">
        <v>37</v>
      </c>
      <c r="L81" s="21">
        <f>VLOOKUP(B81,'[2]Data from Pivot'!$F$4:$G$224,2,FALSE)</f>
        <v>43228</v>
      </c>
      <c r="M81" s="67" t="s">
        <v>38</v>
      </c>
      <c r="N81" s="19" t="str">
        <f>IFERROR(VLOOKUP(B81,'[1]SQA Test design plan'!$F$4:$K$400,3,FALSE),"")</f>
        <v/>
      </c>
      <c r="O81" s="19" t="str">
        <f>IFERROR(VLOOKUP(B81,'[1]SQA Test design plan'!$F$4:$K$400,4,FALSE),"")</f>
        <v/>
      </c>
      <c r="P81" s="19" t="str">
        <f>IFERROR(VLOOKUP(B81,'[1]SQA Test design plan'!$F$4:$K$400,5,FALSE),"")</f>
        <v/>
      </c>
      <c r="Q81" s="19" t="str">
        <f>IFERROR(VLOOKUP(B81,'[1]SQA Test design plan'!$F$4:$K$400,6,FALSE),"")</f>
        <v/>
      </c>
      <c r="R81" s="19"/>
      <c r="S81" s="21">
        <v>43292</v>
      </c>
      <c r="T81" s="21"/>
      <c r="U81" s="21"/>
      <c r="V81" s="21"/>
      <c r="W81" s="21"/>
      <c r="X81" s="21"/>
      <c r="Y81" s="21"/>
      <c r="Z81" s="21" t="s">
        <v>42</v>
      </c>
      <c r="AA81" s="23"/>
      <c r="AB81" s="23" t="str">
        <f>IFERROR(VLOOKUP(B81,'[1]RICEW Tracker'!$C$10:$H$95,3,FALSE),"")</f>
        <v/>
      </c>
      <c r="AC81" s="23" t="str">
        <f>IFERROR(VLOOKUP(B81,'[1]RICEW Tracker'!$C$17:$H$95,4,FALSE),"")</f>
        <v/>
      </c>
      <c r="AD81" s="23" t="str">
        <f>IFERROR(VLOOKUP(B81,'[1]RICEW Tracker'!$C$17:$H$95,5,FALSE),"")</f>
        <v/>
      </c>
      <c r="AE81" s="23" t="str">
        <f>IFERROR(VLOOKUP(B81,'[1]RICEW Tracker'!$C$17:$H$95,6,FALSE),"")</f>
        <v/>
      </c>
      <c r="AF81" s="23" t="str">
        <f>IFERROR(VLOOKUP(B81,'[1]RICEW Tracker'!$C$17:$H$95,7,FALSE),"")</f>
        <v/>
      </c>
      <c r="AG81" s="23" t="str">
        <f>IFERROR(VLOOKUP(D81,'[1]RICEW Tracker'!$C$17:$H$95,8,FALSE),"")</f>
        <v/>
      </c>
      <c r="AH81" s="24" t="str">
        <f t="shared" si="1"/>
        <v>Not Started</v>
      </c>
      <c r="AI81" s="37"/>
    </row>
    <row r="82" spans="1:133" s="26" customFormat="1" ht="15" hidden="1" customHeight="1" x14ac:dyDescent="0.25">
      <c r="A82" s="14" t="e">
        <f>VLOOKUP(WICERMaster[[#This Row],[RICEW ID]],[1]Sheet4!#REF!,1,FALSE)</f>
        <v>#REF!</v>
      </c>
      <c r="B82" s="15" t="s">
        <v>752</v>
      </c>
      <c r="C82" s="16" t="s">
        <v>753</v>
      </c>
      <c r="D82" s="16" t="s">
        <v>32</v>
      </c>
      <c r="E82" s="32" t="s">
        <v>69</v>
      </c>
      <c r="F82" s="32"/>
      <c r="G82" s="18" t="s">
        <v>34</v>
      </c>
      <c r="H82" s="18" t="s">
        <v>34</v>
      </c>
      <c r="I82" s="18" t="s">
        <v>35</v>
      </c>
      <c r="J82" s="17" t="s">
        <v>36</v>
      </c>
      <c r="K82" s="19" t="s">
        <v>37</v>
      </c>
      <c r="L82" s="21">
        <f>VLOOKUP(B82,'[2]Data from Pivot'!$F$4:$G$224,2,FALSE)</f>
        <v>43225</v>
      </c>
      <c r="M82" s="67" t="s">
        <v>38</v>
      </c>
      <c r="N82" s="19" t="str">
        <f>IFERROR(VLOOKUP(B82,'[1]SQA Test design plan'!$F$4:$K$400,3,FALSE),"")</f>
        <v/>
      </c>
      <c r="O82" s="19" t="str">
        <f>IFERROR(VLOOKUP(B82,'[1]SQA Test design plan'!$F$4:$K$400,4,FALSE),"")</f>
        <v/>
      </c>
      <c r="P82" s="19" t="str">
        <f>IFERROR(VLOOKUP(B82,'[1]SQA Test design plan'!$F$4:$K$400,5,FALSE),"")</f>
        <v/>
      </c>
      <c r="Q82" s="19" t="str">
        <f>IFERROR(VLOOKUP(B82,'[1]SQA Test design plan'!$F$4:$K$400,6,FALSE),"")</f>
        <v/>
      </c>
      <c r="R82" s="19"/>
      <c r="S82" s="21">
        <v>43283</v>
      </c>
      <c r="T82" s="21"/>
      <c r="U82" s="21"/>
      <c r="V82" s="21"/>
      <c r="W82" s="21"/>
      <c r="X82" s="21"/>
      <c r="Y82" s="21"/>
      <c r="Z82" s="21" t="s">
        <v>42</v>
      </c>
      <c r="AA82" s="36"/>
      <c r="AB82" s="23" t="str">
        <f>IFERROR(VLOOKUP(B82,'[1]RICEW Tracker'!$C$10:$H$95,3,FALSE),"")</f>
        <v/>
      </c>
      <c r="AC82" s="23" t="str">
        <f>IFERROR(VLOOKUP(B82,'[1]RICEW Tracker'!$C$17:$H$95,4,FALSE),"")</f>
        <v/>
      </c>
      <c r="AD82" s="23" t="str">
        <f>IFERROR(VLOOKUP(B82,'[1]RICEW Tracker'!$C$17:$H$95,5,FALSE),"")</f>
        <v/>
      </c>
      <c r="AE82" s="23" t="str">
        <f>IFERROR(VLOOKUP(B82,'[1]RICEW Tracker'!$C$17:$H$95,6,FALSE),"")</f>
        <v/>
      </c>
      <c r="AF82" s="23" t="str">
        <f>IFERROR(VLOOKUP(B82,'[1]RICEW Tracker'!$C$17:$H$95,7,FALSE),"")</f>
        <v/>
      </c>
      <c r="AG82" s="23" t="str">
        <f>IFERROR(VLOOKUP(D82,'[1]RICEW Tracker'!$C$17:$H$95,8,FALSE),"")</f>
        <v/>
      </c>
      <c r="AH82" s="24" t="str">
        <f t="shared" si="1"/>
        <v>Not Started</v>
      </c>
      <c r="AI82" s="37"/>
    </row>
    <row r="83" spans="1:133" s="26" customFormat="1" ht="15" hidden="1" customHeight="1" x14ac:dyDescent="0.25">
      <c r="A83" s="14" t="e">
        <f>VLOOKUP(WICERMaster[[#This Row],[RICEW ID]],[1]Sheet4!#REF!,1,FALSE)</f>
        <v>#REF!</v>
      </c>
      <c r="B83" s="15" t="s">
        <v>754</v>
      </c>
      <c r="C83" s="25" t="s">
        <v>755</v>
      </c>
      <c r="D83" s="16" t="s">
        <v>32</v>
      </c>
      <c r="E83" s="32" t="s">
        <v>69</v>
      </c>
      <c r="F83" s="32"/>
      <c r="G83" s="18" t="s">
        <v>45</v>
      </c>
      <c r="H83" s="18" t="s">
        <v>34</v>
      </c>
      <c r="I83" s="18" t="s">
        <v>35</v>
      </c>
      <c r="J83" s="17" t="s">
        <v>36</v>
      </c>
      <c r="K83" s="19" t="s">
        <v>37</v>
      </c>
      <c r="L83" s="21">
        <f>VLOOKUP(B83,'[2]Data from Pivot'!$F$4:$G$224,2,FALSE)</f>
        <v>43236</v>
      </c>
      <c r="M83" s="67" t="s">
        <v>38</v>
      </c>
      <c r="N83" s="19" t="str">
        <f>IFERROR(VLOOKUP(B83,'[1]SQA Test design plan'!$F$4:$K$400,3,FALSE),"")</f>
        <v/>
      </c>
      <c r="O83" s="19" t="str">
        <f>IFERROR(VLOOKUP(B83,'[1]SQA Test design plan'!$F$4:$K$400,4,FALSE),"")</f>
        <v/>
      </c>
      <c r="P83" s="19" t="str">
        <f>IFERROR(VLOOKUP(B83,'[1]SQA Test design plan'!$F$4:$K$400,5,FALSE),"")</f>
        <v/>
      </c>
      <c r="Q83" s="19" t="str">
        <f>IFERROR(VLOOKUP(B83,'[1]SQA Test design plan'!$F$4:$K$400,6,FALSE),"")</f>
        <v/>
      </c>
      <c r="R83" s="19"/>
      <c r="S83" s="21">
        <v>43292</v>
      </c>
      <c r="T83" s="21"/>
      <c r="U83" s="21"/>
      <c r="V83" s="21"/>
      <c r="W83" s="21"/>
      <c r="X83" s="21"/>
      <c r="Y83" s="21"/>
      <c r="Z83" s="21" t="s">
        <v>42</v>
      </c>
      <c r="AA83" s="23"/>
      <c r="AB83" s="23" t="str">
        <f>IFERROR(VLOOKUP(B83,'[1]RICEW Tracker'!$C$10:$H$95,3,FALSE),"")</f>
        <v/>
      </c>
      <c r="AC83" s="23" t="str">
        <f>IFERROR(VLOOKUP(B83,'[1]RICEW Tracker'!$C$17:$H$95,4,FALSE),"")</f>
        <v/>
      </c>
      <c r="AD83" s="23" t="str">
        <f>IFERROR(VLOOKUP(B83,'[1]RICEW Tracker'!$C$17:$H$95,5,FALSE),"")</f>
        <v/>
      </c>
      <c r="AE83" s="23" t="str">
        <f>IFERROR(VLOOKUP(B83,'[1]RICEW Tracker'!$C$17:$H$95,6,FALSE),"")</f>
        <v/>
      </c>
      <c r="AF83" s="23" t="str">
        <f>IFERROR(VLOOKUP(B83,'[1]RICEW Tracker'!$C$17:$H$95,7,FALSE),"")</f>
        <v/>
      </c>
      <c r="AG83" s="23" t="str">
        <f>IFERROR(VLOOKUP(D83,'[1]RICEW Tracker'!$C$17:$H$95,8,FALSE),"")</f>
        <v/>
      </c>
      <c r="AH83" s="24" t="str">
        <f t="shared" si="1"/>
        <v>Not Started</v>
      </c>
      <c r="AI83" s="37"/>
    </row>
    <row r="84" spans="1:133" s="26" customFormat="1" ht="15" hidden="1" customHeight="1" x14ac:dyDescent="0.25">
      <c r="A84" s="14" t="e">
        <f>VLOOKUP(WICERMaster[[#This Row],[RICEW ID]],[1]Sheet4!#REF!,1,FALSE)</f>
        <v>#REF!</v>
      </c>
      <c r="B84" s="15" t="s">
        <v>756</v>
      </c>
      <c r="C84" s="16" t="s">
        <v>757</v>
      </c>
      <c r="D84" s="16" t="s">
        <v>32</v>
      </c>
      <c r="E84" s="32" t="s">
        <v>69</v>
      </c>
      <c r="F84" s="32"/>
      <c r="G84" s="18" t="s">
        <v>34</v>
      </c>
      <c r="H84" s="18" t="s">
        <v>34</v>
      </c>
      <c r="I84" s="18" t="s">
        <v>35</v>
      </c>
      <c r="J84" s="17" t="s">
        <v>36</v>
      </c>
      <c r="K84" s="19" t="s">
        <v>37</v>
      </c>
      <c r="L84" s="21">
        <f>VLOOKUP(B84,'[2]Data from Pivot'!$F$4:$G$224,2,FALSE)</f>
        <v>43240</v>
      </c>
      <c r="M84" s="67" t="s">
        <v>38</v>
      </c>
      <c r="N84" s="19" t="str">
        <f>IFERROR(VLOOKUP(B84,'[1]SQA Test design plan'!$F$4:$K$400,3,FALSE),"")</f>
        <v/>
      </c>
      <c r="O84" s="19" t="str">
        <f>IFERROR(VLOOKUP(B84,'[1]SQA Test design plan'!$F$4:$K$400,4,FALSE),"")</f>
        <v/>
      </c>
      <c r="P84" s="19" t="str">
        <f>IFERROR(VLOOKUP(B84,'[1]SQA Test design plan'!$F$4:$K$400,5,FALSE),"")</f>
        <v/>
      </c>
      <c r="Q84" s="19" t="str">
        <f>IFERROR(VLOOKUP(B84,'[1]SQA Test design plan'!$F$4:$K$400,6,FALSE),"")</f>
        <v/>
      </c>
      <c r="R84" s="19"/>
      <c r="S84" s="21">
        <v>43283</v>
      </c>
      <c r="T84" s="21"/>
      <c r="U84" s="21"/>
      <c r="V84" s="21"/>
      <c r="W84" s="21"/>
      <c r="X84" s="21"/>
      <c r="Y84" s="21"/>
      <c r="Z84" s="21" t="s">
        <v>42</v>
      </c>
      <c r="AA84" s="36">
        <v>43284</v>
      </c>
      <c r="AB84" s="23" t="str">
        <f>IFERROR(VLOOKUP(B84,'[1]RICEW Tracker'!$C$10:$H$95,3,FALSE),"")</f>
        <v/>
      </c>
      <c r="AC84" s="23" t="str">
        <f>IFERROR(VLOOKUP(B84,'[1]RICEW Tracker'!$C$17:$H$95,4,FALSE),"")</f>
        <v/>
      </c>
      <c r="AD84" s="23" t="str">
        <f>IFERROR(VLOOKUP(B84,'[1]RICEW Tracker'!$C$17:$H$95,5,FALSE),"")</f>
        <v/>
      </c>
      <c r="AE84" s="23" t="str">
        <f>IFERROR(VLOOKUP(B84,'[1]RICEW Tracker'!$C$17:$H$95,6,FALSE),"")</f>
        <v/>
      </c>
      <c r="AF84" s="23" t="str">
        <f>IFERROR(VLOOKUP(B84,'[1]RICEW Tracker'!$C$17:$H$95,7,FALSE),"")</f>
        <v/>
      </c>
      <c r="AG84" s="23" t="str">
        <f>IFERROR(VLOOKUP(D84,'[1]RICEW Tracker'!$C$17:$H$95,8,FALSE),"")</f>
        <v/>
      </c>
      <c r="AH84" s="24" t="str">
        <f t="shared" si="1"/>
        <v>Not Started</v>
      </c>
      <c r="AI84" s="37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</row>
    <row r="85" spans="1:133" s="26" customFormat="1" ht="15" hidden="1" customHeight="1" x14ac:dyDescent="0.25">
      <c r="A85" s="14" t="e">
        <f>VLOOKUP(WICERMaster[[#This Row],[RICEW ID]],[1]Sheet4!#REF!,1,FALSE)</f>
        <v>#REF!</v>
      </c>
      <c r="B85" s="15" t="s">
        <v>758</v>
      </c>
      <c r="C85" s="16" t="s">
        <v>759</v>
      </c>
      <c r="D85" s="16" t="s">
        <v>32</v>
      </c>
      <c r="E85" s="32" t="s">
        <v>69</v>
      </c>
      <c r="F85" s="32"/>
      <c r="G85" s="18" t="s">
        <v>45</v>
      </c>
      <c r="H85" s="18" t="s">
        <v>34</v>
      </c>
      <c r="I85" s="18" t="s">
        <v>35</v>
      </c>
      <c r="J85" s="17" t="s">
        <v>36</v>
      </c>
      <c r="K85" s="19" t="s">
        <v>37</v>
      </c>
      <c r="L85" s="21">
        <f>VLOOKUP(B85,'[2]Data from Pivot'!$F$4:$G$224,2,FALSE)</f>
        <v>43228</v>
      </c>
      <c r="M85" s="67" t="s">
        <v>38</v>
      </c>
      <c r="N85" s="19" t="str">
        <f>IFERROR(VLOOKUP(B85,'[1]SQA Test design plan'!$F$4:$K$400,3,FALSE),"")</f>
        <v/>
      </c>
      <c r="O85" s="19" t="str">
        <f>IFERROR(VLOOKUP(B85,'[1]SQA Test design plan'!$F$4:$K$400,4,FALSE),"")</f>
        <v/>
      </c>
      <c r="P85" s="19" t="str">
        <f>IFERROR(VLOOKUP(B85,'[1]SQA Test design plan'!$F$4:$K$400,5,FALSE),"")</f>
        <v/>
      </c>
      <c r="Q85" s="19" t="str">
        <f>IFERROR(VLOOKUP(B85,'[1]SQA Test design plan'!$F$4:$K$400,6,FALSE),"")</f>
        <v/>
      </c>
      <c r="R85" s="19"/>
      <c r="S85" s="21">
        <v>43292</v>
      </c>
      <c r="T85" s="21"/>
      <c r="U85" s="21"/>
      <c r="V85" s="21"/>
      <c r="W85" s="21"/>
      <c r="X85" s="21"/>
      <c r="Y85" s="21"/>
      <c r="Z85" s="21" t="s">
        <v>42</v>
      </c>
      <c r="AA85" s="23"/>
      <c r="AB85" s="23" t="str">
        <f>IFERROR(VLOOKUP(B85,'[1]RICEW Tracker'!$C$10:$H$95,3,FALSE),"")</f>
        <v/>
      </c>
      <c r="AC85" s="23" t="str">
        <f>IFERROR(VLOOKUP(B85,'[1]RICEW Tracker'!$C$17:$H$95,4,FALSE),"")</f>
        <v/>
      </c>
      <c r="AD85" s="23" t="str">
        <f>IFERROR(VLOOKUP(B85,'[1]RICEW Tracker'!$C$17:$H$95,5,FALSE),"")</f>
        <v/>
      </c>
      <c r="AE85" s="23" t="str">
        <f>IFERROR(VLOOKUP(B85,'[1]RICEW Tracker'!$C$17:$H$95,6,FALSE),"")</f>
        <v/>
      </c>
      <c r="AF85" s="23" t="str">
        <f>IFERROR(VLOOKUP(B85,'[1]RICEW Tracker'!$C$17:$H$95,7,FALSE),"")</f>
        <v/>
      </c>
      <c r="AG85" s="23" t="str">
        <f>IFERROR(VLOOKUP(D85,'[1]RICEW Tracker'!$C$17:$H$95,8,FALSE),"")</f>
        <v/>
      </c>
      <c r="AH85" s="24" t="str">
        <f t="shared" si="1"/>
        <v>Not Started</v>
      </c>
      <c r="AI85" s="37"/>
    </row>
    <row r="86" spans="1:133" s="26" customFormat="1" ht="15" hidden="1" customHeight="1" x14ac:dyDescent="0.25">
      <c r="A86" s="14" t="e">
        <f>VLOOKUP(WICERMaster[[#This Row],[RICEW ID]],[1]Sheet4!#REF!,1,FALSE)</f>
        <v>#REF!</v>
      </c>
      <c r="B86" s="15" t="s">
        <v>760</v>
      </c>
      <c r="C86" s="16" t="s">
        <v>761</v>
      </c>
      <c r="D86" s="16" t="s">
        <v>32</v>
      </c>
      <c r="E86" s="32" t="s">
        <v>69</v>
      </c>
      <c r="F86" s="32"/>
      <c r="G86" s="18" t="s">
        <v>34</v>
      </c>
      <c r="H86" s="18" t="s">
        <v>34</v>
      </c>
      <c r="I86" s="18" t="s">
        <v>35</v>
      </c>
      <c r="J86" s="17" t="s">
        <v>36</v>
      </c>
      <c r="K86" s="19" t="s">
        <v>37</v>
      </c>
      <c r="L86" s="21" t="str">
        <f>IFERROR(VLOOKUP($B$505,'[1]SQA Test design plan'!$F$4:$K$400,2,FALSE),"")</f>
        <v/>
      </c>
      <c r="M86" s="67" t="s">
        <v>38</v>
      </c>
      <c r="N86" s="19" t="str">
        <f>IFERROR(VLOOKUP(B86,'[1]SQA Test design plan'!$F$4:$K$400,3,FALSE),"")</f>
        <v/>
      </c>
      <c r="O86" s="19" t="str">
        <f>IFERROR(VLOOKUP(B86,'[1]SQA Test design plan'!$F$4:$K$400,4,FALSE),"")</f>
        <v/>
      </c>
      <c r="P86" s="19" t="str">
        <f>IFERROR(VLOOKUP(B86,'[1]SQA Test design plan'!$F$4:$K$400,5,FALSE),"")</f>
        <v/>
      </c>
      <c r="Q86" s="19" t="str">
        <f>IFERROR(VLOOKUP(B86,'[1]SQA Test design plan'!$F$4:$K$400,6,FALSE),"")</f>
        <v/>
      </c>
      <c r="R86" s="19"/>
      <c r="S86" s="21">
        <v>43292</v>
      </c>
      <c r="T86" s="21"/>
      <c r="U86" s="21"/>
      <c r="V86" s="21"/>
      <c r="W86" s="21"/>
      <c r="X86" s="21"/>
      <c r="Y86" s="21"/>
      <c r="Z86" s="22" t="s">
        <v>39</v>
      </c>
      <c r="AA86" s="23"/>
      <c r="AB86" s="23" t="str">
        <f>IFERROR(VLOOKUP(B86,'[1]RICEW Tracker'!$C$10:$H$95,3,FALSE),"")</f>
        <v/>
      </c>
      <c r="AC86" s="23" t="str">
        <f>IFERROR(VLOOKUP(B86,'[1]RICEW Tracker'!$C$17:$H$95,4,FALSE),"")</f>
        <v/>
      </c>
      <c r="AD86" s="23" t="str">
        <f>IFERROR(VLOOKUP(B86,'[1]RICEW Tracker'!$C$17:$H$95,5,FALSE),"")</f>
        <v/>
      </c>
      <c r="AE86" s="23" t="str">
        <f>IFERROR(VLOOKUP(B86,'[1]RICEW Tracker'!$C$17:$H$95,6,FALSE),"")</f>
        <v/>
      </c>
      <c r="AF86" s="23" t="str">
        <f>IFERROR(VLOOKUP(B86,'[1]RICEW Tracker'!$C$17:$H$95,7,FALSE),"")</f>
        <v/>
      </c>
      <c r="AG86" s="23" t="str">
        <f>IFERROR(VLOOKUP(D86,'[1]RICEW Tracker'!$C$17:$H$95,8,FALSE),"")</f>
        <v/>
      </c>
      <c r="AH86" s="24" t="str">
        <f t="shared" si="1"/>
        <v>Not Started</v>
      </c>
      <c r="AI86" s="37"/>
    </row>
    <row r="87" spans="1:133" s="26" customFormat="1" ht="15" hidden="1" customHeight="1" x14ac:dyDescent="0.25">
      <c r="A87" s="14" t="e">
        <f>VLOOKUP(WICERMaster[[#This Row],[RICEW ID]],[1]Sheet4!#REF!,1,FALSE)</f>
        <v>#REF!</v>
      </c>
      <c r="B87" s="15" t="s">
        <v>766</v>
      </c>
      <c r="C87" s="16" t="s">
        <v>767</v>
      </c>
      <c r="D87" s="16" t="s">
        <v>32</v>
      </c>
      <c r="E87" s="32" t="s">
        <v>69</v>
      </c>
      <c r="F87" s="32"/>
      <c r="G87" s="18" t="s">
        <v>34</v>
      </c>
      <c r="H87" s="18" t="s">
        <v>34</v>
      </c>
      <c r="I87" s="18" t="s">
        <v>35</v>
      </c>
      <c r="J87" s="17" t="s">
        <v>36</v>
      </c>
      <c r="K87" s="32" t="s">
        <v>100</v>
      </c>
      <c r="L87" s="29">
        <v>43315</v>
      </c>
      <c r="M87" s="66" t="s">
        <v>101</v>
      </c>
      <c r="N87" s="19">
        <v>7</v>
      </c>
      <c r="O87" s="19"/>
      <c r="P87" s="19"/>
      <c r="Q87" s="19">
        <f>N87</f>
        <v>7</v>
      </c>
      <c r="R87" s="19"/>
      <c r="S87" s="48">
        <f>L87+6</f>
        <v>43321</v>
      </c>
      <c r="T87" s="48"/>
      <c r="U87" s="48"/>
      <c r="V87" s="48"/>
      <c r="W87" s="48"/>
      <c r="X87" s="48"/>
      <c r="Y87" s="48"/>
      <c r="Z87" s="21" t="s">
        <v>102</v>
      </c>
      <c r="AA87" s="23"/>
      <c r="AB87" s="23" t="str">
        <f>IFERROR(VLOOKUP(B87,'[1]RICEW Tracker'!$C$10:$H$95,3,FALSE),"")</f>
        <v/>
      </c>
      <c r="AC87" s="23" t="str">
        <f>IFERROR(VLOOKUP(B87,'[1]RICEW Tracker'!$C$17:$H$95,4,FALSE),"")</f>
        <v/>
      </c>
      <c r="AD87" s="23" t="str">
        <f>IFERROR(VLOOKUP(B87,'[1]RICEW Tracker'!$C$17:$H$95,5,FALSE),"")</f>
        <v/>
      </c>
      <c r="AE87" s="23" t="str">
        <f>IFERROR(VLOOKUP(B87,'[1]RICEW Tracker'!$C$17:$H$95,6,FALSE),"")</f>
        <v/>
      </c>
      <c r="AF87" s="23" t="str">
        <f>IFERROR(VLOOKUP(B87,'[1]RICEW Tracker'!$C$17:$H$95,7,FALSE),"")</f>
        <v/>
      </c>
      <c r="AG87" s="23" t="str">
        <f>IFERROR(VLOOKUP(D87,'[1]RICEW Tracker'!$C$17:$H$95,8,FALSE),"")</f>
        <v/>
      </c>
      <c r="AH87" s="24" t="str">
        <f t="shared" si="1"/>
        <v>Not Started</v>
      </c>
      <c r="AI87" s="37"/>
    </row>
    <row r="88" spans="1:133" s="14" customFormat="1" ht="15" hidden="1" customHeight="1" x14ac:dyDescent="0.25">
      <c r="A88" s="14" t="e">
        <f>VLOOKUP(WICERMaster[[#This Row],[RICEW ID]],[1]Sheet4!#REF!,1,FALSE)</f>
        <v>#REF!</v>
      </c>
      <c r="B88" s="15" t="s">
        <v>768</v>
      </c>
      <c r="C88" s="16" t="s">
        <v>769</v>
      </c>
      <c r="D88" s="16" t="s">
        <v>32</v>
      </c>
      <c r="E88" s="32" t="s">
        <v>69</v>
      </c>
      <c r="F88" s="32"/>
      <c r="G88" s="18" t="s">
        <v>34</v>
      </c>
      <c r="H88" s="18" t="s">
        <v>34</v>
      </c>
      <c r="I88" s="18" t="s">
        <v>35</v>
      </c>
      <c r="J88" s="17" t="s">
        <v>36</v>
      </c>
      <c r="K88" s="19" t="s">
        <v>37</v>
      </c>
      <c r="L88" s="21">
        <f>VLOOKUP(B88,'[2]Data from Pivot'!$F$4:$G$224,2,FALSE)</f>
        <v>43225</v>
      </c>
      <c r="M88" s="67" t="s">
        <v>38</v>
      </c>
      <c r="N88" s="19" t="str">
        <f>IFERROR(VLOOKUP(B88,'[1]SQA Test design plan'!$F$4:$K$400,3,FALSE),"")</f>
        <v/>
      </c>
      <c r="O88" s="19" t="str">
        <f>IFERROR(VLOOKUP(B88,'[1]SQA Test design plan'!$F$4:$K$400,4,FALSE),"")</f>
        <v/>
      </c>
      <c r="P88" s="19" t="str">
        <f>IFERROR(VLOOKUP(B88,'[1]SQA Test design plan'!$F$4:$K$400,5,FALSE),"")</f>
        <v/>
      </c>
      <c r="Q88" s="19" t="str">
        <f>IFERROR(VLOOKUP(B88,'[1]SQA Test design plan'!$F$4:$K$400,6,FALSE),"")</f>
        <v/>
      </c>
      <c r="R88" s="19"/>
      <c r="S88" s="21">
        <v>43283</v>
      </c>
      <c r="T88" s="21"/>
      <c r="U88" s="21"/>
      <c r="V88" s="21"/>
      <c r="W88" s="21"/>
      <c r="X88" s="21"/>
      <c r="Y88" s="21"/>
      <c r="Z88" s="21" t="s">
        <v>42</v>
      </c>
      <c r="AA88" s="36">
        <v>43284</v>
      </c>
      <c r="AB88" s="23" t="str">
        <f>IFERROR(VLOOKUP(B88,'[1]RICEW Tracker'!$C$10:$H$95,3,FALSE),"")</f>
        <v/>
      </c>
      <c r="AC88" s="23" t="str">
        <f>IFERROR(VLOOKUP(B88,'[1]RICEW Tracker'!$C$17:$H$95,4,FALSE),"")</f>
        <v/>
      </c>
      <c r="AD88" s="23" t="str">
        <f>IFERROR(VLOOKUP(B88,'[1]RICEW Tracker'!$C$17:$H$95,5,FALSE),"")</f>
        <v/>
      </c>
      <c r="AE88" s="23" t="str">
        <f>IFERROR(VLOOKUP(B88,'[1]RICEW Tracker'!$C$17:$H$95,6,FALSE),"")</f>
        <v/>
      </c>
      <c r="AF88" s="23" t="str">
        <f>IFERROR(VLOOKUP(B88,'[1]RICEW Tracker'!$C$17:$H$95,7,FALSE),"")</f>
        <v/>
      </c>
      <c r="AG88" s="23" t="str">
        <f>IFERROR(VLOOKUP(D88,'[1]RICEW Tracker'!$C$17:$H$95,8,FALSE),"")</f>
        <v/>
      </c>
      <c r="AH88" s="24" t="str">
        <f t="shared" si="1"/>
        <v>Not Started</v>
      </c>
      <c r="AI88" s="37" t="e">
        <f>AB88/N88</f>
        <v>#VALUE!</v>
      </c>
    </row>
    <row r="89" spans="1:133" s="26" customFormat="1" ht="15" hidden="1" customHeight="1" x14ac:dyDescent="0.25">
      <c r="A89" s="14" t="e">
        <f>VLOOKUP(WICERMaster[[#This Row],[RICEW ID]],[1]Sheet4!#REF!,1,FALSE)</f>
        <v>#REF!</v>
      </c>
      <c r="B89" s="15" t="s">
        <v>770</v>
      </c>
      <c r="C89" s="16" t="s">
        <v>771</v>
      </c>
      <c r="D89" s="16" t="s">
        <v>32</v>
      </c>
      <c r="E89" s="32" t="s">
        <v>69</v>
      </c>
      <c r="F89" s="32"/>
      <c r="G89" s="18" t="s">
        <v>45</v>
      </c>
      <c r="H89" s="18" t="s">
        <v>34</v>
      </c>
      <c r="I89" s="18" t="s">
        <v>35</v>
      </c>
      <c r="J89" s="17" t="s">
        <v>36</v>
      </c>
      <c r="K89" s="19" t="s">
        <v>37</v>
      </c>
      <c r="L89" s="21">
        <f>VLOOKUP(B89,'[2]Data from Pivot'!$F$4:$G$224,2,FALSE)</f>
        <v>43239</v>
      </c>
      <c r="M89" s="67" t="s">
        <v>38</v>
      </c>
      <c r="N89" s="19" t="str">
        <f>IFERROR(VLOOKUP(B89,'[1]SQA Test design plan'!$F$4:$K$400,3,FALSE),"")</f>
        <v/>
      </c>
      <c r="O89" s="19" t="str">
        <f>IFERROR(VLOOKUP(B89,'[1]SQA Test design plan'!$F$4:$K$400,4,FALSE),"")</f>
        <v/>
      </c>
      <c r="P89" s="19" t="str">
        <f>IFERROR(VLOOKUP(B89,'[1]SQA Test design plan'!$F$4:$K$400,5,FALSE),"")</f>
        <v/>
      </c>
      <c r="Q89" s="19" t="str">
        <f>IFERROR(VLOOKUP(B89,'[1]SQA Test design plan'!$F$4:$K$400,6,FALSE),"")</f>
        <v/>
      </c>
      <c r="R89" s="19"/>
      <c r="S89" s="21">
        <v>43292</v>
      </c>
      <c r="T89" s="21"/>
      <c r="U89" s="21"/>
      <c r="V89" s="21"/>
      <c r="W89" s="21"/>
      <c r="X89" s="21"/>
      <c r="Y89" s="21"/>
      <c r="Z89" s="21" t="s">
        <v>42</v>
      </c>
      <c r="AA89" s="23"/>
      <c r="AB89" s="23" t="str">
        <f>IFERROR(VLOOKUP(B89,'[1]RICEW Tracker'!$C$10:$H$95,3,FALSE),"")</f>
        <v/>
      </c>
      <c r="AC89" s="23" t="str">
        <f>IFERROR(VLOOKUP(B89,'[1]RICEW Tracker'!$C$17:$H$95,4,FALSE),"")</f>
        <v/>
      </c>
      <c r="AD89" s="23" t="str">
        <f>IFERROR(VLOOKUP(B89,'[1]RICEW Tracker'!$C$17:$H$95,5,FALSE),"")</f>
        <v/>
      </c>
      <c r="AE89" s="23" t="str">
        <f>IFERROR(VLOOKUP(B89,'[1]RICEW Tracker'!$C$17:$H$95,6,FALSE),"")</f>
        <v/>
      </c>
      <c r="AF89" s="23" t="str">
        <f>IFERROR(VLOOKUP(B89,'[1]RICEW Tracker'!$C$17:$H$95,7,FALSE),"")</f>
        <v/>
      </c>
      <c r="AG89" s="23" t="str">
        <f>IFERROR(VLOOKUP(D89,'[1]RICEW Tracker'!$C$17:$H$95,8,FALSE),"")</f>
        <v/>
      </c>
      <c r="AH89" s="24" t="str">
        <f t="shared" si="1"/>
        <v>Not Started</v>
      </c>
      <c r="AI89" s="37"/>
    </row>
    <row r="90" spans="1:133" s="26" customFormat="1" ht="15" hidden="1" customHeight="1" x14ac:dyDescent="0.25">
      <c r="A90" s="14" t="e">
        <f>VLOOKUP(WICERMaster[[#This Row],[RICEW ID]],[1]Sheet4!#REF!,1,FALSE)</f>
        <v>#REF!</v>
      </c>
      <c r="B90" s="15" t="s">
        <v>772</v>
      </c>
      <c r="C90" s="16" t="s">
        <v>773</v>
      </c>
      <c r="D90" s="16" t="s">
        <v>32</v>
      </c>
      <c r="E90" s="32" t="s">
        <v>69</v>
      </c>
      <c r="F90" s="32"/>
      <c r="G90" s="18" t="s">
        <v>34</v>
      </c>
      <c r="H90" s="18" t="s">
        <v>34</v>
      </c>
      <c r="I90" s="18" t="s">
        <v>35</v>
      </c>
      <c r="J90" s="17" t="s">
        <v>36</v>
      </c>
      <c r="K90" s="32" t="s">
        <v>100</v>
      </c>
      <c r="L90" s="29">
        <v>43315</v>
      </c>
      <c r="M90" s="66" t="s">
        <v>101</v>
      </c>
      <c r="N90" s="19">
        <v>7</v>
      </c>
      <c r="O90" s="19"/>
      <c r="P90" s="19"/>
      <c r="Q90" s="19">
        <f>N90</f>
        <v>7</v>
      </c>
      <c r="R90" s="19"/>
      <c r="S90" s="48">
        <f>L90+3</f>
        <v>43318</v>
      </c>
      <c r="T90" s="48"/>
      <c r="U90" s="48"/>
      <c r="V90" s="48"/>
      <c r="W90" s="48"/>
      <c r="X90" s="48"/>
      <c r="Y90" s="48"/>
      <c r="Z90" s="21" t="s">
        <v>102</v>
      </c>
      <c r="AA90" s="23"/>
      <c r="AB90" s="23" t="str">
        <f>IFERROR(VLOOKUP(B90,'[1]RICEW Tracker'!$C$10:$H$95,3,FALSE),"")</f>
        <v/>
      </c>
      <c r="AC90" s="23" t="str">
        <f>IFERROR(VLOOKUP(B90,'[1]RICEW Tracker'!$C$17:$H$95,4,FALSE),"")</f>
        <v/>
      </c>
      <c r="AD90" s="23" t="str">
        <f>IFERROR(VLOOKUP(B90,'[1]RICEW Tracker'!$C$17:$H$95,5,FALSE),"")</f>
        <v/>
      </c>
      <c r="AE90" s="23" t="str">
        <f>IFERROR(VLOOKUP(B90,'[1]RICEW Tracker'!$C$17:$H$95,6,FALSE),"")</f>
        <v/>
      </c>
      <c r="AF90" s="23" t="str">
        <f>IFERROR(VLOOKUP(B90,'[1]RICEW Tracker'!$C$17:$H$95,7,FALSE),"")</f>
        <v/>
      </c>
      <c r="AG90" s="23" t="str">
        <f>IFERROR(VLOOKUP(D90,'[1]RICEW Tracker'!$C$17:$H$95,8,FALSE),"")</f>
        <v/>
      </c>
      <c r="AH90" s="24" t="str">
        <f t="shared" si="1"/>
        <v>Not Started</v>
      </c>
      <c r="AI90" s="37"/>
    </row>
    <row r="91" spans="1:133" s="26" customFormat="1" ht="15" hidden="1" customHeight="1" x14ac:dyDescent="0.25">
      <c r="A91" s="14" t="e">
        <f>VLOOKUP(WICERMaster[[#This Row],[RICEW ID]],[1]Sheet4!#REF!,1,FALSE)</f>
        <v>#REF!</v>
      </c>
      <c r="B91" s="15" t="s">
        <v>774</v>
      </c>
      <c r="C91" s="16" t="s">
        <v>775</v>
      </c>
      <c r="D91" s="16" t="s">
        <v>32</v>
      </c>
      <c r="E91" s="32" t="s">
        <v>69</v>
      </c>
      <c r="F91" s="32"/>
      <c r="G91" s="18" t="s">
        <v>34</v>
      </c>
      <c r="H91" s="18" t="s">
        <v>34</v>
      </c>
      <c r="I91" s="18" t="s">
        <v>35</v>
      </c>
      <c r="J91" s="17" t="s">
        <v>36</v>
      </c>
      <c r="K91" s="32" t="s">
        <v>100</v>
      </c>
      <c r="L91" s="29">
        <v>43315</v>
      </c>
      <c r="M91" s="66" t="s">
        <v>101</v>
      </c>
      <c r="N91" s="19">
        <v>7</v>
      </c>
      <c r="O91" s="19"/>
      <c r="P91" s="19"/>
      <c r="Q91" s="19">
        <f>N91</f>
        <v>7</v>
      </c>
      <c r="R91" s="19"/>
      <c r="S91" s="48">
        <f>L91+3</f>
        <v>43318</v>
      </c>
      <c r="T91" s="48"/>
      <c r="U91" s="48"/>
      <c r="V91" s="48"/>
      <c r="W91" s="48"/>
      <c r="X91" s="48"/>
      <c r="Y91" s="48"/>
      <c r="Z91" s="21" t="s">
        <v>102</v>
      </c>
      <c r="AA91" s="23"/>
      <c r="AB91" s="23" t="str">
        <f>IFERROR(VLOOKUP(B91,'[1]RICEW Tracker'!$C$10:$H$95,3,FALSE),"")</f>
        <v/>
      </c>
      <c r="AC91" s="23" t="str">
        <f>IFERROR(VLOOKUP(B91,'[1]RICEW Tracker'!$C$17:$H$95,4,FALSE),"")</f>
        <v/>
      </c>
      <c r="AD91" s="23" t="str">
        <f>IFERROR(VLOOKUP(B91,'[1]RICEW Tracker'!$C$17:$H$95,5,FALSE),"")</f>
        <v/>
      </c>
      <c r="AE91" s="23" t="str">
        <f>IFERROR(VLOOKUP(B91,'[1]RICEW Tracker'!$C$17:$H$95,6,FALSE),"")</f>
        <v/>
      </c>
      <c r="AF91" s="23" t="str">
        <f>IFERROR(VLOOKUP(B91,'[1]RICEW Tracker'!$C$17:$H$95,7,FALSE),"")</f>
        <v/>
      </c>
      <c r="AG91" s="23" t="str">
        <f>IFERROR(VLOOKUP(D91,'[1]RICEW Tracker'!$C$17:$H$95,8,FALSE),"")</f>
        <v/>
      </c>
      <c r="AH91" s="24" t="str">
        <f t="shared" si="1"/>
        <v>Not Started</v>
      </c>
      <c r="AI91" s="37"/>
    </row>
    <row r="92" spans="1:133" s="26" customFormat="1" ht="15" hidden="1" customHeight="1" x14ac:dyDescent="0.25">
      <c r="A92" s="14" t="e">
        <f>VLOOKUP(WICERMaster[[#This Row],[RICEW ID]],[1]Sheet4!#REF!,1,FALSE)</f>
        <v>#REF!</v>
      </c>
      <c r="B92" s="15" t="s">
        <v>778</v>
      </c>
      <c r="C92" s="16" t="s">
        <v>779</v>
      </c>
      <c r="D92" s="16" t="s">
        <v>32</v>
      </c>
      <c r="E92" s="32" t="s">
        <v>69</v>
      </c>
      <c r="F92" s="32"/>
      <c r="G92" s="18" t="s">
        <v>34</v>
      </c>
      <c r="H92" s="18" t="s">
        <v>34</v>
      </c>
      <c r="I92" s="18" t="s">
        <v>35</v>
      </c>
      <c r="J92" s="17" t="s">
        <v>36</v>
      </c>
      <c r="K92" s="19" t="s">
        <v>37</v>
      </c>
      <c r="L92" s="21" t="str">
        <f>IFERROR(VLOOKUP($B$505,'[1]SQA Test design plan'!$F$4:$K$400,2,FALSE),"")</f>
        <v/>
      </c>
      <c r="M92" s="67" t="s">
        <v>38</v>
      </c>
      <c r="N92" s="39">
        <v>4</v>
      </c>
      <c r="O92" s="39" t="str">
        <f>IFERROR(VLOOKUP(B92,'[1]SQA Test design plan'!$F$4:$K$400,4,FALSE),"")</f>
        <v/>
      </c>
      <c r="P92" s="39">
        <v>4</v>
      </c>
      <c r="Q92" s="39" t="str">
        <f>IFERROR(VLOOKUP(B92,'[1]SQA Test design plan'!$F$4:$K$400,6,FALSE),"")</f>
        <v/>
      </c>
      <c r="R92" s="39"/>
      <c r="S92" s="21">
        <v>43301</v>
      </c>
      <c r="T92" s="21"/>
      <c r="U92" s="21"/>
      <c r="V92" s="21"/>
      <c r="W92" s="21"/>
      <c r="X92" s="21"/>
      <c r="Y92" s="21"/>
      <c r="Z92" s="22" t="s">
        <v>42</v>
      </c>
      <c r="AA92" s="23"/>
      <c r="AB92" s="23" t="str">
        <f>IFERROR(VLOOKUP(B92,'[1]RICEW Tracker'!$C$10:$H$95,3,FALSE),"")</f>
        <v/>
      </c>
      <c r="AC92" s="23" t="str">
        <f>IFERROR(VLOOKUP(B92,'[1]RICEW Tracker'!$C$17:$H$95,4,FALSE),"")</f>
        <v/>
      </c>
      <c r="AD92" s="23" t="str">
        <f>IFERROR(VLOOKUP(B92,'[1]RICEW Tracker'!$C$17:$H$95,5,FALSE),"")</f>
        <v/>
      </c>
      <c r="AE92" s="23" t="str">
        <f>IFERROR(VLOOKUP(B92,'[1]RICEW Tracker'!$C$17:$H$95,6,FALSE),"")</f>
        <v/>
      </c>
      <c r="AF92" s="23" t="str">
        <f>IFERROR(VLOOKUP(B92,'[1]RICEW Tracker'!$C$17:$H$95,7,FALSE),"")</f>
        <v/>
      </c>
      <c r="AG92" s="23" t="str">
        <f>IFERROR(VLOOKUP(D92,'[1]RICEW Tracker'!$C$17:$H$95,8,FALSE),"")</f>
        <v/>
      </c>
      <c r="AH92" s="24" t="str">
        <f t="shared" si="1"/>
        <v>Not Started</v>
      </c>
      <c r="AI92" s="37"/>
    </row>
    <row r="93" spans="1:133" s="26" customFormat="1" ht="15" hidden="1" customHeight="1" x14ac:dyDescent="0.25">
      <c r="A93" s="14" t="e">
        <f>VLOOKUP(WICERMaster[[#This Row],[RICEW ID]],[1]Sheet4!#REF!,1,FALSE)</f>
        <v>#REF!</v>
      </c>
      <c r="B93" s="15" t="s">
        <v>782</v>
      </c>
      <c r="C93" s="16" t="s">
        <v>783</v>
      </c>
      <c r="D93" s="16" t="s">
        <v>32</v>
      </c>
      <c r="E93" s="32" t="s">
        <v>69</v>
      </c>
      <c r="F93" s="32"/>
      <c r="G93" s="18" t="s">
        <v>45</v>
      </c>
      <c r="H93" s="18" t="s">
        <v>34</v>
      </c>
      <c r="I93" s="18" t="s">
        <v>35</v>
      </c>
      <c r="J93" s="17" t="s">
        <v>36</v>
      </c>
      <c r="K93" s="19" t="s">
        <v>37</v>
      </c>
      <c r="L93" s="21">
        <f>VLOOKUP(B93,'[2]Data from Pivot'!$F$4:$G$224,2,FALSE)</f>
        <v>43227</v>
      </c>
      <c r="M93" s="67" t="s">
        <v>38</v>
      </c>
      <c r="N93" s="19" t="str">
        <f>IFERROR(VLOOKUP(B93,'[1]SQA Test design plan'!$F$4:$K$400,3,FALSE),"")</f>
        <v/>
      </c>
      <c r="O93" s="19" t="str">
        <f>IFERROR(VLOOKUP(B93,'[1]SQA Test design plan'!$F$4:$K$400,4,FALSE),"")</f>
        <v/>
      </c>
      <c r="P93" s="19" t="str">
        <f>IFERROR(VLOOKUP(B93,'[1]SQA Test design plan'!$F$4:$K$400,5,FALSE),"")</f>
        <v/>
      </c>
      <c r="Q93" s="19" t="str">
        <f>IFERROR(VLOOKUP(B93,'[1]SQA Test design plan'!$F$4:$K$400,6,FALSE),"")</f>
        <v/>
      </c>
      <c r="R93" s="19"/>
      <c r="S93" s="21">
        <v>43292</v>
      </c>
      <c r="T93" s="21"/>
      <c r="U93" s="21"/>
      <c r="V93" s="21"/>
      <c r="W93" s="21"/>
      <c r="X93" s="21"/>
      <c r="Y93" s="21"/>
      <c r="Z93" s="21" t="s">
        <v>42</v>
      </c>
      <c r="AA93" s="23"/>
      <c r="AB93" s="23" t="str">
        <f>IFERROR(VLOOKUP(B93,'[1]RICEW Tracker'!$C$10:$H$95,3,FALSE),"")</f>
        <v/>
      </c>
      <c r="AC93" s="23" t="str">
        <f>IFERROR(VLOOKUP(B93,'[1]RICEW Tracker'!$C$17:$H$95,4,FALSE),"")</f>
        <v/>
      </c>
      <c r="AD93" s="23" t="str">
        <f>IFERROR(VLOOKUP(B93,'[1]RICEW Tracker'!$C$17:$H$95,5,FALSE),"")</f>
        <v/>
      </c>
      <c r="AE93" s="23" t="str">
        <f>IFERROR(VLOOKUP(B93,'[1]RICEW Tracker'!$C$17:$H$95,6,FALSE),"")</f>
        <v/>
      </c>
      <c r="AF93" s="23" t="str">
        <f>IFERROR(VLOOKUP(B93,'[1]RICEW Tracker'!$C$17:$H$95,7,FALSE),"")</f>
        <v/>
      </c>
      <c r="AG93" s="23" t="str">
        <f>IFERROR(VLOOKUP(D93,'[1]RICEW Tracker'!$C$17:$H$95,8,FALSE),"")</f>
        <v/>
      </c>
      <c r="AH93" s="24" t="str">
        <f t="shared" si="1"/>
        <v>Not Started</v>
      </c>
      <c r="AI93" s="37"/>
    </row>
    <row r="94" spans="1:133" s="26" customFormat="1" ht="15" hidden="1" customHeight="1" x14ac:dyDescent="0.25">
      <c r="A94" s="14" t="e">
        <f>VLOOKUP(WICERMaster[[#This Row],[RICEW ID]],[1]Sheet4!#REF!,1,FALSE)</f>
        <v>#REF!</v>
      </c>
      <c r="B94" s="15" t="s">
        <v>784</v>
      </c>
      <c r="C94" s="16" t="s">
        <v>785</v>
      </c>
      <c r="D94" s="16" t="s">
        <v>32</v>
      </c>
      <c r="E94" s="32" t="s">
        <v>69</v>
      </c>
      <c r="F94" s="32"/>
      <c r="G94" s="18" t="s">
        <v>34</v>
      </c>
      <c r="H94" s="18" t="s">
        <v>34</v>
      </c>
      <c r="I94" s="18" t="s">
        <v>35</v>
      </c>
      <c r="J94" s="17" t="s">
        <v>36</v>
      </c>
      <c r="K94" s="19" t="s">
        <v>37</v>
      </c>
      <c r="L94" s="50" t="str">
        <f>IFERROR(VLOOKUP(B94,'[1]SQA Test design plan'!$F$4:$K$400,2,FALSE),"")</f>
        <v/>
      </c>
      <c r="M94" s="68" t="s">
        <v>155</v>
      </c>
      <c r="N94" s="19" t="str">
        <f>IFERROR(VLOOKUP(B94,'[1]SQA Test design plan'!$F$4:$K$400,3,FALSE),"")</f>
        <v/>
      </c>
      <c r="O94" s="19" t="str">
        <f>IFERROR(VLOOKUP(B94,'[1]SQA Test design plan'!$F$4:$K$400,4,FALSE),"")</f>
        <v/>
      </c>
      <c r="P94" s="19" t="e">
        <f>ROUND(N94*80%,0)</f>
        <v>#VALUE!</v>
      </c>
      <c r="Q94" s="19" t="e">
        <f>N94-P94</f>
        <v>#VALUE!</v>
      </c>
      <c r="R94" s="19"/>
      <c r="S94" s="21">
        <v>43301</v>
      </c>
      <c r="T94" s="21"/>
      <c r="U94" s="21"/>
      <c r="V94" s="21"/>
      <c r="W94" s="21"/>
      <c r="X94" s="21"/>
      <c r="Y94" s="21"/>
      <c r="Z94" s="21" t="s">
        <v>42</v>
      </c>
      <c r="AA94" s="23"/>
      <c r="AB94" s="23" t="str">
        <f>IFERROR(VLOOKUP(B94,'[1]RICEW Tracker'!$C$10:$H$95,3,FALSE),"")</f>
        <v/>
      </c>
      <c r="AC94" s="23" t="str">
        <f>IFERROR(VLOOKUP(B94,'[1]RICEW Tracker'!$C$17:$H$95,4,FALSE),"")</f>
        <v/>
      </c>
      <c r="AD94" s="23" t="str">
        <f>IFERROR(VLOOKUP(B94,'[1]RICEW Tracker'!$C$17:$H$95,5,FALSE),"")</f>
        <v/>
      </c>
      <c r="AE94" s="23" t="str">
        <f>IFERROR(VLOOKUP(B94,'[1]RICEW Tracker'!$C$17:$H$95,6,FALSE),"")</f>
        <v/>
      </c>
      <c r="AF94" s="23" t="str">
        <f>IFERROR(VLOOKUP(B94,'[1]RICEW Tracker'!$C$17:$H$95,7,FALSE),"")</f>
        <v/>
      </c>
      <c r="AG94" s="23" t="str">
        <f>IFERROR(VLOOKUP(D94,'[1]RICEW Tracker'!$C$17:$H$95,8,FALSE),"")</f>
        <v/>
      </c>
      <c r="AH94" s="24" t="str">
        <f t="shared" si="1"/>
        <v>Not Started</v>
      </c>
      <c r="AI94" s="37"/>
    </row>
    <row r="95" spans="1:133" s="26" customFormat="1" ht="15" hidden="1" customHeight="1" x14ac:dyDescent="0.25">
      <c r="A95" s="14" t="e">
        <f>VLOOKUP(WICERMaster[[#This Row],[RICEW ID]],[1]Sheet4!#REF!,1,FALSE)</f>
        <v>#REF!</v>
      </c>
      <c r="B95" s="15" t="s">
        <v>788</v>
      </c>
      <c r="C95" s="16" t="s">
        <v>789</v>
      </c>
      <c r="D95" s="16" t="s">
        <v>32</v>
      </c>
      <c r="E95" s="32" t="s">
        <v>69</v>
      </c>
      <c r="F95" s="32"/>
      <c r="G95" s="18" t="s">
        <v>34</v>
      </c>
      <c r="H95" s="18" t="s">
        <v>34</v>
      </c>
      <c r="I95" s="18" t="s">
        <v>35</v>
      </c>
      <c r="J95" s="17" t="s">
        <v>36</v>
      </c>
      <c r="K95" s="19" t="s">
        <v>37</v>
      </c>
      <c r="L95" s="50" t="str">
        <f>IFERROR(VLOOKUP(B95,'[1]SQA Test design plan'!$F$4:$K$400,2,FALSE),"")</f>
        <v/>
      </c>
      <c r="M95" s="68" t="s">
        <v>155</v>
      </c>
      <c r="N95" s="19" t="str">
        <f>IFERROR(VLOOKUP(B95,'[1]SQA Test design plan'!$F$4:$K$400,3,FALSE),"")</f>
        <v/>
      </c>
      <c r="O95" s="19" t="str">
        <f>IFERROR(VLOOKUP(B95,'[1]SQA Test design plan'!$F$4:$K$400,4,FALSE),"")</f>
        <v/>
      </c>
      <c r="P95" s="19" t="e">
        <f>ROUND(N95*80%,0)</f>
        <v>#VALUE!</v>
      </c>
      <c r="Q95" s="19" t="e">
        <f>N95-P95</f>
        <v>#VALUE!</v>
      </c>
      <c r="R95" s="19"/>
      <c r="S95" s="21">
        <v>43301</v>
      </c>
      <c r="T95" s="21"/>
      <c r="U95" s="21"/>
      <c r="V95" s="21"/>
      <c r="W95" s="21"/>
      <c r="X95" s="21"/>
      <c r="Y95" s="21"/>
      <c r="Z95" s="21" t="s">
        <v>42</v>
      </c>
      <c r="AA95" s="23"/>
      <c r="AB95" s="23" t="str">
        <f>IFERROR(VLOOKUP(B95,'[1]RICEW Tracker'!$C$10:$H$95,3,FALSE),"")</f>
        <v/>
      </c>
      <c r="AC95" s="23" t="str">
        <f>IFERROR(VLOOKUP(B95,'[1]RICEW Tracker'!$C$17:$H$95,4,FALSE),"")</f>
        <v/>
      </c>
      <c r="AD95" s="23" t="str">
        <f>IFERROR(VLOOKUP(B95,'[1]RICEW Tracker'!$C$17:$H$95,5,FALSE),"")</f>
        <v/>
      </c>
      <c r="AE95" s="23" t="str">
        <f>IFERROR(VLOOKUP(B95,'[1]RICEW Tracker'!$C$17:$H$95,6,FALSE),"")</f>
        <v/>
      </c>
      <c r="AF95" s="23" t="str">
        <f>IFERROR(VLOOKUP(B95,'[1]RICEW Tracker'!$C$17:$H$95,7,FALSE),"")</f>
        <v/>
      </c>
      <c r="AG95" s="23" t="str">
        <f>IFERROR(VLOOKUP(D95,'[1]RICEW Tracker'!$C$17:$H$95,8,FALSE),"")</f>
        <v/>
      </c>
      <c r="AH95" s="24" t="str">
        <f t="shared" si="1"/>
        <v>Not Started</v>
      </c>
      <c r="AI95" s="37"/>
    </row>
    <row r="96" spans="1:133" s="14" customFormat="1" ht="15" hidden="1" customHeight="1" x14ac:dyDescent="0.25">
      <c r="A96" s="14" t="e">
        <f>VLOOKUP(WICERMaster[[#This Row],[RICEW ID]],[1]Sheet4!#REF!,1,FALSE)</f>
        <v>#REF!</v>
      </c>
      <c r="B96" s="15" t="s">
        <v>790</v>
      </c>
      <c r="C96" s="16" t="s">
        <v>791</v>
      </c>
      <c r="D96" s="16" t="s">
        <v>32</v>
      </c>
      <c r="E96" s="32" t="s">
        <v>69</v>
      </c>
      <c r="F96" s="32"/>
      <c r="G96" s="18" t="s">
        <v>34</v>
      </c>
      <c r="H96" s="18" t="s">
        <v>34</v>
      </c>
      <c r="I96" s="18" t="s">
        <v>35</v>
      </c>
      <c r="J96" s="17" t="s">
        <v>36</v>
      </c>
      <c r="K96" s="19" t="s">
        <v>37</v>
      </c>
      <c r="L96" s="21">
        <f>VLOOKUP(B96,'[2]Data from Pivot'!$F$4:$G$224,2,FALSE)</f>
        <v>43264</v>
      </c>
      <c r="M96" s="67" t="s">
        <v>38</v>
      </c>
      <c r="N96" s="19" t="str">
        <f>IFERROR(VLOOKUP(B96,'[1]SQA Test design plan'!$F$4:$K$400,3,FALSE),"")</f>
        <v/>
      </c>
      <c r="O96" s="19" t="str">
        <f>IFERROR(VLOOKUP(B96,'[1]SQA Test design plan'!$F$4:$K$400,4,FALSE),"")</f>
        <v/>
      </c>
      <c r="P96" s="19" t="str">
        <f>IFERROR(VLOOKUP(B96,'[1]SQA Test design plan'!$F$4:$K$400,5,FALSE),"")</f>
        <v/>
      </c>
      <c r="Q96" s="19" t="str">
        <f>IFERROR(VLOOKUP(B96,'[1]SQA Test design plan'!$F$4:$K$400,6,FALSE),"")</f>
        <v/>
      </c>
      <c r="R96" s="19"/>
      <c r="S96" s="21">
        <v>43292</v>
      </c>
      <c r="T96" s="21"/>
      <c r="U96" s="21"/>
      <c r="V96" s="21"/>
      <c r="W96" s="21"/>
      <c r="X96" s="21"/>
      <c r="Y96" s="21"/>
      <c r="Z96" s="21" t="s">
        <v>42</v>
      </c>
      <c r="AA96" s="23"/>
      <c r="AB96" s="23" t="str">
        <f>IFERROR(VLOOKUP(B96,'[1]RICEW Tracker'!$C$10:$H$95,3,FALSE),"")</f>
        <v/>
      </c>
      <c r="AC96" s="23" t="str">
        <f>IFERROR(VLOOKUP(B96,'[1]RICEW Tracker'!$C$17:$H$95,4,FALSE),"")</f>
        <v/>
      </c>
      <c r="AD96" s="23" t="str">
        <f>IFERROR(VLOOKUP(B96,'[1]RICEW Tracker'!$C$17:$H$95,5,FALSE),"")</f>
        <v/>
      </c>
      <c r="AE96" s="23" t="str">
        <f>IFERROR(VLOOKUP(B96,'[1]RICEW Tracker'!$C$17:$H$95,6,FALSE),"")</f>
        <v/>
      </c>
      <c r="AF96" s="23" t="str">
        <f>IFERROR(VLOOKUP(B96,'[1]RICEW Tracker'!$C$17:$H$95,7,FALSE),"")</f>
        <v/>
      </c>
      <c r="AG96" s="23" t="str">
        <f>IFERROR(VLOOKUP(D96,'[1]RICEW Tracker'!$C$17:$H$95,8,FALSE),"")</f>
        <v/>
      </c>
      <c r="AH96" s="24" t="str">
        <f t="shared" si="1"/>
        <v>Not Started</v>
      </c>
      <c r="AI96" s="37"/>
    </row>
    <row r="97" spans="1:35" s="26" customFormat="1" ht="15" hidden="1" customHeight="1" x14ac:dyDescent="0.25">
      <c r="A97" s="14" t="e">
        <f>VLOOKUP(WICERMaster[[#This Row],[RICEW ID]],[1]Sheet4!#REF!,1,FALSE)</f>
        <v>#REF!</v>
      </c>
      <c r="B97" s="15" t="s">
        <v>792</v>
      </c>
      <c r="C97" s="16" t="s">
        <v>793</v>
      </c>
      <c r="D97" s="16" t="s">
        <v>32</v>
      </c>
      <c r="E97" s="32" t="s">
        <v>69</v>
      </c>
      <c r="F97" s="32"/>
      <c r="G97" s="18" t="s">
        <v>34</v>
      </c>
      <c r="H97" s="18" t="s">
        <v>34</v>
      </c>
      <c r="I97" s="18" t="s">
        <v>35</v>
      </c>
      <c r="J97" s="17" t="s">
        <v>36</v>
      </c>
      <c r="K97" s="19" t="s">
        <v>37</v>
      </c>
      <c r="L97" s="21">
        <f>VLOOKUP(B97,'[2]Data from Pivot'!$F$4:$G$224,2,FALSE)</f>
        <v>43253</v>
      </c>
      <c r="M97" s="67" t="s">
        <v>38</v>
      </c>
      <c r="N97" s="19" t="str">
        <f>IFERROR(VLOOKUP(B97,'[1]SQA Test design plan'!$F$4:$K$400,3,FALSE),"")</f>
        <v/>
      </c>
      <c r="O97" s="19" t="str">
        <f>IFERROR(VLOOKUP(B97,'[1]SQA Test design plan'!$F$4:$K$400,4,FALSE),"")</f>
        <v/>
      </c>
      <c r="P97" s="19" t="str">
        <f>IFERROR(VLOOKUP(B97,'[1]SQA Test design plan'!$F$4:$K$400,5,FALSE),"")</f>
        <v/>
      </c>
      <c r="Q97" s="19" t="str">
        <f>IFERROR(VLOOKUP(B97,'[1]SQA Test design plan'!$F$4:$K$400,6,FALSE),"")</f>
        <v/>
      </c>
      <c r="R97" s="19"/>
      <c r="S97" s="21">
        <v>43292</v>
      </c>
      <c r="T97" s="21"/>
      <c r="U97" s="21"/>
      <c r="V97" s="21"/>
      <c r="W97" s="21"/>
      <c r="X97" s="21"/>
      <c r="Y97" s="21"/>
      <c r="Z97" s="21" t="s">
        <v>42</v>
      </c>
      <c r="AA97" s="23"/>
      <c r="AB97" s="23" t="str">
        <f>IFERROR(VLOOKUP(B97,'[1]RICEW Tracker'!$C$10:$H$95,3,FALSE),"")</f>
        <v/>
      </c>
      <c r="AC97" s="23" t="str">
        <f>IFERROR(VLOOKUP(B97,'[1]RICEW Tracker'!$C$17:$H$95,4,FALSE),"")</f>
        <v/>
      </c>
      <c r="AD97" s="23" t="str">
        <f>IFERROR(VLOOKUP(B97,'[1]RICEW Tracker'!$C$17:$H$95,5,FALSE),"")</f>
        <v/>
      </c>
      <c r="AE97" s="23" t="str">
        <f>IFERROR(VLOOKUP(B97,'[1]RICEW Tracker'!$C$17:$H$95,6,FALSE),"")</f>
        <v/>
      </c>
      <c r="AF97" s="23" t="str">
        <f>IFERROR(VLOOKUP(B97,'[1]RICEW Tracker'!$C$17:$H$95,7,FALSE),"")</f>
        <v/>
      </c>
      <c r="AG97" s="23" t="str">
        <f>IFERROR(VLOOKUP(D97,'[1]RICEW Tracker'!$C$17:$H$95,8,FALSE),"")</f>
        <v/>
      </c>
      <c r="AH97" s="24" t="str">
        <f t="shared" si="1"/>
        <v>Not Started</v>
      </c>
      <c r="AI97" s="37"/>
    </row>
    <row r="98" spans="1:35" s="26" customFormat="1" ht="15" hidden="1" customHeight="1" x14ac:dyDescent="0.25">
      <c r="A98" s="14" t="e">
        <f>VLOOKUP(WICERMaster[[#This Row],[RICEW ID]],[1]Sheet4!#REF!,1,FALSE)</f>
        <v>#REF!</v>
      </c>
      <c r="B98" s="15" t="s">
        <v>794</v>
      </c>
      <c r="C98" s="16" t="s">
        <v>795</v>
      </c>
      <c r="D98" s="16" t="s">
        <v>32</v>
      </c>
      <c r="E98" s="32" t="s">
        <v>69</v>
      </c>
      <c r="F98" s="32"/>
      <c r="G98" s="18" t="s">
        <v>34</v>
      </c>
      <c r="H98" s="18" t="s">
        <v>34</v>
      </c>
      <c r="I98" s="18" t="s">
        <v>35</v>
      </c>
      <c r="J98" s="17" t="s">
        <v>36</v>
      </c>
      <c r="K98" s="19" t="s">
        <v>37</v>
      </c>
      <c r="L98" s="21">
        <f>VLOOKUP(B98,'[2]Data from Pivot'!$F$4:$G$224,2,FALSE)</f>
        <v>43239</v>
      </c>
      <c r="M98" s="67" t="s">
        <v>38</v>
      </c>
      <c r="N98" s="19" t="str">
        <f>IFERROR(VLOOKUP(B98,'[1]SQA Test design plan'!$F$4:$K$400,3,FALSE),"")</f>
        <v/>
      </c>
      <c r="O98" s="19" t="str">
        <f>IFERROR(VLOOKUP(B98,'[1]SQA Test design plan'!$F$4:$K$400,4,FALSE),"")</f>
        <v/>
      </c>
      <c r="P98" s="19" t="str">
        <f>IFERROR(VLOOKUP(B98,'[1]SQA Test design plan'!$F$4:$K$400,5,FALSE),"")</f>
        <v/>
      </c>
      <c r="Q98" s="19" t="str">
        <f>IFERROR(VLOOKUP(B98,'[1]SQA Test design plan'!$F$4:$K$400,6,FALSE),"")</f>
        <v/>
      </c>
      <c r="R98" s="19"/>
      <c r="S98" s="21">
        <v>43301</v>
      </c>
      <c r="T98" s="21"/>
      <c r="U98" s="21"/>
      <c r="V98" s="21"/>
      <c r="W98" s="21"/>
      <c r="X98" s="21"/>
      <c r="Y98" s="21"/>
      <c r="Z98" s="21" t="s">
        <v>102</v>
      </c>
      <c r="AA98" s="23"/>
      <c r="AB98" s="23" t="str">
        <f>IFERROR(VLOOKUP(B98,'[1]RICEW Tracker'!$C$10:$H$95,3,FALSE),"")</f>
        <v/>
      </c>
      <c r="AC98" s="23" t="str">
        <f>IFERROR(VLOOKUP(B98,'[1]RICEW Tracker'!$C$17:$H$95,4,FALSE),"")</f>
        <v/>
      </c>
      <c r="AD98" s="23" t="str">
        <f>IFERROR(VLOOKUP(B98,'[1]RICEW Tracker'!$C$17:$H$95,5,FALSE),"")</f>
        <v/>
      </c>
      <c r="AE98" s="23" t="str">
        <f>IFERROR(VLOOKUP(B98,'[1]RICEW Tracker'!$C$17:$H$95,6,FALSE),"")</f>
        <v/>
      </c>
      <c r="AF98" s="23" t="str">
        <f>IFERROR(VLOOKUP(B98,'[1]RICEW Tracker'!$C$17:$H$95,7,FALSE),"")</f>
        <v/>
      </c>
      <c r="AG98" s="23" t="str">
        <f>IFERROR(VLOOKUP(D98,'[1]RICEW Tracker'!$C$17:$H$95,8,FALSE),"")</f>
        <v/>
      </c>
      <c r="AH98" s="24" t="str">
        <f t="shared" si="1"/>
        <v>Not Started</v>
      </c>
      <c r="AI98" s="37"/>
    </row>
    <row r="99" spans="1:35" s="26" customFormat="1" ht="15" hidden="1" customHeight="1" x14ac:dyDescent="0.25">
      <c r="A99" s="14" t="e">
        <f>VLOOKUP(WICERMaster[[#This Row],[RICEW ID]],[1]Sheet4!#REF!,1,FALSE)</f>
        <v>#REF!</v>
      </c>
      <c r="B99" s="15" t="s">
        <v>796</v>
      </c>
      <c r="C99" s="16" t="s">
        <v>797</v>
      </c>
      <c r="D99" s="16" t="s">
        <v>32</v>
      </c>
      <c r="E99" s="32" t="s">
        <v>69</v>
      </c>
      <c r="F99" s="32"/>
      <c r="G99" s="18" t="s">
        <v>34</v>
      </c>
      <c r="H99" s="18" t="s">
        <v>34</v>
      </c>
      <c r="I99" s="18" t="s">
        <v>35</v>
      </c>
      <c r="J99" s="18" t="s">
        <v>36</v>
      </c>
      <c r="K99" s="19" t="s">
        <v>37</v>
      </c>
      <c r="L99" s="21">
        <f>VLOOKUP(B99,'[2]Data from Pivot'!$F$4:$G$224,2,FALSE)</f>
        <v>43254</v>
      </c>
      <c r="M99" s="67" t="s">
        <v>38</v>
      </c>
      <c r="N99" s="19" t="str">
        <f>IFERROR(VLOOKUP(B99,'[1]SQA Test design plan'!$F$4:$K$400,3,FALSE),"")</f>
        <v/>
      </c>
      <c r="O99" s="19" t="str">
        <f>IFERROR(VLOOKUP(B99,'[1]SQA Test design plan'!$F$4:$K$400,4,FALSE),"")</f>
        <v/>
      </c>
      <c r="P99" s="19" t="str">
        <f>IFERROR(VLOOKUP(B99,'[1]SQA Test design plan'!$F$4:$K$400,5,FALSE),"")</f>
        <v/>
      </c>
      <c r="Q99" s="19" t="str">
        <f>IFERROR(VLOOKUP(B99,'[1]SQA Test design plan'!$F$4:$K$400,6,FALSE),"")</f>
        <v/>
      </c>
      <c r="R99" s="19"/>
      <c r="S99" s="21">
        <v>43292</v>
      </c>
      <c r="T99" s="21"/>
      <c r="U99" s="21"/>
      <c r="V99" s="21"/>
      <c r="W99" s="21"/>
      <c r="X99" s="21"/>
      <c r="Y99" s="21"/>
      <c r="Z99" s="21" t="s">
        <v>42</v>
      </c>
      <c r="AA99" s="23"/>
      <c r="AB99" s="23" t="str">
        <f>IFERROR(VLOOKUP(B99,'[1]RICEW Tracker'!$C$10:$H$95,3,FALSE),"")</f>
        <v/>
      </c>
      <c r="AC99" s="23" t="str">
        <f>IFERROR(VLOOKUP(B99,'[1]RICEW Tracker'!$C$17:$H$95,4,FALSE),"")</f>
        <v/>
      </c>
      <c r="AD99" s="23" t="str">
        <f>IFERROR(VLOOKUP(B99,'[1]RICEW Tracker'!$C$17:$H$95,5,FALSE),"")</f>
        <v/>
      </c>
      <c r="AE99" s="23" t="str">
        <f>IFERROR(VLOOKUP(B99,'[1]RICEW Tracker'!$C$17:$H$95,6,FALSE),"")</f>
        <v/>
      </c>
      <c r="AF99" s="23" t="str">
        <f>IFERROR(VLOOKUP(B99,'[1]RICEW Tracker'!$C$17:$H$95,7,FALSE),"")</f>
        <v/>
      </c>
      <c r="AG99" s="23" t="str">
        <f>IFERROR(VLOOKUP(D99,'[1]RICEW Tracker'!$C$17:$H$95,8,FALSE),"")</f>
        <v/>
      </c>
      <c r="AH99" s="24" t="str">
        <f t="shared" si="1"/>
        <v>Not Started</v>
      </c>
      <c r="AI99" s="37"/>
    </row>
    <row r="100" spans="1:35" s="14" customFormat="1" ht="15" hidden="1" customHeight="1" x14ac:dyDescent="0.25">
      <c r="A100" s="14" t="e">
        <f>VLOOKUP(WICERMaster[[#This Row],[RICEW ID]],[1]Sheet4!#REF!,1,FALSE)</f>
        <v>#REF!</v>
      </c>
      <c r="B100" s="15" t="s">
        <v>802</v>
      </c>
      <c r="C100" s="16" t="s">
        <v>803</v>
      </c>
      <c r="D100" s="16" t="s">
        <v>32</v>
      </c>
      <c r="E100" s="32" t="s">
        <v>69</v>
      </c>
      <c r="F100" s="32"/>
      <c r="G100" s="18" t="s">
        <v>34</v>
      </c>
      <c r="H100" s="18" t="s">
        <v>34</v>
      </c>
      <c r="I100" s="18" t="s">
        <v>35</v>
      </c>
      <c r="J100" s="17" t="s">
        <v>36</v>
      </c>
      <c r="K100" s="19" t="s">
        <v>37</v>
      </c>
      <c r="L100" s="50" t="str">
        <f>IFERROR(VLOOKUP(B100,'[1]SQA Test design plan'!$F$4:$K$400,2,FALSE),"")</f>
        <v/>
      </c>
      <c r="M100" s="68" t="s">
        <v>38</v>
      </c>
      <c r="N100" s="19" t="str">
        <f>IFERROR(VLOOKUP(B100,'[1]SQA Test design plan'!$F$4:$K$400,3,FALSE),"")</f>
        <v/>
      </c>
      <c r="O100" s="19" t="str">
        <f>IFERROR(VLOOKUP(B100,'[1]SQA Test design plan'!$F$4:$K$400,4,FALSE),"")</f>
        <v/>
      </c>
      <c r="P100" s="19">
        <v>6</v>
      </c>
      <c r="Q100" s="19" t="e">
        <f>N100-P100</f>
        <v>#VALUE!</v>
      </c>
      <c r="R100" s="19"/>
      <c r="S100" s="21">
        <v>43300</v>
      </c>
      <c r="T100" s="21"/>
      <c r="U100" s="21"/>
      <c r="V100" s="21"/>
      <c r="W100" s="21"/>
      <c r="X100" s="21"/>
      <c r="Y100" s="21"/>
      <c r="Z100" s="21" t="s">
        <v>42</v>
      </c>
      <c r="AA100" s="23"/>
      <c r="AB100" s="23" t="str">
        <f>IFERROR(VLOOKUP(B100,'[1]RICEW Tracker'!$C$10:$H$95,3,FALSE),"")</f>
        <v/>
      </c>
      <c r="AC100" s="23" t="str">
        <f>IFERROR(VLOOKUP(B100,'[1]RICEW Tracker'!$C$17:$H$95,4,FALSE),"")</f>
        <v/>
      </c>
      <c r="AD100" s="23" t="str">
        <f>IFERROR(VLOOKUP(B100,'[1]RICEW Tracker'!$C$17:$H$95,5,FALSE),"")</f>
        <v/>
      </c>
      <c r="AE100" s="23" t="str">
        <f>IFERROR(VLOOKUP(B100,'[1]RICEW Tracker'!$C$17:$H$95,6,FALSE),"")</f>
        <v/>
      </c>
      <c r="AF100" s="23" t="str">
        <f>IFERROR(VLOOKUP(B100,'[1]RICEW Tracker'!$C$17:$H$95,7,FALSE),"")</f>
        <v/>
      </c>
      <c r="AG100" s="23" t="str">
        <f>IFERROR(VLOOKUP(D100,'[1]RICEW Tracker'!$C$17:$H$95,8,FALSE),"")</f>
        <v/>
      </c>
      <c r="AH100" s="24" t="str">
        <f t="shared" si="1"/>
        <v>Not Started</v>
      </c>
      <c r="AI100" s="37"/>
    </row>
    <row r="101" spans="1:35" s="26" customFormat="1" ht="15" hidden="1" customHeight="1" x14ac:dyDescent="0.25">
      <c r="A101" s="14" t="e">
        <f>VLOOKUP(WICERMaster[[#This Row],[RICEW ID]],[1]Sheet4!#REF!,1,FALSE)</f>
        <v>#REF!</v>
      </c>
      <c r="B101" s="15" t="s">
        <v>806</v>
      </c>
      <c r="C101" s="16" t="s">
        <v>807</v>
      </c>
      <c r="D101" s="16" t="s">
        <v>32</v>
      </c>
      <c r="E101" s="32" t="s">
        <v>69</v>
      </c>
      <c r="F101" s="32"/>
      <c r="G101" s="18" t="s">
        <v>45</v>
      </c>
      <c r="H101" s="18" t="s">
        <v>34</v>
      </c>
      <c r="I101" s="18" t="s">
        <v>35</v>
      </c>
      <c r="J101" s="17" t="s">
        <v>36</v>
      </c>
      <c r="K101" s="19" t="s">
        <v>37</v>
      </c>
      <c r="L101" s="21">
        <f>VLOOKUP(B101,'[2]Data from Pivot'!$F$4:$G$224,2,FALSE)</f>
        <v>43263</v>
      </c>
      <c r="M101" s="67" t="s">
        <v>38</v>
      </c>
      <c r="N101" s="19" t="str">
        <f>IFERROR(VLOOKUP(B101,'[1]SQA Test design plan'!$F$4:$K$400,3,FALSE),"")</f>
        <v/>
      </c>
      <c r="O101" s="19" t="str">
        <f>IFERROR(VLOOKUP(B101,'[1]SQA Test design plan'!$F$4:$K$400,4,FALSE),"")</f>
        <v/>
      </c>
      <c r="P101" s="19" t="str">
        <f>IFERROR(VLOOKUP(B101,'[1]SQA Test design plan'!$F$4:$K$400,5,FALSE),"")</f>
        <v/>
      </c>
      <c r="Q101" s="19" t="str">
        <f>IFERROR(VLOOKUP(B101,'[1]SQA Test design plan'!$F$4:$K$400,6,FALSE),"")</f>
        <v/>
      </c>
      <c r="R101" s="19"/>
      <c r="S101" s="21">
        <v>43293</v>
      </c>
      <c r="T101" s="21"/>
      <c r="U101" s="21"/>
      <c r="V101" s="21"/>
      <c r="W101" s="21"/>
      <c r="X101" s="21"/>
      <c r="Y101" s="21"/>
      <c r="Z101" s="21" t="s">
        <v>42</v>
      </c>
      <c r="AA101" s="23"/>
      <c r="AB101" s="23" t="str">
        <f>IFERROR(VLOOKUP(B101,'[1]RICEW Tracker'!$C$10:$H$95,3,FALSE),"")</f>
        <v/>
      </c>
      <c r="AC101" s="23" t="str">
        <f>IFERROR(VLOOKUP(B101,'[1]RICEW Tracker'!$C$17:$H$95,4,FALSE),"")</f>
        <v/>
      </c>
      <c r="AD101" s="23" t="str">
        <f>IFERROR(VLOOKUP(B101,'[1]RICEW Tracker'!$C$17:$H$95,5,FALSE),"")</f>
        <v/>
      </c>
      <c r="AE101" s="23" t="str">
        <f>IFERROR(VLOOKUP(B101,'[1]RICEW Tracker'!$C$17:$H$95,6,FALSE),"")</f>
        <v/>
      </c>
      <c r="AF101" s="23" t="str">
        <f>IFERROR(VLOOKUP(B101,'[1]RICEW Tracker'!$C$17:$H$95,7,FALSE),"")</f>
        <v/>
      </c>
      <c r="AG101" s="23" t="str">
        <f>IFERROR(VLOOKUP(D101,'[1]RICEW Tracker'!$C$17:$H$95,8,FALSE),"")</f>
        <v/>
      </c>
      <c r="AH101" s="24" t="str">
        <f t="shared" si="1"/>
        <v>Not Started</v>
      </c>
      <c r="AI101" s="37"/>
    </row>
    <row r="102" spans="1:35" s="14" customFormat="1" ht="15" hidden="1" customHeight="1" x14ac:dyDescent="0.25">
      <c r="A102" s="14" t="e">
        <f>VLOOKUP(WICERMaster[[#This Row],[RICEW ID]],[1]Sheet4!#REF!,1,FALSE)</f>
        <v>#REF!</v>
      </c>
      <c r="B102" s="15" t="s">
        <v>734</v>
      </c>
      <c r="C102" s="16" t="s">
        <v>735</v>
      </c>
      <c r="D102" s="16" t="s">
        <v>32</v>
      </c>
      <c r="E102" s="17" t="s">
        <v>33</v>
      </c>
      <c r="F102" s="17"/>
      <c r="G102" s="18" t="s">
        <v>434</v>
      </c>
      <c r="H102" s="18" t="s">
        <v>434</v>
      </c>
      <c r="I102" s="18" t="s">
        <v>736</v>
      </c>
      <c r="J102" s="44" t="s">
        <v>154</v>
      </c>
      <c r="K102" s="32" t="s">
        <v>100</v>
      </c>
      <c r="L102" s="29">
        <v>43301</v>
      </c>
      <c r="M102" s="68" t="s">
        <v>155</v>
      </c>
      <c r="N102" s="19">
        <v>7</v>
      </c>
      <c r="O102" s="19" t="str">
        <f>IFERROR(VLOOKUP(B102,'[1]SQA Test design plan'!$F$4:$K$400,4,FALSE),"")</f>
        <v/>
      </c>
      <c r="P102" s="19">
        <f>ROUND(N102*80%,0)</f>
        <v>6</v>
      </c>
      <c r="Q102" s="19">
        <f>N102-P102</f>
        <v>1</v>
      </c>
      <c r="R102" s="19"/>
      <c r="S102" s="21" t="e">
        <f>#REF!+3</f>
        <v>#REF!</v>
      </c>
      <c r="T102" s="21"/>
      <c r="U102" s="21"/>
      <c r="V102" s="21"/>
      <c r="W102" s="21"/>
      <c r="X102" s="21"/>
      <c r="Y102" s="21"/>
      <c r="Z102" s="21" t="s">
        <v>42</v>
      </c>
      <c r="AA102" s="23"/>
      <c r="AB102" s="23" t="str">
        <f>IFERROR(VLOOKUP(B102,'[1]RICEW Tracker'!$C$10:$H$95,3,FALSE),"")</f>
        <v/>
      </c>
      <c r="AC102" s="23" t="str">
        <f>IFERROR(VLOOKUP(B102,'[1]RICEW Tracker'!$C$17:$H$95,4,FALSE),"")</f>
        <v/>
      </c>
      <c r="AD102" s="23" t="str">
        <f>IFERROR(VLOOKUP(B102,'[1]RICEW Tracker'!$C$17:$H$95,5,FALSE),"")</f>
        <v/>
      </c>
      <c r="AE102" s="23" t="str">
        <f>IFERROR(VLOOKUP(B102,'[1]RICEW Tracker'!$C$17:$H$95,6,FALSE),"")</f>
        <v/>
      </c>
      <c r="AF102" s="23" t="str">
        <f>IFERROR(VLOOKUP(B102,'[1]RICEW Tracker'!$C$17:$H$95,7,FALSE),"")</f>
        <v/>
      </c>
      <c r="AG102" s="23" t="str">
        <f>IFERROR(VLOOKUP(D102,'[1]RICEW Tracker'!$C$17:$H$95,8,FALSE),"")</f>
        <v/>
      </c>
      <c r="AH102" s="24" t="str">
        <f t="shared" si="1"/>
        <v>Not Started</v>
      </c>
      <c r="AI102" s="37"/>
    </row>
    <row r="103" spans="1:35" s="26" customFormat="1" ht="15" hidden="1" customHeight="1" x14ac:dyDescent="0.25">
      <c r="A103" s="14" t="e">
        <f>VLOOKUP(WICERMaster[[#This Row],[RICEW ID]],[1]Sheet4!#REF!,1,FALSE)</f>
        <v>#REF!</v>
      </c>
      <c r="B103" s="15" t="s">
        <v>734</v>
      </c>
      <c r="C103" s="16" t="s">
        <v>738</v>
      </c>
      <c r="D103" s="16" t="s">
        <v>32</v>
      </c>
      <c r="E103" s="17" t="s">
        <v>33</v>
      </c>
      <c r="F103" s="17"/>
      <c r="G103" s="18" t="s">
        <v>434</v>
      </c>
      <c r="H103" s="18" t="s">
        <v>434</v>
      </c>
      <c r="I103" s="18" t="s">
        <v>736</v>
      </c>
      <c r="J103" s="44" t="s">
        <v>154</v>
      </c>
      <c r="K103" s="32" t="s">
        <v>100</v>
      </c>
      <c r="L103" s="29">
        <v>43301</v>
      </c>
      <c r="M103" s="68" t="s">
        <v>101</v>
      </c>
      <c r="N103" s="19">
        <v>7</v>
      </c>
      <c r="O103" s="19" t="str">
        <f>IFERROR(VLOOKUP(B103,'[1]SQA Test design plan'!$F$4:$K$400,4,FALSE),"")</f>
        <v/>
      </c>
      <c r="P103" s="19"/>
      <c r="Q103" s="19">
        <f>N103-P103</f>
        <v>7</v>
      </c>
      <c r="R103" s="19"/>
      <c r="S103" s="21">
        <v>43313</v>
      </c>
      <c r="T103" s="21"/>
      <c r="U103" s="21"/>
      <c r="V103" s="21"/>
      <c r="W103" s="21"/>
      <c r="X103" s="21"/>
      <c r="Y103" s="21"/>
      <c r="Z103" s="21" t="s">
        <v>102</v>
      </c>
      <c r="AA103" s="23"/>
      <c r="AB103" s="23" t="str">
        <f>IFERROR(VLOOKUP(B103,'[1]RICEW Tracker'!$C$10:$H$95,3,FALSE),"")</f>
        <v/>
      </c>
      <c r="AC103" s="23" t="str">
        <f>IFERROR(VLOOKUP(B103,'[1]RICEW Tracker'!$C$17:$H$95,4,FALSE),"")</f>
        <v/>
      </c>
      <c r="AD103" s="23" t="str">
        <f>IFERROR(VLOOKUP(B103,'[1]RICEW Tracker'!$C$17:$H$95,5,FALSE),"")</f>
        <v/>
      </c>
      <c r="AE103" s="23" t="str">
        <f>IFERROR(VLOOKUP(B103,'[1]RICEW Tracker'!$C$17:$H$95,6,FALSE),"")</f>
        <v/>
      </c>
      <c r="AF103" s="23" t="str">
        <f>IFERROR(VLOOKUP(B103,'[1]RICEW Tracker'!$C$17:$H$95,7,FALSE),"")</f>
        <v/>
      </c>
      <c r="AG103" s="23" t="str">
        <f>IFERROR(VLOOKUP(D103,'[1]RICEW Tracker'!$C$17:$H$95,8,FALSE),"")</f>
        <v/>
      </c>
      <c r="AH103" s="24" t="str">
        <f t="shared" si="1"/>
        <v>Not Started</v>
      </c>
      <c r="AI103" s="37"/>
    </row>
    <row r="104" spans="1:35" s="26" customFormat="1" ht="15" hidden="1" customHeight="1" x14ac:dyDescent="0.25">
      <c r="A104" s="14" t="e">
        <f>VLOOKUP(WICERMaster[[#This Row],[RICEW ID]],[1]Sheet4!#REF!,1,FALSE)</f>
        <v>#REF!</v>
      </c>
      <c r="B104" s="15" t="s">
        <v>734</v>
      </c>
      <c r="C104" s="16" t="s">
        <v>737</v>
      </c>
      <c r="D104" s="16" t="s">
        <v>32</v>
      </c>
      <c r="E104" s="17" t="s">
        <v>33</v>
      </c>
      <c r="F104" s="17"/>
      <c r="G104" s="18" t="s">
        <v>434</v>
      </c>
      <c r="H104" s="18" t="s">
        <v>434</v>
      </c>
      <c r="I104" s="18" t="s">
        <v>736</v>
      </c>
      <c r="J104" s="18" t="s">
        <v>204</v>
      </c>
      <c r="K104" s="32" t="s">
        <v>100</v>
      </c>
      <c r="L104" s="29">
        <v>43301</v>
      </c>
      <c r="M104" s="68" t="s">
        <v>101</v>
      </c>
      <c r="N104" s="19">
        <v>7</v>
      </c>
      <c r="O104" s="19" t="str">
        <f>IFERROR(VLOOKUP(B104,'[1]SQA Test design plan'!$F$4:$K$400,4,FALSE),"")</f>
        <v/>
      </c>
      <c r="P104" s="19"/>
      <c r="Q104" s="19">
        <f>N104-P104</f>
        <v>7</v>
      </c>
      <c r="R104" s="19"/>
      <c r="S104" s="21">
        <v>43313</v>
      </c>
      <c r="T104" s="21"/>
      <c r="U104" s="21"/>
      <c r="V104" s="21"/>
      <c r="W104" s="21"/>
      <c r="X104" s="21"/>
      <c r="Y104" s="21"/>
      <c r="Z104" s="21" t="s">
        <v>102</v>
      </c>
      <c r="AA104" s="23"/>
      <c r="AB104" s="23" t="str">
        <f>IFERROR(VLOOKUP(B104,'[1]RICEW Tracker'!$C$10:$H$95,3,FALSE),"")</f>
        <v/>
      </c>
      <c r="AC104" s="23" t="str">
        <f>IFERROR(VLOOKUP(B104,'[1]RICEW Tracker'!$C$17:$H$95,4,FALSE),"")</f>
        <v/>
      </c>
      <c r="AD104" s="23" t="str">
        <f>IFERROR(VLOOKUP(B104,'[1]RICEW Tracker'!$C$17:$H$95,5,FALSE),"")</f>
        <v/>
      </c>
      <c r="AE104" s="23" t="str">
        <f>IFERROR(VLOOKUP(B104,'[1]RICEW Tracker'!$C$17:$H$95,6,FALSE),"")</f>
        <v/>
      </c>
      <c r="AF104" s="23" t="str">
        <f>IFERROR(VLOOKUP(B104,'[1]RICEW Tracker'!$C$17:$H$95,7,FALSE),"")</f>
        <v/>
      </c>
      <c r="AG104" s="23" t="str">
        <f>IFERROR(VLOOKUP(D104,'[1]RICEW Tracker'!$C$17:$H$95,8,FALSE),"")</f>
        <v/>
      </c>
      <c r="AH104" s="24" t="str">
        <f t="shared" si="1"/>
        <v>Not Started</v>
      </c>
      <c r="AI104" s="37"/>
    </row>
    <row r="105" spans="1:35" s="26" customFormat="1" ht="15" hidden="1" customHeight="1" x14ac:dyDescent="0.25">
      <c r="A105" s="14" t="e">
        <f>VLOOKUP(WICERMaster[[#This Row],[RICEW ID]],[1]Sheet4!#REF!,1,FALSE)</f>
        <v>#REF!</v>
      </c>
      <c r="B105" s="15" t="s">
        <v>734</v>
      </c>
      <c r="C105" s="16" t="s">
        <v>739</v>
      </c>
      <c r="D105" s="16" t="s">
        <v>32</v>
      </c>
      <c r="E105" s="17" t="s">
        <v>33</v>
      </c>
      <c r="F105" s="17"/>
      <c r="G105" s="18" t="s">
        <v>434</v>
      </c>
      <c r="H105" s="18" t="s">
        <v>434</v>
      </c>
      <c r="I105" s="18" t="s">
        <v>736</v>
      </c>
      <c r="J105" s="18" t="s">
        <v>204</v>
      </c>
      <c r="K105" s="32" t="s">
        <v>100</v>
      </c>
      <c r="L105" s="29">
        <v>43308</v>
      </c>
      <c r="M105" s="68" t="s">
        <v>101</v>
      </c>
      <c r="N105" s="19">
        <v>7</v>
      </c>
      <c r="O105" s="19" t="str">
        <f>IFERROR(VLOOKUP(B105,'[1]SQA Test design plan'!$F$4:$K$400,4,FALSE),"")</f>
        <v/>
      </c>
      <c r="P105" s="19"/>
      <c r="Q105" s="19">
        <f>N105-P105</f>
        <v>7</v>
      </c>
      <c r="R105" s="19"/>
      <c r="S105" s="21">
        <v>43313</v>
      </c>
      <c r="T105" s="21"/>
      <c r="U105" s="21"/>
      <c r="V105" s="21"/>
      <c r="W105" s="21"/>
      <c r="X105" s="21"/>
      <c r="Y105" s="21"/>
      <c r="Z105" s="21" t="s">
        <v>102</v>
      </c>
      <c r="AA105" s="23"/>
      <c r="AB105" s="23" t="str">
        <f>IFERROR(VLOOKUP(B105,'[1]RICEW Tracker'!$C$10:$H$95,3,FALSE),"")</f>
        <v/>
      </c>
      <c r="AC105" s="23" t="str">
        <f>IFERROR(VLOOKUP(B105,'[1]RICEW Tracker'!$C$17:$H$95,4,FALSE),"")</f>
        <v/>
      </c>
      <c r="AD105" s="23" t="str">
        <f>IFERROR(VLOOKUP(B105,'[1]RICEW Tracker'!$C$17:$H$95,5,FALSE),"")</f>
        <v/>
      </c>
      <c r="AE105" s="23" t="str">
        <f>IFERROR(VLOOKUP(B105,'[1]RICEW Tracker'!$C$17:$H$95,6,FALSE),"")</f>
        <v/>
      </c>
      <c r="AF105" s="23" t="str">
        <f>IFERROR(VLOOKUP(B105,'[1]RICEW Tracker'!$C$17:$H$95,7,FALSE),"")</f>
        <v/>
      </c>
      <c r="AG105" s="23" t="str">
        <f>IFERROR(VLOOKUP(D105,'[1]RICEW Tracker'!$C$17:$H$95,8,FALSE),"")</f>
        <v/>
      </c>
      <c r="AH105" s="24" t="str">
        <f t="shared" si="1"/>
        <v>Not Started</v>
      </c>
      <c r="AI105" s="37"/>
    </row>
    <row r="106" spans="1:35" s="26" customFormat="1" ht="15" hidden="1" customHeight="1" x14ac:dyDescent="0.25">
      <c r="A106" s="14" t="e">
        <f>VLOOKUP(WICERMaster[[#This Row],[RICEW ID]],[1]Sheet4!#REF!,1,FALSE)</f>
        <v>#REF!</v>
      </c>
      <c r="B106" s="15" t="s">
        <v>734</v>
      </c>
      <c r="C106" s="16" t="s">
        <v>740</v>
      </c>
      <c r="D106" s="16" t="s">
        <v>32</v>
      </c>
      <c r="E106" s="17" t="s">
        <v>33</v>
      </c>
      <c r="F106" s="17"/>
      <c r="G106" s="18" t="s">
        <v>434</v>
      </c>
      <c r="H106" s="18" t="s">
        <v>434</v>
      </c>
      <c r="I106" s="18" t="s">
        <v>736</v>
      </c>
      <c r="J106" s="18" t="s">
        <v>204</v>
      </c>
      <c r="K106" s="32" t="s">
        <v>100</v>
      </c>
      <c r="L106" s="29">
        <v>43308</v>
      </c>
      <c r="M106" s="68" t="s">
        <v>101</v>
      </c>
      <c r="N106" s="19">
        <v>7</v>
      </c>
      <c r="O106" s="19" t="str">
        <f>IFERROR(VLOOKUP(B106,'[1]SQA Test design plan'!$F$4:$K$400,4,FALSE),"")</f>
        <v/>
      </c>
      <c r="P106" s="19"/>
      <c r="Q106" s="19">
        <f>N106-P106</f>
        <v>7</v>
      </c>
      <c r="R106" s="19"/>
      <c r="S106" s="21">
        <v>43313</v>
      </c>
      <c r="T106" s="21"/>
      <c r="U106" s="21"/>
      <c r="V106" s="21"/>
      <c r="W106" s="21"/>
      <c r="X106" s="21"/>
      <c r="Y106" s="21"/>
      <c r="Z106" s="21" t="s">
        <v>102</v>
      </c>
      <c r="AA106" s="23"/>
      <c r="AB106" s="23" t="str">
        <f>IFERROR(VLOOKUP(B106,'[1]RICEW Tracker'!$C$10:$H$95,3,FALSE),"")</f>
        <v/>
      </c>
      <c r="AC106" s="23" t="str">
        <f>IFERROR(VLOOKUP(B106,'[1]RICEW Tracker'!$C$17:$H$95,4,FALSE),"")</f>
        <v/>
      </c>
      <c r="AD106" s="23" t="str">
        <f>IFERROR(VLOOKUP(B106,'[1]RICEW Tracker'!$C$17:$H$95,5,FALSE),"")</f>
        <v/>
      </c>
      <c r="AE106" s="23" t="str">
        <f>IFERROR(VLOOKUP(B106,'[1]RICEW Tracker'!$C$17:$H$95,6,FALSE),"")</f>
        <v/>
      </c>
      <c r="AF106" s="23" t="str">
        <f>IFERROR(VLOOKUP(B106,'[1]RICEW Tracker'!$C$17:$H$95,7,FALSE),"")</f>
        <v/>
      </c>
      <c r="AG106" s="23" t="str">
        <f>IFERROR(VLOOKUP(D106,'[1]RICEW Tracker'!$C$17:$H$95,8,FALSE),"")</f>
        <v/>
      </c>
      <c r="AH106" s="24" t="str">
        <f t="shared" si="1"/>
        <v>Not Started</v>
      </c>
      <c r="AI106" s="37"/>
    </row>
    <row r="107" spans="1:35" s="26" customFormat="1" ht="15" hidden="1" customHeight="1" x14ac:dyDescent="0.25">
      <c r="A107" s="14" t="e">
        <f>VLOOKUP(WICERMaster[[#This Row],[RICEW ID]],[1]Sheet4!#REF!,1,FALSE)</f>
        <v>#REF!</v>
      </c>
      <c r="B107" s="15" t="s">
        <v>89</v>
      </c>
      <c r="C107" s="16" t="s">
        <v>90</v>
      </c>
      <c r="D107" s="16" t="s">
        <v>32</v>
      </c>
      <c r="E107" s="17" t="s">
        <v>91</v>
      </c>
      <c r="F107" s="17"/>
      <c r="G107" s="18" t="s">
        <v>92</v>
      </c>
      <c r="H107" s="18" t="s">
        <v>92</v>
      </c>
      <c r="I107" s="18" t="s">
        <v>93</v>
      </c>
      <c r="J107" s="18" t="s">
        <v>93</v>
      </c>
      <c r="K107" s="32" t="s">
        <v>92</v>
      </c>
      <c r="L107" s="33"/>
      <c r="M107" s="66" t="s">
        <v>92</v>
      </c>
      <c r="N107" s="19" t="str">
        <f>IFERROR(VLOOKUP(B107,'[1]SQA Test design plan'!$F$4:$K$400,3,FALSE),"")</f>
        <v/>
      </c>
      <c r="O107" s="19" t="str">
        <f>IFERROR(VLOOKUP(B107,'[1]SQA Test design plan'!$F$4:$K$400,4,FALSE),"")</f>
        <v/>
      </c>
      <c r="P107" s="19" t="str">
        <f>IFERROR(VLOOKUP(B107,'[1]SQA Test design plan'!$F$4:$K$400,5,FALSE),"")</f>
        <v/>
      </c>
      <c r="Q107" s="19" t="str">
        <f>IFERROR(VLOOKUP(B107,'[1]SQA Test design plan'!$F$4:$K$400,6,FALSE),"")</f>
        <v/>
      </c>
      <c r="R107" s="19"/>
      <c r="S107" s="22"/>
      <c r="T107" s="22"/>
      <c r="U107" s="22"/>
      <c r="V107" s="22"/>
      <c r="W107" s="22"/>
      <c r="X107" s="22"/>
      <c r="Y107" s="22"/>
      <c r="Z107" s="22"/>
      <c r="AA107" s="33"/>
      <c r="AB107" s="23" t="str">
        <f>IFERROR(VLOOKUP(B107,'[1]RICEW Tracker'!$C$10:$H$95,3,FALSE),"")</f>
        <v/>
      </c>
      <c r="AC107" s="23" t="str">
        <f>IFERROR(VLOOKUP(B107,'[1]RICEW Tracker'!$C$17:$H$95,4,FALSE),"")</f>
        <v/>
      </c>
      <c r="AD107" s="23" t="str">
        <f>IFERROR(VLOOKUP(B107,'[1]RICEW Tracker'!$C$17:$H$95,5,FALSE),"")</f>
        <v/>
      </c>
      <c r="AE107" s="23" t="str">
        <f>IFERROR(VLOOKUP(B107,'[1]RICEW Tracker'!$C$17:$H$95,6,FALSE),"")</f>
        <v/>
      </c>
      <c r="AF107" s="23" t="str">
        <f>IFERROR(VLOOKUP(B107,'[1]RICEW Tracker'!$C$17:$H$95,7,FALSE),"")</f>
        <v/>
      </c>
      <c r="AG107" s="23" t="str">
        <f>IFERROR(VLOOKUP(D107,'[1]RICEW Tracker'!$C$17:$H$95,8,FALSE),"")</f>
        <v/>
      </c>
      <c r="AH107" s="24" t="str">
        <f t="shared" si="1"/>
        <v>Not Started</v>
      </c>
      <c r="AI107" s="14"/>
    </row>
    <row r="108" spans="1:35" s="26" customFormat="1" ht="15" hidden="1" customHeight="1" x14ac:dyDescent="0.25">
      <c r="A108" s="14" t="e">
        <f>VLOOKUP(WICERMaster[[#This Row],[RICEW ID]],[1]Sheet4!#REF!,1,FALSE)</f>
        <v>#REF!</v>
      </c>
      <c r="B108" s="15" t="s">
        <v>94</v>
      </c>
      <c r="C108" s="16" t="s">
        <v>95</v>
      </c>
      <c r="D108" s="16" t="s">
        <v>32</v>
      </c>
      <c r="E108" s="17" t="s">
        <v>91</v>
      </c>
      <c r="F108" s="17"/>
      <c r="G108" s="18" t="s">
        <v>92</v>
      </c>
      <c r="H108" s="18" t="s">
        <v>92</v>
      </c>
      <c r="I108" s="18" t="s">
        <v>93</v>
      </c>
      <c r="J108" s="18" t="s">
        <v>93</v>
      </c>
      <c r="K108" s="32" t="s">
        <v>92</v>
      </c>
      <c r="L108" s="20"/>
      <c r="M108" s="66" t="s">
        <v>92</v>
      </c>
      <c r="N108" s="19" t="str">
        <f>IFERROR(VLOOKUP(B108,'[1]SQA Test design plan'!$F$4:$K$400,3,FALSE),"")</f>
        <v/>
      </c>
      <c r="O108" s="19" t="str">
        <f>IFERROR(VLOOKUP(B108,'[1]SQA Test design plan'!$F$4:$K$400,4,FALSE),"")</f>
        <v/>
      </c>
      <c r="P108" s="19" t="str">
        <f>IFERROR(VLOOKUP(B108,'[1]SQA Test design plan'!$F$4:$K$400,5,FALSE),"")</f>
        <v/>
      </c>
      <c r="Q108" s="19" t="str">
        <f>IFERROR(VLOOKUP(B108,'[1]SQA Test design plan'!$F$4:$K$400,6,FALSE),"")</f>
        <v/>
      </c>
      <c r="R108" s="19"/>
      <c r="S108" s="22"/>
      <c r="T108" s="22"/>
      <c r="U108" s="22"/>
      <c r="V108" s="22"/>
      <c r="W108" s="22"/>
      <c r="X108" s="22"/>
      <c r="Y108" s="22"/>
      <c r="Z108" s="22"/>
      <c r="AA108" s="33"/>
      <c r="AB108" s="23" t="str">
        <f>IFERROR(VLOOKUP(B108,'[1]RICEW Tracker'!$C$10:$H$95,3,FALSE),"")</f>
        <v/>
      </c>
      <c r="AC108" s="23" t="str">
        <f>IFERROR(VLOOKUP(B108,'[1]RICEW Tracker'!$C$17:$H$95,4,FALSE),"")</f>
        <v/>
      </c>
      <c r="AD108" s="23" t="str">
        <f>IFERROR(VLOOKUP(B108,'[1]RICEW Tracker'!$C$17:$H$95,5,FALSE),"")</f>
        <v/>
      </c>
      <c r="AE108" s="23" t="str">
        <f>IFERROR(VLOOKUP(B108,'[1]RICEW Tracker'!$C$17:$H$95,6,FALSE),"")</f>
        <v/>
      </c>
      <c r="AF108" s="23" t="str">
        <f>IFERROR(VLOOKUP(B108,'[1]RICEW Tracker'!$C$17:$H$95,7,FALSE),"")</f>
        <v/>
      </c>
      <c r="AG108" s="23" t="str">
        <f>IFERROR(VLOOKUP(D108,'[1]RICEW Tracker'!$C$17:$H$95,8,FALSE),"")</f>
        <v/>
      </c>
      <c r="AH108" s="24" t="str">
        <f t="shared" si="1"/>
        <v>Not Started</v>
      </c>
      <c r="AI108" s="14"/>
    </row>
    <row r="109" spans="1:35" s="26" customFormat="1" ht="15" hidden="1" customHeight="1" x14ac:dyDescent="0.25">
      <c r="A109" s="14" t="e">
        <f>VLOOKUP(WICERMaster[[#This Row],[RICEW ID]],[1]Sheet4!#REF!,1,FALSE)</f>
        <v>#REF!</v>
      </c>
      <c r="B109" s="15" t="s">
        <v>173</v>
      </c>
      <c r="C109" s="16" t="s">
        <v>174</v>
      </c>
      <c r="D109" s="16" t="s">
        <v>32</v>
      </c>
      <c r="E109" s="17" t="s">
        <v>33</v>
      </c>
      <c r="F109" s="17"/>
      <c r="G109" s="18" t="s">
        <v>92</v>
      </c>
      <c r="H109" s="18" t="s">
        <v>92</v>
      </c>
      <c r="I109" s="18" t="s">
        <v>93</v>
      </c>
      <c r="J109" s="18" t="s">
        <v>93</v>
      </c>
      <c r="K109" s="32" t="s">
        <v>92</v>
      </c>
      <c r="L109" s="20"/>
      <c r="M109" s="66" t="s">
        <v>92</v>
      </c>
      <c r="N109" s="19" t="str">
        <f>IFERROR(VLOOKUP(B109,'[1]SQA Test design plan'!$F$4:$K$400,3,FALSE),"")</f>
        <v/>
      </c>
      <c r="O109" s="19" t="str">
        <f>IFERROR(VLOOKUP(B109,'[1]SQA Test design plan'!$F$4:$K$400,4,FALSE),"")</f>
        <v/>
      </c>
      <c r="P109" s="19" t="str">
        <f>IFERROR(VLOOKUP(B109,'[1]SQA Test design plan'!$F$4:$K$400,5,FALSE),"")</f>
        <v/>
      </c>
      <c r="Q109" s="19" t="str">
        <f>IFERROR(VLOOKUP(B109,'[1]SQA Test design plan'!$F$4:$K$400,6,FALSE),"")</f>
        <v/>
      </c>
      <c r="R109" s="19"/>
      <c r="S109" s="22"/>
      <c r="T109" s="22"/>
      <c r="U109" s="22"/>
      <c r="V109" s="22"/>
      <c r="W109" s="22"/>
      <c r="X109" s="22"/>
      <c r="Y109" s="22"/>
      <c r="Z109" s="22"/>
      <c r="AA109" s="33"/>
      <c r="AB109" s="23" t="str">
        <f>IFERROR(VLOOKUP(B109,'[1]RICEW Tracker'!$C$10:$H$95,3,FALSE),"")</f>
        <v/>
      </c>
      <c r="AC109" s="23" t="str">
        <f>IFERROR(VLOOKUP(B109,'[1]RICEW Tracker'!$C$17:$H$95,4,FALSE),"")</f>
        <v/>
      </c>
      <c r="AD109" s="23" t="str">
        <f>IFERROR(VLOOKUP(B109,'[1]RICEW Tracker'!$C$17:$H$95,5,FALSE),"")</f>
        <v/>
      </c>
      <c r="AE109" s="23" t="str">
        <f>IFERROR(VLOOKUP(B109,'[1]RICEW Tracker'!$C$17:$H$95,6,FALSE),"")</f>
        <v/>
      </c>
      <c r="AF109" s="23" t="str">
        <f>IFERROR(VLOOKUP(B109,'[1]RICEW Tracker'!$C$17:$H$95,7,FALSE),"")</f>
        <v/>
      </c>
      <c r="AG109" s="23" t="str">
        <f>IFERROR(VLOOKUP(D109,'[1]RICEW Tracker'!$C$17:$H$95,8,FALSE),"")</f>
        <v/>
      </c>
      <c r="AH109" s="24" t="str">
        <f t="shared" si="1"/>
        <v>Not Started</v>
      </c>
    </row>
    <row r="110" spans="1:35" s="26" customFormat="1" ht="15" hidden="1" customHeight="1" x14ac:dyDescent="0.25">
      <c r="A110" s="14" t="e">
        <f>VLOOKUP(WICERMaster[[#This Row],[RICEW ID]],[1]Sheet4!#REF!,1,FALSE)</f>
        <v>#REF!</v>
      </c>
      <c r="B110" s="15" t="s">
        <v>175</v>
      </c>
      <c r="C110" s="16" t="s">
        <v>176</v>
      </c>
      <c r="D110" s="16" t="s">
        <v>32</v>
      </c>
      <c r="E110" s="17" t="s">
        <v>33</v>
      </c>
      <c r="F110" s="17"/>
      <c r="G110" s="18" t="s">
        <v>92</v>
      </c>
      <c r="H110" s="18" t="s">
        <v>92</v>
      </c>
      <c r="I110" s="18" t="s">
        <v>93</v>
      </c>
      <c r="J110" s="18" t="s">
        <v>93</v>
      </c>
      <c r="K110" s="32" t="s">
        <v>92</v>
      </c>
      <c r="L110" s="20"/>
      <c r="M110" s="66" t="s">
        <v>92</v>
      </c>
      <c r="N110" s="19" t="str">
        <f>IFERROR(VLOOKUP(B110,'[1]SQA Test design plan'!$F$4:$K$400,3,FALSE),"")</f>
        <v/>
      </c>
      <c r="O110" s="19" t="str">
        <f>IFERROR(VLOOKUP(B110,'[1]SQA Test design plan'!$F$4:$K$400,4,FALSE),"")</f>
        <v/>
      </c>
      <c r="P110" s="19" t="str">
        <f>IFERROR(VLOOKUP(B110,'[1]SQA Test design plan'!$F$4:$K$400,5,FALSE),"")</f>
        <v/>
      </c>
      <c r="Q110" s="19" t="str">
        <f>IFERROR(VLOOKUP(B110,'[1]SQA Test design plan'!$F$4:$K$400,6,FALSE),"")</f>
        <v/>
      </c>
      <c r="R110" s="19"/>
      <c r="S110" s="22"/>
      <c r="T110" s="22"/>
      <c r="U110" s="22"/>
      <c r="V110" s="22"/>
      <c r="W110" s="22"/>
      <c r="X110" s="22"/>
      <c r="Y110" s="22"/>
      <c r="Z110" s="22"/>
      <c r="AA110" s="33"/>
      <c r="AB110" s="23" t="str">
        <f>IFERROR(VLOOKUP(B110,'[1]RICEW Tracker'!$C$10:$H$95,3,FALSE),"")</f>
        <v/>
      </c>
      <c r="AC110" s="23" t="str">
        <f>IFERROR(VLOOKUP(B110,'[1]RICEW Tracker'!$C$17:$H$95,4,FALSE),"")</f>
        <v/>
      </c>
      <c r="AD110" s="23" t="str">
        <f>IFERROR(VLOOKUP(B110,'[1]RICEW Tracker'!$C$17:$H$95,5,FALSE),"")</f>
        <v/>
      </c>
      <c r="AE110" s="23" t="str">
        <f>IFERROR(VLOOKUP(B110,'[1]RICEW Tracker'!$C$17:$H$95,6,FALSE),"")</f>
        <v/>
      </c>
      <c r="AF110" s="23" t="str">
        <f>IFERROR(VLOOKUP(B110,'[1]RICEW Tracker'!$C$17:$H$95,7,FALSE),"")</f>
        <v/>
      </c>
      <c r="AG110" s="23" t="str">
        <f>IFERROR(VLOOKUP(D110,'[1]RICEW Tracker'!$C$17:$H$95,8,FALSE),"")</f>
        <v/>
      </c>
      <c r="AH110" s="24" t="str">
        <f t="shared" si="1"/>
        <v>Not Started</v>
      </c>
      <c r="AI110" s="42"/>
    </row>
    <row r="111" spans="1:35" s="26" customFormat="1" ht="15" hidden="1" customHeight="1" x14ac:dyDescent="0.25">
      <c r="A111" s="14" t="e">
        <f>VLOOKUP(WICERMaster[[#This Row],[RICEW ID]],[1]Sheet4!#REF!,1,FALSE)</f>
        <v>#REF!</v>
      </c>
      <c r="B111" s="15" t="s">
        <v>190</v>
      </c>
      <c r="C111" s="16" t="s">
        <v>191</v>
      </c>
      <c r="D111" s="16" t="s">
        <v>32</v>
      </c>
      <c r="E111" s="17" t="s">
        <v>33</v>
      </c>
      <c r="F111" s="17"/>
      <c r="G111" s="18" t="s">
        <v>92</v>
      </c>
      <c r="H111" s="18" t="s">
        <v>92</v>
      </c>
      <c r="I111" s="18" t="s">
        <v>93</v>
      </c>
      <c r="J111" s="18" t="s">
        <v>93</v>
      </c>
      <c r="K111" s="32" t="s">
        <v>92</v>
      </c>
      <c r="L111" s="20"/>
      <c r="M111" s="66" t="s">
        <v>92</v>
      </c>
      <c r="N111" s="19" t="str">
        <f>IFERROR(VLOOKUP(B111,'[1]SQA Test design plan'!$F$4:$K$400,3,FALSE),"")</f>
        <v/>
      </c>
      <c r="O111" s="19" t="str">
        <f>IFERROR(VLOOKUP(B111,'[1]SQA Test design plan'!$F$4:$K$400,4,FALSE),"")</f>
        <v/>
      </c>
      <c r="P111" s="19" t="str">
        <f>IFERROR(VLOOKUP(B111,'[1]SQA Test design plan'!$F$4:$K$400,5,FALSE),"")</f>
        <v/>
      </c>
      <c r="Q111" s="19" t="str">
        <f>IFERROR(VLOOKUP(B111,'[1]SQA Test design plan'!$F$4:$K$400,6,FALSE),"")</f>
        <v/>
      </c>
      <c r="R111" s="19"/>
      <c r="S111" s="22"/>
      <c r="T111" s="22"/>
      <c r="U111" s="22"/>
      <c r="V111" s="22"/>
      <c r="W111" s="22"/>
      <c r="X111" s="22"/>
      <c r="Y111" s="22"/>
      <c r="Z111" s="22"/>
      <c r="AA111" s="33"/>
      <c r="AB111" s="23" t="str">
        <f>IFERROR(VLOOKUP(B111,'[1]RICEW Tracker'!$C$10:$H$95,3,FALSE),"")</f>
        <v/>
      </c>
      <c r="AC111" s="23" t="str">
        <f>IFERROR(VLOOKUP(B111,'[1]RICEW Tracker'!$C$17:$H$95,4,FALSE),"")</f>
        <v/>
      </c>
      <c r="AD111" s="23" t="str">
        <f>IFERROR(VLOOKUP(B111,'[1]RICEW Tracker'!$C$17:$H$95,5,FALSE),"")</f>
        <v/>
      </c>
      <c r="AE111" s="23" t="str">
        <f>IFERROR(VLOOKUP(B111,'[1]RICEW Tracker'!$C$17:$H$95,6,FALSE),"")</f>
        <v/>
      </c>
      <c r="AF111" s="23" t="str">
        <f>IFERROR(VLOOKUP(B111,'[1]RICEW Tracker'!$C$17:$H$95,7,FALSE),"")</f>
        <v/>
      </c>
      <c r="AG111" s="23" t="str">
        <f>IFERROR(VLOOKUP(D111,'[1]RICEW Tracker'!$C$17:$H$95,8,FALSE),"")</f>
        <v/>
      </c>
      <c r="AH111" s="24" t="str">
        <f t="shared" si="1"/>
        <v>Not Started</v>
      </c>
    </row>
    <row r="112" spans="1:35" s="26" customFormat="1" ht="15" hidden="1" customHeight="1" x14ac:dyDescent="0.25">
      <c r="A112" s="14" t="e">
        <f>VLOOKUP(WICERMaster[[#This Row],[RICEW ID]],[1]Sheet4!#REF!,1,FALSE)</f>
        <v>#REF!</v>
      </c>
      <c r="B112" s="15" t="s">
        <v>497</v>
      </c>
      <c r="C112" s="16" t="s">
        <v>498</v>
      </c>
      <c r="D112" s="16" t="s">
        <v>32</v>
      </c>
      <c r="E112" s="17" t="s">
        <v>66</v>
      </c>
      <c r="F112" s="17"/>
      <c r="G112" s="18" t="s">
        <v>92</v>
      </c>
      <c r="H112" s="18" t="s">
        <v>92</v>
      </c>
      <c r="I112" s="18" t="s">
        <v>93</v>
      </c>
      <c r="J112" s="18" t="s">
        <v>93</v>
      </c>
      <c r="K112" s="32" t="s">
        <v>92</v>
      </c>
      <c r="L112" s="21"/>
      <c r="M112" s="66" t="s">
        <v>92</v>
      </c>
      <c r="N112" s="19" t="str">
        <f>IFERROR(VLOOKUP(B112,'[1]SQA Test design plan'!$F$4:$K$400,3,FALSE),"")</f>
        <v/>
      </c>
      <c r="O112" s="19" t="str">
        <f>IFERROR(VLOOKUP(B112,'[1]SQA Test design plan'!$F$4:$K$400,4,FALSE),"")</f>
        <v/>
      </c>
      <c r="P112" s="19" t="str">
        <f>IFERROR(VLOOKUP(B112,'[1]SQA Test design plan'!$F$4:$K$400,5,FALSE),"")</f>
        <v/>
      </c>
      <c r="Q112" s="19" t="str">
        <f>IFERROR(VLOOKUP(B112,'[1]SQA Test design plan'!$F$4:$K$400,6,FALSE),"")</f>
        <v/>
      </c>
      <c r="R112" s="19"/>
      <c r="S112" s="22"/>
      <c r="T112" s="22"/>
      <c r="U112" s="22"/>
      <c r="V112" s="22"/>
      <c r="W112" s="22"/>
      <c r="X112" s="22"/>
      <c r="Y112" s="22"/>
      <c r="Z112" s="22"/>
      <c r="AA112" s="23"/>
      <c r="AB112" s="23" t="str">
        <f>IFERROR(VLOOKUP(B112,'[1]RICEW Tracker'!$C$10:$H$95,3,FALSE),"")</f>
        <v/>
      </c>
      <c r="AC112" s="23" t="str">
        <f>IFERROR(VLOOKUP(B112,'[1]RICEW Tracker'!$C$17:$H$95,4,FALSE),"")</f>
        <v/>
      </c>
      <c r="AD112" s="23" t="str">
        <f>IFERROR(VLOOKUP(B112,'[1]RICEW Tracker'!$C$17:$H$95,5,FALSE),"")</f>
        <v/>
      </c>
      <c r="AE112" s="23" t="str">
        <f>IFERROR(VLOOKUP(B112,'[1]RICEW Tracker'!$C$17:$H$95,6,FALSE),"")</f>
        <v/>
      </c>
      <c r="AF112" s="23" t="str">
        <f>IFERROR(VLOOKUP(B112,'[1]RICEW Tracker'!$C$17:$H$95,7,FALSE),"")</f>
        <v/>
      </c>
      <c r="AG112" s="23" t="str">
        <f>IFERROR(VLOOKUP(D112,'[1]RICEW Tracker'!$C$17:$H$95,8,FALSE),"")</f>
        <v/>
      </c>
      <c r="AH112" s="24" t="str">
        <f t="shared" si="1"/>
        <v>Not Started</v>
      </c>
      <c r="AI112" s="37"/>
    </row>
    <row r="113" spans="1:35" s="26" customFormat="1" ht="15" hidden="1" customHeight="1" x14ac:dyDescent="0.25">
      <c r="A113" s="14" t="e">
        <f>VLOOKUP(WICERMaster[[#This Row],[RICEW ID]],[1]Sheet4!#REF!,1,FALSE)</f>
        <v>#REF!</v>
      </c>
      <c r="B113" s="15" t="s">
        <v>515</v>
      </c>
      <c r="C113" s="16" t="s">
        <v>516</v>
      </c>
      <c r="D113" s="16" t="s">
        <v>32</v>
      </c>
      <c r="E113" s="17" t="s">
        <v>66</v>
      </c>
      <c r="F113" s="17"/>
      <c r="G113" s="18" t="s">
        <v>92</v>
      </c>
      <c r="H113" s="18" t="s">
        <v>92</v>
      </c>
      <c r="I113" s="18" t="s">
        <v>93</v>
      </c>
      <c r="J113" s="18" t="s">
        <v>93</v>
      </c>
      <c r="K113" s="32" t="s">
        <v>92</v>
      </c>
      <c r="L113" s="21"/>
      <c r="M113" s="66" t="s">
        <v>92</v>
      </c>
      <c r="N113" s="19" t="str">
        <f>IFERROR(VLOOKUP(B113,'[1]SQA Test design plan'!$F$4:$K$400,3,FALSE),"")</f>
        <v/>
      </c>
      <c r="O113" s="19" t="str">
        <f>IFERROR(VLOOKUP(B113,'[1]SQA Test design plan'!$F$4:$K$400,4,FALSE),"")</f>
        <v/>
      </c>
      <c r="P113" s="19" t="str">
        <f>IFERROR(VLOOKUP(B113,'[1]SQA Test design plan'!$F$4:$K$400,5,FALSE),"")</f>
        <v/>
      </c>
      <c r="Q113" s="19" t="str">
        <f>IFERROR(VLOOKUP(B113,'[1]SQA Test design plan'!$F$4:$K$400,6,FALSE),"")</f>
        <v/>
      </c>
      <c r="R113" s="19"/>
      <c r="S113" s="22"/>
      <c r="T113" s="22"/>
      <c r="U113" s="22"/>
      <c r="V113" s="22"/>
      <c r="W113" s="22"/>
      <c r="X113" s="22"/>
      <c r="Y113" s="22"/>
      <c r="Z113" s="22"/>
      <c r="AA113" s="23"/>
      <c r="AB113" s="23" t="str">
        <f>IFERROR(VLOOKUP(B113,'[1]RICEW Tracker'!$C$10:$H$95,3,FALSE),"")</f>
        <v/>
      </c>
      <c r="AC113" s="23" t="str">
        <f>IFERROR(VLOOKUP(B113,'[1]RICEW Tracker'!$C$17:$H$95,4,FALSE),"")</f>
        <v/>
      </c>
      <c r="AD113" s="23" t="str">
        <f>IFERROR(VLOOKUP(B113,'[1]RICEW Tracker'!$C$17:$H$95,5,FALSE),"")</f>
        <v/>
      </c>
      <c r="AE113" s="23" t="str">
        <f>IFERROR(VLOOKUP(B113,'[1]RICEW Tracker'!$C$17:$H$95,6,FALSE),"")</f>
        <v/>
      </c>
      <c r="AF113" s="23" t="str">
        <f>IFERROR(VLOOKUP(B113,'[1]RICEW Tracker'!$C$17:$H$95,7,FALSE),"")</f>
        <v/>
      </c>
      <c r="AG113" s="23" t="str">
        <f>IFERROR(VLOOKUP(D113,'[1]RICEW Tracker'!$C$17:$H$95,8,FALSE),"")</f>
        <v/>
      </c>
      <c r="AH113" s="24" t="str">
        <f t="shared" si="1"/>
        <v>Not Started</v>
      </c>
      <c r="AI113" s="37"/>
    </row>
    <row r="114" spans="1:35" s="26" customFormat="1" ht="15" hidden="1" customHeight="1" x14ac:dyDescent="0.25">
      <c r="A114" s="14" t="e">
        <f>VLOOKUP(WICERMaster[[#This Row],[RICEW ID]],[1]Sheet4!#REF!,1,FALSE)</f>
        <v>#REF!</v>
      </c>
      <c r="B114" s="15" t="s">
        <v>533</v>
      </c>
      <c r="C114" s="16" t="s">
        <v>534</v>
      </c>
      <c r="D114" s="16" t="s">
        <v>32</v>
      </c>
      <c r="E114" s="17" t="s">
        <v>66</v>
      </c>
      <c r="F114" s="17"/>
      <c r="G114" s="18" t="s">
        <v>92</v>
      </c>
      <c r="H114" s="18" t="s">
        <v>92</v>
      </c>
      <c r="I114" s="18" t="s">
        <v>93</v>
      </c>
      <c r="J114" s="18" t="s">
        <v>93</v>
      </c>
      <c r="K114" s="32" t="s">
        <v>92</v>
      </c>
      <c r="L114" s="21"/>
      <c r="M114" s="66" t="s">
        <v>92</v>
      </c>
      <c r="N114" s="19" t="str">
        <f>IFERROR(VLOOKUP(B114,'[1]SQA Test design plan'!$F$4:$K$400,3,FALSE),"")</f>
        <v/>
      </c>
      <c r="O114" s="19" t="str">
        <f>IFERROR(VLOOKUP(B114,'[1]SQA Test design plan'!$F$4:$K$400,4,FALSE),"")</f>
        <v/>
      </c>
      <c r="P114" s="19" t="str">
        <f>IFERROR(VLOOKUP(B114,'[1]SQA Test design plan'!$F$4:$K$400,5,FALSE),"")</f>
        <v/>
      </c>
      <c r="Q114" s="19" t="str">
        <f>IFERROR(VLOOKUP(B114,'[1]SQA Test design plan'!$F$4:$K$400,6,FALSE),"")</f>
        <v/>
      </c>
      <c r="R114" s="19"/>
      <c r="S114" s="22"/>
      <c r="T114" s="22"/>
      <c r="U114" s="22"/>
      <c r="V114" s="22"/>
      <c r="W114" s="22"/>
      <c r="X114" s="22"/>
      <c r="Y114" s="22"/>
      <c r="Z114" s="22"/>
      <c r="AA114" s="23"/>
      <c r="AB114" s="23" t="str">
        <f>IFERROR(VLOOKUP(B114,'[1]RICEW Tracker'!$C$10:$H$95,3,FALSE),"")</f>
        <v/>
      </c>
      <c r="AC114" s="23" t="str">
        <f>IFERROR(VLOOKUP(B114,'[1]RICEW Tracker'!$C$17:$H$95,4,FALSE),"")</f>
        <v/>
      </c>
      <c r="AD114" s="23" t="str">
        <f>IFERROR(VLOOKUP(B114,'[1]RICEW Tracker'!$C$17:$H$95,5,FALSE),"")</f>
        <v/>
      </c>
      <c r="AE114" s="23" t="str">
        <f>IFERROR(VLOOKUP(B114,'[1]RICEW Tracker'!$C$17:$H$95,6,FALSE),"")</f>
        <v/>
      </c>
      <c r="AF114" s="23" t="str">
        <f>IFERROR(VLOOKUP(B114,'[1]RICEW Tracker'!$C$17:$H$95,7,FALSE),"")</f>
        <v/>
      </c>
      <c r="AG114" s="23" t="str">
        <f>IFERROR(VLOOKUP(D114,'[1]RICEW Tracker'!$C$17:$H$95,8,FALSE),"")</f>
        <v/>
      </c>
      <c r="AH114" s="24" t="str">
        <f t="shared" si="1"/>
        <v>Not Started</v>
      </c>
      <c r="AI114" s="37"/>
    </row>
    <row r="115" spans="1:35" s="14" customFormat="1" ht="15" hidden="1" customHeight="1" x14ac:dyDescent="0.25">
      <c r="A115" s="14" t="e">
        <f>VLOOKUP(WICERMaster[[#This Row],[RICEW ID]],[1]Sheet4!#REF!,1,FALSE)</f>
        <v>#REF!</v>
      </c>
      <c r="B115" s="15" t="s">
        <v>780</v>
      </c>
      <c r="C115" s="16" t="s">
        <v>781</v>
      </c>
      <c r="D115" s="16" t="s">
        <v>32</v>
      </c>
      <c r="E115" s="17" t="s">
        <v>69</v>
      </c>
      <c r="F115" s="17"/>
      <c r="G115" s="18" t="s">
        <v>92</v>
      </c>
      <c r="H115" s="18" t="s">
        <v>92</v>
      </c>
      <c r="I115" s="18" t="s">
        <v>93</v>
      </c>
      <c r="J115" s="18" t="s">
        <v>93</v>
      </c>
      <c r="K115" s="32" t="s">
        <v>92</v>
      </c>
      <c r="L115" s="21"/>
      <c r="M115" s="66" t="s">
        <v>92</v>
      </c>
      <c r="N115" s="19" t="str">
        <f>IFERROR(VLOOKUP(B115,'[1]SQA Test design plan'!$F$4:$K$400,3,FALSE),"")</f>
        <v/>
      </c>
      <c r="O115" s="19" t="str">
        <f>IFERROR(VLOOKUP(B115,'[1]SQA Test design plan'!$F$4:$K$400,4,FALSE),"")</f>
        <v/>
      </c>
      <c r="P115" s="19" t="str">
        <f>IFERROR(VLOOKUP(B115,'[1]SQA Test design plan'!$F$4:$K$400,5,FALSE),"")</f>
        <v/>
      </c>
      <c r="Q115" s="19" t="str">
        <f>IFERROR(VLOOKUP(B115,'[1]SQA Test design plan'!$F$4:$K$400,6,FALSE),"")</f>
        <v/>
      </c>
      <c r="R115" s="19"/>
      <c r="S115" s="22"/>
      <c r="T115" s="22"/>
      <c r="U115" s="22"/>
      <c r="V115" s="22"/>
      <c r="W115" s="22"/>
      <c r="X115" s="22"/>
      <c r="Y115" s="22"/>
      <c r="Z115" s="22"/>
      <c r="AA115" s="33"/>
      <c r="AB115" s="23" t="str">
        <f>IFERROR(VLOOKUP(B115,'[1]RICEW Tracker'!$C$10:$H$95,3,FALSE),"")</f>
        <v/>
      </c>
      <c r="AC115" s="23" t="str">
        <f>IFERROR(VLOOKUP(B115,'[1]RICEW Tracker'!$C$17:$H$95,4,FALSE),"")</f>
        <v/>
      </c>
      <c r="AD115" s="23" t="str">
        <f>IFERROR(VLOOKUP(B115,'[1]RICEW Tracker'!$C$17:$H$95,5,FALSE),"")</f>
        <v/>
      </c>
      <c r="AE115" s="23" t="str">
        <f>IFERROR(VLOOKUP(B115,'[1]RICEW Tracker'!$C$17:$H$95,6,FALSE),"")</f>
        <v/>
      </c>
      <c r="AF115" s="23" t="str">
        <f>IFERROR(VLOOKUP(B115,'[1]RICEW Tracker'!$C$17:$H$95,7,FALSE),"")</f>
        <v/>
      </c>
      <c r="AG115" s="23" t="str">
        <f>IFERROR(VLOOKUP(D115,'[1]RICEW Tracker'!$C$17:$H$95,8,FALSE),"")</f>
        <v/>
      </c>
      <c r="AH115" s="24" t="str">
        <f t="shared" si="1"/>
        <v>Not Started</v>
      </c>
      <c r="AI115" s="37"/>
    </row>
    <row r="116" spans="1:35" s="26" customFormat="1" ht="33.6" hidden="1" customHeight="1" x14ac:dyDescent="0.25">
      <c r="A116" s="14" t="e">
        <f>VLOOKUP(WICERMaster[[#This Row],[RICEW ID]],[1]Sheet4!#REF!,1,FALSE)</f>
        <v>#REF!</v>
      </c>
      <c r="B116" s="15" t="s">
        <v>798</v>
      </c>
      <c r="C116" s="16" t="s">
        <v>799</v>
      </c>
      <c r="D116" s="16" t="s">
        <v>32</v>
      </c>
      <c r="E116" s="17" t="s">
        <v>69</v>
      </c>
      <c r="F116" s="17"/>
      <c r="G116" s="18" t="s">
        <v>92</v>
      </c>
      <c r="H116" s="18" t="s">
        <v>92</v>
      </c>
      <c r="I116" s="18" t="s">
        <v>93</v>
      </c>
      <c r="J116" s="18" t="s">
        <v>93</v>
      </c>
      <c r="K116" s="32" t="s">
        <v>92</v>
      </c>
      <c r="L116" s="21"/>
      <c r="M116" s="66" t="s">
        <v>92</v>
      </c>
      <c r="N116" s="19" t="str">
        <f>IFERROR(VLOOKUP(B116,'[1]SQA Test design plan'!$F$4:$K$400,3,FALSE),"")</f>
        <v/>
      </c>
      <c r="O116" s="19" t="str">
        <f>IFERROR(VLOOKUP(B116,'[1]SQA Test design plan'!$F$4:$K$400,4,FALSE),"")</f>
        <v/>
      </c>
      <c r="P116" s="19" t="str">
        <f>IFERROR(VLOOKUP(B116,'[1]SQA Test design plan'!$F$4:$K$400,5,FALSE),"")</f>
        <v/>
      </c>
      <c r="Q116" s="19" t="str">
        <f>IFERROR(VLOOKUP(B116,'[1]SQA Test design plan'!$F$4:$K$400,6,FALSE),"")</f>
        <v/>
      </c>
      <c r="R116" s="19"/>
      <c r="S116" s="22"/>
      <c r="T116" s="22"/>
      <c r="U116" s="22"/>
      <c r="V116" s="22"/>
      <c r="W116" s="22"/>
      <c r="X116" s="22"/>
      <c r="Y116" s="22"/>
      <c r="Z116" s="22"/>
      <c r="AA116" s="33"/>
      <c r="AB116" s="23" t="str">
        <f>IFERROR(VLOOKUP(B116,'[1]RICEW Tracker'!$C$10:$H$95,3,FALSE),"")</f>
        <v/>
      </c>
      <c r="AC116" s="23" t="str">
        <f>IFERROR(VLOOKUP(B116,'[1]RICEW Tracker'!$C$17:$H$95,4,FALSE),"")</f>
        <v/>
      </c>
      <c r="AD116" s="23" t="str">
        <f>IFERROR(VLOOKUP(B116,'[1]RICEW Tracker'!$C$17:$H$95,5,FALSE),"")</f>
        <v/>
      </c>
      <c r="AE116" s="23" t="str">
        <f>IFERROR(VLOOKUP(B116,'[1]RICEW Tracker'!$C$17:$H$95,6,FALSE),"")</f>
        <v/>
      </c>
      <c r="AF116" s="23" t="str">
        <f>IFERROR(VLOOKUP(B116,'[1]RICEW Tracker'!$C$17:$H$95,7,FALSE),"")</f>
        <v/>
      </c>
      <c r="AG116" s="23" t="str">
        <f>IFERROR(VLOOKUP(D116,'[1]RICEW Tracker'!$C$17:$H$95,8,FALSE),"")</f>
        <v/>
      </c>
      <c r="AH116" s="24" t="str">
        <f t="shared" si="1"/>
        <v>Not Started</v>
      </c>
      <c r="AI116" s="37"/>
    </row>
    <row r="117" spans="1:35" s="26" customFormat="1" ht="15" hidden="1" customHeight="1" x14ac:dyDescent="0.25">
      <c r="A117" s="14" t="e">
        <f>VLOOKUP(WICERMaster[[#This Row],[RICEW ID]],[1]Sheet4!#REF!,1,FALSE)</f>
        <v>#REF!</v>
      </c>
      <c r="B117" s="15" t="s">
        <v>804</v>
      </c>
      <c r="C117" s="16" t="s">
        <v>805</v>
      </c>
      <c r="D117" s="16" t="s">
        <v>32</v>
      </c>
      <c r="E117" s="17" t="s">
        <v>69</v>
      </c>
      <c r="F117" s="17"/>
      <c r="G117" s="18" t="s">
        <v>92</v>
      </c>
      <c r="H117" s="18" t="s">
        <v>92</v>
      </c>
      <c r="I117" s="18" t="s">
        <v>93</v>
      </c>
      <c r="J117" s="18" t="s">
        <v>93</v>
      </c>
      <c r="K117" s="32" t="s">
        <v>92</v>
      </c>
      <c r="L117" s="21"/>
      <c r="M117" s="66" t="s">
        <v>92</v>
      </c>
      <c r="N117" s="19" t="str">
        <f>IFERROR(VLOOKUP(B117,'[1]SQA Test design plan'!$F$4:$K$400,3,FALSE),"")</f>
        <v/>
      </c>
      <c r="O117" s="19" t="str">
        <f>IFERROR(VLOOKUP(B117,'[1]SQA Test design plan'!$F$4:$K$400,4,FALSE),"")</f>
        <v/>
      </c>
      <c r="P117" s="19" t="str">
        <f>IFERROR(VLOOKUP(B117,'[1]SQA Test design plan'!$F$4:$K$400,5,FALSE),"")</f>
        <v/>
      </c>
      <c r="Q117" s="19" t="str">
        <f>IFERROR(VLOOKUP(B117,'[1]SQA Test design plan'!$F$4:$K$400,6,FALSE),"")</f>
        <v/>
      </c>
      <c r="R117" s="19"/>
      <c r="S117" s="22"/>
      <c r="T117" s="22"/>
      <c r="U117" s="22"/>
      <c r="V117" s="22"/>
      <c r="W117" s="22"/>
      <c r="X117" s="22"/>
      <c r="Y117" s="22"/>
      <c r="Z117" s="22"/>
      <c r="AA117" s="33"/>
      <c r="AB117" s="23" t="str">
        <f>IFERROR(VLOOKUP(B117,'[1]RICEW Tracker'!$C$10:$H$95,3,FALSE),"")</f>
        <v/>
      </c>
      <c r="AC117" s="23" t="str">
        <f>IFERROR(VLOOKUP(B117,'[1]RICEW Tracker'!$C$17:$H$95,4,FALSE),"")</f>
        <v/>
      </c>
      <c r="AD117" s="23" t="str">
        <f>IFERROR(VLOOKUP(B117,'[1]RICEW Tracker'!$C$17:$H$95,5,FALSE),"")</f>
        <v/>
      </c>
      <c r="AE117" s="23" t="str">
        <f>IFERROR(VLOOKUP(B117,'[1]RICEW Tracker'!$C$17:$H$95,6,FALSE),"")</f>
        <v/>
      </c>
      <c r="AF117" s="23" t="str">
        <f>IFERROR(VLOOKUP(B117,'[1]RICEW Tracker'!$C$17:$H$95,7,FALSE),"")</f>
        <v/>
      </c>
      <c r="AG117" s="23" t="str">
        <f>IFERROR(VLOOKUP(D117,'[1]RICEW Tracker'!$C$17:$H$95,8,FALSE),"")</f>
        <v/>
      </c>
      <c r="AH117" s="24" t="str">
        <f t="shared" si="1"/>
        <v>Not Started</v>
      </c>
      <c r="AI117" s="37"/>
    </row>
    <row r="118" spans="1:35" s="26" customFormat="1" ht="15" hidden="1" customHeight="1" x14ac:dyDescent="0.25">
      <c r="A118" s="14" t="e">
        <f>VLOOKUP(WICERMaster[[#This Row],[RICEW ID]],[1]Sheet4!#REF!,1,FALSE)</f>
        <v>#REF!</v>
      </c>
      <c r="B118" s="15" t="s">
        <v>1076</v>
      </c>
      <c r="C118" s="16" t="s">
        <v>1077</v>
      </c>
      <c r="D118" s="16" t="s">
        <v>32</v>
      </c>
      <c r="E118" s="17" t="s">
        <v>255</v>
      </c>
      <c r="F118" s="17"/>
      <c r="G118" s="18" t="s">
        <v>92</v>
      </c>
      <c r="H118" s="18" t="s">
        <v>92</v>
      </c>
      <c r="I118" s="18" t="s">
        <v>93</v>
      </c>
      <c r="J118" s="18" t="s">
        <v>93</v>
      </c>
      <c r="K118" s="32" t="s">
        <v>92</v>
      </c>
      <c r="L118" s="20"/>
      <c r="M118" s="66" t="s">
        <v>92</v>
      </c>
      <c r="N118" s="19" t="str">
        <f>IFERROR(VLOOKUP(B118,'[1]SQA Test design plan'!$F$4:$K$400,3,FALSE),"")</f>
        <v/>
      </c>
      <c r="O118" s="19" t="str">
        <f>IFERROR(VLOOKUP(B118,'[1]SQA Test design plan'!$F$4:$K$400,4,FALSE),"")</f>
        <v/>
      </c>
      <c r="P118" s="19" t="str">
        <f>IFERROR(VLOOKUP(B118,'[1]SQA Test design plan'!$F$4:$K$400,5,FALSE),"")</f>
        <v/>
      </c>
      <c r="Q118" s="19" t="str">
        <f>IFERROR(VLOOKUP(B118,'[1]SQA Test design plan'!$F$4:$K$400,6,FALSE),"")</f>
        <v/>
      </c>
      <c r="R118" s="19"/>
      <c r="S118" s="22"/>
      <c r="T118" s="22"/>
      <c r="U118" s="22"/>
      <c r="V118" s="22"/>
      <c r="W118" s="22"/>
      <c r="X118" s="22"/>
      <c r="Y118" s="22"/>
      <c r="Z118" s="22"/>
      <c r="AA118" s="33"/>
      <c r="AB118" s="23" t="str">
        <f>IFERROR(VLOOKUP(B118,'[1]RICEW Tracker'!$C$10:$H$95,3,FALSE),"")</f>
        <v/>
      </c>
      <c r="AC118" s="23" t="str">
        <f>IFERROR(VLOOKUP(B118,'[1]RICEW Tracker'!$C$17:$H$95,4,FALSE),"")</f>
        <v/>
      </c>
      <c r="AD118" s="23" t="str">
        <f>IFERROR(VLOOKUP(B118,'[1]RICEW Tracker'!$C$17:$H$95,5,FALSE),"")</f>
        <v/>
      </c>
      <c r="AE118" s="23" t="str">
        <f>IFERROR(VLOOKUP(B118,'[1]RICEW Tracker'!$C$17:$H$95,6,FALSE),"")</f>
        <v/>
      </c>
      <c r="AF118" s="23" t="str">
        <f>IFERROR(VLOOKUP(B118,'[1]RICEW Tracker'!$C$17:$H$95,7,FALSE),"")</f>
        <v/>
      </c>
      <c r="AG118" s="23" t="str">
        <f>IFERROR(VLOOKUP(D118,'[1]RICEW Tracker'!$C$17:$H$95,8,FALSE),"")</f>
        <v/>
      </c>
      <c r="AH118" s="24" t="str">
        <f t="shared" si="1"/>
        <v>Not Started</v>
      </c>
      <c r="AI118" s="37"/>
    </row>
    <row r="119" spans="1:35" s="26" customFormat="1" ht="15" hidden="1" customHeight="1" x14ac:dyDescent="0.25">
      <c r="A119" s="14" t="e">
        <f>VLOOKUP(WICERMaster[[#This Row],[RICEW ID]],[1]Sheet4!#REF!,1,FALSE)</f>
        <v>#REF!</v>
      </c>
      <c r="B119" s="15" t="s">
        <v>1068</v>
      </c>
      <c r="C119" s="16" t="s">
        <v>1069</v>
      </c>
      <c r="D119" s="16" t="s">
        <v>149</v>
      </c>
      <c r="E119" s="17" t="s">
        <v>255</v>
      </c>
      <c r="F119" s="17"/>
      <c r="G119" s="18" t="s">
        <v>166</v>
      </c>
      <c r="H119" s="18" t="s">
        <v>166</v>
      </c>
      <c r="I119" s="18" t="s">
        <v>35</v>
      </c>
      <c r="J119" s="17" t="s">
        <v>154</v>
      </c>
      <c r="K119" s="19" t="s">
        <v>37</v>
      </c>
      <c r="L119" s="20">
        <f>VLOOKUP(B119,'[2]Data from Pivot'!$F$4:$G$224,2,FALSE)</f>
        <v>43241</v>
      </c>
      <c r="M119" s="67" t="s">
        <v>101</v>
      </c>
      <c r="N119" s="19" t="str">
        <f>IFERROR(VLOOKUP(B119,'[1]SQA Test design plan'!$F$4:$K$400,3,FALSE),"")</f>
        <v/>
      </c>
      <c r="O119" s="19" t="str">
        <f>IFERROR(VLOOKUP(B119,'[1]SQA Test design plan'!$F$4:$K$400,4,FALSE),"")</f>
        <v/>
      </c>
      <c r="P119" s="19" t="str">
        <f>IFERROR(VLOOKUP(B119,'[1]SQA Test design plan'!$F$4:$K$400,5,FALSE),"")</f>
        <v/>
      </c>
      <c r="Q119" s="19" t="str">
        <f>IFERROR(VLOOKUP(B119,'[1]SQA Test design plan'!$F$4:$K$400,6,FALSE),"")</f>
        <v/>
      </c>
      <c r="R119" s="19"/>
      <c r="S119" s="21">
        <v>43316</v>
      </c>
      <c r="T119" s="21"/>
      <c r="U119" s="21"/>
      <c r="V119" s="21"/>
      <c r="W119" s="21"/>
      <c r="X119" s="21"/>
      <c r="Y119" s="21"/>
      <c r="Z119" s="21" t="s">
        <v>102</v>
      </c>
      <c r="AA119" s="23"/>
      <c r="AB119" s="23" t="str">
        <f>IFERROR(VLOOKUP(B119,'[1]RICEW Tracker'!$C$10:$H$95,3,FALSE),"")</f>
        <v/>
      </c>
      <c r="AC119" s="23" t="str">
        <f>IFERROR(VLOOKUP(B119,'[1]RICEW Tracker'!$C$17:$H$95,4,FALSE),"")</f>
        <v/>
      </c>
      <c r="AD119" s="23" t="str">
        <f>IFERROR(VLOOKUP(B119,'[1]RICEW Tracker'!$C$17:$H$95,5,FALSE),"")</f>
        <v/>
      </c>
      <c r="AE119" s="23" t="str">
        <f>IFERROR(VLOOKUP(B119,'[1]RICEW Tracker'!$C$17:$H$95,6,FALSE),"")</f>
        <v/>
      </c>
      <c r="AF119" s="23" t="str">
        <f>IFERROR(VLOOKUP(B119,'[1]RICEW Tracker'!$C$17:$H$95,7,FALSE),"")</f>
        <v/>
      </c>
      <c r="AG119" s="23" t="str">
        <f>IFERROR(VLOOKUP(D119,'[1]RICEW Tracker'!$C$17:$H$95,8,FALSE),"")</f>
        <v/>
      </c>
      <c r="AH119" s="24" t="str">
        <f t="shared" si="1"/>
        <v>Not Started</v>
      </c>
      <c r="AI119" s="37"/>
    </row>
    <row r="120" spans="1:35" s="41" customFormat="1" ht="15" hidden="1" customHeight="1" x14ac:dyDescent="0.25">
      <c r="A120" s="14" t="e">
        <f>VLOOKUP(WICERMaster[[#This Row],[RICEW ID]],[1]Sheet4!#REF!,1,FALSE)</f>
        <v>#REF!</v>
      </c>
      <c r="B120" s="35" t="s">
        <v>158</v>
      </c>
      <c r="C120" s="18" t="s">
        <v>159</v>
      </c>
      <c r="D120" s="16" t="s">
        <v>149</v>
      </c>
      <c r="E120" s="17" t="s">
        <v>33</v>
      </c>
      <c r="F120" s="17"/>
      <c r="G120" s="18" t="s">
        <v>45</v>
      </c>
      <c r="H120" s="18" t="s">
        <v>45</v>
      </c>
      <c r="I120" s="18" t="s">
        <v>35</v>
      </c>
      <c r="J120" s="18" t="s">
        <v>36</v>
      </c>
      <c r="K120" s="19" t="s">
        <v>37</v>
      </c>
      <c r="L120" s="20">
        <f>VLOOKUP(B120,'[2]Data from Pivot'!$F$4:$G$224,2,FALSE)</f>
        <v>43264</v>
      </c>
      <c r="M120" s="67" t="s">
        <v>38</v>
      </c>
      <c r="N120" s="19" t="str">
        <f>IFERROR(VLOOKUP(B120,'[1]SQA Test design plan'!$F$4:$K$400,3,FALSE),"")</f>
        <v/>
      </c>
      <c r="O120" s="19" t="str">
        <f>IFERROR(VLOOKUP(B120,'[1]SQA Test design plan'!$F$4:$K$400,4,FALSE),"")</f>
        <v/>
      </c>
      <c r="P120" s="19" t="str">
        <f>IFERROR(VLOOKUP(B120,'[1]SQA Test design plan'!$F$4:$K$400,5,FALSE),"")</f>
        <v/>
      </c>
      <c r="Q120" s="19" t="str">
        <f>IFERROR(VLOOKUP(B120,'[1]SQA Test design plan'!$F$4:$K$400,6,FALSE),"")</f>
        <v/>
      </c>
      <c r="R120" s="19"/>
      <c r="S120" s="21">
        <v>43285</v>
      </c>
      <c r="T120" s="21"/>
      <c r="U120" s="21"/>
      <c r="V120" s="21"/>
      <c r="W120" s="21"/>
      <c r="X120" s="21"/>
      <c r="Y120" s="21"/>
      <c r="Z120" s="21" t="s">
        <v>42</v>
      </c>
      <c r="AA120" s="36"/>
      <c r="AB120" s="23" t="str">
        <f>IFERROR(VLOOKUP(B120,'[1]RICEW Tracker'!$C$10:$H$95,3,FALSE),"")</f>
        <v/>
      </c>
      <c r="AC120" s="23" t="str">
        <f>IFERROR(VLOOKUP(B120,'[1]RICEW Tracker'!$C$17:$H$95,4,FALSE),"")</f>
        <v/>
      </c>
      <c r="AD120" s="23" t="str">
        <f>IFERROR(VLOOKUP(B120,'[1]RICEW Tracker'!$C$17:$H$95,5,FALSE),"")</f>
        <v/>
      </c>
      <c r="AE120" s="23" t="str">
        <f>IFERROR(VLOOKUP(B120,'[1]RICEW Tracker'!$C$17:$H$95,6,FALSE),"")</f>
        <v/>
      </c>
      <c r="AF120" s="23" t="str">
        <f>IFERROR(VLOOKUP(B120,'[1]RICEW Tracker'!$C$17:$H$95,7,FALSE),"")</f>
        <v/>
      </c>
      <c r="AG120" s="23" t="str">
        <f>IFERROR(VLOOKUP(D120,'[1]RICEW Tracker'!$C$17:$H$95,8,FALSE),"")</f>
        <v/>
      </c>
      <c r="AH120" s="24" t="str">
        <f t="shared" si="1"/>
        <v>Not Started</v>
      </c>
      <c r="AI120" s="26"/>
    </row>
    <row r="121" spans="1:35" s="26" customFormat="1" ht="15" hidden="1" customHeight="1" x14ac:dyDescent="0.25">
      <c r="A121" s="14" t="e">
        <f>VLOOKUP(WICERMaster[[#This Row],[RICEW ID]],[1]Sheet4!#REF!,1,FALSE)</f>
        <v>#REF!</v>
      </c>
      <c r="B121" s="15" t="s">
        <v>456</v>
      </c>
      <c r="C121" s="16" t="s">
        <v>457</v>
      </c>
      <c r="D121" s="16" t="s">
        <v>149</v>
      </c>
      <c r="E121" s="17" t="s">
        <v>33</v>
      </c>
      <c r="F121" s="17"/>
      <c r="G121" s="18" t="s">
        <v>45</v>
      </c>
      <c r="H121" s="18" t="s">
        <v>45</v>
      </c>
      <c r="I121" s="18" t="s">
        <v>35</v>
      </c>
      <c r="J121" s="17" t="s">
        <v>36</v>
      </c>
      <c r="K121" s="19" t="s">
        <v>37</v>
      </c>
      <c r="L121" s="21">
        <f>VLOOKUP(B121,'[2]Data from Pivot'!$F$4:$G$224,2,FALSE)</f>
        <v>43264</v>
      </c>
      <c r="M121" s="67" t="s">
        <v>101</v>
      </c>
      <c r="N121" s="19" t="str">
        <f>IFERROR(VLOOKUP(B121,'[1]SQA Test design plan'!$F$4:$K$400,3,FALSE),"")</f>
        <v/>
      </c>
      <c r="O121" s="19" t="str">
        <f>IFERROR(VLOOKUP(B121,'[1]SQA Test design plan'!$F$4:$K$400,4,FALSE),"")</f>
        <v/>
      </c>
      <c r="P121" s="19" t="str">
        <f>IFERROR(VLOOKUP(B121,'[1]SQA Test design plan'!$F$4:$K$400,5,FALSE),"")</f>
        <v/>
      </c>
      <c r="Q121" s="19" t="str">
        <f>IFERROR(VLOOKUP(B121,'[1]SQA Test design plan'!$F$4:$K$400,6,FALSE),"")</f>
        <v/>
      </c>
      <c r="R121" s="19"/>
      <c r="S121" s="21">
        <f>AA121</f>
        <v>43277</v>
      </c>
      <c r="T121" s="21"/>
      <c r="U121" s="21"/>
      <c r="V121" s="21"/>
      <c r="W121" s="21"/>
      <c r="X121" s="21"/>
      <c r="Y121" s="21"/>
      <c r="Z121" s="21" t="s">
        <v>102</v>
      </c>
      <c r="AA121" s="36">
        <v>43277</v>
      </c>
      <c r="AB121" s="23" t="str">
        <f>IFERROR(VLOOKUP(B121,'[1]RICEW Tracker'!$C$10:$H$95,3,FALSE),"")</f>
        <v/>
      </c>
      <c r="AC121" s="23" t="str">
        <f>IFERROR(VLOOKUP(B121,'[1]RICEW Tracker'!$C$17:$H$95,4,FALSE),"")</f>
        <v/>
      </c>
      <c r="AD121" s="23" t="str">
        <f>IFERROR(VLOOKUP(B121,'[1]RICEW Tracker'!$C$17:$H$95,5,FALSE),"")</f>
        <v/>
      </c>
      <c r="AE121" s="23" t="str">
        <f>IFERROR(VLOOKUP(B121,'[1]RICEW Tracker'!$C$17:$H$95,6,FALSE),"")</f>
        <v/>
      </c>
      <c r="AF121" s="23" t="str">
        <f>IFERROR(VLOOKUP(B121,'[1]RICEW Tracker'!$C$17:$H$95,7,FALSE),"")</f>
        <v/>
      </c>
      <c r="AG121" s="23" t="str">
        <f>IFERROR(VLOOKUP(D121,'[1]RICEW Tracker'!$C$17:$H$95,8,FALSE),"")</f>
        <v/>
      </c>
      <c r="AH121" s="24" t="str">
        <f t="shared" si="1"/>
        <v>Not Started</v>
      </c>
      <c r="AI121" s="37"/>
    </row>
    <row r="122" spans="1:35" s="14" customFormat="1" ht="15" hidden="1" customHeight="1" x14ac:dyDescent="0.25">
      <c r="A122" s="14" t="e">
        <f>VLOOKUP(WICERMaster[[#This Row],[RICEW ID]],[1]Sheet4!#REF!,1,FALSE)</f>
        <v>#REF!</v>
      </c>
      <c r="B122" s="15" t="s">
        <v>746</v>
      </c>
      <c r="C122" s="16" t="s">
        <v>747</v>
      </c>
      <c r="D122" s="16" t="s">
        <v>149</v>
      </c>
      <c r="E122" s="17" t="s">
        <v>69</v>
      </c>
      <c r="F122" s="17"/>
      <c r="G122" s="18" t="s">
        <v>45</v>
      </c>
      <c r="H122" s="18" t="s">
        <v>45</v>
      </c>
      <c r="I122" s="18" t="s">
        <v>35</v>
      </c>
      <c r="J122" s="17" t="s">
        <v>36</v>
      </c>
      <c r="K122" s="19" t="s">
        <v>37</v>
      </c>
      <c r="L122" s="21">
        <f>VLOOKUP(B122,'[2]Data from Pivot'!$F$4:$G$224,2,FALSE)</f>
        <v>43241</v>
      </c>
      <c r="M122" s="67" t="s">
        <v>38</v>
      </c>
      <c r="N122" s="19" t="str">
        <f>IFERROR(VLOOKUP(B122,'[1]SQA Test design plan'!$F$4:$K$400,3,FALSE),"")</f>
        <v/>
      </c>
      <c r="O122" s="19" t="str">
        <f>IFERROR(VLOOKUP(B122,'[1]SQA Test design plan'!$F$4:$K$400,4,FALSE),"")</f>
        <v/>
      </c>
      <c r="P122" s="19" t="str">
        <f>IFERROR(VLOOKUP(B122,'[1]SQA Test design plan'!$F$4:$K$400,5,FALSE),"")</f>
        <v/>
      </c>
      <c r="Q122" s="19" t="str">
        <f>IFERROR(VLOOKUP(B122,'[1]SQA Test design plan'!$F$4:$K$400,6,FALSE),"")</f>
        <v/>
      </c>
      <c r="R122" s="19"/>
      <c r="S122" s="21">
        <v>43287</v>
      </c>
      <c r="T122" s="21"/>
      <c r="U122" s="21"/>
      <c r="V122" s="21"/>
      <c r="W122" s="21"/>
      <c r="X122" s="21"/>
      <c r="Y122" s="21"/>
      <c r="Z122" s="21" t="s">
        <v>42</v>
      </c>
      <c r="AA122" s="36">
        <v>43285</v>
      </c>
      <c r="AB122" s="23" t="str">
        <f>IFERROR(VLOOKUP(B122,'[1]RICEW Tracker'!$C$10:$H$95,3,FALSE),"")</f>
        <v/>
      </c>
      <c r="AC122" s="23" t="str">
        <f>IFERROR(VLOOKUP(B122,'[1]RICEW Tracker'!$C$17:$H$95,4,FALSE),"")</f>
        <v/>
      </c>
      <c r="AD122" s="23" t="str">
        <f>IFERROR(VLOOKUP(B122,'[1]RICEW Tracker'!$C$17:$H$95,5,FALSE),"")</f>
        <v/>
      </c>
      <c r="AE122" s="23" t="str">
        <f>IFERROR(VLOOKUP(B122,'[1]RICEW Tracker'!$C$17:$H$95,6,FALSE),"")</f>
        <v/>
      </c>
      <c r="AF122" s="23" t="str">
        <f>IFERROR(VLOOKUP(B122,'[1]RICEW Tracker'!$C$17:$H$95,7,FALSE),"")</f>
        <v/>
      </c>
      <c r="AG122" s="23" t="str">
        <f>IFERROR(VLOOKUP(D122,'[1]RICEW Tracker'!$C$17:$H$95,8,FALSE),"")</f>
        <v/>
      </c>
      <c r="AH122" s="24" t="str">
        <f t="shared" si="1"/>
        <v>Not Started</v>
      </c>
      <c r="AI122" s="37"/>
    </row>
    <row r="123" spans="1:35" s="14" customFormat="1" ht="15" hidden="1" customHeight="1" x14ac:dyDescent="0.25">
      <c r="A123" s="14" t="e">
        <f>VLOOKUP(WICERMaster[[#This Row],[RICEW ID]],[1]Sheet4!#REF!,1,FALSE)</f>
        <v>#REF!</v>
      </c>
      <c r="B123" s="15" t="s">
        <v>470</v>
      </c>
      <c r="C123" s="16" t="s">
        <v>471</v>
      </c>
      <c r="D123" s="16" t="s">
        <v>149</v>
      </c>
      <c r="E123" s="17" t="s">
        <v>33</v>
      </c>
      <c r="F123" s="17"/>
      <c r="G123" s="18" t="s">
        <v>45</v>
      </c>
      <c r="H123" s="18" t="s">
        <v>45</v>
      </c>
      <c r="I123" s="18" t="s">
        <v>35</v>
      </c>
      <c r="J123" s="17" t="s">
        <v>179</v>
      </c>
      <c r="K123" s="19" t="s">
        <v>37</v>
      </c>
      <c r="L123" s="21">
        <f>VLOOKUP(B123,'[2]Data from Pivot'!$F$4:$G$224,2,FALSE)</f>
        <v>43264</v>
      </c>
      <c r="M123" s="67" t="s">
        <v>38</v>
      </c>
      <c r="N123" s="19" t="str">
        <f>IFERROR(VLOOKUP(B123,'[1]SQA Test design plan'!$F$4:$K$400,3,FALSE),"")</f>
        <v/>
      </c>
      <c r="O123" s="19" t="str">
        <f>IFERROR(VLOOKUP(B123,'[1]SQA Test design plan'!$F$4:$K$400,4,FALSE),"")</f>
        <v/>
      </c>
      <c r="P123" s="19">
        <v>8</v>
      </c>
      <c r="Q123" s="19">
        <v>6</v>
      </c>
      <c r="R123" s="19"/>
      <c r="S123" s="21">
        <v>43291</v>
      </c>
      <c r="T123" s="21"/>
      <c r="U123" s="21"/>
      <c r="V123" s="21"/>
      <c r="W123" s="21"/>
      <c r="X123" s="21"/>
      <c r="Y123" s="21"/>
      <c r="Z123" s="21" t="s">
        <v>42</v>
      </c>
      <c r="AA123" s="23"/>
      <c r="AB123" s="23" t="str">
        <f>IFERROR(VLOOKUP(B123,'[1]RICEW Tracker'!$C$10:$H$95,3,FALSE),"")</f>
        <v/>
      </c>
      <c r="AC123" s="23" t="str">
        <f>IFERROR(VLOOKUP(B123,'[1]RICEW Tracker'!$C$17:$H$95,4,FALSE),"")</f>
        <v/>
      </c>
      <c r="AD123" s="23" t="str">
        <f>IFERROR(VLOOKUP(B123,'[1]RICEW Tracker'!$C$17:$H$95,5,FALSE),"")</f>
        <v/>
      </c>
      <c r="AE123" s="23" t="str">
        <f>IFERROR(VLOOKUP(B123,'[1]RICEW Tracker'!$C$17:$H$95,6,FALSE),"")</f>
        <v/>
      </c>
      <c r="AF123" s="23" t="str">
        <f>IFERROR(VLOOKUP(B123,'[1]RICEW Tracker'!$C$17:$H$95,7,FALSE),"")</f>
        <v/>
      </c>
      <c r="AG123" s="23" t="str">
        <f>IFERROR(VLOOKUP(D123,'[1]RICEW Tracker'!$C$17:$H$95,8,FALSE),"")</f>
        <v/>
      </c>
      <c r="AH123" s="24" t="str">
        <f t="shared" si="1"/>
        <v>Not Started</v>
      </c>
      <c r="AI123" s="37"/>
    </row>
    <row r="124" spans="1:35" s="14" customFormat="1" ht="15" hidden="1" customHeight="1" x14ac:dyDescent="0.25">
      <c r="A124" s="14" t="e">
        <f>VLOOKUP(WICERMaster[[#This Row],[RICEW ID]],[1]Sheet4!#REF!,1,FALSE)</f>
        <v>#REF!</v>
      </c>
      <c r="B124" s="15" t="s">
        <v>726</v>
      </c>
      <c r="C124" s="16" t="s">
        <v>727</v>
      </c>
      <c r="D124" s="16" t="s">
        <v>149</v>
      </c>
      <c r="E124" s="17" t="s">
        <v>66</v>
      </c>
      <c r="F124" s="17"/>
      <c r="G124" s="18" t="s">
        <v>45</v>
      </c>
      <c r="H124" s="18" t="s">
        <v>45</v>
      </c>
      <c r="I124" s="18" t="s">
        <v>35</v>
      </c>
      <c r="J124" s="17" t="s">
        <v>179</v>
      </c>
      <c r="K124" s="19" t="s">
        <v>37</v>
      </c>
      <c r="L124" s="21">
        <f>VLOOKUP(B124,'[2]Data from Pivot'!$F$4:$G$224,2,FALSE)</f>
        <v>43238</v>
      </c>
      <c r="M124" s="67" t="s">
        <v>101</v>
      </c>
      <c r="N124" s="19" t="str">
        <f>IFERROR(VLOOKUP(B124,'[1]SQA Test design plan'!$F$4:$K$400,3,FALSE),"")</f>
        <v/>
      </c>
      <c r="O124" s="19" t="str">
        <f>IFERROR(VLOOKUP(B124,'[1]SQA Test design plan'!$F$4:$K$400,4,FALSE),"")</f>
        <v/>
      </c>
      <c r="P124" s="19" t="str">
        <f>IFERROR(VLOOKUP(B124,'[1]SQA Test design plan'!$F$4:$K$400,5,FALSE),"")</f>
        <v/>
      </c>
      <c r="Q124" s="19" t="str">
        <f>IFERROR(VLOOKUP(B124,'[1]SQA Test design plan'!$F$4:$K$400,6,FALSE),"")</f>
        <v/>
      </c>
      <c r="R124" s="19"/>
      <c r="S124" s="21">
        <v>43294</v>
      </c>
      <c r="T124" s="21"/>
      <c r="U124" s="21"/>
      <c r="V124" s="21"/>
      <c r="W124" s="21"/>
      <c r="X124" s="21"/>
      <c r="Y124" s="21"/>
      <c r="Z124" s="21" t="s">
        <v>102</v>
      </c>
      <c r="AA124" s="23"/>
      <c r="AB124" s="23" t="str">
        <f>IFERROR(VLOOKUP(B124,'[1]RICEW Tracker'!$C$10:$H$95,3,FALSE),"")</f>
        <v/>
      </c>
      <c r="AC124" s="23" t="str">
        <f>IFERROR(VLOOKUP(B124,'[1]RICEW Tracker'!$C$17:$H$95,4,FALSE),"")</f>
        <v/>
      </c>
      <c r="AD124" s="23" t="str">
        <f>IFERROR(VLOOKUP(B124,'[1]RICEW Tracker'!$C$17:$H$95,5,FALSE),"")</f>
        <v/>
      </c>
      <c r="AE124" s="23" t="str">
        <f>IFERROR(VLOOKUP(B124,'[1]RICEW Tracker'!$C$17:$H$95,6,FALSE),"")</f>
        <v/>
      </c>
      <c r="AF124" s="23" t="str">
        <f>IFERROR(VLOOKUP(B124,'[1]RICEW Tracker'!$C$17:$H$95,7,FALSE),"")</f>
        <v/>
      </c>
      <c r="AG124" s="23" t="str">
        <f>IFERROR(VLOOKUP(D124,'[1]RICEW Tracker'!$C$17:$H$95,8,FALSE),"")</f>
        <v/>
      </c>
      <c r="AH124" s="24" t="str">
        <f t="shared" si="1"/>
        <v>Not Started</v>
      </c>
      <c r="AI124" s="37"/>
    </row>
    <row r="125" spans="1:35" s="14" customFormat="1" ht="15" hidden="1" customHeight="1" x14ac:dyDescent="0.25">
      <c r="A125" s="14" t="e">
        <f>VLOOKUP(WICERMaster[[#This Row],[RICEW ID]],[1]Sheet4!#REF!,1,FALSE)</f>
        <v>#REF!</v>
      </c>
      <c r="B125" s="15" t="s">
        <v>1016</v>
      </c>
      <c r="C125" s="16" t="s">
        <v>1017</v>
      </c>
      <c r="D125" s="16" t="s">
        <v>149</v>
      </c>
      <c r="E125" s="17" t="s">
        <v>69</v>
      </c>
      <c r="F125" s="17"/>
      <c r="G125" s="18" t="s">
        <v>45</v>
      </c>
      <c r="H125" s="18" t="s">
        <v>45</v>
      </c>
      <c r="I125" s="18" t="s">
        <v>35</v>
      </c>
      <c r="J125" s="17" t="s">
        <v>179</v>
      </c>
      <c r="K125" s="19" t="s">
        <v>37</v>
      </c>
      <c r="L125" s="38">
        <f>VLOOKUP(B125,'[2]Data from Pivot'!$F$4:$G$224,2,FALSE)</f>
        <v>43263</v>
      </c>
      <c r="M125" s="67" t="s">
        <v>155</v>
      </c>
      <c r="N125" s="39" t="str">
        <f>IFERROR(VLOOKUP(B125,'[1]SQA Test design plan'!$F$4:$K$400,3,FALSE),"")</f>
        <v/>
      </c>
      <c r="O125" s="39" t="str">
        <f>IFERROR(VLOOKUP(B125,'[1]SQA Test design plan'!$F$4:$K$400,4,FALSE),"")</f>
        <v/>
      </c>
      <c r="P125" s="39">
        <v>14</v>
      </c>
      <c r="Q125" s="39" t="str">
        <f>IFERROR(VLOOKUP(B125,'[1]SQA Test design plan'!$F$4:$K$400,6,FALSE),"")</f>
        <v/>
      </c>
      <c r="R125" s="39"/>
      <c r="S125" s="21">
        <v>43294</v>
      </c>
      <c r="T125" s="21"/>
      <c r="U125" s="21"/>
      <c r="V125" s="21"/>
      <c r="W125" s="21"/>
      <c r="X125" s="21"/>
      <c r="Y125" s="21"/>
      <c r="Z125" s="22" t="s">
        <v>42</v>
      </c>
      <c r="AA125" s="23"/>
      <c r="AB125" s="23" t="str">
        <f>IFERROR(VLOOKUP(B125,'[1]RICEW Tracker'!$C$10:$H$95,3,FALSE),"")</f>
        <v/>
      </c>
      <c r="AC125" s="23" t="str">
        <f>IFERROR(VLOOKUP(B125,'[1]RICEW Tracker'!$C$17:$H$95,4,FALSE),"")</f>
        <v/>
      </c>
      <c r="AD125" s="23" t="str">
        <f>IFERROR(VLOOKUP(B125,'[1]RICEW Tracker'!$C$17:$H$95,5,FALSE),"")</f>
        <v/>
      </c>
      <c r="AE125" s="23" t="str">
        <f>IFERROR(VLOOKUP(B125,'[1]RICEW Tracker'!$C$17:$H$95,6,FALSE),"")</f>
        <v/>
      </c>
      <c r="AF125" s="23" t="str">
        <f>IFERROR(VLOOKUP(B125,'[1]RICEW Tracker'!$C$17:$H$95,7,FALSE),"")</f>
        <v/>
      </c>
      <c r="AG125" s="23" t="str">
        <f>IFERROR(VLOOKUP(D125,'[1]RICEW Tracker'!$C$17:$H$95,8,FALSE),"")</f>
        <v/>
      </c>
      <c r="AH125" s="24" t="str">
        <f t="shared" si="1"/>
        <v>Not Started</v>
      </c>
      <c r="AI125" s="37"/>
    </row>
    <row r="126" spans="1:35" s="14" customFormat="1" ht="15" hidden="1" customHeight="1" x14ac:dyDescent="0.25">
      <c r="A126" s="14" t="e">
        <f>VLOOKUP(WICERMaster[[#This Row],[RICEW ID]],[1]Sheet4!#REF!,1,FALSE)</f>
        <v>#REF!</v>
      </c>
      <c r="B126" s="15" t="s">
        <v>1050</v>
      </c>
      <c r="C126" s="16" t="s">
        <v>1051</v>
      </c>
      <c r="D126" s="16" t="s">
        <v>149</v>
      </c>
      <c r="E126" s="17" t="s">
        <v>69</v>
      </c>
      <c r="F126" s="17"/>
      <c r="G126" s="18" t="s">
        <v>45</v>
      </c>
      <c r="H126" s="18" t="s">
        <v>45</v>
      </c>
      <c r="I126" s="18" t="s">
        <v>35</v>
      </c>
      <c r="J126" s="17" t="s">
        <v>179</v>
      </c>
      <c r="K126" s="19" t="s">
        <v>37</v>
      </c>
      <c r="L126" s="38">
        <f>VLOOKUP(B126,'[2]Data from Pivot'!$F$4:$G$224,2,FALSE)</f>
        <v>43263</v>
      </c>
      <c r="M126" s="67" t="s">
        <v>38</v>
      </c>
      <c r="N126" s="39" t="str">
        <f>IFERROR(VLOOKUP(B126,'[1]SQA Test design plan'!$F$4:$K$400,3,FALSE),"")</f>
        <v/>
      </c>
      <c r="O126" s="39" t="str">
        <f>IFERROR(VLOOKUP(B126,'[1]SQA Test design plan'!$F$4:$K$400,4,FALSE),"")</f>
        <v/>
      </c>
      <c r="P126" s="39">
        <v>5</v>
      </c>
      <c r="Q126" s="39" t="str">
        <f>IFERROR(VLOOKUP(B126,'[1]SQA Test design plan'!$F$4:$K$400,6,FALSE),"")</f>
        <v/>
      </c>
      <c r="R126" s="39"/>
      <c r="S126" s="21">
        <v>43294</v>
      </c>
      <c r="T126" s="21"/>
      <c r="U126" s="21"/>
      <c r="V126" s="21"/>
      <c r="W126" s="21"/>
      <c r="X126" s="21"/>
      <c r="Y126" s="21"/>
      <c r="Z126" s="22" t="s">
        <v>42</v>
      </c>
      <c r="AA126" s="23"/>
      <c r="AB126" s="23" t="str">
        <f>IFERROR(VLOOKUP(B126,'[1]RICEW Tracker'!$C$10:$H$95,3,FALSE),"")</f>
        <v/>
      </c>
      <c r="AC126" s="23" t="str">
        <f>IFERROR(VLOOKUP(B126,'[1]RICEW Tracker'!$C$17:$H$95,4,FALSE),"")</f>
        <v/>
      </c>
      <c r="AD126" s="23" t="str">
        <f>IFERROR(VLOOKUP(B126,'[1]RICEW Tracker'!$C$17:$H$95,5,FALSE),"")</f>
        <v/>
      </c>
      <c r="AE126" s="23" t="str">
        <f>IFERROR(VLOOKUP(B126,'[1]RICEW Tracker'!$C$17:$H$95,6,FALSE),"")</f>
        <v/>
      </c>
      <c r="AF126" s="23" t="str">
        <f>IFERROR(VLOOKUP(B126,'[1]RICEW Tracker'!$C$17:$H$95,7,FALSE),"")</f>
        <v/>
      </c>
      <c r="AG126" s="23" t="str">
        <f>IFERROR(VLOOKUP(D126,'[1]RICEW Tracker'!$C$17:$H$95,8,FALSE),"")</f>
        <v/>
      </c>
      <c r="AH126" s="24" t="str">
        <f t="shared" si="1"/>
        <v>Not Started</v>
      </c>
      <c r="AI126" s="37"/>
    </row>
    <row r="127" spans="1:35" s="14" customFormat="1" ht="15" hidden="1" customHeight="1" x14ac:dyDescent="0.25">
      <c r="A127" s="14" t="e">
        <f>VLOOKUP(WICERMaster[[#This Row],[RICEW ID]],[1]Sheet4!#REF!,1,FALSE)</f>
        <v>#REF!</v>
      </c>
      <c r="B127" s="15" t="s">
        <v>1054</v>
      </c>
      <c r="C127" s="16" t="s">
        <v>1055</v>
      </c>
      <c r="D127" s="16" t="s">
        <v>149</v>
      </c>
      <c r="E127" s="17" t="s">
        <v>69</v>
      </c>
      <c r="F127" s="17"/>
      <c r="G127" s="18" t="s">
        <v>45</v>
      </c>
      <c r="H127" s="18" t="s">
        <v>45</v>
      </c>
      <c r="I127" s="18" t="s">
        <v>35</v>
      </c>
      <c r="J127" s="17" t="s">
        <v>179</v>
      </c>
      <c r="K127" s="19" t="s">
        <v>37</v>
      </c>
      <c r="L127" s="31">
        <f>VLOOKUP(B127,'[2]Data from Pivot'!$F$4:$G$224,2,FALSE)</f>
        <v>43263</v>
      </c>
      <c r="M127" s="67" t="s">
        <v>38</v>
      </c>
      <c r="N127" s="19" t="str">
        <f>IFERROR(VLOOKUP(B127,'[1]SQA Test design plan'!$F$4:$K$400,3,FALSE),"")</f>
        <v/>
      </c>
      <c r="O127" s="19" t="str">
        <f>IFERROR(VLOOKUP(B127,'[1]SQA Test design plan'!$F$4:$K$400,4,FALSE),"")</f>
        <v/>
      </c>
      <c r="P127" s="19" t="str">
        <f>IFERROR(VLOOKUP(B127,'[1]SQA Test design plan'!$F$4:$K$400,5,FALSE),"")</f>
        <v/>
      </c>
      <c r="Q127" s="19" t="str">
        <f>IFERROR(VLOOKUP(B127,'[1]SQA Test design plan'!$F$4:$K$400,6,FALSE),"")</f>
        <v/>
      </c>
      <c r="R127" s="19"/>
      <c r="S127" s="21">
        <v>43299</v>
      </c>
      <c r="T127" s="21"/>
      <c r="U127" s="21"/>
      <c r="V127" s="21"/>
      <c r="W127" s="21"/>
      <c r="X127" s="21"/>
      <c r="Y127" s="21"/>
      <c r="Z127" s="21" t="s">
        <v>42</v>
      </c>
      <c r="AA127" s="24"/>
      <c r="AB127" s="23" t="str">
        <f>IFERROR(VLOOKUP(B127,'[1]RICEW Tracker'!$C$10:$H$95,3,FALSE),"")</f>
        <v/>
      </c>
      <c r="AC127" s="23" t="str">
        <f>IFERROR(VLOOKUP(B127,'[1]RICEW Tracker'!$C$17:$H$95,4,FALSE),"")</f>
        <v/>
      </c>
      <c r="AD127" s="23" t="str">
        <f>IFERROR(VLOOKUP(B127,'[1]RICEW Tracker'!$C$17:$H$95,5,FALSE),"")</f>
        <v/>
      </c>
      <c r="AE127" s="23" t="str">
        <f>IFERROR(VLOOKUP(B127,'[1]RICEW Tracker'!$C$17:$H$95,6,FALSE),"")</f>
        <v/>
      </c>
      <c r="AF127" s="23" t="str">
        <f>IFERROR(VLOOKUP(B127,'[1]RICEW Tracker'!$C$17:$H$95,7,FALSE),"")</f>
        <v/>
      </c>
      <c r="AG127" s="23" t="str">
        <f>IFERROR(VLOOKUP(D127,'[1]RICEW Tracker'!$C$17:$H$95,8,FALSE),"")</f>
        <v/>
      </c>
      <c r="AH127" s="24" t="str">
        <f t="shared" si="1"/>
        <v>Not Started</v>
      </c>
      <c r="AI127" s="37"/>
    </row>
    <row r="128" spans="1:35" s="26" customFormat="1" ht="15" hidden="1" customHeight="1" x14ac:dyDescent="0.25">
      <c r="A128" s="14" t="e">
        <f>VLOOKUP(WICERMaster[[#This Row],[RICEW ID]],[1]Sheet4!#REF!,1,FALSE)</f>
        <v>#REF!</v>
      </c>
      <c r="B128" s="15" t="s">
        <v>449</v>
      </c>
      <c r="C128" s="16" t="s">
        <v>450</v>
      </c>
      <c r="D128" s="16" t="s">
        <v>149</v>
      </c>
      <c r="E128" s="17" t="s">
        <v>33</v>
      </c>
      <c r="F128" s="17"/>
      <c r="G128" s="18" t="s">
        <v>45</v>
      </c>
      <c r="H128" s="18" t="s">
        <v>34</v>
      </c>
      <c r="I128" s="18" t="s">
        <v>35</v>
      </c>
      <c r="J128" s="17" t="s">
        <v>36</v>
      </c>
      <c r="K128" s="19" t="s">
        <v>37</v>
      </c>
      <c r="L128" s="21" t="str">
        <f>IFERROR(VLOOKUP($B$505,'[1]SQA Test design plan'!$F$4:$K$400,2,FALSE),"")</f>
        <v/>
      </c>
      <c r="M128" s="67" t="s">
        <v>38</v>
      </c>
      <c r="N128" s="19" t="str">
        <f>IFERROR(VLOOKUP(B128,'[1]SQA Test design plan'!$F$4:$K$400,3,FALSE),"")</f>
        <v/>
      </c>
      <c r="O128" s="19" t="str">
        <f>IFERROR(VLOOKUP(B128,'[1]SQA Test design plan'!$F$4:$K$400,4,FALSE),"")</f>
        <v/>
      </c>
      <c r="P128" s="19" t="str">
        <f>IFERROR(VLOOKUP(B128,'[1]SQA Test design plan'!$F$4:$K$400,5,FALSE),"")</f>
        <v/>
      </c>
      <c r="Q128" s="19" t="str">
        <f>IFERROR(VLOOKUP(B128,'[1]SQA Test design plan'!$F$4:$K$400,6,FALSE),"")</f>
        <v/>
      </c>
      <c r="R128" s="19"/>
      <c r="S128" s="21">
        <v>43286</v>
      </c>
      <c r="T128" s="21"/>
      <c r="U128" s="21"/>
      <c r="V128" s="21"/>
      <c r="W128" s="21"/>
      <c r="X128" s="21"/>
      <c r="Y128" s="21"/>
      <c r="Z128" s="21" t="s">
        <v>42</v>
      </c>
      <c r="AA128" s="23"/>
      <c r="AB128" s="23" t="str">
        <f>IFERROR(VLOOKUP(B128,'[1]RICEW Tracker'!$C$10:$H$95,3,FALSE),"")</f>
        <v/>
      </c>
      <c r="AC128" s="23" t="str">
        <f>IFERROR(VLOOKUP(B128,'[1]RICEW Tracker'!$C$17:$H$95,4,FALSE),"")</f>
        <v/>
      </c>
      <c r="AD128" s="23" t="str">
        <f>IFERROR(VLOOKUP(B128,'[1]RICEW Tracker'!$C$17:$H$95,5,FALSE),"")</f>
        <v/>
      </c>
      <c r="AE128" s="23" t="str">
        <f>IFERROR(VLOOKUP(B128,'[1]RICEW Tracker'!$C$17:$H$95,6,FALSE),"")</f>
        <v/>
      </c>
      <c r="AF128" s="23" t="str">
        <f>IFERROR(VLOOKUP(B128,'[1]RICEW Tracker'!$C$17:$H$95,7,FALSE),"")</f>
        <v/>
      </c>
      <c r="AG128" s="23" t="str">
        <f>IFERROR(VLOOKUP(D128,'[1]RICEW Tracker'!$C$17:$H$95,8,FALSE),"")</f>
        <v/>
      </c>
      <c r="AH128" s="24" t="str">
        <f t="shared" si="1"/>
        <v>Not Started</v>
      </c>
      <c r="AI128" s="37"/>
    </row>
    <row r="129" spans="1:133" s="26" customFormat="1" ht="15" hidden="1" customHeight="1" x14ac:dyDescent="0.25">
      <c r="A129" s="14" t="e">
        <f>VLOOKUP(WICERMaster[[#This Row],[RICEW ID]],[1]Sheet4!#REF!,1,FALSE)</f>
        <v>#REF!</v>
      </c>
      <c r="B129" s="15" t="s">
        <v>458</v>
      </c>
      <c r="C129" s="16" t="s">
        <v>459</v>
      </c>
      <c r="D129" s="16" t="s">
        <v>149</v>
      </c>
      <c r="E129" s="17" t="s">
        <v>33</v>
      </c>
      <c r="F129" s="17"/>
      <c r="G129" s="18" t="s">
        <v>34</v>
      </c>
      <c r="H129" s="18" t="s">
        <v>34</v>
      </c>
      <c r="I129" s="18" t="s">
        <v>35</v>
      </c>
      <c r="J129" s="17" t="s">
        <v>36</v>
      </c>
      <c r="K129" s="32" t="s">
        <v>100</v>
      </c>
      <c r="L129" s="29">
        <v>43308</v>
      </c>
      <c r="M129" s="68" t="s">
        <v>155</v>
      </c>
      <c r="N129" s="19">
        <v>7</v>
      </c>
      <c r="O129" s="19" t="str">
        <f>IFERROR(VLOOKUP(B129,'[1]SQA Test design plan'!$F$4:$K$400,4,FALSE),"")</f>
        <v/>
      </c>
      <c r="P129" s="19">
        <v>0</v>
      </c>
      <c r="Q129" s="19">
        <f>N129-P129</f>
        <v>7</v>
      </c>
      <c r="R129" s="19"/>
      <c r="S129" s="21">
        <v>43314</v>
      </c>
      <c r="T129" s="21"/>
      <c r="U129" s="21"/>
      <c r="V129" s="21"/>
      <c r="W129" s="21"/>
      <c r="X129" s="21"/>
      <c r="Y129" s="21"/>
      <c r="Z129" s="21" t="s">
        <v>42</v>
      </c>
      <c r="AA129" s="23"/>
      <c r="AB129" s="23" t="str">
        <f>IFERROR(VLOOKUP(B129,'[1]RICEW Tracker'!$C$10:$H$95,3,FALSE),"")</f>
        <v/>
      </c>
      <c r="AC129" s="23" t="str">
        <f>IFERROR(VLOOKUP(B129,'[1]RICEW Tracker'!$C$17:$H$95,4,FALSE),"")</f>
        <v/>
      </c>
      <c r="AD129" s="23" t="str">
        <f>IFERROR(VLOOKUP(B129,'[1]RICEW Tracker'!$C$17:$H$95,5,FALSE),"")</f>
        <v/>
      </c>
      <c r="AE129" s="23" t="str">
        <f>IFERROR(VLOOKUP(B129,'[1]RICEW Tracker'!$C$17:$H$95,6,FALSE),"")</f>
        <v/>
      </c>
      <c r="AF129" s="23" t="str">
        <f>IFERROR(VLOOKUP(B129,'[1]RICEW Tracker'!$C$17:$H$95,7,FALSE),"")</f>
        <v/>
      </c>
      <c r="AG129" s="23" t="str">
        <f>IFERROR(VLOOKUP(D129,'[1]RICEW Tracker'!$C$17:$H$95,8,FALSE),"")</f>
        <v/>
      </c>
      <c r="AH129" s="24" t="str">
        <f t="shared" si="1"/>
        <v>Not Started</v>
      </c>
      <c r="AI129" s="37"/>
    </row>
    <row r="130" spans="1:133" s="26" customFormat="1" ht="15" hidden="1" customHeight="1" x14ac:dyDescent="0.25">
      <c r="A130" s="14" t="e">
        <f>VLOOKUP(WICERMaster[[#This Row],[RICEW ID]],[1]Sheet4!#REF!,1,FALSE)</f>
        <v>#REF!</v>
      </c>
      <c r="B130" s="15" t="s">
        <v>460</v>
      </c>
      <c r="C130" s="16" t="s">
        <v>461</v>
      </c>
      <c r="D130" s="16" t="s">
        <v>149</v>
      </c>
      <c r="E130" s="17" t="s">
        <v>33</v>
      </c>
      <c r="F130" s="17"/>
      <c r="G130" s="18" t="s">
        <v>45</v>
      </c>
      <c r="H130" s="18" t="s">
        <v>34</v>
      </c>
      <c r="I130" s="18" t="s">
        <v>35</v>
      </c>
      <c r="J130" s="17" t="s">
        <v>36</v>
      </c>
      <c r="K130" s="32" t="s">
        <v>100</v>
      </c>
      <c r="L130" s="29">
        <v>43308</v>
      </c>
      <c r="M130" s="68" t="s">
        <v>155</v>
      </c>
      <c r="N130" s="19">
        <v>7</v>
      </c>
      <c r="O130" s="19" t="str">
        <f>IFERROR(VLOOKUP(B130,'[1]SQA Test design plan'!$F$4:$K$400,4,FALSE),"")</f>
        <v/>
      </c>
      <c r="P130" s="19">
        <v>0</v>
      </c>
      <c r="Q130" s="19">
        <f>N130-P130</f>
        <v>7</v>
      </c>
      <c r="R130" s="19"/>
      <c r="S130" s="21">
        <v>43314</v>
      </c>
      <c r="T130" s="21"/>
      <c r="U130" s="21"/>
      <c r="V130" s="21"/>
      <c r="W130" s="21"/>
      <c r="X130" s="21"/>
      <c r="Y130" s="21"/>
      <c r="Z130" s="21" t="s">
        <v>42</v>
      </c>
      <c r="AA130" s="23"/>
      <c r="AB130" s="23" t="str">
        <f>IFERROR(VLOOKUP(B130,'[1]RICEW Tracker'!$C$10:$H$95,3,FALSE),"")</f>
        <v/>
      </c>
      <c r="AC130" s="23" t="str">
        <f>IFERROR(VLOOKUP(B130,'[1]RICEW Tracker'!$C$17:$H$95,4,FALSE),"")</f>
        <v/>
      </c>
      <c r="AD130" s="23" t="str">
        <f>IFERROR(VLOOKUP(B130,'[1]RICEW Tracker'!$C$17:$H$95,5,FALSE),"")</f>
        <v/>
      </c>
      <c r="AE130" s="23" t="str">
        <f>IFERROR(VLOOKUP(B130,'[1]RICEW Tracker'!$C$17:$H$95,6,FALSE),"")</f>
        <v/>
      </c>
      <c r="AF130" s="23" t="str">
        <f>IFERROR(VLOOKUP(B130,'[1]RICEW Tracker'!$C$17:$H$95,7,FALSE),"")</f>
        <v/>
      </c>
      <c r="AG130" s="23" t="str">
        <f>IFERROR(VLOOKUP(D130,'[1]RICEW Tracker'!$C$17:$H$95,8,FALSE),"")</f>
        <v/>
      </c>
      <c r="AH130" s="24" t="str">
        <f t="shared" si="1"/>
        <v>Not Started</v>
      </c>
      <c r="AI130" s="37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2"/>
      <c r="CH130" s="42"/>
      <c r="CI130" s="42"/>
      <c r="CJ130" s="42"/>
      <c r="CK130" s="42"/>
      <c r="CL130" s="42"/>
      <c r="CM130" s="42"/>
      <c r="CN130" s="42"/>
      <c r="CO130" s="42"/>
      <c r="CP130" s="42"/>
      <c r="CQ130" s="42"/>
      <c r="CR130" s="42"/>
      <c r="CS130" s="42"/>
      <c r="CT130" s="42"/>
      <c r="CU130" s="42"/>
      <c r="CV130" s="42"/>
      <c r="CW130" s="42"/>
      <c r="CX130" s="42"/>
      <c r="CY130" s="4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  <c r="EA130" s="42"/>
      <c r="EB130" s="42"/>
      <c r="EC130" s="42"/>
    </row>
    <row r="131" spans="1:133" s="26" customFormat="1" ht="15" hidden="1" customHeight="1" x14ac:dyDescent="0.25">
      <c r="A131" s="14" t="e">
        <f>VLOOKUP(WICERMaster[[#This Row],[RICEW ID]],[1]Sheet4!#REF!,1,FALSE)</f>
        <v>#REF!</v>
      </c>
      <c r="B131" s="15" t="s">
        <v>464</v>
      </c>
      <c r="C131" s="16" t="s">
        <v>465</v>
      </c>
      <c r="D131" s="16" t="s">
        <v>149</v>
      </c>
      <c r="E131" s="17" t="s">
        <v>33</v>
      </c>
      <c r="F131" s="17"/>
      <c r="G131" s="18" t="s">
        <v>34</v>
      </c>
      <c r="H131" s="18" t="s">
        <v>34</v>
      </c>
      <c r="I131" s="18" t="s">
        <v>35</v>
      </c>
      <c r="J131" s="17" t="s">
        <v>36</v>
      </c>
      <c r="K131" s="19" t="s">
        <v>37</v>
      </c>
      <c r="L131" s="21"/>
      <c r="M131" s="68" t="s">
        <v>101</v>
      </c>
      <c r="N131" s="19" t="str">
        <f>IFERROR(VLOOKUP(B131,'[1]SQA Test design plan'!$F$4:$K$400,3,FALSE),"")</f>
        <v/>
      </c>
      <c r="O131" s="19" t="str">
        <f>IFERROR(VLOOKUP(B131,'[1]SQA Test design plan'!$F$4:$K$400,4,FALSE),"")</f>
        <v/>
      </c>
      <c r="P131" s="19" t="str">
        <f>IFERROR(VLOOKUP(B131,'[1]SQA Test design plan'!$F$4:$K$400,5,FALSE),"")</f>
        <v/>
      </c>
      <c r="Q131" s="19" t="str">
        <f>IFERROR(VLOOKUP(B131,'[1]SQA Test design plan'!$F$4:$K$400,6,FALSE),"")</f>
        <v/>
      </c>
      <c r="R131" s="19"/>
      <c r="S131" s="21">
        <v>43290</v>
      </c>
      <c r="T131" s="21"/>
      <c r="U131" s="21"/>
      <c r="V131" s="21"/>
      <c r="W131" s="21"/>
      <c r="X131" s="21"/>
      <c r="Y131" s="21"/>
      <c r="Z131" s="21" t="s">
        <v>102</v>
      </c>
      <c r="AA131" s="23"/>
      <c r="AB131" s="23" t="str">
        <f>IFERROR(VLOOKUP(B131,'[1]RICEW Tracker'!$C$10:$H$95,3,FALSE),"")</f>
        <v/>
      </c>
      <c r="AC131" s="23" t="str">
        <f>IFERROR(VLOOKUP(B131,'[1]RICEW Tracker'!$C$17:$H$95,4,FALSE),"")</f>
        <v/>
      </c>
      <c r="AD131" s="23" t="str">
        <f>IFERROR(VLOOKUP(B131,'[1]RICEW Tracker'!$C$17:$H$95,5,FALSE),"")</f>
        <v/>
      </c>
      <c r="AE131" s="23" t="str">
        <f>IFERROR(VLOOKUP(B131,'[1]RICEW Tracker'!$C$17:$H$95,6,FALSE),"")</f>
        <v/>
      </c>
      <c r="AF131" s="23" t="str">
        <f>IFERROR(VLOOKUP(B131,'[1]RICEW Tracker'!$C$17:$H$95,7,FALSE),"")</f>
        <v/>
      </c>
      <c r="AG131" s="23" t="str">
        <f>IFERROR(VLOOKUP(D131,'[1]RICEW Tracker'!$C$17:$H$95,8,FALSE),"")</f>
        <v/>
      </c>
      <c r="AH131" s="24" t="str">
        <f t="shared" ref="AH131:AH194" si="2">IFERROR(IF(AND(AB131&gt;0,AC131=0,AD131=0,AE131=0,AF131="",N131=AB131),"Completed",IF(AND(AB131="",AC131="",AD131="",AE131="",AF131=""),"Not Started","Pending")),"")</f>
        <v>Not Started</v>
      </c>
      <c r="AI131" s="37"/>
    </row>
    <row r="132" spans="1:133" s="26" customFormat="1" ht="15" hidden="1" customHeight="1" x14ac:dyDescent="0.25">
      <c r="A132" s="14" t="e">
        <f>VLOOKUP(WICERMaster[[#This Row],[RICEW ID]],[1]Sheet4!#REF!,1,FALSE)</f>
        <v>#REF!</v>
      </c>
      <c r="B132" s="15" t="s">
        <v>468</v>
      </c>
      <c r="C132" s="16" t="s">
        <v>469</v>
      </c>
      <c r="D132" s="16" t="s">
        <v>149</v>
      </c>
      <c r="E132" s="17" t="s">
        <v>33</v>
      </c>
      <c r="F132" s="17"/>
      <c r="G132" s="18" t="s">
        <v>34</v>
      </c>
      <c r="H132" s="18" t="s">
        <v>34</v>
      </c>
      <c r="I132" s="18" t="s">
        <v>35</v>
      </c>
      <c r="J132" s="17" t="s">
        <v>36</v>
      </c>
      <c r="K132" s="19" t="s">
        <v>37</v>
      </c>
      <c r="L132" s="50" t="str">
        <f>IFERROR(VLOOKUP(B132,'[1]SQA Test design plan'!$F$4:$K$400,2,FALSE),"")</f>
        <v/>
      </c>
      <c r="M132" s="68" t="s">
        <v>155</v>
      </c>
      <c r="N132" s="19" t="str">
        <f>IFERROR(VLOOKUP(B132,'[1]SQA Test design plan'!$F$4:$K$400,3,FALSE),"")</f>
        <v/>
      </c>
      <c r="O132" s="19" t="str">
        <f>IFERROR(VLOOKUP(B132,'[1]SQA Test design plan'!$F$4:$K$400,4,FALSE),"")</f>
        <v/>
      </c>
      <c r="P132" s="19" t="e">
        <f>ROUND(N132*80%,0)</f>
        <v>#VALUE!</v>
      </c>
      <c r="Q132" s="19" t="e">
        <f>N132-P132</f>
        <v>#VALUE!</v>
      </c>
      <c r="R132" s="19"/>
      <c r="S132" s="21">
        <v>43290</v>
      </c>
      <c r="T132" s="21"/>
      <c r="U132" s="21"/>
      <c r="V132" s="21"/>
      <c r="W132" s="21"/>
      <c r="X132" s="21"/>
      <c r="Y132" s="21"/>
      <c r="Z132" s="21" t="s">
        <v>42</v>
      </c>
      <c r="AA132" s="23"/>
      <c r="AB132" s="23" t="str">
        <f>IFERROR(VLOOKUP(B132,'[1]RICEW Tracker'!$C$10:$H$95,3,FALSE),"")</f>
        <v/>
      </c>
      <c r="AC132" s="23" t="str">
        <f>IFERROR(VLOOKUP(B132,'[1]RICEW Tracker'!$C$17:$H$95,4,FALSE),"")</f>
        <v/>
      </c>
      <c r="AD132" s="23" t="str">
        <f>IFERROR(VLOOKUP(B132,'[1]RICEW Tracker'!$C$17:$H$95,5,FALSE),"")</f>
        <v/>
      </c>
      <c r="AE132" s="23" t="str">
        <f>IFERROR(VLOOKUP(B132,'[1]RICEW Tracker'!$C$17:$H$95,6,FALSE),"")</f>
        <v/>
      </c>
      <c r="AF132" s="23" t="str">
        <f>IFERROR(VLOOKUP(B132,'[1]RICEW Tracker'!$C$17:$H$95,7,FALSE),"")</f>
        <v/>
      </c>
      <c r="AG132" s="23" t="str">
        <f>IFERROR(VLOOKUP(D132,'[1]RICEW Tracker'!$C$17:$H$95,8,FALSE),"")</f>
        <v/>
      </c>
      <c r="AH132" s="24" t="str">
        <f t="shared" si="2"/>
        <v>Not Started</v>
      </c>
      <c r="AI132" s="37"/>
    </row>
    <row r="133" spans="1:133" s="14" customFormat="1" ht="15" hidden="1" customHeight="1" x14ac:dyDescent="0.25">
      <c r="A133" s="14" t="e">
        <f>VLOOKUP(WICERMaster[[#This Row],[RICEW ID]],[1]Sheet4!#REF!,1,FALSE)</f>
        <v>#REF!</v>
      </c>
      <c r="B133" s="15" t="s">
        <v>474</v>
      </c>
      <c r="C133" s="16" t="s">
        <v>475</v>
      </c>
      <c r="D133" s="16" t="s">
        <v>149</v>
      </c>
      <c r="E133" s="17" t="s">
        <v>33</v>
      </c>
      <c r="F133" s="17"/>
      <c r="G133" s="18" t="s">
        <v>34</v>
      </c>
      <c r="H133" s="18" t="s">
        <v>34</v>
      </c>
      <c r="I133" s="18" t="s">
        <v>35</v>
      </c>
      <c r="J133" s="17" t="s">
        <v>36</v>
      </c>
      <c r="K133" s="19" t="s">
        <v>37</v>
      </c>
      <c r="L133" s="21" t="str">
        <f>IFERROR(VLOOKUP($B$505,'[1]SQA Test design plan'!$F$4:$K$400,2,FALSE),"")</f>
        <v/>
      </c>
      <c r="M133" s="67" t="s">
        <v>38</v>
      </c>
      <c r="N133" s="19" t="str">
        <f>IFERROR(VLOOKUP(B133,'[1]SQA Test design plan'!$F$4:$K$400,3,FALSE),"")</f>
        <v/>
      </c>
      <c r="O133" s="19" t="str">
        <f>IFERROR(VLOOKUP(B133,'[1]SQA Test design plan'!$F$4:$K$400,4,FALSE),"")</f>
        <v/>
      </c>
      <c r="P133" s="19" t="str">
        <f>IFERROR(VLOOKUP(B133,'[1]SQA Test design plan'!$F$4:$K$400,5,FALSE),"")</f>
        <v/>
      </c>
      <c r="Q133" s="19" t="str">
        <f>IFERROR(VLOOKUP(B133,'[1]SQA Test design plan'!$F$4:$K$400,6,FALSE),"")</f>
        <v/>
      </c>
      <c r="R133" s="19"/>
      <c r="S133" s="21">
        <v>43286</v>
      </c>
      <c r="T133" s="21"/>
      <c r="U133" s="21"/>
      <c r="V133" s="21"/>
      <c r="W133" s="21"/>
      <c r="X133" s="21"/>
      <c r="Y133" s="21"/>
      <c r="Z133" s="21" t="s">
        <v>42</v>
      </c>
      <c r="AA133" s="23"/>
      <c r="AB133" s="23" t="str">
        <f>IFERROR(VLOOKUP(B133,'[1]RICEW Tracker'!$C$10:$H$95,3,FALSE),"")</f>
        <v/>
      </c>
      <c r="AC133" s="23" t="str">
        <f>IFERROR(VLOOKUP(B133,'[1]RICEW Tracker'!$C$17:$H$95,4,FALSE),"")</f>
        <v/>
      </c>
      <c r="AD133" s="23" t="str">
        <f>IFERROR(VLOOKUP(B133,'[1]RICEW Tracker'!$C$17:$H$95,5,FALSE),"")</f>
        <v/>
      </c>
      <c r="AE133" s="23" t="str">
        <f>IFERROR(VLOOKUP(B133,'[1]RICEW Tracker'!$C$17:$H$95,6,FALSE),"")</f>
        <v/>
      </c>
      <c r="AF133" s="23" t="str">
        <f>IFERROR(VLOOKUP(B133,'[1]RICEW Tracker'!$C$17:$H$95,7,FALSE),"")</f>
        <v/>
      </c>
      <c r="AG133" s="23" t="str">
        <f>IFERROR(VLOOKUP(D133,'[1]RICEW Tracker'!$C$17:$H$95,8,FALSE),"")</f>
        <v/>
      </c>
      <c r="AH133" s="24" t="str">
        <f t="shared" si="2"/>
        <v>Not Started</v>
      </c>
      <c r="AI133" s="37"/>
    </row>
    <row r="134" spans="1:133" s="26" customFormat="1" ht="15" hidden="1" customHeight="1" x14ac:dyDescent="0.25">
      <c r="A134" s="14" t="e">
        <f>VLOOKUP(WICERMaster[[#This Row],[RICEW ID]],[1]Sheet4!#REF!,1,FALSE)</f>
        <v>#REF!</v>
      </c>
      <c r="B134" s="15" t="s">
        <v>476</v>
      </c>
      <c r="C134" s="16" t="s">
        <v>477</v>
      </c>
      <c r="D134" s="16" t="s">
        <v>149</v>
      </c>
      <c r="E134" s="17" t="s">
        <v>33</v>
      </c>
      <c r="F134" s="17"/>
      <c r="G134" s="18" t="s">
        <v>45</v>
      </c>
      <c r="H134" s="18" t="s">
        <v>34</v>
      </c>
      <c r="I134" s="18" t="s">
        <v>35</v>
      </c>
      <c r="J134" s="17" t="s">
        <v>36</v>
      </c>
      <c r="K134" s="19" t="s">
        <v>37</v>
      </c>
      <c r="L134" s="21">
        <f>VLOOKUP(B134,'[2]Data from Pivot'!$F$4:$G$224,2,FALSE)</f>
        <v>43264</v>
      </c>
      <c r="M134" s="67" t="s">
        <v>101</v>
      </c>
      <c r="N134" s="19" t="str">
        <f>IFERROR(VLOOKUP(B134,'[1]SQA Test design plan'!$F$4:$K$400,3,FALSE),"")</f>
        <v/>
      </c>
      <c r="O134" s="19" t="str">
        <f>IFERROR(VLOOKUP(B134,'[1]SQA Test design plan'!$F$4:$K$400,4,FALSE),"")</f>
        <v/>
      </c>
      <c r="P134" s="19" t="str">
        <f>IFERROR(VLOOKUP(B134,'[1]SQA Test design plan'!$F$4:$K$400,5,FALSE),"")</f>
        <v/>
      </c>
      <c r="Q134" s="19" t="str">
        <f>IFERROR(VLOOKUP(B134,'[1]SQA Test design plan'!$F$4:$K$400,6,FALSE),"")</f>
        <v/>
      </c>
      <c r="R134" s="19"/>
      <c r="S134" s="21">
        <v>43290</v>
      </c>
      <c r="T134" s="21"/>
      <c r="U134" s="21"/>
      <c r="V134" s="21"/>
      <c r="W134" s="21"/>
      <c r="X134" s="21"/>
      <c r="Y134" s="21"/>
      <c r="Z134" s="21" t="s">
        <v>102</v>
      </c>
      <c r="AA134" s="23"/>
      <c r="AB134" s="23" t="str">
        <f>IFERROR(VLOOKUP(B134,'[1]RICEW Tracker'!$C$10:$H$95,3,FALSE),"")</f>
        <v/>
      </c>
      <c r="AC134" s="23" t="str">
        <f>IFERROR(VLOOKUP(B134,'[1]RICEW Tracker'!$C$17:$H$95,4,FALSE),"")</f>
        <v/>
      </c>
      <c r="AD134" s="23" t="str">
        <f>IFERROR(VLOOKUP(B134,'[1]RICEW Tracker'!$C$17:$H$95,5,FALSE),"")</f>
        <v/>
      </c>
      <c r="AE134" s="23" t="str">
        <f>IFERROR(VLOOKUP(B134,'[1]RICEW Tracker'!$C$17:$H$95,6,FALSE),"")</f>
        <v/>
      </c>
      <c r="AF134" s="23" t="str">
        <f>IFERROR(VLOOKUP(B134,'[1]RICEW Tracker'!$C$17:$H$95,7,FALSE),"")</f>
        <v/>
      </c>
      <c r="AG134" s="23" t="str">
        <f>IFERROR(VLOOKUP(D134,'[1]RICEW Tracker'!$C$17:$H$95,8,FALSE),"")</f>
        <v/>
      </c>
      <c r="AH134" s="24" t="str">
        <f t="shared" si="2"/>
        <v>Not Started</v>
      </c>
      <c r="AI134" s="37"/>
    </row>
    <row r="135" spans="1:133" s="14" customFormat="1" ht="15" hidden="1" customHeight="1" x14ac:dyDescent="0.25">
      <c r="A135" s="14" t="e">
        <f>VLOOKUP(WICERMaster[[#This Row],[RICEW ID]],[1]Sheet4!#REF!,1,FALSE)</f>
        <v>#REF!</v>
      </c>
      <c r="B135" s="15" t="s">
        <v>714</v>
      </c>
      <c r="C135" s="16" t="s">
        <v>715</v>
      </c>
      <c r="D135" s="16" t="s">
        <v>149</v>
      </c>
      <c r="E135" s="17" t="s">
        <v>66</v>
      </c>
      <c r="F135" s="17"/>
      <c r="G135" s="18" t="s">
        <v>34</v>
      </c>
      <c r="H135" s="18" t="s">
        <v>34</v>
      </c>
      <c r="I135" s="18" t="s">
        <v>35</v>
      </c>
      <c r="J135" s="17" t="s">
        <v>36</v>
      </c>
      <c r="K135" s="19" t="s">
        <v>37</v>
      </c>
      <c r="L135" s="50" t="str">
        <f>IFERROR(VLOOKUP(B135,'[1]SQA Test design plan'!$F$4:$K$400,2,FALSE),"")</f>
        <v/>
      </c>
      <c r="M135" s="68" t="s">
        <v>155</v>
      </c>
      <c r="N135" s="19" t="str">
        <f>IFERROR(VLOOKUP(B135,'[1]SQA Test design plan'!$F$4:$K$400,3,FALSE),"")</f>
        <v/>
      </c>
      <c r="O135" s="19" t="str">
        <f>IFERROR(VLOOKUP(B135,'[1]SQA Test design plan'!$F$4:$K$400,4,FALSE),"")</f>
        <v/>
      </c>
      <c r="P135" s="19" t="e">
        <f>ROUND(N135*80%,0)</f>
        <v>#VALUE!</v>
      </c>
      <c r="Q135" s="19" t="e">
        <f>N135-P135</f>
        <v>#VALUE!</v>
      </c>
      <c r="R135" s="19"/>
      <c r="S135" s="21">
        <v>43300</v>
      </c>
      <c r="T135" s="21"/>
      <c r="U135" s="21"/>
      <c r="V135" s="21"/>
      <c r="W135" s="21"/>
      <c r="X135" s="21"/>
      <c r="Y135" s="21"/>
      <c r="Z135" s="21" t="s">
        <v>42</v>
      </c>
      <c r="AA135" s="23"/>
      <c r="AB135" s="23" t="str">
        <f>IFERROR(VLOOKUP(B135,'[1]RICEW Tracker'!$C$10:$H$95,3,FALSE),"")</f>
        <v/>
      </c>
      <c r="AC135" s="23" t="str">
        <f>IFERROR(VLOOKUP(B135,'[1]RICEW Tracker'!$C$17:$H$95,4,FALSE),"")</f>
        <v/>
      </c>
      <c r="AD135" s="23" t="str">
        <f>IFERROR(VLOOKUP(B135,'[1]RICEW Tracker'!$C$17:$H$95,5,FALSE),"")</f>
        <v/>
      </c>
      <c r="AE135" s="23" t="str">
        <f>IFERROR(VLOOKUP(B135,'[1]RICEW Tracker'!$C$17:$H$95,6,FALSE),"")</f>
        <v/>
      </c>
      <c r="AF135" s="23" t="str">
        <f>IFERROR(VLOOKUP(B135,'[1]RICEW Tracker'!$C$17:$H$95,7,FALSE),"")</f>
        <v/>
      </c>
      <c r="AG135" s="23" t="str">
        <f>IFERROR(VLOOKUP(D135,'[1]RICEW Tracker'!$C$17:$H$95,8,FALSE),"")</f>
        <v/>
      </c>
      <c r="AH135" s="24" t="str">
        <f t="shared" si="2"/>
        <v>Not Started</v>
      </c>
      <c r="AI135" s="37"/>
    </row>
    <row r="136" spans="1:133" s="26" customFormat="1" ht="15" hidden="1" customHeight="1" x14ac:dyDescent="0.25">
      <c r="A136" s="14" t="e">
        <f>VLOOKUP(WICERMaster[[#This Row],[RICEW ID]],[1]Sheet4!#REF!,1,FALSE)</f>
        <v>#REF!</v>
      </c>
      <c r="B136" s="15" t="s">
        <v>724</v>
      </c>
      <c r="C136" s="16" t="s">
        <v>725</v>
      </c>
      <c r="D136" s="16" t="s">
        <v>149</v>
      </c>
      <c r="E136" s="17" t="s">
        <v>66</v>
      </c>
      <c r="F136" s="17"/>
      <c r="G136" s="18" t="s">
        <v>34</v>
      </c>
      <c r="H136" s="18" t="s">
        <v>34</v>
      </c>
      <c r="I136" s="18" t="s">
        <v>35</v>
      </c>
      <c r="J136" s="17" t="s">
        <v>36</v>
      </c>
      <c r="K136" s="19" t="s">
        <v>37</v>
      </c>
      <c r="L136" s="21">
        <f>VLOOKUP(B136,'[2]Data from Pivot'!$F$4:$G$224,2,FALSE)</f>
        <v>43238</v>
      </c>
      <c r="M136" s="67" t="s">
        <v>101</v>
      </c>
      <c r="N136" s="19" t="str">
        <f>IFERROR(VLOOKUP(B136,'[1]SQA Test design plan'!$F$4:$K$400,3,FALSE),"")</f>
        <v/>
      </c>
      <c r="O136" s="19" t="str">
        <f>IFERROR(VLOOKUP(B136,'[1]SQA Test design plan'!$F$4:$K$400,4,FALSE),"")</f>
        <v/>
      </c>
      <c r="P136" s="19" t="str">
        <f>IFERROR(VLOOKUP(B136,'[1]SQA Test design plan'!$F$4:$K$400,5,FALSE),"")</f>
        <v/>
      </c>
      <c r="Q136" s="19" t="str">
        <f>IFERROR(VLOOKUP(B136,'[1]SQA Test design plan'!$F$4:$K$400,6,FALSE),"")</f>
        <v/>
      </c>
      <c r="R136" s="19"/>
      <c r="S136" s="21">
        <v>43300</v>
      </c>
      <c r="T136" s="21"/>
      <c r="U136" s="21"/>
      <c r="V136" s="21"/>
      <c r="W136" s="21"/>
      <c r="X136" s="21"/>
      <c r="Y136" s="21"/>
      <c r="Z136" s="21" t="s">
        <v>102</v>
      </c>
      <c r="AA136" s="23"/>
      <c r="AB136" s="23" t="str">
        <f>IFERROR(VLOOKUP(B136,'[1]RICEW Tracker'!$C$10:$H$95,3,FALSE),"")</f>
        <v/>
      </c>
      <c r="AC136" s="23" t="str">
        <f>IFERROR(VLOOKUP(B136,'[1]RICEW Tracker'!$C$17:$H$95,4,FALSE),"")</f>
        <v/>
      </c>
      <c r="AD136" s="23" t="str">
        <f>IFERROR(VLOOKUP(B136,'[1]RICEW Tracker'!$C$17:$H$95,5,FALSE),"")</f>
        <v/>
      </c>
      <c r="AE136" s="23" t="str">
        <f>IFERROR(VLOOKUP(B136,'[1]RICEW Tracker'!$C$17:$H$95,6,FALSE),"")</f>
        <v/>
      </c>
      <c r="AF136" s="23" t="str">
        <f>IFERROR(VLOOKUP(B136,'[1]RICEW Tracker'!$C$17:$H$95,7,FALSE),"")</f>
        <v/>
      </c>
      <c r="AG136" s="23" t="str">
        <f>IFERROR(VLOOKUP(D136,'[1]RICEW Tracker'!$C$17:$H$95,8,FALSE),"")</f>
        <v/>
      </c>
      <c r="AH136" s="24" t="str">
        <f t="shared" si="2"/>
        <v>Not Started</v>
      </c>
      <c r="AI136" s="37"/>
    </row>
    <row r="137" spans="1:133" s="26" customFormat="1" ht="15" hidden="1" customHeight="1" x14ac:dyDescent="0.25">
      <c r="A137" s="14" t="e">
        <f>VLOOKUP(WICERMaster[[#This Row],[RICEW ID]],[1]Sheet4!#REF!,1,FALSE)</f>
        <v>#REF!</v>
      </c>
      <c r="B137" s="15" t="s">
        <v>728</v>
      </c>
      <c r="C137" s="16" t="s">
        <v>729</v>
      </c>
      <c r="D137" s="16" t="s">
        <v>149</v>
      </c>
      <c r="E137" s="17" t="s">
        <v>66</v>
      </c>
      <c r="F137" s="17"/>
      <c r="G137" s="18" t="s">
        <v>45</v>
      </c>
      <c r="H137" s="18" t="s">
        <v>34</v>
      </c>
      <c r="I137" s="18" t="s">
        <v>35</v>
      </c>
      <c r="J137" s="17" t="s">
        <v>36</v>
      </c>
      <c r="K137" s="19" t="s">
        <v>37</v>
      </c>
      <c r="L137" s="50" t="str">
        <f>IFERROR(VLOOKUP(B137,'[1]SQA Test design plan'!$F$4:$K$400,2,FALSE),"")</f>
        <v/>
      </c>
      <c r="M137" s="68" t="s">
        <v>155</v>
      </c>
      <c r="N137" s="19" t="str">
        <f>IFERROR(VLOOKUP(B137,'[1]SQA Test design plan'!$F$4:$K$400,3,FALSE),"")</f>
        <v/>
      </c>
      <c r="O137" s="19" t="str">
        <f>IFERROR(VLOOKUP(B137,'[1]SQA Test design plan'!$F$4:$K$400,4,FALSE),"")</f>
        <v/>
      </c>
      <c r="P137" s="19" t="e">
        <f>ROUND(N137*80%,0)</f>
        <v>#VALUE!</v>
      </c>
      <c r="Q137" s="19" t="e">
        <f>N137-P137</f>
        <v>#VALUE!</v>
      </c>
      <c r="R137" s="19"/>
      <c r="S137" s="21">
        <v>43300</v>
      </c>
      <c r="T137" s="21"/>
      <c r="U137" s="21"/>
      <c r="V137" s="21"/>
      <c r="W137" s="21"/>
      <c r="X137" s="21"/>
      <c r="Y137" s="21"/>
      <c r="Z137" s="21" t="s">
        <v>42</v>
      </c>
      <c r="AA137" s="23"/>
      <c r="AB137" s="23" t="str">
        <f>IFERROR(VLOOKUP(B137,'[1]RICEW Tracker'!$C$10:$H$95,3,FALSE),"")</f>
        <v/>
      </c>
      <c r="AC137" s="23" t="str">
        <f>IFERROR(VLOOKUP(B137,'[1]RICEW Tracker'!$C$17:$H$95,4,FALSE),"")</f>
        <v/>
      </c>
      <c r="AD137" s="23" t="str">
        <f>IFERROR(VLOOKUP(B137,'[1]RICEW Tracker'!$C$17:$H$95,5,FALSE),"")</f>
        <v/>
      </c>
      <c r="AE137" s="23" t="str">
        <f>IFERROR(VLOOKUP(B137,'[1]RICEW Tracker'!$C$17:$H$95,6,FALSE),"")</f>
        <v/>
      </c>
      <c r="AF137" s="23" t="str">
        <f>IFERROR(VLOOKUP(B137,'[1]RICEW Tracker'!$C$17:$H$95,7,FALSE),"")</f>
        <v/>
      </c>
      <c r="AG137" s="23" t="str">
        <f>IFERROR(VLOOKUP(D137,'[1]RICEW Tracker'!$C$17:$H$95,8,FALSE),"")</f>
        <v/>
      </c>
      <c r="AH137" s="24" t="str">
        <f t="shared" si="2"/>
        <v>Not Started</v>
      </c>
      <c r="AI137" s="37"/>
    </row>
    <row r="138" spans="1:133" s="26" customFormat="1" ht="15" hidden="1" customHeight="1" x14ac:dyDescent="0.25">
      <c r="A138" s="14" t="e">
        <f>VLOOKUP(WICERMaster[[#This Row],[RICEW ID]],[1]Sheet4!#REF!,1,FALSE)</f>
        <v>#REF!</v>
      </c>
      <c r="B138" s="15" t="s">
        <v>730</v>
      </c>
      <c r="C138" s="16" t="s">
        <v>731</v>
      </c>
      <c r="D138" s="16" t="s">
        <v>149</v>
      </c>
      <c r="E138" s="17" t="s">
        <v>66</v>
      </c>
      <c r="F138" s="17"/>
      <c r="G138" s="18" t="s">
        <v>34</v>
      </c>
      <c r="H138" s="18" t="s">
        <v>34</v>
      </c>
      <c r="I138" s="18" t="s">
        <v>35</v>
      </c>
      <c r="J138" s="17" t="s">
        <v>36</v>
      </c>
      <c r="K138" s="19" t="s">
        <v>37</v>
      </c>
      <c r="L138" s="21">
        <f>VLOOKUP(B138,'[2]Data from Pivot'!$F$4:$G$224,2,FALSE)</f>
        <v>43238</v>
      </c>
      <c r="M138" s="67" t="s">
        <v>101</v>
      </c>
      <c r="N138" s="19" t="str">
        <f>IFERROR(VLOOKUP(B138,'[1]SQA Test design plan'!$F$4:$K$400,3,FALSE),"")</f>
        <v/>
      </c>
      <c r="O138" s="19" t="str">
        <f>IFERROR(VLOOKUP(B138,'[1]SQA Test design plan'!$F$4:$K$400,4,FALSE),"")</f>
        <v/>
      </c>
      <c r="P138" s="19" t="str">
        <f>IFERROR(VLOOKUP(B138,'[1]SQA Test design plan'!$F$4:$K$400,5,FALSE),"")</f>
        <v/>
      </c>
      <c r="Q138" s="19" t="str">
        <f>IFERROR(VLOOKUP(B138,'[1]SQA Test design plan'!$F$4:$K$400,6,FALSE),"")</f>
        <v/>
      </c>
      <c r="R138" s="19"/>
      <c r="S138" s="21">
        <v>43300</v>
      </c>
      <c r="T138" s="21"/>
      <c r="U138" s="21"/>
      <c r="V138" s="21"/>
      <c r="W138" s="21"/>
      <c r="X138" s="21"/>
      <c r="Y138" s="21"/>
      <c r="Z138" s="21" t="s">
        <v>102</v>
      </c>
      <c r="AA138" s="23"/>
      <c r="AB138" s="23" t="str">
        <f>IFERROR(VLOOKUP(B138,'[1]RICEW Tracker'!$C$10:$H$95,3,FALSE),"")</f>
        <v/>
      </c>
      <c r="AC138" s="23" t="str">
        <f>IFERROR(VLOOKUP(B138,'[1]RICEW Tracker'!$C$17:$H$95,4,FALSE),"")</f>
        <v/>
      </c>
      <c r="AD138" s="23" t="str">
        <f>IFERROR(VLOOKUP(B138,'[1]RICEW Tracker'!$C$17:$H$95,5,FALSE),"")</f>
        <v/>
      </c>
      <c r="AE138" s="23" t="str">
        <f>IFERROR(VLOOKUP(B138,'[1]RICEW Tracker'!$C$17:$H$95,6,FALSE),"")</f>
        <v/>
      </c>
      <c r="AF138" s="23" t="str">
        <f>IFERROR(VLOOKUP(B138,'[1]RICEW Tracker'!$C$17:$H$95,7,FALSE),"")</f>
        <v/>
      </c>
      <c r="AG138" s="23" t="str">
        <f>IFERROR(VLOOKUP(D138,'[1]RICEW Tracker'!$C$17:$H$95,8,FALSE),"")</f>
        <v/>
      </c>
      <c r="AH138" s="24" t="str">
        <f t="shared" si="2"/>
        <v>Not Started</v>
      </c>
      <c r="AI138" s="37"/>
    </row>
    <row r="139" spans="1:133" s="41" customFormat="1" ht="15" hidden="1" customHeight="1" x14ac:dyDescent="0.25">
      <c r="A139" s="14" t="e">
        <f>VLOOKUP(WICERMaster[[#This Row],[RICEW ID]],[1]Sheet4!#REF!,1,FALSE)</f>
        <v>#REF!</v>
      </c>
      <c r="B139" s="15" t="s">
        <v>732</v>
      </c>
      <c r="C139" s="16" t="s">
        <v>733</v>
      </c>
      <c r="D139" s="16" t="s">
        <v>149</v>
      </c>
      <c r="E139" s="17" t="s">
        <v>66</v>
      </c>
      <c r="F139" s="17"/>
      <c r="G139" s="18" t="s">
        <v>34</v>
      </c>
      <c r="H139" s="18" t="s">
        <v>34</v>
      </c>
      <c r="I139" s="18" t="s">
        <v>35</v>
      </c>
      <c r="J139" s="17" t="s">
        <v>36</v>
      </c>
      <c r="K139" s="19" t="s">
        <v>37</v>
      </c>
      <c r="L139" s="21">
        <f>VLOOKUP(B139,'[2]Data from Pivot'!$F$4:$G$224,2,FALSE)</f>
        <v>43238</v>
      </c>
      <c r="M139" s="67" t="s">
        <v>101</v>
      </c>
      <c r="N139" s="19" t="str">
        <f>IFERROR(VLOOKUP(B139,'[1]SQA Test design plan'!$F$4:$K$400,3,FALSE),"")</f>
        <v/>
      </c>
      <c r="O139" s="19" t="str">
        <f>IFERROR(VLOOKUP(B139,'[1]SQA Test design plan'!$F$4:$K$400,4,FALSE),"")</f>
        <v/>
      </c>
      <c r="P139" s="19" t="str">
        <f>IFERROR(VLOOKUP(B139,'[1]SQA Test design plan'!$F$4:$K$400,5,FALSE),"")</f>
        <v/>
      </c>
      <c r="Q139" s="19" t="str">
        <f>IFERROR(VLOOKUP(B139,'[1]SQA Test design plan'!$F$4:$K$400,6,FALSE),"")</f>
        <v/>
      </c>
      <c r="R139" s="19"/>
      <c r="S139" s="21">
        <v>43301</v>
      </c>
      <c r="T139" s="21"/>
      <c r="U139" s="21"/>
      <c r="V139" s="21"/>
      <c r="W139" s="21"/>
      <c r="X139" s="21"/>
      <c r="Y139" s="21"/>
      <c r="Z139" s="21" t="s">
        <v>102</v>
      </c>
      <c r="AA139" s="23"/>
      <c r="AB139" s="23" t="str">
        <f>IFERROR(VLOOKUP(B139,'[1]RICEW Tracker'!$C$10:$H$95,3,FALSE),"")</f>
        <v/>
      </c>
      <c r="AC139" s="23" t="str">
        <f>IFERROR(VLOOKUP(B139,'[1]RICEW Tracker'!$C$17:$H$95,4,FALSE),"")</f>
        <v/>
      </c>
      <c r="AD139" s="23" t="str">
        <f>IFERROR(VLOOKUP(B139,'[1]RICEW Tracker'!$C$17:$H$95,5,FALSE),"")</f>
        <v/>
      </c>
      <c r="AE139" s="23" t="str">
        <f>IFERROR(VLOOKUP(B139,'[1]RICEW Tracker'!$C$17:$H$95,6,FALSE),"")</f>
        <v/>
      </c>
      <c r="AF139" s="23" t="str">
        <f>IFERROR(VLOOKUP(B139,'[1]RICEW Tracker'!$C$17:$H$95,7,FALSE),"")</f>
        <v/>
      </c>
      <c r="AG139" s="23" t="str">
        <f>IFERROR(VLOOKUP(D139,'[1]RICEW Tracker'!$C$17:$H$95,8,FALSE),"")</f>
        <v/>
      </c>
      <c r="AH139" s="24" t="str">
        <f t="shared" si="2"/>
        <v>Not Started</v>
      </c>
      <c r="AI139" s="37"/>
    </row>
    <row r="140" spans="1:133" s="41" customFormat="1" ht="15" hidden="1" customHeight="1" x14ac:dyDescent="0.25">
      <c r="A140" s="14" t="e">
        <f>VLOOKUP(WICERMaster[[#This Row],[RICEW ID]],[1]Sheet4!#REF!,1,FALSE)</f>
        <v>#REF!</v>
      </c>
      <c r="B140" s="15" t="s">
        <v>1006</v>
      </c>
      <c r="C140" s="16" t="s">
        <v>1007</v>
      </c>
      <c r="D140" s="16" t="s">
        <v>149</v>
      </c>
      <c r="E140" s="17" t="s">
        <v>69</v>
      </c>
      <c r="F140" s="17"/>
      <c r="G140" s="18" t="s">
        <v>34</v>
      </c>
      <c r="H140" s="18" t="s">
        <v>34</v>
      </c>
      <c r="I140" s="18" t="s">
        <v>35</v>
      </c>
      <c r="J140" s="17" t="s">
        <v>36</v>
      </c>
      <c r="K140" s="19" t="s">
        <v>37</v>
      </c>
      <c r="L140" s="38">
        <f>VLOOKUP(B140,'[2]Data from Pivot'!$F$4:$G$224,2,FALSE)</f>
        <v>43263</v>
      </c>
      <c r="M140" s="67" t="s">
        <v>155</v>
      </c>
      <c r="N140" s="39" t="str">
        <f>IFERROR(VLOOKUP(B140,'[1]SQA Test design plan'!$F$4:$K$400,3,FALSE),"")</f>
        <v/>
      </c>
      <c r="O140" s="39" t="str">
        <f>IFERROR(VLOOKUP(B140,'[1]SQA Test design plan'!$F$4:$K$400,4,FALSE),"")</f>
        <v/>
      </c>
      <c r="P140" s="39">
        <v>4</v>
      </c>
      <c r="Q140" s="39" t="str">
        <f>IFERROR(VLOOKUP(B140,'[1]SQA Test design plan'!$F$4:$K$400,6,FALSE),"")</f>
        <v/>
      </c>
      <c r="R140" s="39"/>
      <c r="S140" s="21">
        <v>43294</v>
      </c>
      <c r="T140" s="21"/>
      <c r="U140" s="21"/>
      <c r="V140" s="21"/>
      <c r="W140" s="21"/>
      <c r="X140" s="21"/>
      <c r="Y140" s="21"/>
      <c r="Z140" s="22" t="s">
        <v>42</v>
      </c>
      <c r="AA140" s="23"/>
      <c r="AB140" s="23" t="str">
        <f>IFERROR(VLOOKUP(B140,'[1]RICEW Tracker'!$C$10:$H$95,3,FALSE),"")</f>
        <v/>
      </c>
      <c r="AC140" s="23" t="str">
        <f>IFERROR(VLOOKUP(B140,'[1]RICEW Tracker'!$C$17:$H$95,4,FALSE),"")</f>
        <v/>
      </c>
      <c r="AD140" s="23" t="str">
        <f>IFERROR(VLOOKUP(B140,'[1]RICEW Tracker'!$C$17:$H$95,5,FALSE),"")</f>
        <v/>
      </c>
      <c r="AE140" s="23" t="str">
        <f>IFERROR(VLOOKUP(B140,'[1]RICEW Tracker'!$C$17:$H$95,6,FALSE),"")</f>
        <v/>
      </c>
      <c r="AF140" s="23" t="str">
        <f>IFERROR(VLOOKUP(B140,'[1]RICEW Tracker'!$C$17:$H$95,7,FALSE),"")</f>
        <v/>
      </c>
      <c r="AG140" s="23" t="str">
        <f>IFERROR(VLOOKUP(D140,'[1]RICEW Tracker'!$C$17:$H$95,8,FALSE),"")</f>
        <v/>
      </c>
      <c r="AH140" s="24" t="str">
        <f t="shared" si="2"/>
        <v>Not Started</v>
      </c>
      <c r="AI140" s="37"/>
    </row>
    <row r="141" spans="1:133" s="26" customFormat="1" ht="15" hidden="1" customHeight="1" x14ac:dyDescent="0.25">
      <c r="A141" s="14" t="e">
        <f>VLOOKUP(WICERMaster[[#This Row],[RICEW ID]],[1]Sheet4!#REF!,1,FALSE)</f>
        <v>#REF!</v>
      </c>
      <c r="B141" s="15" t="s">
        <v>1018</v>
      </c>
      <c r="C141" s="16" t="s">
        <v>1019</v>
      </c>
      <c r="D141" s="16" t="s">
        <v>149</v>
      </c>
      <c r="E141" s="17" t="s">
        <v>69</v>
      </c>
      <c r="F141" s="17"/>
      <c r="G141" s="18" t="s">
        <v>34</v>
      </c>
      <c r="H141" s="18" t="s">
        <v>34</v>
      </c>
      <c r="I141" s="18" t="s">
        <v>35</v>
      </c>
      <c r="J141" s="18" t="s">
        <v>36</v>
      </c>
      <c r="K141" s="19" t="s">
        <v>37</v>
      </c>
      <c r="L141" s="31">
        <f>VLOOKUP(B141,'[2]Data from Pivot'!$F$4:$G$224,2,FALSE)</f>
        <v>43263</v>
      </c>
      <c r="M141" s="67" t="s">
        <v>38</v>
      </c>
      <c r="N141" s="19" t="str">
        <f>IFERROR(VLOOKUP(B141,'[1]SQA Test design plan'!$F$4:$K$400,3,FALSE),"")</f>
        <v/>
      </c>
      <c r="O141" s="19" t="str">
        <f>IFERROR(VLOOKUP(B141,'[1]SQA Test design plan'!$F$4:$K$400,4,FALSE),"")</f>
        <v/>
      </c>
      <c r="P141" s="19" t="str">
        <f>IFERROR(VLOOKUP(B141,'[1]SQA Test design plan'!$F$4:$K$400,5,FALSE),"")</f>
        <v/>
      </c>
      <c r="Q141" s="19" t="str">
        <f>IFERROR(VLOOKUP(B141,'[1]SQA Test design plan'!$F$4:$K$400,6,FALSE),"")</f>
        <v/>
      </c>
      <c r="R141" s="19"/>
      <c r="S141" s="21">
        <v>43297</v>
      </c>
      <c r="T141" s="21"/>
      <c r="U141" s="21"/>
      <c r="V141" s="21"/>
      <c r="W141" s="21"/>
      <c r="X141" s="21"/>
      <c r="Y141" s="21"/>
      <c r="Z141" s="21" t="s">
        <v>42</v>
      </c>
      <c r="AA141" s="23"/>
      <c r="AB141" s="23" t="str">
        <f>IFERROR(VLOOKUP(B141,'[1]RICEW Tracker'!$C$10:$H$95,3,FALSE),"")</f>
        <v/>
      </c>
      <c r="AC141" s="23" t="str">
        <f>IFERROR(VLOOKUP(B141,'[1]RICEW Tracker'!$C$17:$H$95,4,FALSE),"")</f>
        <v/>
      </c>
      <c r="AD141" s="23" t="str">
        <f>IFERROR(VLOOKUP(B141,'[1]RICEW Tracker'!$C$17:$H$95,5,FALSE),"")</f>
        <v/>
      </c>
      <c r="AE141" s="23" t="str">
        <f>IFERROR(VLOOKUP(B141,'[1]RICEW Tracker'!$C$17:$H$95,6,FALSE),"")</f>
        <v/>
      </c>
      <c r="AF141" s="23" t="str">
        <f>IFERROR(VLOOKUP(B141,'[1]RICEW Tracker'!$C$17:$H$95,7,FALSE),"")</f>
        <v/>
      </c>
      <c r="AG141" s="23" t="str">
        <f>IFERROR(VLOOKUP(D141,'[1]RICEW Tracker'!$C$17:$H$95,8,FALSE),"")</f>
        <v/>
      </c>
      <c r="AH141" s="24" t="str">
        <f t="shared" si="2"/>
        <v>Not Started</v>
      </c>
      <c r="AI141" s="37"/>
    </row>
    <row r="142" spans="1:133" s="26" customFormat="1" ht="15" hidden="1" customHeight="1" x14ac:dyDescent="0.25">
      <c r="A142" s="14" t="e">
        <f>VLOOKUP(WICERMaster[[#This Row],[RICEW ID]],[1]Sheet4!#REF!,1,FALSE)</f>
        <v>#REF!</v>
      </c>
      <c r="B142" s="15" t="s">
        <v>1030</v>
      </c>
      <c r="C142" s="16" t="s">
        <v>1031</v>
      </c>
      <c r="D142" s="16" t="s">
        <v>149</v>
      </c>
      <c r="E142" s="17" t="s">
        <v>69</v>
      </c>
      <c r="F142" s="17"/>
      <c r="G142" s="18" t="s">
        <v>34</v>
      </c>
      <c r="H142" s="18" t="s">
        <v>34</v>
      </c>
      <c r="I142" s="18" t="s">
        <v>35</v>
      </c>
      <c r="J142" s="17" t="s">
        <v>36</v>
      </c>
      <c r="K142" s="19" t="s">
        <v>37</v>
      </c>
      <c r="L142" s="31">
        <f>VLOOKUP(B142,'[2]Data from Pivot'!$F$4:$G$224,2,FALSE)</f>
        <v>43263</v>
      </c>
      <c r="M142" s="67" t="s">
        <v>38</v>
      </c>
      <c r="N142" s="19" t="str">
        <f>IFERROR(VLOOKUP(B142,'[1]SQA Test design plan'!$F$4:$K$400,3,FALSE),"")</f>
        <v/>
      </c>
      <c r="O142" s="19" t="str">
        <f>IFERROR(VLOOKUP(B142,'[1]SQA Test design plan'!$F$4:$K$400,4,FALSE),"")</f>
        <v/>
      </c>
      <c r="P142" s="19" t="str">
        <f>IFERROR(VLOOKUP(B142,'[1]SQA Test design plan'!$F$4:$K$400,5,FALSE),"")</f>
        <v/>
      </c>
      <c r="Q142" s="19" t="str">
        <f>IFERROR(VLOOKUP(B142,'[1]SQA Test design plan'!$F$4:$K$400,6,FALSE),"")</f>
        <v/>
      </c>
      <c r="R142" s="19"/>
      <c r="S142" s="21">
        <v>43298</v>
      </c>
      <c r="T142" s="21"/>
      <c r="U142" s="21"/>
      <c r="V142" s="21"/>
      <c r="W142" s="21"/>
      <c r="X142" s="21"/>
      <c r="Y142" s="21"/>
      <c r="Z142" s="21" t="s">
        <v>42</v>
      </c>
      <c r="AA142" s="23"/>
      <c r="AB142" s="23" t="str">
        <f>IFERROR(VLOOKUP(B142,'[1]RICEW Tracker'!$C$10:$H$95,3,FALSE),"")</f>
        <v/>
      </c>
      <c r="AC142" s="23" t="str">
        <f>IFERROR(VLOOKUP(B142,'[1]RICEW Tracker'!$C$17:$H$95,4,FALSE),"")</f>
        <v/>
      </c>
      <c r="AD142" s="23" t="str">
        <f>IFERROR(VLOOKUP(B142,'[1]RICEW Tracker'!$C$17:$H$95,5,FALSE),"")</f>
        <v/>
      </c>
      <c r="AE142" s="23" t="str">
        <f>IFERROR(VLOOKUP(B142,'[1]RICEW Tracker'!$C$17:$H$95,6,FALSE),"")</f>
        <v/>
      </c>
      <c r="AF142" s="23" t="str">
        <f>IFERROR(VLOOKUP(B142,'[1]RICEW Tracker'!$C$17:$H$95,7,FALSE),"")</f>
        <v/>
      </c>
      <c r="AG142" s="23" t="str">
        <f>IFERROR(VLOOKUP(D142,'[1]RICEW Tracker'!$C$17:$H$95,8,FALSE),"")</f>
        <v/>
      </c>
      <c r="AH142" s="24" t="str">
        <f t="shared" si="2"/>
        <v>Not Started</v>
      </c>
      <c r="AI142" s="37"/>
    </row>
    <row r="143" spans="1:133" s="14" customFormat="1" ht="15" hidden="1" customHeight="1" x14ac:dyDescent="0.25">
      <c r="A143" s="14" t="e">
        <f>VLOOKUP(WICERMaster[[#This Row],[RICEW ID]],[1]Sheet4!#REF!,1,FALSE)</f>
        <v>#REF!</v>
      </c>
      <c r="B143" s="15" t="s">
        <v>1032</v>
      </c>
      <c r="C143" s="16" t="s">
        <v>1033</v>
      </c>
      <c r="D143" s="16" t="s">
        <v>149</v>
      </c>
      <c r="E143" s="17" t="s">
        <v>69</v>
      </c>
      <c r="F143" s="17"/>
      <c r="G143" s="18" t="s">
        <v>34</v>
      </c>
      <c r="H143" s="18" t="s">
        <v>34</v>
      </c>
      <c r="I143" s="18" t="s">
        <v>35</v>
      </c>
      <c r="J143" s="17" t="s">
        <v>36</v>
      </c>
      <c r="K143" s="19" t="s">
        <v>37</v>
      </c>
      <c r="L143" s="31">
        <f>VLOOKUP(B143,'[2]Data from Pivot'!$F$4:$G$224,2,FALSE)</f>
        <v>43263</v>
      </c>
      <c r="M143" s="67" t="s">
        <v>38</v>
      </c>
      <c r="N143" s="19" t="str">
        <f>IFERROR(VLOOKUP(B143,'[1]SQA Test design plan'!$F$4:$K$400,3,FALSE),"")</f>
        <v/>
      </c>
      <c r="O143" s="19" t="str">
        <f>IFERROR(VLOOKUP(B143,'[1]SQA Test design plan'!$F$4:$K$400,4,FALSE),"")</f>
        <v/>
      </c>
      <c r="P143" s="19" t="str">
        <f>IFERROR(VLOOKUP(B143,'[1]SQA Test design plan'!$F$4:$K$400,5,FALSE),"")</f>
        <v/>
      </c>
      <c r="Q143" s="19" t="str">
        <f>IFERROR(VLOOKUP(B143,'[1]SQA Test design plan'!$F$4:$K$400,6,FALSE),"")</f>
        <v/>
      </c>
      <c r="R143" s="19"/>
      <c r="S143" s="21">
        <v>43298</v>
      </c>
      <c r="T143" s="21"/>
      <c r="U143" s="21"/>
      <c r="V143" s="21"/>
      <c r="W143" s="21"/>
      <c r="X143" s="21"/>
      <c r="Y143" s="21"/>
      <c r="Z143" s="21" t="s">
        <v>42</v>
      </c>
      <c r="AA143" s="23"/>
      <c r="AB143" s="23" t="str">
        <f>IFERROR(VLOOKUP(B143,'[1]RICEW Tracker'!$C$10:$H$95,3,FALSE),"")</f>
        <v/>
      </c>
      <c r="AC143" s="23" t="str">
        <f>IFERROR(VLOOKUP(B143,'[1]RICEW Tracker'!$C$17:$H$95,4,FALSE),"")</f>
        <v/>
      </c>
      <c r="AD143" s="23" t="str">
        <f>IFERROR(VLOOKUP(B143,'[1]RICEW Tracker'!$C$17:$H$95,5,FALSE),"")</f>
        <v/>
      </c>
      <c r="AE143" s="23" t="str">
        <f>IFERROR(VLOOKUP(B143,'[1]RICEW Tracker'!$C$17:$H$95,6,FALSE),"")</f>
        <v/>
      </c>
      <c r="AF143" s="23" t="str">
        <f>IFERROR(VLOOKUP(B143,'[1]RICEW Tracker'!$C$17:$H$95,7,FALSE),"")</f>
        <v/>
      </c>
      <c r="AG143" s="23" t="str">
        <f>IFERROR(VLOOKUP(D143,'[1]RICEW Tracker'!$C$17:$H$95,8,FALSE),"")</f>
        <v/>
      </c>
      <c r="AH143" s="24" t="str">
        <f t="shared" si="2"/>
        <v>Not Started</v>
      </c>
      <c r="AI143" s="37"/>
    </row>
    <row r="144" spans="1:133" s="14" customFormat="1" ht="15" hidden="1" customHeight="1" x14ac:dyDescent="0.25">
      <c r="A144" s="14" t="e">
        <f>VLOOKUP(WICERMaster[[#This Row],[RICEW ID]],[1]Sheet4!#REF!,1,FALSE)</f>
        <v>#REF!</v>
      </c>
      <c r="B144" s="15" t="s">
        <v>1034</v>
      </c>
      <c r="C144" s="16" t="s">
        <v>1035</v>
      </c>
      <c r="D144" s="16" t="s">
        <v>149</v>
      </c>
      <c r="E144" s="17" t="s">
        <v>69</v>
      </c>
      <c r="F144" s="17"/>
      <c r="G144" s="18" t="s">
        <v>34</v>
      </c>
      <c r="H144" s="18" t="s">
        <v>34</v>
      </c>
      <c r="I144" s="18" t="s">
        <v>35</v>
      </c>
      <c r="J144" s="17" t="s">
        <v>36</v>
      </c>
      <c r="K144" s="19" t="s">
        <v>37</v>
      </c>
      <c r="L144" s="31">
        <f>VLOOKUP(B144,'[2]Data from Pivot'!$F$4:$G$224,2,FALSE)</f>
        <v>43263</v>
      </c>
      <c r="M144" s="67" t="s">
        <v>38</v>
      </c>
      <c r="N144" s="19" t="str">
        <f>IFERROR(VLOOKUP(B144,'[1]SQA Test design plan'!$F$4:$K$400,3,FALSE),"")</f>
        <v/>
      </c>
      <c r="O144" s="19" t="str">
        <f>IFERROR(VLOOKUP(B144,'[1]SQA Test design plan'!$F$4:$K$400,4,FALSE),"")</f>
        <v/>
      </c>
      <c r="P144" s="19" t="str">
        <f>IFERROR(VLOOKUP(B144,'[1]SQA Test design plan'!$F$4:$K$400,5,FALSE),"")</f>
        <v/>
      </c>
      <c r="Q144" s="19" t="str">
        <f>IFERROR(VLOOKUP(B144,'[1]SQA Test design plan'!$F$4:$K$400,6,FALSE),"")</f>
        <v/>
      </c>
      <c r="R144" s="19"/>
      <c r="S144" s="21">
        <v>43299</v>
      </c>
      <c r="T144" s="21"/>
      <c r="U144" s="21"/>
      <c r="V144" s="21"/>
      <c r="W144" s="21"/>
      <c r="X144" s="21"/>
      <c r="Y144" s="21"/>
      <c r="Z144" s="21" t="s">
        <v>42</v>
      </c>
      <c r="AA144" s="23"/>
      <c r="AB144" s="23" t="str">
        <f>IFERROR(VLOOKUP(B144,'[1]RICEW Tracker'!$C$10:$H$95,3,FALSE),"")</f>
        <v/>
      </c>
      <c r="AC144" s="23" t="str">
        <f>IFERROR(VLOOKUP(B144,'[1]RICEW Tracker'!$C$17:$H$95,4,FALSE),"")</f>
        <v/>
      </c>
      <c r="AD144" s="23" t="str">
        <f>IFERROR(VLOOKUP(B144,'[1]RICEW Tracker'!$C$17:$H$95,5,FALSE),"")</f>
        <v/>
      </c>
      <c r="AE144" s="23" t="str">
        <f>IFERROR(VLOOKUP(B144,'[1]RICEW Tracker'!$C$17:$H$95,6,FALSE),"")</f>
        <v/>
      </c>
      <c r="AF144" s="23" t="str">
        <f>IFERROR(VLOOKUP(B144,'[1]RICEW Tracker'!$C$17:$H$95,7,FALSE),"")</f>
        <v/>
      </c>
      <c r="AG144" s="23" t="str">
        <f>IFERROR(VLOOKUP(D144,'[1]RICEW Tracker'!$C$17:$H$95,8,FALSE),"")</f>
        <v/>
      </c>
      <c r="AH144" s="24" t="str">
        <f t="shared" si="2"/>
        <v>Not Started</v>
      </c>
      <c r="AI144" s="37"/>
    </row>
    <row r="145" spans="1:133" s="14" customFormat="1" ht="15" hidden="1" customHeight="1" x14ac:dyDescent="0.25">
      <c r="A145" s="14" t="e">
        <f>VLOOKUP(WICERMaster[[#This Row],[RICEW ID]],[1]Sheet4!#REF!,1,FALSE)</f>
        <v>#REF!</v>
      </c>
      <c r="B145" s="15" t="s">
        <v>1036</v>
      </c>
      <c r="C145" s="16" t="s">
        <v>1037</v>
      </c>
      <c r="D145" s="16" t="s">
        <v>149</v>
      </c>
      <c r="E145" s="17" t="s">
        <v>69</v>
      </c>
      <c r="F145" s="17"/>
      <c r="G145" s="18" t="s">
        <v>34</v>
      </c>
      <c r="H145" s="18" t="s">
        <v>34</v>
      </c>
      <c r="I145" s="18" t="s">
        <v>35</v>
      </c>
      <c r="J145" s="17" t="s">
        <v>36</v>
      </c>
      <c r="K145" s="19" t="s">
        <v>37</v>
      </c>
      <c r="L145" s="31">
        <f>VLOOKUP(B145,'[2]Data from Pivot'!$F$4:$G$224,2,FALSE)</f>
        <v>43263</v>
      </c>
      <c r="M145" s="67" t="s">
        <v>38</v>
      </c>
      <c r="N145" s="19" t="str">
        <f>IFERROR(VLOOKUP(B145,'[1]SQA Test design plan'!$F$4:$K$400,3,FALSE),"")</f>
        <v/>
      </c>
      <c r="O145" s="19" t="str">
        <f>IFERROR(VLOOKUP(B145,'[1]SQA Test design plan'!$F$4:$K$400,4,FALSE),"")</f>
        <v/>
      </c>
      <c r="P145" s="19" t="str">
        <f>IFERROR(VLOOKUP(B145,'[1]SQA Test design plan'!$F$4:$K$400,5,FALSE),"")</f>
        <v/>
      </c>
      <c r="Q145" s="19" t="str">
        <f>IFERROR(VLOOKUP(B145,'[1]SQA Test design plan'!$F$4:$K$400,6,FALSE),"")</f>
        <v/>
      </c>
      <c r="R145" s="19"/>
      <c r="S145" s="21">
        <v>43299</v>
      </c>
      <c r="T145" s="21"/>
      <c r="U145" s="21"/>
      <c r="V145" s="21"/>
      <c r="W145" s="21"/>
      <c r="X145" s="21"/>
      <c r="Y145" s="21"/>
      <c r="Z145" s="21" t="s">
        <v>42</v>
      </c>
      <c r="AA145" s="23"/>
      <c r="AB145" s="23" t="str">
        <f>IFERROR(VLOOKUP(B145,'[1]RICEW Tracker'!$C$10:$H$95,3,FALSE),"")</f>
        <v/>
      </c>
      <c r="AC145" s="23" t="str">
        <f>IFERROR(VLOOKUP(B145,'[1]RICEW Tracker'!$C$17:$H$95,4,FALSE),"")</f>
        <v/>
      </c>
      <c r="AD145" s="23" t="str">
        <f>IFERROR(VLOOKUP(B145,'[1]RICEW Tracker'!$C$17:$H$95,5,FALSE),"")</f>
        <v/>
      </c>
      <c r="AE145" s="23" t="str">
        <f>IFERROR(VLOOKUP(B145,'[1]RICEW Tracker'!$C$17:$H$95,6,FALSE),"")</f>
        <v/>
      </c>
      <c r="AF145" s="23" t="str">
        <f>IFERROR(VLOOKUP(B145,'[1]RICEW Tracker'!$C$17:$H$95,7,FALSE),"")</f>
        <v/>
      </c>
      <c r="AG145" s="23" t="str">
        <f>IFERROR(VLOOKUP(D145,'[1]RICEW Tracker'!$C$17:$H$95,8,FALSE),"")</f>
        <v/>
      </c>
      <c r="AH145" s="24" t="str">
        <f t="shared" si="2"/>
        <v>Not Started</v>
      </c>
      <c r="AI145" s="37"/>
    </row>
    <row r="146" spans="1:133" s="14" customFormat="1" ht="15" hidden="1" customHeight="1" x14ac:dyDescent="0.25">
      <c r="A146" s="14" t="e">
        <f>VLOOKUP(WICERMaster[[#This Row],[RICEW ID]],[1]Sheet4!#REF!,1,FALSE)</f>
        <v>#REF!</v>
      </c>
      <c r="B146" s="15" t="s">
        <v>1038</v>
      </c>
      <c r="C146" s="17" t="s">
        <v>1039</v>
      </c>
      <c r="D146" s="16" t="s">
        <v>149</v>
      </c>
      <c r="E146" s="17" t="s">
        <v>69</v>
      </c>
      <c r="F146" s="17"/>
      <c r="G146" s="18" t="s">
        <v>34</v>
      </c>
      <c r="H146" s="18" t="s">
        <v>34</v>
      </c>
      <c r="I146" s="18" t="s">
        <v>35</v>
      </c>
      <c r="J146" s="17" t="s">
        <v>36</v>
      </c>
      <c r="K146" s="19" t="s">
        <v>37</v>
      </c>
      <c r="L146" s="31">
        <f>VLOOKUP(B146,'[2]Data from Pivot'!$F$4:$G$224,2,FALSE)</f>
        <v>43263</v>
      </c>
      <c r="M146" s="67" t="s">
        <v>38</v>
      </c>
      <c r="N146" s="19" t="str">
        <f>IFERROR(VLOOKUP(B146,'[1]SQA Test design plan'!$F$4:$K$400,3,FALSE),"")</f>
        <v/>
      </c>
      <c r="O146" s="19" t="str">
        <f>IFERROR(VLOOKUP(B146,'[1]SQA Test design plan'!$F$4:$K$400,4,FALSE),"")</f>
        <v/>
      </c>
      <c r="P146" s="19" t="str">
        <f>IFERROR(VLOOKUP(B146,'[1]SQA Test design plan'!$F$4:$K$400,5,FALSE),"")</f>
        <v/>
      </c>
      <c r="Q146" s="19" t="str">
        <f>IFERROR(VLOOKUP(B146,'[1]SQA Test design plan'!$F$4:$K$400,6,FALSE),"")</f>
        <v/>
      </c>
      <c r="R146" s="19"/>
      <c r="S146" s="21">
        <v>43299</v>
      </c>
      <c r="T146" s="21"/>
      <c r="U146" s="21"/>
      <c r="V146" s="21"/>
      <c r="W146" s="21"/>
      <c r="X146" s="21"/>
      <c r="Y146" s="21"/>
      <c r="Z146" s="21" t="s">
        <v>42</v>
      </c>
      <c r="AA146" s="23"/>
      <c r="AB146" s="23" t="str">
        <f>IFERROR(VLOOKUP(B146,'[1]RICEW Tracker'!$C$10:$H$95,3,FALSE),"")</f>
        <v/>
      </c>
      <c r="AC146" s="23" t="str">
        <f>IFERROR(VLOOKUP(B146,'[1]RICEW Tracker'!$C$17:$H$95,4,FALSE),"")</f>
        <v/>
      </c>
      <c r="AD146" s="23" t="str">
        <f>IFERROR(VLOOKUP(B146,'[1]RICEW Tracker'!$C$17:$H$95,5,FALSE),"")</f>
        <v/>
      </c>
      <c r="AE146" s="23" t="str">
        <f>IFERROR(VLOOKUP(B146,'[1]RICEW Tracker'!$C$17:$H$95,6,FALSE),"")</f>
        <v/>
      </c>
      <c r="AF146" s="23" t="str">
        <f>IFERROR(VLOOKUP(B146,'[1]RICEW Tracker'!$C$17:$H$95,7,FALSE),"")</f>
        <v/>
      </c>
      <c r="AG146" s="23" t="str">
        <f>IFERROR(VLOOKUP(D146,'[1]RICEW Tracker'!$C$17:$H$95,8,FALSE),"")</f>
        <v/>
      </c>
      <c r="AH146" s="24" t="str">
        <f t="shared" si="2"/>
        <v>Not Started</v>
      </c>
      <c r="AI146" s="37"/>
    </row>
    <row r="147" spans="1:133" s="26" customFormat="1" ht="15" hidden="1" customHeight="1" x14ac:dyDescent="0.25">
      <c r="A147" s="14" t="e">
        <f>VLOOKUP(WICERMaster[[#This Row],[RICEW ID]],[1]Sheet4!#REF!,1,FALSE)</f>
        <v>#REF!</v>
      </c>
      <c r="B147" s="15" t="s">
        <v>1048</v>
      </c>
      <c r="C147" s="16" t="s">
        <v>1049</v>
      </c>
      <c r="D147" s="16" t="s">
        <v>149</v>
      </c>
      <c r="E147" s="17" t="s">
        <v>69</v>
      </c>
      <c r="F147" s="17"/>
      <c r="G147" s="18" t="s">
        <v>34</v>
      </c>
      <c r="H147" s="18" t="s">
        <v>34</v>
      </c>
      <c r="I147" s="18" t="s">
        <v>35</v>
      </c>
      <c r="J147" s="17" t="s">
        <v>36</v>
      </c>
      <c r="K147" s="19" t="s">
        <v>37</v>
      </c>
      <c r="L147" s="31">
        <f>VLOOKUP(B147,'[2]Data from Pivot'!$F$4:$G$224,2,FALSE)</f>
        <v>43263</v>
      </c>
      <c r="M147" s="67" t="s">
        <v>38</v>
      </c>
      <c r="N147" s="19" t="str">
        <f>IFERROR(VLOOKUP(B147,'[1]SQA Test design plan'!$F$4:$K$400,3,FALSE),"")</f>
        <v/>
      </c>
      <c r="O147" s="19" t="str">
        <f>IFERROR(VLOOKUP(B147,'[1]SQA Test design plan'!$F$4:$K$400,4,FALSE),"")</f>
        <v/>
      </c>
      <c r="P147" s="19" t="str">
        <f>IFERROR(VLOOKUP(B147,'[1]SQA Test design plan'!$F$4:$K$400,5,FALSE),"")</f>
        <v/>
      </c>
      <c r="Q147" s="19" t="str">
        <f>IFERROR(VLOOKUP(B147,'[1]SQA Test design plan'!$F$4:$K$400,6,FALSE),"")</f>
        <v/>
      </c>
      <c r="R147" s="19"/>
      <c r="S147" s="21">
        <v>43299</v>
      </c>
      <c r="T147" s="21"/>
      <c r="U147" s="21"/>
      <c r="V147" s="21"/>
      <c r="W147" s="21"/>
      <c r="X147" s="21"/>
      <c r="Y147" s="21"/>
      <c r="Z147" s="21" t="s">
        <v>42</v>
      </c>
      <c r="AA147" s="33"/>
      <c r="AB147" s="23" t="str">
        <f>IFERROR(VLOOKUP(B147,'[1]RICEW Tracker'!$C$10:$H$95,3,FALSE),"")</f>
        <v/>
      </c>
      <c r="AC147" s="23" t="str">
        <f>IFERROR(VLOOKUP(B147,'[1]RICEW Tracker'!$C$17:$H$95,4,FALSE),"")</f>
        <v/>
      </c>
      <c r="AD147" s="23" t="str">
        <f>IFERROR(VLOOKUP(B147,'[1]RICEW Tracker'!$C$17:$H$95,5,FALSE),"")</f>
        <v/>
      </c>
      <c r="AE147" s="23" t="str">
        <f>IFERROR(VLOOKUP(B147,'[1]RICEW Tracker'!$C$17:$H$95,6,FALSE),"")</f>
        <v/>
      </c>
      <c r="AF147" s="23" t="str">
        <f>IFERROR(VLOOKUP(B147,'[1]RICEW Tracker'!$C$17:$H$95,7,FALSE),"")</f>
        <v/>
      </c>
      <c r="AG147" s="23" t="str">
        <f>IFERROR(VLOOKUP(D147,'[1]RICEW Tracker'!$C$17:$H$95,8,FALSE),"")</f>
        <v/>
      </c>
      <c r="AH147" s="24" t="str">
        <f t="shared" si="2"/>
        <v>Not Started</v>
      </c>
      <c r="AI147" s="37"/>
    </row>
    <row r="148" spans="1:133" s="26" customFormat="1" ht="15" hidden="1" customHeight="1" x14ac:dyDescent="0.25">
      <c r="A148" s="14" t="e">
        <f>VLOOKUP(WICERMaster[[#This Row],[RICEW ID]],[1]Sheet4!#REF!,1,FALSE)</f>
        <v>#REF!</v>
      </c>
      <c r="B148" s="15" t="s">
        <v>1062</v>
      </c>
      <c r="C148" s="16" t="s">
        <v>1063</v>
      </c>
      <c r="D148" s="16" t="s">
        <v>149</v>
      </c>
      <c r="E148" s="17" t="s">
        <v>69</v>
      </c>
      <c r="F148" s="17"/>
      <c r="G148" s="18" t="s">
        <v>34</v>
      </c>
      <c r="H148" s="18" t="s">
        <v>34</v>
      </c>
      <c r="I148" s="18" t="s">
        <v>35</v>
      </c>
      <c r="J148" s="17" t="s">
        <v>36</v>
      </c>
      <c r="K148" s="19" t="s">
        <v>37</v>
      </c>
      <c r="L148" s="31">
        <f>VLOOKUP(B148,'[2]Data from Pivot'!$F$4:$G$224,2,FALSE)</f>
        <v>43263</v>
      </c>
      <c r="M148" s="67" t="s">
        <v>38</v>
      </c>
      <c r="N148" s="19" t="str">
        <f>IFERROR(VLOOKUP(B148,'[1]SQA Test design plan'!$F$4:$K$400,3,FALSE),"")</f>
        <v/>
      </c>
      <c r="O148" s="19" t="str">
        <f>IFERROR(VLOOKUP(B148,'[1]SQA Test design plan'!$F$4:$K$400,4,FALSE),"")</f>
        <v/>
      </c>
      <c r="P148" s="19" t="str">
        <f>IFERROR(VLOOKUP(B148,'[1]SQA Test design plan'!$F$4:$K$400,5,FALSE),"")</f>
        <v/>
      </c>
      <c r="Q148" s="19" t="str">
        <f>IFERROR(VLOOKUP(B148,'[1]SQA Test design plan'!$F$4:$K$400,6,FALSE),"")</f>
        <v/>
      </c>
      <c r="R148" s="19"/>
      <c r="S148" s="21">
        <v>43299</v>
      </c>
      <c r="T148" s="21"/>
      <c r="U148" s="21"/>
      <c r="V148" s="21"/>
      <c r="W148" s="21"/>
      <c r="X148" s="21"/>
      <c r="Y148" s="21"/>
      <c r="Z148" s="21" t="s">
        <v>42</v>
      </c>
      <c r="AA148" s="33"/>
      <c r="AB148" s="23" t="str">
        <f>IFERROR(VLOOKUP(B148,'[1]RICEW Tracker'!$C$10:$H$95,3,FALSE),"")</f>
        <v/>
      </c>
      <c r="AC148" s="23" t="str">
        <f>IFERROR(VLOOKUP(B148,'[1]RICEW Tracker'!$C$17:$H$95,4,FALSE),"")</f>
        <v/>
      </c>
      <c r="AD148" s="23" t="str">
        <f>IFERROR(VLOOKUP(B148,'[1]RICEW Tracker'!$C$17:$H$95,5,FALSE),"")</f>
        <v/>
      </c>
      <c r="AE148" s="23" t="str">
        <f>IFERROR(VLOOKUP(B148,'[1]RICEW Tracker'!$C$17:$H$95,6,FALSE),"")</f>
        <v/>
      </c>
      <c r="AF148" s="23" t="str">
        <f>IFERROR(VLOOKUP(B148,'[1]RICEW Tracker'!$C$17:$H$95,7,FALSE),"")</f>
        <v/>
      </c>
      <c r="AG148" s="23" t="str">
        <f>IFERROR(VLOOKUP(D148,'[1]RICEW Tracker'!$C$17:$H$95,8,FALSE),"")</f>
        <v/>
      </c>
      <c r="AH148" s="24" t="str">
        <f t="shared" si="2"/>
        <v>Not Started</v>
      </c>
      <c r="AI148" s="37"/>
    </row>
    <row r="149" spans="1:133" s="26" customFormat="1" ht="15" hidden="1" customHeight="1" x14ac:dyDescent="0.25">
      <c r="A149" s="14" t="e">
        <f>VLOOKUP(WICERMaster[[#This Row],[RICEW ID]],[1]Sheet4!#REF!,1,FALSE)</f>
        <v>#REF!</v>
      </c>
      <c r="B149" s="15" t="s">
        <v>1066</v>
      </c>
      <c r="C149" s="16" t="s">
        <v>1067</v>
      </c>
      <c r="D149" s="16" t="s">
        <v>149</v>
      </c>
      <c r="E149" s="17" t="s">
        <v>69</v>
      </c>
      <c r="F149" s="17"/>
      <c r="G149" s="18" t="s">
        <v>34</v>
      </c>
      <c r="H149" s="18" t="s">
        <v>34</v>
      </c>
      <c r="I149" s="18" t="s">
        <v>35</v>
      </c>
      <c r="J149" s="17" t="s">
        <v>36</v>
      </c>
      <c r="K149" s="19" t="s">
        <v>37</v>
      </c>
      <c r="L149" s="20">
        <f>VLOOKUP(B149,'[2]Data from Pivot'!$F$4:$G$224,2,FALSE)</f>
        <v>43263</v>
      </c>
      <c r="M149" s="67" t="s">
        <v>38</v>
      </c>
      <c r="N149" s="19" t="str">
        <f>IFERROR(VLOOKUP(B149,'[1]SQA Test design plan'!$F$4:$K$400,3,FALSE),"")</f>
        <v/>
      </c>
      <c r="O149" s="19" t="str">
        <f>IFERROR(VLOOKUP(B149,'[1]SQA Test design plan'!$F$4:$K$400,4,FALSE),"")</f>
        <v/>
      </c>
      <c r="P149" s="19" t="str">
        <f>IFERROR(VLOOKUP(B149,'[1]SQA Test design plan'!$F$4:$K$400,5,FALSE),"")</f>
        <v/>
      </c>
      <c r="Q149" s="19" t="str">
        <f>IFERROR(VLOOKUP(B149,'[1]SQA Test design plan'!$F$4:$K$400,6,FALSE),"")</f>
        <v/>
      </c>
      <c r="R149" s="19"/>
      <c r="S149" s="21">
        <v>43299</v>
      </c>
      <c r="T149" s="21"/>
      <c r="U149" s="21"/>
      <c r="V149" s="21"/>
      <c r="W149" s="21"/>
      <c r="X149" s="21"/>
      <c r="Y149" s="21"/>
      <c r="Z149" s="21" t="s">
        <v>42</v>
      </c>
      <c r="AA149" s="33"/>
      <c r="AB149" s="23" t="str">
        <f>IFERROR(VLOOKUP(B149,'[1]RICEW Tracker'!$C$10:$H$95,3,FALSE),"")</f>
        <v/>
      </c>
      <c r="AC149" s="23" t="str">
        <f>IFERROR(VLOOKUP(B149,'[1]RICEW Tracker'!$C$17:$H$95,4,FALSE),"")</f>
        <v/>
      </c>
      <c r="AD149" s="23" t="str">
        <f>IFERROR(VLOOKUP(B149,'[1]RICEW Tracker'!$C$17:$H$95,5,FALSE),"")</f>
        <v/>
      </c>
      <c r="AE149" s="23" t="str">
        <f>IFERROR(VLOOKUP(B149,'[1]RICEW Tracker'!$C$17:$H$95,6,FALSE),"")</f>
        <v/>
      </c>
      <c r="AF149" s="23" t="str">
        <f>IFERROR(VLOOKUP(B149,'[1]RICEW Tracker'!$C$17:$H$95,7,FALSE),"")</f>
        <v/>
      </c>
      <c r="AG149" s="23" t="str">
        <f>IFERROR(VLOOKUP(D149,'[1]RICEW Tracker'!$C$17:$H$95,8,FALSE),"")</f>
        <v/>
      </c>
      <c r="AH149" s="24" t="str">
        <f t="shared" si="2"/>
        <v>Not Started</v>
      </c>
      <c r="AI149" s="37"/>
    </row>
    <row r="150" spans="1:133" s="26" customFormat="1" ht="15" hidden="1" customHeight="1" x14ac:dyDescent="0.25">
      <c r="A150" s="14" t="e">
        <f>VLOOKUP(WICERMaster[[#This Row],[RICEW ID]],[1]Sheet4!#REF!,1,FALSE)</f>
        <v>#REF!</v>
      </c>
      <c r="B150" s="15" t="s">
        <v>147</v>
      </c>
      <c r="C150" s="16" t="s">
        <v>148</v>
      </c>
      <c r="D150" s="16" t="s">
        <v>149</v>
      </c>
      <c r="E150" s="17" t="s">
        <v>91</v>
      </c>
      <c r="F150" s="17"/>
      <c r="G150" s="18" t="s">
        <v>92</v>
      </c>
      <c r="H150" s="18" t="s">
        <v>92</v>
      </c>
      <c r="I150" s="18" t="s">
        <v>93</v>
      </c>
      <c r="J150" s="18" t="s">
        <v>93</v>
      </c>
      <c r="K150" s="32" t="s">
        <v>92</v>
      </c>
      <c r="L150" s="20"/>
      <c r="M150" s="66" t="s">
        <v>92</v>
      </c>
      <c r="N150" s="19" t="str">
        <f>IFERROR(VLOOKUP(B150,'[1]SQA Test design plan'!$F$4:$K$400,3,FALSE),"")</f>
        <v/>
      </c>
      <c r="O150" s="19" t="str">
        <f>IFERROR(VLOOKUP(B150,'[1]SQA Test design plan'!$F$4:$K$400,4,FALSE),"")</f>
        <v/>
      </c>
      <c r="P150" s="19" t="str">
        <f>IFERROR(VLOOKUP(B150,'[1]SQA Test design plan'!$F$4:$K$400,5,FALSE),"")</f>
        <v/>
      </c>
      <c r="Q150" s="19" t="str">
        <f>IFERROR(VLOOKUP(B150,'[1]SQA Test design plan'!$F$4:$K$400,6,FALSE),"")</f>
        <v/>
      </c>
      <c r="R150" s="19"/>
      <c r="S150" s="22"/>
      <c r="T150" s="22"/>
      <c r="U150" s="22"/>
      <c r="V150" s="22"/>
      <c r="W150" s="22"/>
      <c r="X150" s="22"/>
      <c r="Y150" s="22"/>
      <c r="Z150" s="22"/>
      <c r="AA150" s="33"/>
      <c r="AB150" s="23" t="str">
        <f>IFERROR(VLOOKUP(B150,'[1]RICEW Tracker'!$C$10:$H$95,3,FALSE),"")</f>
        <v/>
      </c>
      <c r="AC150" s="23" t="str">
        <f>IFERROR(VLOOKUP(B150,'[1]RICEW Tracker'!$C$17:$H$95,4,FALSE),"")</f>
        <v/>
      </c>
      <c r="AD150" s="23" t="str">
        <f>IFERROR(VLOOKUP(B150,'[1]RICEW Tracker'!$C$17:$H$95,5,FALSE),"")</f>
        <v/>
      </c>
      <c r="AE150" s="23" t="str">
        <f>IFERROR(VLOOKUP(B150,'[1]RICEW Tracker'!$C$17:$H$95,6,FALSE),"")</f>
        <v/>
      </c>
      <c r="AF150" s="23" t="str">
        <f>IFERROR(VLOOKUP(B150,'[1]RICEW Tracker'!$C$17:$H$95,7,FALSE),"")</f>
        <v/>
      </c>
      <c r="AG150" s="23" t="str">
        <f>IFERROR(VLOOKUP(D150,'[1]RICEW Tracker'!$C$17:$H$95,8,FALSE),"")</f>
        <v/>
      </c>
      <c r="AH150" s="24" t="str">
        <f t="shared" si="2"/>
        <v>Not Started</v>
      </c>
    </row>
    <row r="151" spans="1:133" s="26" customFormat="1" ht="15" hidden="1" customHeight="1" x14ac:dyDescent="0.25">
      <c r="A151" s="14" t="e">
        <f>VLOOKUP(WICERMaster[[#This Row],[RICEW ID]],[1]Sheet4!#REF!,1,FALSE)</f>
        <v>#REF!</v>
      </c>
      <c r="B151" s="15" t="s">
        <v>150</v>
      </c>
      <c r="C151" s="16" t="s">
        <v>151</v>
      </c>
      <c r="D151" s="16" t="s">
        <v>149</v>
      </c>
      <c r="E151" s="17" t="s">
        <v>91</v>
      </c>
      <c r="F151" s="17"/>
      <c r="G151" s="18" t="s">
        <v>92</v>
      </c>
      <c r="H151" s="18" t="s">
        <v>92</v>
      </c>
      <c r="I151" s="18" t="s">
        <v>93</v>
      </c>
      <c r="J151" s="18" t="s">
        <v>93</v>
      </c>
      <c r="K151" s="32" t="s">
        <v>92</v>
      </c>
      <c r="L151" s="20"/>
      <c r="M151" s="66" t="s">
        <v>92</v>
      </c>
      <c r="N151" s="19" t="str">
        <f>IFERROR(VLOOKUP(B151,'[1]SQA Test design plan'!$F$4:$K$400,3,FALSE),"")</f>
        <v/>
      </c>
      <c r="O151" s="19" t="str">
        <f>IFERROR(VLOOKUP(B151,'[1]SQA Test design plan'!$F$4:$K$400,4,FALSE),"")</f>
        <v/>
      </c>
      <c r="P151" s="19" t="str">
        <f>IFERROR(VLOOKUP(B151,'[1]SQA Test design plan'!$F$4:$K$400,5,FALSE),"")</f>
        <v/>
      </c>
      <c r="Q151" s="19" t="str">
        <f>IFERROR(VLOOKUP(B151,'[1]SQA Test design plan'!$F$4:$K$400,6,FALSE),"")</f>
        <v/>
      </c>
      <c r="R151" s="19"/>
      <c r="S151" s="22"/>
      <c r="T151" s="22"/>
      <c r="U151" s="22"/>
      <c r="V151" s="22"/>
      <c r="W151" s="22"/>
      <c r="X151" s="22"/>
      <c r="Y151" s="22"/>
      <c r="Z151" s="22"/>
      <c r="AA151" s="33"/>
      <c r="AB151" s="23" t="str">
        <f>IFERROR(VLOOKUP(B151,'[1]RICEW Tracker'!$C$10:$H$95,3,FALSE),"")</f>
        <v/>
      </c>
      <c r="AC151" s="23" t="str">
        <f>IFERROR(VLOOKUP(B151,'[1]RICEW Tracker'!$C$17:$H$95,4,FALSE),"")</f>
        <v/>
      </c>
      <c r="AD151" s="23" t="str">
        <f>IFERROR(VLOOKUP(B151,'[1]RICEW Tracker'!$C$17:$H$95,5,FALSE),"")</f>
        <v/>
      </c>
      <c r="AE151" s="23" t="str">
        <f>IFERROR(VLOOKUP(B151,'[1]RICEW Tracker'!$C$17:$H$95,6,FALSE),"")</f>
        <v/>
      </c>
      <c r="AF151" s="23" t="str">
        <f>IFERROR(VLOOKUP(B151,'[1]RICEW Tracker'!$C$17:$H$95,7,FALSE),"")</f>
        <v/>
      </c>
      <c r="AG151" s="23" t="str">
        <f>IFERROR(VLOOKUP(D151,'[1]RICEW Tracker'!$C$17:$H$95,8,FALSE),"")</f>
        <v/>
      </c>
      <c r="AH151" s="24" t="str">
        <f t="shared" si="2"/>
        <v>Not Started</v>
      </c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2"/>
      <c r="CH151" s="42"/>
      <c r="CI151" s="42"/>
      <c r="CJ151" s="42"/>
      <c r="CK151" s="42"/>
      <c r="CL151" s="42"/>
      <c r="CM151" s="42"/>
      <c r="CN151" s="42"/>
      <c r="CO151" s="42"/>
      <c r="CP151" s="42"/>
      <c r="CQ151" s="42"/>
      <c r="CR151" s="42"/>
      <c r="CS151" s="42"/>
      <c r="CT151" s="42"/>
      <c r="CU151" s="42"/>
      <c r="CV151" s="42"/>
      <c r="CW151" s="42"/>
      <c r="CX151" s="42"/>
      <c r="CY151" s="4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  <c r="EA151" s="42"/>
      <c r="EB151" s="42"/>
      <c r="EC151" s="42"/>
    </row>
    <row r="152" spans="1:133" s="14" customFormat="1" ht="15" hidden="1" customHeight="1" x14ac:dyDescent="0.25">
      <c r="A152" s="14" t="e">
        <f>VLOOKUP(WICERMaster[[#This Row],[RICEW ID]],[1]Sheet4!#REF!,1,FALSE)</f>
        <v>#REF!</v>
      </c>
      <c r="B152" s="15" t="s">
        <v>744</v>
      </c>
      <c r="C152" s="16" t="s">
        <v>745</v>
      </c>
      <c r="D152" s="16" t="s">
        <v>149</v>
      </c>
      <c r="E152" s="17" t="s">
        <v>69</v>
      </c>
      <c r="F152" s="17"/>
      <c r="G152" s="18" t="s">
        <v>92</v>
      </c>
      <c r="H152" s="18" t="s">
        <v>92</v>
      </c>
      <c r="I152" s="18" t="s">
        <v>93</v>
      </c>
      <c r="J152" s="18" t="s">
        <v>93</v>
      </c>
      <c r="K152" s="32" t="s">
        <v>92</v>
      </c>
      <c r="L152" s="21"/>
      <c r="M152" s="66" t="s">
        <v>92</v>
      </c>
      <c r="N152" s="19" t="str">
        <f>IFERROR(VLOOKUP(B152,'[1]SQA Test design plan'!$F$4:$K$400,3,FALSE),"")</f>
        <v/>
      </c>
      <c r="O152" s="19" t="str">
        <f>IFERROR(VLOOKUP(B152,'[1]SQA Test design plan'!$F$4:$K$400,4,FALSE),"")</f>
        <v/>
      </c>
      <c r="P152" s="19" t="str">
        <f>IFERROR(VLOOKUP(B152,'[1]SQA Test design plan'!$F$4:$K$400,5,FALSE),"")</f>
        <v/>
      </c>
      <c r="Q152" s="19" t="str">
        <f>IFERROR(VLOOKUP(B152,'[1]SQA Test design plan'!$F$4:$K$400,6,FALSE),"")</f>
        <v/>
      </c>
      <c r="R152" s="19"/>
      <c r="S152" s="22"/>
      <c r="T152" s="22"/>
      <c r="U152" s="22"/>
      <c r="V152" s="22"/>
      <c r="W152" s="22"/>
      <c r="X152" s="22"/>
      <c r="Y152" s="22"/>
      <c r="Z152" s="22"/>
      <c r="AA152" s="33"/>
      <c r="AB152" s="23" t="str">
        <f>IFERROR(VLOOKUP(B152,'[1]RICEW Tracker'!$C$10:$H$95,3,FALSE),"")</f>
        <v/>
      </c>
      <c r="AC152" s="23" t="str">
        <f>IFERROR(VLOOKUP(B152,'[1]RICEW Tracker'!$C$17:$H$95,4,FALSE),"")</f>
        <v/>
      </c>
      <c r="AD152" s="23" t="str">
        <f>IFERROR(VLOOKUP(B152,'[1]RICEW Tracker'!$C$17:$H$95,5,FALSE),"")</f>
        <v/>
      </c>
      <c r="AE152" s="23" t="str">
        <f>IFERROR(VLOOKUP(B152,'[1]RICEW Tracker'!$C$17:$H$95,6,FALSE),"")</f>
        <v/>
      </c>
      <c r="AF152" s="23" t="str">
        <f>IFERROR(VLOOKUP(B152,'[1]RICEW Tracker'!$C$17:$H$95,7,FALSE),"")</f>
        <v/>
      </c>
      <c r="AG152" s="23" t="str">
        <f>IFERROR(VLOOKUP(D152,'[1]RICEW Tracker'!$C$17:$H$95,8,FALSE),"")</f>
        <v/>
      </c>
      <c r="AH152" s="24" t="str">
        <f t="shared" si="2"/>
        <v>Not Started</v>
      </c>
      <c r="AI152" s="37"/>
    </row>
    <row r="153" spans="1:133" s="41" customFormat="1" ht="15" hidden="1" customHeight="1" x14ac:dyDescent="0.25">
      <c r="A153" s="14" t="e">
        <f>VLOOKUP(WICERMaster[[#This Row],[RICEW ID]],[1]Sheet4!#REF!,1,FALSE)</f>
        <v>#REF!</v>
      </c>
      <c r="B153" s="15" t="s">
        <v>1012</v>
      </c>
      <c r="C153" s="16" t="s">
        <v>1013</v>
      </c>
      <c r="D153" s="16" t="s">
        <v>149</v>
      </c>
      <c r="E153" s="17" t="s">
        <v>69</v>
      </c>
      <c r="F153" s="17"/>
      <c r="G153" s="18" t="s">
        <v>92</v>
      </c>
      <c r="H153" s="18" t="s">
        <v>92</v>
      </c>
      <c r="I153" s="18" t="s">
        <v>93</v>
      </c>
      <c r="J153" s="18" t="s">
        <v>93</v>
      </c>
      <c r="K153" s="32" t="s">
        <v>92</v>
      </c>
      <c r="L153" s="31"/>
      <c r="M153" s="66" t="s">
        <v>92</v>
      </c>
      <c r="N153" s="19" t="str">
        <f>IFERROR(VLOOKUP(B153,'[1]SQA Test design plan'!$F$4:$K$400,3,FALSE),"")</f>
        <v/>
      </c>
      <c r="O153" s="19" t="str">
        <f>IFERROR(VLOOKUP(B153,'[1]SQA Test design plan'!$F$4:$K$400,4,FALSE),"")</f>
        <v/>
      </c>
      <c r="P153" s="19" t="str">
        <f>IFERROR(VLOOKUP(B153,'[1]SQA Test design plan'!$F$4:$K$400,5,FALSE),"")</f>
        <v/>
      </c>
      <c r="Q153" s="19" t="str">
        <f>IFERROR(VLOOKUP(B153,'[1]SQA Test design plan'!$F$4:$K$400,6,FALSE),"")</f>
        <v/>
      </c>
      <c r="R153" s="19"/>
      <c r="S153" s="22"/>
      <c r="T153" s="22"/>
      <c r="U153" s="22"/>
      <c r="V153" s="22"/>
      <c r="W153" s="22"/>
      <c r="X153" s="22"/>
      <c r="Y153" s="22"/>
      <c r="Z153" s="22"/>
      <c r="AA153" s="33"/>
      <c r="AB153" s="23" t="str">
        <f>IFERROR(VLOOKUP(B153,'[1]RICEW Tracker'!$C$10:$H$95,3,FALSE),"")</f>
        <v/>
      </c>
      <c r="AC153" s="23" t="str">
        <f>IFERROR(VLOOKUP(B153,'[1]RICEW Tracker'!$C$17:$H$95,4,FALSE),"")</f>
        <v/>
      </c>
      <c r="AD153" s="23" t="str">
        <f>IFERROR(VLOOKUP(B153,'[1]RICEW Tracker'!$C$17:$H$95,5,FALSE),"")</f>
        <v/>
      </c>
      <c r="AE153" s="23" t="str">
        <f>IFERROR(VLOOKUP(B153,'[1]RICEW Tracker'!$C$17:$H$95,6,FALSE),"")</f>
        <v/>
      </c>
      <c r="AF153" s="23" t="str">
        <f>IFERROR(VLOOKUP(B153,'[1]RICEW Tracker'!$C$17:$H$95,7,FALSE),"")</f>
        <v/>
      </c>
      <c r="AG153" s="23" t="str">
        <f>IFERROR(VLOOKUP(D153,'[1]RICEW Tracker'!$C$17:$H$95,8,FALSE),"")</f>
        <v/>
      </c>
      <c r="AH153" s="24" t="str">
        <f t="shared" si="2"/>
        <v>Not Started</v>
      </c>
      <c r="AI153" s="37"/>
    </row>
    <row r="154" spans="1:133" s="26" customFormat="1" ht="15" hidden="1" customHeight="1" x14ac:dyDescent="0.2">
      <c r="A154" s="14" t="e">
        <f>VLOOKUP(WICERMaster[[#This Row],[RICEW ID]],[1]Sheet4!#REF!,1,FALSE)</f>
        <v>#REF!</v>
      </c>
      <c r="B154" s="15" t="s">
        <v>253</v>
      </c>
      <c r="C154" s="30" t="s">
        <v>254</v>
      </c>
      <c r="D154" s="16" t="s">
        <v>52</v>
      </c>
      <c r="E154" s="17" t="s">
        <v>255</v>
      </c>
      <c r="F154" s="17"/>
      <c r="G154" s="18" t="s">
        <v>166</v>
      </c>
      <c r="H154" s="18" t="s">
        <v>166</v>
      </c>
      <c r="I154" s="18" t="s">
        <v>35</v>
      </c>
      <c r="J154" s="17" t="s">
        <v>154</v>
      </c>
      <c r="K154" s="19" t="s">
        <v>37</v>
      </c>
      <c r="L154" s="20">
        <f>VLOOKUP(B154,'[2]Data from Pivot'!$F$4:$G$224,2,FALSE)</f>
        <v>43251</v>
      </c>
      <c r="M154" s="67" t="s">
        <v>101</v>
      </c>
      <c r="N154" s="19" t="str">
        <f>IFERROR(VLOOKUP(B154,'[1]SQA Test design plan'!$F$4:$K$400,3,FALSE),"")</f>
        <v/>
      </c>
      <c r="O154" s="19" t="str">
        <f>IFERROR(VLOOKUP(B154,'[1]SQA Test design plan'!$F$4:$K$400,4,FALSE),"")</f>
        <v/>
      </c>
      <c r="P154" s="19" t="str">
        <f>IFERROR(VLOOKUP(B154,'[1]SQA Test design plan'!$F$4:$K$400,5,FALSE),"")</f>
        <v/>
      </c>
      <c r="Q154" s="19" t="str">
        <f>IFERROR(VLOOKUP(B154,'[1]SQA Test design plan'!$F$4:$K$400,6,FALSE),"")</f>
        <v/>
      </c>
      <c r="R154" s="19"/>
      <c r="S154" s="21">
        <v>43315</v>
      </c>
      <c r="T154" s="21"/>
      <c r="U154" s="21"/>
      <c r="V154" s="21"/>
      <c r="W154" s="21"/>
      <c r="X154" s="21"/>
      <c r="Y154" s="21"/>
      <c r="Z154" s="21" t="s">
        <v>102</v>
      </c>
      <c r="AA154" s="40"/>
      <c r="AB154" s="23" t="str">
        <f>IFERROR(VLOOKUP(B154,'[1]RICEW Tracker'!$C$10:$H$95,3,FALSE),"")</f>
        <v/>
      </c>
      <c r="AC154" s="23" t="str">
        <f>IFERROR(VLOOKUP(B154,'[1]RICEW Tracker'!$C$17:$H$95,4,FALSE),"")</f>
        <v/>
      </c>
      <c r="AD154" s="23" t="str">
        <f>IFERROR(VLOOKUP(B154,'[1]RICEW Tracker'!$C$17:$H$95,5,FALSE),"")</f>
        <v/>
      </c>
      <c r="AE154" s="23" t="str">
        <f>IFERROR(VLOOKUP(B154,'[1]RICEW Tracker'!$C$17:$H$95,6,FALSE),"")</f>
        <v/>
      </c>
      <c r="AF154" s="23" t="str">
        <f>IFERROR(VLOOKUP(B154,'[1]RICEW Tracker'!$C$17:$H$95,7,FALSE),"")</f>
        <v/>
      </c>
      <c r="AG154" s="23" t="str">
        <f>IFERROR(VLOOKUP(D154,'[1]RICEW Tracker'!$C$17:$H$95,8,FALSE),"")</f>
        <v/>
      </c>
      <c r="AH154" s="24" t="str">
        <f t="shared" si="2"/>
        <v>Not Started</v>
      </c>
      <c r="AI154" s="37"/>
    </row>
    <row r="155" spans="1:133" s="41" customFormat="1" ht="24" hidden="1" customHeight="1" x14ac:dyDescent="0.2">
      <c r="A155" s="14" t="e">
        <f>VLOOKUP(WICERMaster[[#This Row],[RICEW ID]],[1]Sheet4!#REF!,1,FALSE)</f>
        <v>#REF!</v>
      </c>
      <c r="B155" s="15" t="s">
        <v>1078</v>
      </c>
      <c r="C155" s="16" t="s">
        <v>1079</v>
      </c>
      <c r="D155" s="16" t="s">
        <v>52</v>
      </c>
      <c r="E155" s="17" t="s">
        <v>255</v>
      </c>
      <c r="F155" s="17"/>
      <c r="G155" s="18" t="s">
        <v>166</v>
      </c>
      <c r="H155" s="18" t="s">
        <v>166</v>
      </c>
      <c r="I155" s="18" t="s">
        <v>35</v>
      </c>
      <c r="J155" s="17" t="s">
        <v>154</v>
      </c>
      <c r="K155" s="32" t="s">
        <v>100</v>
      </c>
      <c r="L155" s="46" t="e">
        <f>VLOOKUP(B155,'[1]SQA Execution Plan'!$C$13:$BG$76,51,FALSE)</f>
        <v>#N/A</v>
      </c>
      <c r="M155" s="67" t="s">
        <v>155</v>
      </c>
      <c r="N155" s="47" t="e">
        <f>VLOOKUP(B155,'[1]SQA Execution Plan'!$C$13:$BG$76,54,FALSE)</f>
        <v>#N/A</v>
      </c>
      <c r="O155" s="47" t="e">
        <f>VLOOKUP(B155,'[1]SQA Execution Plan'!$C$13:$BG$76,55,FALSE)</f>
        <v>#N/A</v>
      </c>
      <c r="P155" s="47" t="e">
        <f>VLOOKUP(B155,'[1]SQA Execution Plan'!$C$13:$BG$76,56,FALSE)</f>
        <v>#N/A</v>
      </c>
      <c r="Q155" s="47" t="e">
        <f>VLOOKUP(B155,'[1]SQA Execution Plan'!$C$13:$BG$76,57,FALSE)</f>
        <v>#N/A</v>
      </c>
      <c r="R155" s="47"/>
      <c r="S155" s="21" t="e">
        <f>#REF!+6</f>
        <v>#REF!</v>
      </c>
      <c r="T155" s="21"/>
      <c r="U155" s="21"/>
      <c r="V155" s="21"/>
      <c r="W155" s="21"/>
      <c r="X155" s="21"/>
      <c r="Y155" s="21"/>
      <c r="Z155" s="21" t="s">
        <v>42</v>
      </c>
      <c r="AA155" s="40"/>
      <c r="AB155" s="23" t="str">
        <f>IFERROR(VLOOKUP(B155,'[1]RICEW Tracker'!$C$10:$H$95,3,FALSE),"")</f>
        <v/>
      </c>
      <c r="AC155" s="23" t="str">
        <f>IFERROR(VLOOKUP(B155,'[1]RICEW Tracker'!$C$17:$H$95,4,FALSE),"")</f>
        <v/>
      </c>
      <c r="AD155" s="23" t="str">
        <f>IFERROR(VLOOKUP(B155,'[1]RICEW Tracker'!$C$17:$H$95,5,FALSE),"")</f>
        <v/>
      </c>
      <c r="AE155" s="23" t="str">
        <f>IFERROR(VLOOKUP(B155,'[1]RICEW Tracker'!$C$17:$H$95,6,FALSE),"")</f>
        <v/>
      </c>
      <c r="AF155" s="23" t="str">
        <f>IFERROR(VLOOKUP(B155,'[1]RICEW Tracker'!$C$17:$H$95,7,FALSE),"")</f>
        <v/>
      </c>
      <c r="AG155" s="23" t="str">
        <f>IFERROR(VLOOKUP(D155,'[1]RICEW Tracker'!$C$17:$H$95,8,FALSE),"")</f>
        <v/>
      </c>
      <c r="AH155" s="24" t="str">
        <f t="shared" si="2"/>
        <v/>
      </c>
      <c r="AI155" s="37"/>
    </row>
    <row r="156" spans="1:133" s="26" customFormat="1" ht="15" hidden="1" customHeight="1" x14ac:dyDescent="0.2">
      <c r="A156" s="14" t="e">
        <f>VLOOKUP(WICERMaster[[#This Row],[RICEW ID]],[1]Sheet4!#REF!,1,FALSE)</f>
        <v>#REF!</v>
      </c>
      <c r="B156" s="15" t="s">
        <v>1080</v>
      </c>
      <c r="C156" s="16" t="s">
        <v>1081</v>
      </c>
      <c r="D156" s="16" t="s">
        <v>52</v>
      </c>
      <c r="E156" s="17" t="s">
        <v>255</v>
      </c>
      <c r="F156" s="17"/>
      <c r="G156" s="18" t="s">
        <v>166</v>
      </c>
      <c r="H156" s="18" t="s">
        <v>166</v>
      </c>
      <c r="I156" s="18" t="s">
        <v>35</v>
      </c>
      <c r="J156" s="17" t="s">
        <v>154</v>
      </c>
      <c r="K156" s="32" t="s">
        <v>100</v>
      </c>
      <c r="L156" s="31">
        <v>43301</v>
      </c>
      <c r="M156" s="67" t="s">
        <v>155</v>
      </c>
      <c r="N156" s="19">
        <v>7</v>
      </c>
      <c r="O156" s="19" t="str">
        <f>IFERROR(VLOOKUP(B156,'[1]SQA Test design plan'!$F$4:$K$400,4,FALSE),"")</f>
        <v/>
      </c>
      <c r="P156" s="19">
        <f>ROUND(N156*80%,0)</f>
        <v>6</v>
      </c>
      <c r="Q156" s="19">
        <f>N156-P156</f>
        <v>1</v>
      </c>
      <c r="R156" s="19"/>
      <c r="S156" s="21" t="e">
        <f>#REF!+3</f>
        <v>#REF!</v>
      </c>
      <c r="T156" s="21"/>
      <c r="U156" s="21"/>
      <c r="V156" s="21"/>
      <c r="W156" s="21"/>
      <c r="X156" s="21"/>
      <c r="Y156" s="21"/>
      <c r="Z156" s="21" t="s">
        <v>42</v>
      </c>
      <c r="AA156" s="40"/>
      <c r="AB156" s="23" t="str">
        <f>IFERROR(VLOOKUP(B156,'[1]RICEW Tracker'!$C$10:$H$95,3,FALSE),"")</f>
        <v/>
      </c>
      <c r="AC156" s="23" t="str">
        <f>IFERROR(VLOOKUP(B156,'[1]RICEW Tracker'!$C$17:$H$95,4,FALSE),"")</f>
        <v/>
      </c>
      <c r="AD156" s="23" t="str">
        <f>IFERROR(VLOOKUP(B156,'[1]RICEW Tracker'!$C$17:$H$95,5,FALSE),"")</f>
        <v/>
      </c>
      <c r="AE156" s="23" t="str">
        <f>IFERROR(VLOOKUP(B156,'[1]RICEW Tracker'!$C$17:$H$95,6,FALSE),"")</f>
        <v/>
      </c>
      <c r="AF156" s="23" t="str">
        <f>IFERROR(VLOOKUP(B156,'[1]RICEW Tracker'!$C$17:$H$95,7,FALSE),"")</f>
        <v/>
      </c>
      <c r="AG156" s="23" t="str">
        <f>IFERROR(VLOOKUP(D156,'[1]RICEW Tracker'!$C$17:$H$95,8,FALSE),"")</f>
        <v/>
      </c>
      <c r="AH156" s="24" t="str">
        <f t="shared" si="2"/>
        <v>Not Started</v>
      </c>
      <c r="AI156" s="37"/>
    </row>
    <row r="157" spans="1:133" s="26" customFormat="1" ht="15" hidden="1" customHeight="1" x14ac:dyDescent="0.25">
      <c r="A157" s="14" t="e">
        <f>VLOOKUP(WICERMaster[[#This Row],[RICEW ID]],[1]Sheet4!#REF!,1,FALSE)</f>
        <v>#REF!</v>
      </c>
      <c r="B157" s="15" t="s">
        <v>1084</v>
      </c>
      <c r="C157" s="16" t="s">
        <v>1085</v>
      </c>
      <c r="D157" s="16" t="s">
        <v>52</v>
      </c>
      <c r="E157" s="17" t="s">
        <v>255</v>
      </c>
      <c r="F157" s="17"/>
      <c r="G157" s="18" t="s">
        <v>166</v>
      </c>
      <c r="H157" s="18" t="s">
        <v>166</v>
      </c>
      <c r="I157" s="18" t="s">
        <v>35</v>
      </c>
      <c r="J157" s="17" t="s">
        <v>154</v>
      </c>
      <c r="K157" s="19" t="s">
        <v>37</v>
      </c>
      <c r="L157" s="20">
        <f>VLOOKUP(B157,'[2]Data from Pivot'!$F$4:$G$224,2,FALSE)</f>
        <v>43258</v>
      </c>
      <c r="M157" s="67" t="s">
        <v>38</v>
      </c>
      <c r="N157" s="19" t="str">
        <f>IFERROR(VLOOKUP(B157,'[1]SQA Test design plan'!$F$4:$K$400,3,FALSE),"")</f>
        <v/>
      </c>
      <c r="O157" s="19" t="str">
        <f>IFERROR(VLOOKUP(B157,'[1]SQA Test design plan'!$F$4:$K$400,4,FALSE),"")</f>
        <v/>
      </c>
      <c r="P157" s="19" t="str">
        <f>IFERROR(VLOOKUP(B157,'[1]SQA Test design plan'!$F$4:$K$400,5,FALSE),"")</f>
        <v/>
      </c>
      <c r="Q157" s="19" t="str">
        <f>IFERROR(VLOOKUP(B157,'[1]SQA Test design plan'!$F$4:$K$400,6,FALSE),"")</f>
        <v/>
      </c>
      <c r="R157" s="19"/>
      <c r="S157" s="21">
        <v>43317</v>
      </c>
      <c r="T157" s="21"/>
      <c r="U157" s="21"/>
      <c r="V157" s="21"/>
      <c r="W157" s="21"/>
      <c r="X157" s="21"/>
      <c r="Y157" s="21"/>
      <c r="Z157" s="22" t="s">
        <v>39</v>
      </c>
      <c r="AA157" s="23"/>
      <c r="AB157" s="23" t="str">
        <f>IFERROR(VLOOKUP(B157,'[1]RICEW Tracker'!$C$10:$H$95,3,FALSE),"")</f>
        <v/>
      </c>
      <c r="AC157" s="23" t="str">
        <f>IFERROR(VLOOKUP(B157,'[1]RICEW Tracker'!$C$17:$H$95,4,FALSE),"")</f>
        <v/>
      </c>
      <c r="AD157" s="23" t="str">
        <f>IFERROR(VLOOKUP(B157,'[1]RICEW Tracker'!$C$17:$H$95,5,FALSE),"")</f>
        <v/>
      </c>
      <c r="AE157" s="23" t="str">
        <f>IFERROR(VLOOKUP(B157,'[1]RICEW Tracker'!$C$17:$H$95,6,FALSE),"")</f>
        <v/>
      </c>
      <c r="AF157" s="23" t="str">
        <f>IFERROR(VLOOKUP(B157,'[1]RICEW Tracker'!$C$17:$H$95,7,FALSE),"")</f>
        <v/>
      </c>
      <c r="AG157" s="23" t="str">
        <f>IFERROR(VLOOKUP(D157,'[1]RICEW Tracker'!$C$17:$H$95,8,FALSE),"")</f>
        <v/>
      </c>
      <c r="AH157" s="24" t="str">
        <f t="shared" si="2"/>
        <v>Not Started</v>
      </c>
    </row>
    <row r="158" spans="1:133" s="26" customFormat="1" ht="15" hidden="1" customHeight="1" x14ac:dyDescent="0.25">
      <c r="A158" s="14" t="e">
        <f>VLOOKUP(WICERMaster[[#This Row],[RICEW ID]],[1]Sheet4!#REF!,1,FALSE)</f>
        <v>#REF!</v>
      </c>
      <c r="B158" s="15" t="s">
        <v>235</v>
      </c>
      <c r="C158" s="16" t="s">
        <v>236</v>
      </c>
      <c r="D158" s="16" t="s">
        <v>52</v>
      </c>
      <c r="E158" s="17" t="s">
        <v>33</v>
      </c>
      <c r="F158" s="17"/>
      <c r="G158" s="18" t="s">
        <v>45</v>
      </c>
      <c r="H158" s="18" t="s">
        <v>45</v>
      </c>
      <c r="I158" s="18" t="s">
        <v>35</v>
      </c>
      <c r="J158" s="17" t="s">
        <v>36</v>
      </c>
      <c r="K158" s="19" t="s">
        <v>37</v>
      </c>
      <c r="L158" s="20">
        <f>VLOOKUP(B158,'[2]Data from Pivot'!$F$4:$G$224,2,FALSE)</f>
        <v>43257</v>
      </c>
      <c r="M158" s="67" t="s">
        <v>101</v>
      </c>
      <c r="N158" s="19" t="str">
        <f>IFERROR(VLOOKUP(B158,'[1]SQA Test design plan'!$F$4:$K$400,3,FALSE),"")</f>
        <v/>
      </c>
      <c r="O158" s="19" t="str">
        <f>IFERROR(VLOOKUP(B158,'[1]SQA Test design plan'!$F$4:$K$400,4,FALSE),"")</f>
        <v/>
      </c>
      <c r="P158" s="19" t="str">
        <f>IFERROR(VLOOKUP(B158,'[1]SQA Test design plan'!$F$4:$K$400,5,FALSE),"")</f>
        <v/>
      </c>
      <c r="Q158" s="19" t="str">
        <f>IFERROR(VLOOKUP(B158,'[1]SQA Test design plan'!$F$4:$K$400,6,FALSE),"")</f>
        <v/>
      </c>
      <c r="R158" s="19"/>
      <c r="S158" s="21">
        <v>43285</v>
      </c>
      <c r="T158" s="21"/>
      <c r="U158" s="21"/>
      <c r="V158" s="21"/>
      <c r="W158" s="21"/>
      <c r="X158" s="21"/>
      <c r="Y158" s="21"/>
      <c r="Z158" s="21" t="s">
        <v>102</v>
      </c>
      <c r="AA158" s="23"/>
      <c r="AB158" s="23" t="str">
        <f>IFERROR(VLOOKUP(B158,'[1]RICEW Tracker'!$C$10:$H$95,3,FALSE),"")</f>
        <v/>
      </c>
      <c r="AC158" s="23" t="str">
        <f>IFERROR(VLOOKUP(B158,'[1]RICEW Tracker'!$C$17:$H$95,4,FALSE),"")</f>
        <v/>
      </c>
      <c r="AD158" s="23" t="str">
        <f>IFERROR(VLOOKUP(B158,'[1]RICEW Tracker'!$C$17:$H$95,5,FALSE),"")</f>
        <v/>
      </c>
      <c r="AE158" s="23" t="str">
        <f>IFERROR(VLOOKUP(B158,'[1]RICEW Tracker'!$C$17:$H$95,6,FALSE),"")</f>
        <v/>
      </c>
      <c r="AF158" s="23" t="str">
        <f>IFERROR(VLOOKUP(B158,'[1]RICEW Tracker'!$C$17:$H$95,7,FALSE),"")</f>
        <v/>
      </c>
      <c r="AG158" s="23" t="str">
        <f>IFERROR(VLOOKUP(D158,'[1]RICEW Tracker'!$C$17:$H$95,8,FALSE),"")</f>
        <v/>
      </c>
      <c r="AH158" s="24" t="str">
        <f t="shared" si="2"/>
        <v>Not Started</v>
      </c>
      <c r="AI158" s="37"/>
    </row>
    <row r="159" spans="1:133" s="26" customFormat="1" ht="15" hidden="1" customHeight="1" x14ac:dyDescent="0.25">
      <c r="A159" s="14" t="e">
        <f>VLOOKUP(WICERMaster[[#This Row],[RICEW ID]],[1]Sheet4!#REF!,1,FALSE)</f>
        <v>#REF!</v>
      </c>
      <c r="B159" s="15" t="s">
        <v>270</v>
      </c>
      <c r="C159" s="16" t="s">
        <v>271</v>
      </c>
      <c r="D159" s="16" t="s">
        <v>52</v>
      </c>
      <c r="E159" s="17" t="s">
        <v>33</v>
      </c>
      <c r="F159" s="17"/>
      <c r="G159" s="18" t="s">
        <v>45</v>
      </c>
      <c r="H159" s="18" t="s">
        <v>45</v>
      </c>
      <c r="I159" s="18" t="s">
        <v>35</v>
      </c>
      <c r="J159" s="17" t="s">
        <v>36</v>
      </c>
      <c r="K159" s="19" t="s">
        <v>37</v>
      </c>
      <c r="L159" s="20">
        <f>VLOOKUP(B159,'[2]Data from Pivot'!$F$4:$G$224,2,FALSE)</f>
        <v>43245</v>
      </c>
      <c r="M159" s="67" t="s">
        <v>101</v>
      </c>
      <c r="N159" s="19" t="str">
        <f>IFERROR(VLOOKUP(B159,'[1]SQA Test design plan'!$F$4:$K$400,3,FALSE),"")</f>
        <v/>
      </c>
      <c r="O159" s="19" t="str">
        <f>IFERROR(VLOOKUP(B159,'[1]SQA Test design plan'!$F$4:$K$400,4,FALSE),"")</f>
        <v/>
      </c>
      <c r="P159" s="19" t="str">
        <f>IFERROR(VLOOKUP(B159,'[1]SQA Test design plan'!$F$4:$K$400,5,FALSE),"")</f>
        <v/>
      </c>
      <c r="Q159" s="19" t="str">
        <f>IFERROR(VLOOKUP(B159,'[1]SQA Test design plan'!$F$4:$K$400,6,FALSE),"")</f>
        <v/>
      </c>
      <c r="R159" s="19"/>
      <c r="S159" s="21">
        <v>43285</v>
      </c>
      <c r="T159" s="21"/>
      <c r="U159" s="21"/>
      <c r="V159" s="21"/>
      <c r="W159" s="21"/>
      <c r="X159" s="21"/>
      <c r="Y159" s="21"/>
      <c r="Z159" s="21" t="s">
        <v>102</v>
      </c>
      <c r="AA159" s="23"/>
      <c r="AB159" s="23" t="str">
        <f>IFERROR(VLOOKUP(B159,'[1]RICEW Tracker'!$C$10:$H$95,3,FALSE),"")</f>
        <v/>
      </c>
      <c r="AC159" s="23" t="str">
        <f>IFERROR(VLOOKUP(B159,'[1]RICEW Tracker'!$C$17:$H$95,4,FALSE),"")</f>
        <v/>
      </c>
      <c r="AD159" s="23" t="str">
        <f>IFERROR(VLOOKUP(B159,'[1]RICEW Tracker'!$C$17:$H$95,5,FALSE),"")</f>
        <v/>
      </c>
      <c r="AE159" s="23" t="str">
        <f>IFERROR(VLOOKUP(B159,'[1]RICEW Tracker'!$C$17:$H$95,6,FALSE),"")</f>
        <v/>
      </c>
      <c r="AF159" s="23" t="str">
        <f>IFERROR(VLOOKUP(B159,'[1]RICEW Tracker'!$C$17:$H$95,7,FALSE),"")</f>
        <v/>
      </c>
      <c r="AG159" s="23" t="str">
        <f>IFERROR(VLOOKUP(D159,'[1]RICEW Tracker'!$C$17:$H$95,8,FALSE),"")</f>
        <v/>
      </c>
      <c r="AH159" s="24" t="str">
        <f t="shared" si="2"/>
        <v>Not Started</v>
      </c>
      <c r="AI159" s="37"/>
    </row>
    <row r="160" spans="1:133" s="26" customFormat="1" ht="15" hidden="1" customHeight="1" x14ac:dyDescent="0.25">
      <c r="A160" s="14" t="e">
        <f>VLOOKUP(WICERMaster[[#This Row],[RICEW ID]],[1]Sheet4!#REF!,1,FALSE)</f>
        <v>#REF!</v>
      </c>
      <c r="B160" s="15" t="s">
        <v>278</v>
      </c>
      <c r="C160" s="16" t="s">
        <v>279</v>
      </c>
      <c r="D160" s="16" t="s">
        <v>52</v>
      </c>
      <c r="E160" s="17" t="s">
        <v>33</v>
      </c>
      <c r="F160" s="17"/>
      <c r="G160" s="18" t="s">
        <v>45</v>
      </c>
      <c r="H160" s="18" t="s">
        <v>45</v>
      </c>
      <c r="I160" s="18" t="s">
        <v>35</v>
      </c>
      <c r="J160" s="17" t="s">
        <v>36</v>
      </c>
      <c r="K160" s="19" t="s">
        <v>37</v>
      </c>
      <c r="L160" s="20">
        <f>VLOOKUP(B160,'[2]Data from Pivot'!$F$4:$G$224,2,FALSE)</f>
        <v>43258</v>
      </c>
      <c r="M160" s="67" t="s">
        <v>101</v>
      </c>
      <c r="N160" s="19" t="str">
        <f>IFERROR(VLOOKUP(B160,'[1]SQA Test design plan'!$F$4:$K$400,3,FALSE),"")</f>
        <v/>
      </c>
      <c r="O160" s="19" t="str">
        <f>IFERROR(VLOOKUP(B160,'[1]SQA Test design plan'!$F$4:$K$400,4,FALSE),"")</f>
        <v/>
      </c>
      <c r="P160" s="19" t="str">
        <f>IFERROR(VLOOKUP(B160,'[1]SQA Test design plan'!$F$4:$K$400,5,FALSE),"")</f>
        <v/>
      </c>
      <c r="Q160" s="19" t="str">
        <f>IFERROR(VLOOKUP(B160,'[1]SQA Test design plan'!$F$4:$K$400,6,FALSE),"")</f>
        <v/>
      </c>
      <c r="R160" s="19"/>
      <c r="S160" s="21">
        <f>AA160</f>
        <v>43277</v>
      </c>
      <c r="T160" s="21"/>
      <c r="U160" s="21"/>
      <c r="V160" s="21"/>
      <c r="W160" s="21"/>
      <c r="X160" s="21"/>
      <c r="Y160" s="21"/>
      <c r="Z160" s="21" t="s">
        <v>102</v>
      </c>
      <c r="AA160" s="36">
        <v>43277</v>
      </c>
      <c r="AB160" s="23" t="str">
        <f>IFERROR(VLOOKUP(B160,'[1]RICEW Tracker'!$C$10:$H$95,3,FALSE),"")</f>
        <v/>
      </c>
      <c r="AC160" s="23" t="str">
        <f>IFERROR(VLOOKUP(B160,'[1]RICEW Tracker'!$C$17:$H$95,4,FALSE),"")</f>
        <v/>
      </c>
      <c r="AD160" s="23" t="str">
        <f>IFERROR(VLOOKUP(B160,'[1]RICEW Tracker'!$C$17:$H$95,5,FALSE),"")</f>
        <v/>
      </c>
      <c r="AE160" s="23" t="str">
        <f>IFERROR(VLOOKUP(B160,'[1]RICEW Tracker'!$C$17:$H$95,6,FALSE),"")</f>
        <v/>
      </c>
      <c r="AF160" s="23" t="str">
        <f>IFERROR(VLOOKUP(B160,'[1]RICEW Tracker'!$C$17:$H$95,7,FALSE),"")</f>
        <v/>
      </c>
      <c r="AG160" s="23" t="str">
        <f>IFERROR(VLOOKUP(D160,'[1]RICEW Tracker'!$C$17:$H$95,8,FALSE),"")</f>
        <v/>
      </c>
      <c r="AH160" s="24" t="str">
        <f t="shared" si="2"/>
        <v>Not Started</v>
      </c>
      <c r="AI160" s="37" t="e">
        <f>AB160/N160</f>
        <v>#VALUE!</v>
      </c>
    </row>
    <row r="161" spans="1:35" s="26" customFormat="1" ht="15" hidden="1" customHeight="1" x14ac:dyDescent="0.25">
      <c r="A161" s="14" t="e">
        <f>VLOOKUP(WICERMaster[[#This Row],[RICEW ID]],[1]Sheet4!#REF!,1,FALSE)</f>
        <v>#REF!</v>
      </c>
      <c r="B161" s="15" t="s">
        <v>280</v>
      </c>
      <c r="C161" s="16" t="s">
        <v>281</v>
      </c>
      <c r="D161" s="16" t="s">
        <v>52</v>
      </c>
      <c r="E161" s="17" t="s">
        <v>33</v>
      </c>
      <c r="F161" s="17"/>
      <c r="G161" s="18" t="s">
        <v>45</v>
      </c>
      <c r="H161" s="18" t="s">
        <v>45</v>
      </c>
      <c r="I161" s="18" t="s">
        <v>35</v>
      </c>
      <c r="J161" s="17" t="s">
        <v>36</v>
      </c>
      <c r="K161" s="19" t="s">
        <v>37</v>
      </c>
      <c r="L161" s="20">
        <f>VLOOKUP(B161,'[2]Data from Pivot'!$F$4:$G$224,2,FALSE)</f>
        <v>43257</v>
      </c>
      <c r="M161" s="67" t="s">
        <v>101</v>
      </c>
      <c r="N161" s="19" t="str">
        <f>IFERROR(VLOOKUP(B161,'[1]SQA Test design plan'!$F$4:$K$400,3,FALSE),"")</f>
        <v/>
      </c>
      <c r="O161" s="19" t="str">
        <f>IFERROR(VLOOKUP(B161,'[1]SQA Test design plan'!$F$4:$K$400,4,FALSE),"")</f>
        <v/>
      </c>
      <c r="P161" s="19" t="str">
        <f>IFERROR(VLOOKUP(B161,'[1]SQA Test design plan'!$F$4:$K$400,5,FALSE),"")</f>
        <v/>
      </c>
      <c r="Q161" s="19" t="str">
        <f>IFERROR(VLOOKUP(B161,'[1]SQA Test design plan'!$F$4:$K$400,6,FALSE),"")</f>
        <v/>
      </c>
      <c r="R161" s="19"/>
      <c r="S161" s="21">
        <f>AA161</f>
        <v>43277</v>
      </c>
      <c r="T161" s="21"/>
      <c r="U161" s="21"/>
      <c r="V161" s="21"/>
      <c r="W161" s="21"/>
      <c r="X161" s="21"/>
      <c r="Y161" s="21"/>
      <c r="Z161" s="21" t="s">
        <v>102</v>
      </c>
      <c r="AA161" s="36">
        <v>43277</v>
      </c>
      <c r="AB161" s="23" t="str">
        <f>IFERROR(VLOOKUP(B161,'[1]RICEW Tracker'!$C$10:$H$95,3,FALSE),"")</f>
        <v/>
      </c>
      <c r="AC161" s="23" t="str">
        <f>IFERROR(VLOOKUP(B161,'[1]RICEW Tracker'!$C$17:$H$95,4,FALSE),"")</f>
        <v/>
      </c>
      <c r="AD161" s="23" t="str">
        <f>IFERROR(VLOOKUP(B161,'[1]RICEW Tracker'!$C$17:$H$95,5,FALSE),"")</f>
        <v/>
      </c>
      <c r="AE161" s="23" t="str">
        <f>IFERROR(VLOOKUP(B161,'[1]RICEW Tracker'!$C$17:$H$95,6,FALSE),"")</f>
        <v/>
      </c>
      <c r="AF161" s="23" t="str">
        <f>IFERROR(VLOOKUP(B161,'[1]RICEW Tracker'!$C$17:$H$95,7,FALSE),"")</f>
        <v/>
      </c>
      <c r="AG161" s="23" t="str">
        <f>IFERROR(VLOOKUP(D161,'[1]RICEW Tracker'!$C$17:$H$95,8,FALSE),"")</f>
        <v/>
      </c>
      <c r="AH161" s="24" t="str">
        <f t="shared" si="2"/>
        <v>Not Started</v>
      </c>
      <c r="AI161" s="37" t="e">
        <f>AB161/N161</f>
        <v>#VALUE!</v>
      </c>
    </row>
    <row r="162" spans="1:35" s="26" customFormat="1" ht="15" hidden="1" customHeight="1" x14ac:dyDescent="0.25">
      <c r="A162" s="14" t="e">
        <f>VLOOKUP(WICERMaster[[#This Row],[RICEW ID]],[1]Sheet4!#REF!,1,FALSE)</f>
        <v>#REF!</v>
      </c>
      <c r="B162" s="15" t="s">
        <v>316</v>
      </c>
      <c r="C162" s="16" t="s">
        <v>317</v>
      </c>
      <c r="D162" s="16" t="s">
        <v>52</v>
      </c>
      <c r="E162" s="17" t="s">
        <v>33</v>
      </c>
      <c r="F162" s="17"/>
      <c r="G162" s="18" t="s">
        <v>45</v>
      </c>
      <c r="H162" s="18" t="s">
        <v>45</v>
      </c>
      <c r="I162" s="18" t="s">
        <v>35</v>
      </c>
      <c r="J162" s="17" t="s">
        <v>36</v>
      </c>
      <c r="K162" s="32" t="s">
        <v>100</v>
      </c>
      <c r="L162" s="31">
        <v>43287</v>
      </c>
      <c r="M162" s="67" t="s">
        <v>155</v>
      </c>
      <c r="N162" s="19">
        <v>7</v>
      </c>
      <c r="O162" s="19" t="str">
        <f>IFERROR(VLOOKUP(B162,'[1]SQA Test design plan'!$F$4:$K$400,4,FALSE),"")</f>
        <v/>
      </c>
      <c r="P162" s="19">
        <f>ROUND(N162*80%,0)</f>
        <v>6</v>
      </c>
      <c r="Q162" s="19">
        <f>N162-P162</f>
        <v>1</v>
      </c>
      <c r="R162" s="19"/>
      <c r="S162" s="21" t="e">
        <f>#REF!+3</f>
        <v>#REF!</v>
      </c>
      <c r="T162" s="21"/>
      <c r="U162" s="21"/>
      <c r="V162" s="21"/>
      <c r="W162" s="21"/>
      <c r="X162" s="21"/>
      <c r="Y162" s="21"/>
      <c r="Z162" s="21" t="s">
        <v>42</v>
      </c>
      <c r="AA162" s="23"/>
      <c r="AB162" s="23" t="str">
        <f>IFERROR(VLOOKUP(B162,'[1]RICEW Tracker'!$C$10:$H$95,3,FALSE),"")</f>
        <v/>
      </c>
      <c r="AC162" s="23" t="str">
        <f>IFERROR(VLOOKUP(B162,'[1]RICEW Tracker'!$C$17:$H$95,4,FALSE),"")</f>
        <v/>
      </c>
      <c r="AD162" s="23" t="str">
        <f>IFERROR(VLOOKUP(B162,'[1]RICEW Tracker'!$C$17:$H$95,5,FALSE),"")</f>
        <v/>
      </c>
      <c r="AE162" s="23" t="str">
        <f>IFERROR(VLOOKUP(B162,'[1]RICEW Tracker'!$C$17:$H$95,6,FALSE),"")</f>
        <v/>
      </c>
      <c r="AF162" s="23" t="str">
        <f>IFERROR(VLOOKUP(B162,'[1]RICEW Tracker'!$C$17:$H$95,7,FALSE),"")</f>
        <v/>
      </c>
      <c r="AG162" s="23" t="str">
        <f>IFERROR(VLOOKUP(D162,'[1]RICEW Tracker'!$C$17:$H$95,8,FALSE),"")</f>
        <v/>
      </c>
      <c r="AH162" s="24" t="str">
        <f t="shared" si="2"/>
        <v>Not Started</v>
      </c>
      <c r="AI162" s="37"/>
    </row>
    <row r="163" spans="1:35" s="41" customFormat="1" ht="15" hidden="1" customHeight="1" x14ac:dyDescent="0.25">
      <c r="A163" s="14" t="e">
        <f>VLOOKUP(WICERMaster[[#This Row],[RICEW ID]],[1]Sheet4!#REF!,1,FALSE)</f>
        <v>#REF!</v>
      </c>
      <c r="B163" s="15" t="s">
        <v>601</v>
      </c>
      <c r="C163" s="16" t="s">
        <v>602</v>
      </c>
      <c r="D163" s="16" t="s">
        <v>52</v>
      </c>
      <c r="E163" s="17" t="s">
        <v>66</v>
      </c>
      <c r="F163" s="17"/>
      <c r="G163" s="18" t="s">
        <v>45</v>
      </c>
      <c r="H163" s="18" t="s">
        <v>45</v>
      </c>
      <c r="I163" s="18" t="s">
        <v>35</v>
      </c>
      <c r="J163" s="17" t="s">
        <v>36</v>
      </c>
      <c r="K163" s="19" t="s">
        <v>37</v>
      </c>
      <c r="L163" s="21">
        <f>VLOOKUP(B163,'[2]Data from Pivot'!$F$4:$G$224,2,FALSE)</f>
        <v>43269</v>
      </c>
      <c r="M163" s="67" t="s">
        <v>101</v>
      </c>
      <c r="N163" s="19" t="str">
        <f>IFERROR(VLOOKUP(B163,'[1]SQA Test design plan'!$F$4:$K$400,3,FALSE),"")</f>
        <v/>
      </c>
      <c r="O163" s="19" t="str">
        <f>IFERROR(VLOOKUP(B163,'[1]SQA Test design plan'!$F$4:$K$400,4,FALSE),"")</f>
        <v/>
      </c>
      <c r="P163" s="19" t="str">
        <f>IFERROR(VLOOKUP(B163,'[1]SQA Test design plan'!$F$4:$K$400,5,FALSE),"")</f>
        <v/>
      </c>
      <c r="Q163" s="19" t="str">
        <f>IFERROR(VLOOKUP(B163,'[1]SQA Test design plan'!$F$4:$K$400,6,FALSE),"")</f>
        <v/>
      </c>
      <c r="R163" s="19"/>
      <c r="S163" s="21">
        <v>43285</v>
      </c>
      <c r="T163" s="21"/>
      <c r="U163" s="21"/>
      <c r="V163" s="21"/>
      <c r="W163" s="21"/>
      <c r="X163" s="21"/>
      <c r="Y163" s="21"/>
      <c r="Z163" s="21" t="s">
        <v>102</v>
      </c>
      <c r="AA163" s="23"/>
      <c r="AB163" s="23" t="str">
        <f>IFERROR(VLOOKUP(B163,'[1]RICEW Tracker'!$C$10:$H$95,3,FALSE),"")</f>
        <v/>
      </c>
      <c r="AC163" s="23" t="str">
        <f>IFERROR(VLOOKUP(B163,'[1]RICEW Tracker'!$C$17:$H$95,4,FALSE),"")</f>
        <v/>
      </c>
      <c r="AD163" s="23" t="str">
        <f>IFERROR(VLOOKUP(B163,'[1]RICEW Tracker'!$C$17:$H$95,5,FALSE),"")</f>
        <v/>
      </c>
      <c r="AE163" s="23" t="str">
        <f>IFERROR(VLOOKUP(B163,'[1]RICEW Tracker'!$C$17:$H$95,6,FALSE),"")</f>
        <v/>
      </c>
      <c r="AF163" s="23" t="str">
        <f>IFERROR(VLOOKUP(B163,'[1]RICEW Tracker'!$C$17:$H$95,7,FALSE),"")</f>
        <v/>
      </c>
      <c r="AG163" s="23" t="str">
        <f>IFERROR(VLOOKUP(D163,'[1]RICEW Tracker'!$C$17:$H$95,8,FALSE),"")</f>
        <v/>
      </c>
      <c r="AH163" s="24" t="str">
        <f t="shared" si="2"/>
        <v>Not Started</v>
      </c>
      <c r="AI163" s="37"/>
    </row>
    <row r="164" spans="1:35" s="26" customFormat="1" ht="15" hidden="1" customHeight="1" x14ac:dyDescent="0.25">
      <c r="A164" s="14" t="e">
        <f>VLOOKUP(WICERMaster[[#This Row],[RICEW ID]],[1]Sheet4!#REF!,1,FALSE)</f>
        <v>#REF!</v>
      </c>
      <c r="B164" s="15" t="s">
        <v>603</v>
      </c>
      <c r="C164" s="16" t="s">
        <v>604</v>
      </c>
      <c r="D164" s="16" t="s">
        <v>52</v>
      </c>
      <c r="E164" s="17" t="s">
        <v>66</v>
      </c>
      <c r="F164" s="17"/>
      <c r="G164" s="18" t="s">
        <v>45</v>
      </c>
      <c r="H164" s="18" t="s">
        <v>45</v>
      </c>
      <c r="I164" s="18" t="s">
        <v>35</v>
      </c>
      <c r="J164" s="17" t="s">
        <v>36</v>
      </c>
      <c r="K164" s="19" t="s">
        <v>37</v>
      </c>
      <c r="L164" s="21"/>
      <c r="M164" s="68" t="s">
        <v>101</v>
      </c>
      <c r="N164" s="19" t="str">
        <f>IFERROR(VLOOKUP(B164,'[1]SQA Test design plan'!$F$4:$K$400,3,FALSE),"")</f>
        <v/>
      </c>
      <c r="O164" s="19" t="str">
        <f>IFERROR(VLOOKUP(B164,'[1]SQA Test design plan'!$F$4:$K$400,4,FALSE),"")</f>
        <v/>
      </c>
      <c r="P164" s="19" t="str">
        <f>IFERROR(VLOOKUP(B164,'[1]SQA Test design plan'!$F$4:$K$400,5,FALSE),"")</f>
        <v/>
      </c>
      <c r="Q164" s="19" t="str">
        <f>IFERROR(VLOOKUP(B164,'[1]SQA Test design plan'!$F$4:$K$400,6,FALSE),"")</f>
        <v/>
      </c>
      <c r="R164" s="19"/>
      <c r="S164" s="21">
        <v>43285</v>
      </c>
      <c r="T164" s="21"/>
      <c r="U164" s="21"/>
      <c r="V164" s="21"/>
      <c r="W164" s="21"/>
      <c r="X164" s="21"/>
      <c r="Y164" s="21"/>
      <c r="Z164" s="21" t="s">
        <v>102</v>
      </c>
      <c r="AA164" s="23"/>
      <c r="AB164" s="23" t="str">
        <f>IFERROR(VLOOKUP(B164,'[1]RICEW Tracker'!$C$10:$H$95,3,FALSE),"")</f>
        <v/>
      </c>
      <c r="AC164" s="23" t="str">
        <f>IFERROR(VLOOKUP(B164,'[1]RICEW Tracker'!$C$17:$H$95,4,FALSE),"")</f>
        <v/>
      </c>
      <c r="AD164" s="23" t="str">
        <f>IFERROR(VLOOKUP(B164,'[1]RICEW Tracker'!$C$17:$H$95,5,FALSE),"")</f>
        <v/>
      </c>
      <c r="AE164" s="23" t="str">
        <f>IFERROR(VLOOKUP(B164,'[1]RICEW Tracker'!$C$17:$H$95,6,FALSE),"")</f>
        <v/>
      </c>
      <c r="AF164" s="23" t="str">
        <f>IFERROR(VLOOKUP(B164,'[1]RICEW Tracker'!$C$17:$H$95,7,FALSE),"")</f>
        <v/>
      </c>
      <c r="AG164" s="23" t="str">
        <f>IFERROR(VLOOKUP(D164,'[1]RICEW Tracker'!$C$17:$H$95,8,FALSE),"")</f>
        <v/>
      </c>
      <c r="AH164" s="24" t="str">
        <f t="shared" si="2"/>
        <v>Not Started</v>
      </c>
      <c r="AI164" s="37"/>
    </row>
    <row r="165" spans="1:35" s="26" customFormat="1" ht="23.1" hidden="1" customHeight="1" x14ac:dyDescent="0.25">
      <c r="A165" s="14" t="e">
        <f>VLOOKUP(WICERMaster[[#This Row],[RICEW ID]],[1]Sheet4!#REF!,1,FALSE)</f>
        <v>#REF!</v>
      </c>
      <c r="B165" s="15" t="s">
        <v>605</v>
      </c>
      <c r="C165" s="16" t="s">
        <v>606</v>
      </c>
      <c r="D165" s="16" t="s">
        <v>52</v>
      </c>
      <c r="E165" s="17" t="s">
        <v>66</v>
      </c>
      <c r="F165" s="17"/>
      <c r="G165" s="18" t="s">
        <v>45</v>
      </c>
      <c r="H165" s="18" t="s">
        <v>45</v>
      </c>
      <c r="I165" s="18" t="s">
        <v>35</v>
      </c>
      <c r="J165" s="17" t="s">
        <v>36</v>
      </c>
      <c r="K165" s="19" t="s">
        <v>37</v>
      </c>
      <c r="L165" s="21">
        <f>VLOOKUP(B165,'[2]Data from Pivot'!$F$4:$G$224,2,FALSE)</f>
        <v>43263</v>
      </c>
      <c r="M165" s="67" t="s">
        <v>101</v>
      </c>
      <c r="N165" s="19" t="str">
        <f>IFERROR(VLOOKUP(B165,'[1]SQA Test design plan'!$F$4:$K$400,3,FALSE),"")</f>
        <v/>
      </c>
      <c r="O165" s="19" t="str">
        <f>IFERROR(VLOOKUP(B165,'[1]SQA Test design plan'!$F$4:$K$400,4,FALSE),"")</f>
        <v/>
      </c>
      <c r="P165" s="19" t="str">
        <f>IFERROR(VLOOKUP(B165,'[1]SQA Test design plan'!$F$4:$K$400,5,FALSE),"")</f>
        <v/>
      </c>
      <c r="Q165" s="19" t="str">
        <f>IFERROR(VLOOKUP(B165,'[1]SQA Test design plan'!$F$4:$K$400,6,FALSE),"")</f>
        <v/>
      </c>
      <c r="R165" s="19"/>
      <c r="S165" s="21">
        <v>43317</v>
      </c>
      <c r="T165" s="21"/>
      <c r="U165" s="21"/>
      <c r="V165" s="21"/>
      <c r="W165" s="21"/>
      <c r="X165" s="21"/>
      <c r="Y165" s="21"/>
      <c r="Z165" s="21" t="s">
        <v>102</v>
      </c>
      <c r="AA165" s="23"/>
      <c r="AB165" s="23" t="str">
        <f>IFERROR(VLOOKUP(B165,'[1]RICEW Tracker'!$C$10:$H$95,3,FALSE),"")</f>
        <v/>
      </c>
      <c r="AC165" s="23" t="str">
        <f>IFERROR(VLOOKUP(B165,'[1]RICEW Tracker'!$C$17:$H$95,4,FALSE),"")</f>
        <v/>
      </c>
      <c r="AD165" s="23" t="str">
        <f>IFERROR(VLOOKUP(B165,'[1]RICEW Tracker'!$C$17:$H$95,5,FALSE),"")</f>
        <v/>
      </c>
      <c r="AE165" s="23" t="str">
        <f>IFERROR(VLOOKUP(B165,'[1]RICEW Tracker'!$C$17:$H$95,6,FALSE),"")</f>
        <v/>
      </c>
      <c r="AF165" s="23" t="str">
        <f>IFERROR(VLOOKUP(B165,'[1]RICEW Tracker'!$C$17:$H$95,7,FALSE),"")</f>
        <v/>
      </c>
      <c r="AG165" s="23" t="str">
        <f>IFERROR(VLOOKUP(D165,'[1]RICEW Tracker'!$C$17:$H$95,8,FALSE),"")</f>
        <v/>
      </c>
      <c r="AH165" s="24" t="str">
        <f t="shared" si="2"/>
        <v>Not Started</v>
      </c>
      <c r="AI165" s="37"/>
    </row>
    <row r="166" spans="1:35" s="26" customFormat="1" ht="15" hidden="1" customHeight="1" x14ac:dyDescent="0.25">
      <c r="A166" s="14" t="e">
        <f>VLOOKUP(WICERMaster[[#This Row],[RICEW ID]],[1]Sheet4!#REF!,1,FALSE)</f>
        <v>#REF!</v>
      </c>
      <c r="B166" s="15" t="s">
        <v>619</v>
      </c>
      <c r="C166" s="16" t="s">
        <v>620</v>
      </c>
      <c r="D166" s="16" t="s">
        <v>52</v>
      </c>
      <c r="E166" s="17" t="s">
        <v>66</v>
      </c>
      <c r="F166" s="17"/>
      <c r="G166" s="18" t="s">
        <v>45</v>
      </c>
      <c r="H166" s="18" t="s">
        <v>45</v>
      </c>
      <c r="I166" s="18" t="s">
        <v>35</v>
      </c>
      <c r="J166" s="17" t="s">
        <v>36</v>
      </c>
      <c r="K166" s="19" t="s">
        <v>37</v>
      </c>
      <c r="L166" s="21">
        <f>VLOOKUP(B166,'[2]Data from Pivot'!$F$4:$G$224,2,FALSE)</f>
        <v>43269</v>
      </c>
      <c r="M166" s="67" t="s">
        <v>101</v>
      </c>
      <c r="N166" s="19" t="str">
        <f>IFERROR(VLOOKUP(B166,'[1]SQA Test design plan'!$F$4:$K$400,3,FALSE),"")</f>
        <v/>
      </c>
      <c r="O166" s="19" t="str">
        <f>IFERROR(VLOOKUP(B166,'[1]SQA Test design plan'!$F$4:$K$400,4,FALSE),"")</f>
        <v/>
      </c>
      <c r="P166" s="19" t="str">
        <f>IFERROR(VLOOKUP(B166,'[1]SQA Test design plan'!$F$4:$K$400,5,FALSE),"")</f>
        <v/>
      </c>
      <c r="Q166" s="19" t="str">
        <f>IFERROR(VLOOKUP(B166,'[1]SQA Test design plan'!$F$4:$K$400,6,FALSE),"")</f>
        <v/>
      </c>
      <c r="R166" s="19"/>
      <c r="S166" s="21">
        <v>43317</v>
      </c>
      <c r="T166" s="21"/>
      <c r="U166" s="21"/>
      <c r="V166" s="21"/>
      <c r="W166" s="21"/>
      <c r="X166" s="21"/>
      <c r="Y166" s="21"/>
      <c r="Z166" s="21" t="s">
        <v>102</v>
      </c>
      <c r="AA166" s="23"/>
      <c r="AB166" s="23" t="str">
        <f>IFERROR(VLOOKUP(B166,'[1]RICEW Tracker'!$C$10:$H$95,3,FALSE),"")</f>
        <v/>
      </c>
      <c r="AC166" s="23" t="str">
        <f>IFERROR(VLOOKUP(B166,'[1]RICEW Tracker'!$C$17:$H$95,4,FALSE),"")</f>
        <v/>
      </c>
      <c r="AD166" s="23" t="str">
        <f>IFERROR(VLOOKUP(B166,'[1]RICEW Tracker'!$C$17:$H$95,5,FALSE),"")</f>
        <v/>
      </c>
      <c r="AE166" s="23" t="str">
        <f>IFERROR(VLOOKUP(B166,'[1]RICEW Tracker'!$C$17:$H$95,6,FALSE),"")</f>
        <v/>
      </c>
      <c r="AF166" s="23" t="str">
        <f>IFERROR(VLOOKUP(B166,'[1]RICEW Tracker'!$C$17:$H$95,7,FALSE),"")</f>
        <v/>
      </c>
      <c r="AG166" s="23" t="str">
        <f>IFERROR(VLOOKUP(D166,'[1]RICEW Tracker'!$C$17:$H$95,8,FALSE),"")</f>
        <v/>
      </c>
      <c r="AH166" s="24" t="str">
        <f t="shared" si="2"/>
        <v>Not Started</v>
      </c>
      <c r="AI166" s="37"/>
    </row>
    <row r="167" spans="1:35" s="14" customFormat="1" ht="15" hidden="1" customHeight="1" x14ac:dyDescent="0.25">
      <c r="A167" s="14" t="e">
        <f>VLOOKUP(WICERMaster[[#This Row],[RICEW ID]],[1]Sheet4!#REF!,1,FALSE)</f>
        <v>#REF!</v>
      </c>
      <c r="B167" s="15" t="s">
        <v>627</v>
      </c>
      <c r="C167" s="16" t="s">
        <v>628</v>
      </c>
      <c r="D167" s="16" t="s">
        <v>52</v>
      </c>
      <c r="E167" s="17" t="s">
        <v>66</v>
      </c>
      <c r="F167" s="17"/>
      <c r="G167" s="18" t="s">
        <v>45</v>
      </c>
      <c r="H167" s="18" t="s">
        <v>45</v>
      </c>
      <c r="I167" s="18" t="s">
        <v>35</v>
      </c>
      <c r="J167" s="17" t="s">
        <v>36</v>
      </c>
      <c r="K167" s="32" t="s">
        <v>100</v>
      </c>
      <c r="L167" s="29">
        <v>43294</v>
      </c>
      <c r="M167" s="68" t="s">
        <v>155</v>
      </c>
      <c r="N167" s="19">
        <v>7</v>
      </c>
      <c r="O167" s="19" t="str">
        <f>IFERROR(VLOOKUP(B167,'[1]SQA Test design plan'!$F$4:$K$400,4,FALSE),"")</f>
        <v/>
      </c>
      <c r="P167" s="19">
        <f>ROUND(N167*80%,0)</f>
        <v>6</v>
      </c>
      <c r="Q167" s="19">
        <f>N167-P167</f>
        <v>1</v>
      </c>
      <c r="R167" s="19"/>
      <c r="S167" s="21">
        <v>43317</v>
      </c>
      <c r="T167" s="21"/>
      <c r="U167" s="21"/>
      <c r="V167" s="21"/>
      <c r="W167" s="21"/>
      <c r="X167" s="21"/>
      <c r="Y167" s="21"/>
      <c r="Z167" s="21" t="s">
        <v>42</v>
      </c>
      <c r="AA167" s="23"/>
      <c r="AB167" s="23" t="str">
        <f>IFERROR(VLOOKUP(B167,'[1]RICEW Tracker'!$C$10:$H$95,3,FALSE),"")</f>
        <v/>
      </c>
      <c r="AC167" s="23" t="str">
        <f>IFERROR(VLOOKUP(B167,'[1]RICEW Tracker'!$C$17:$H$95,4,FALSE),"")</f>
        <v/>
      </c>
      <c r="AD167" s="23" t="str">
        <f>IFERROR(VLOOKUP(B167,'[1]RICEW Tracker'!$C$17:$H$95,5,FALSE),"")</f>
        <v/>
      </c>
      <c r="AE167" s="23" t="str">
        <f>IFERROR(VLOOKUP(B167,'[1]RICEW Tracker'!$C$17:$H$95,6,FALSE),"")</f>
        <v/>
      </c>
      <c r="AF167" s="23" t="str">
        <f>IFERROR(VLOOKUP(B167,'[1]RICEW Tracker'!$C$17:$H$95,7,FALSE),"")</f>
        <v/>
      </c>
      <c r="AG167" s="23" t="str">
        <f>IFERROR(VLOOKUP(D167,'[1]RICEW Tracker'!$C$17:$H$95,8,FALSE),"")</f>
        <v/>
      </c>
      <c r="AH167" s="24" t="str">
        <f t="shared" si="2"/>
        <v>Not Started</v>
      </c>
      <c r="AI167" s="37"/>
    </row>
    <row r="168" spans="1:35" s="26" customFormat="1" ht="15" hidden="1" customHeight="1" x14ac:dyDescent="0.25">
      <c r="A168" s="14" t="e">
        <f>VLOOKUP(WICERMaster[[#This Row],[RICEW ID]],[1]Sheet4!#REF!,1,FALSE)</f>
        <v>#REF!</v>
      </c>
      <c r="B168" s="15" t="s">
        <v>820</v>
      </c>
      <c r="C168" s="16" t="s">
        <v>821</v>
      </c>
      <c r="D168" s="16" t="s">
        <v>52</v>
      </c>
      <c r="E168" s="17" t="s">
        <v>69</v>
      </c>
      <c r="F168" s="17"/>
      <c r="G168" s="18" t="s">
        <v>45</v>
      </c>
      <c r="H168" s="18" t="s">
        <v>45</v>
      </c>
      <c r="I168" s="18" t="s">
        <v>35</v>
      </c>
      <c r="J168" s="17" t="s">
        <v>36</v>
      </c>
      <c r="K168" s="32" t="s">
        <v>100</v>
      </c>
      <c r="L168" s="29" t="e">
        <f>VLOOKUP(B168,'[1]SQA Execution Plan'!$C$13:$BG$76,51,FALSE)</f>
        <v>#N/A</v>
      </c>
      <c r="M168" s="67" t="s">
        <v>155</v>
      </c>
      <c r="N168" s="47" t="e">
        <f>VLOOKUP(B168,'[1]SQA Execution Plan'!$C$13:$BG$76,54,FALSE)</f>
        <v>#N/A</v>
      </c>
      <c r="O168" s="47" t="e">
        <f>VLOOKUP(B168,'[1]SQA Execution Plan'!$C$13:$BG$76,55,FALSE)</f>
        <v>#N/A</v>
      </c>
      <c r="P168" s="47" t="e">
        <f>VLOOKUP(B168,'[1]SQA Execution Plan'!$C$13:$BG$76,56,FALSE)</f>
        <v>#N/A</v>
      </c>
      <c r="Q168" s="47" t="e">
        <f>VLOOKUP(B168,'[1]SQA Execution Plan'!$C$13:$BG$76,57,FALSE)</f>
        <v>#N/A</v>
      </c>
      <c r="R168" s="47"/>
      <c r="S168" s="21">
        <v>43286</v>
      </c>
      <c r="T168" s="21"/>
      <c r="U168" s="21"/>
      <c r="V168" s="21"/>
      <c r="W168" s="21"/>
      <c r="X168" s="21"/>
      <c r="Y168" s="21"/>
      <c r="Z168" s="21" t="s">
        <v>42</v>
      </c>
      <c r="AA168" s="23"/>
      <c r="AB168" s="23" t="str">
        <f>IFERROR(VLOOKUP(B168,'[1]RICEW Tracker'!$C$10:$H$95,3,FALSE),"")</f>
        <v/>
      </c>
      <c r="AC168" s="23" t="str">
        <f>IFERROR(VLOOKUP(B168,'[1]RICEW Tracker'!$C$17:$H$95,4,FALSE),"")</f>
        <v/>
      </c>
      <c r="AD168" s="23" t="str">
        <f>IFERROR(VLOOKUP(B168,'[1]RICEW Tracker'!$C$17:$H$95,5,FALSE),"")</f>
        <v/>
      </c>
      <c r="AE168" s="23" t="str">
        <f>IFERROR(VLOOKUP(B168,'[1]RICEW Tracker'!$C$17:$H$95,6,FALSE),"")</f>
        <v/>
      </c>
      <c r="AF168" s="23" t="str">
        <f>IFERROR(VLOOKUP(B168,'[1]RICEW Tracker'!$C$17:$H$95,7,FALSE),"")</f>
        <v/>
      </c>
      <c r="AG168" s="23" t="str">
        <f>IFERROR(VLOOKUP(D168,'[1]RICEW Tracker'!$C$17:$H$95,8,FALSE),"")</f>
        <v/>
      </c>
      <c r="AH168" s="24" t="str">
        <f t="shared" si="2"/>
        <v/>
      </c>
      <c r="AI168" s="37"/>
    </row>
    <row r="169" spans="1:35" s="14" customFormat="1" ht="15" hidden="1" customHeight="1" x14ac:dyDescent="0.25">
      <c r="A169" s="14" t="e">
        <f>VLOOKUP(WICERMaster[[#This Row],[RICEW ID]],[1]Sheet4!#REF!,1,FALSE)</f>
        <v>#REF!</v>
      </c>
      <c r="B169" s="15" t="s">
        <v>876</v>
      </c>
      <c r="C169" s="25" t="s">
        <v>877</v>
      </c>
      <c r="D169" s="16" t="s">
        <v>52</v>
      </c>
      <c r="E169" s="17" t="s">
        <v>69</v>
      </c>
      <c r="F169" s="17"/>
      <c r="G169" s="18" t="s">
        <v>45</v>
      </c>
      <c r="H169" s="18" t="s">
        <v>45</v>
      </c>
      <c r="I169" s="18" t="s">
        <v>35</v>
      </c>
      <c r="J169" s="17" t="s">
        <v>36</v>
      </c>
      <c r="K169" s="19" t="s">
        <v>37</v>
      </c>
      <c r="L169" s="50" t="str">
        <f>IFERROR(VLOOKUP(B169,'[1]SQA Test design plan'!$F$4:$K$400,2,FALSE),"")</f>
        <v/>
      </c>
      <c r="M169" s="68" t="s">
        <v>38</v>
      </c>
      <c r="N169" s="19">
        <v>6</v>
      </c>
      <c r="O169" s="19" t="str">
        <f>IFERROR(VLOOKUP(B169,'[1]SQA Test design plan'!$F$4:$K$400,4,FALSE),"")</f>
        <v/>
      </c>
      <c r="P169" s="19">
        <v>6</v>
      </c>
      <c r="Q169" s="19">
        <f>N169-P169</f>
        <v>0</v>
      </c>
      <c r="R169" s="19"/>
      <c r="S169" s="21">
        <v>43286</v>
      </c>
      <c r="T169" s="21"/>
      <c r="U169" s="21"/>
      <c r="V169" s="21"/>
      <c r="W169" s="21"/>
      <c r="X169" s="21"/>
      <c r="Y169" s="21"/>
      <c r="Z169" s="21" t="s">
        <v>42</v>
      </c>
      <c r="AA169" s="36">
        <v>43284</v>
      </c>
      <c r="AB169" s="23" t="str">
        <f>IFERROR(VLOOKUP(B169,'[1]RICEW Tracker'!$C$10:$H$95,3,FALSE),"")</f>
        <v/>
      </c>
      <c r="AC169" s="23" t="str">
        <f>IFERROR(VLOOKUP(B169,'[1]RICEW Tracker'!$C$17:$H$95,4,FALSE),"")</f>
        <v/>
      </c>
      <c r="AD169" s="23" t="str">
        <f>IFERROR(VLOOKUP(B169,'[1]RICEW Tracker'!$C$17:$H$95,5,FALSE),"")</f>
        <v/>
      </c>
      <c r="AE169" s="23" t="str">
        <f>IFERROR(VLOOKUP(B169,'[1]RICEW Tracker'!$C$17:$H$95,6,FALSE),"")</f>
        <v/>
      </c>
      <c r="AF169" s="23" t="str">
        <f>IFERROR(VLOOKUP(B169,'[1]RICEW Tracker'!$C$17:$H$95,7,FALSE),"")</f>
        <v/>
      </c>
      <c r="AG169" s="23" t="str">
        <f>IFERROR(VLOOKUP(D169,'[1]RICEW Tracker'!$C$17:$H$95,8,FALSE),"")</f>
        <v/>
      </c>
      <c r="AH169" s="24" t="str">
        <f t="shared" si="2"/>
        <v>Not Started</v>
      </c>
      <c r="AI169" s="37" t="e">
        <f>AB169/N169</f>
        <v>#VALUE!</v>
      </c>
    </row>
    <row r="170" spans="1:35" s="26" customFormat="1" ht="15" hidden="1" customHeight="1" x14ac:dyDescent="0.25">
      <c r="A170" s="14" t="e">
        <f>VLOOKUP(WICERMaster[[#This Row],[RICEW ID]],[1]Sheet4!#REF!,1,FALSE)</f>
        <v>#REF!</v>
      </c>
      <c r="B170" s="15" t="s">
        <v>878</v>
      </c>
      <c r="C170" s="16" t="s">
        <v>879</v>
      </c>
      <c r="D170" s="16" t="s">
        <v>52</v>
      </c>
      <c r="E170" s="17" t="s">
        <v>69</v>
      </c>
      <c r="F170" s="17"/>
      <c r="G170" s="18" t="s">
        <v>45</v>
      </c>
      <c r="H170" s="18" t="s">
        <v>45</v>
      </c>
      <c r="I170" s="18" t="s">
        <v>35</v>
      </c>
      <c r="J170" s="17" t="s">
        <v>36</v>
      </c>
      <c r="K170" s="19" t="s">
        <v>37</v>
      </c>
      <c r="L170" s="50" t="str">
        <f>IFERROR(VLOOKUP(B170,'[1]SQA Test design plan'!$F$4:$K$400,2,FALSE),"")</f>
        <v/>
      </c>
      <c r="M170" s="68" t="s">
        <v>38</v>
      </c>
      <c r="N170" s="19" t="str">
        <f>IFERROR(VLOOKUP(B170,'[1]SQA Test design plan'!$F$4:$K$400,3,FALSE),"")</f>
        <v/>
      </c>
      <c r="O170" s="19" t="str">
        <f>IFERROR(VLOOKUP(B170,'[1]SQA Test design plan'!$F$4:$K$400,4,FALSE),"")</f>
        <v/>
      </c>
      <c r="P170" s="19">
        <v>7</v>
      </c>
      <c r="Q170" s="19" t="e">
        <f>N170-P170</f>
        <v>#VALUE!</v>
      </c>
      <c r="R170" s="19"/>
      <c r="S170" s="21">
        <v>43286</v>
      </c>
      <c r="T170" s="21"/>
      <c r="U170" s="21"/>
      <c r="V170" s="21"/>
      <c r="W170" s="21"/>
      <c r="X170" s="21"/>
      <c r="Y170" s="21"/>
      <c r="Z170" s="21" t="s">
        <v>42</v>
      </c>
      <c r="AA170" s="36"/>
      <c r="AB170" s="23" t="str">
        <f>IFERROR(VLOOKUP(B170,'[1]RICEW Tracker'!$C$10:$H$95,3,FALSE),"")</f>
        <v/>
      </c>
      <c r="AC170" s="23" t="str">
        <f>IFERROR(VLOOKUP(B170,'[1]RICEW Tracker'!$C$17:$H$95,4,FALSE),"")</f>
        <v/>
      </c>
      <c r="AD170" s="23" t="str">
        <f>IFERROR(VLOOKUP(B170,'[1]RICEW Tracker'!$C$17:$H$95,5,FALSE),"")</f>
        <v/>
      </c>
      <c r="AE170" s="23" t="str">
        <f>IFERROR(VLOOKUP(B170,'[1]RICEW Tracker'!$C$17:$H$95,6,FALSE),"")</f>
        <v/>
      </c>
      <c r="AF170" s="23" t="str">
        <f>IFERROR(VLOOKUP(B170,'[1]RICEW Tracker'!$C$17:$H$95,7,FALSE),"")</f>
        <v/>
      </c>
      <c r="AG170" s="23" t="str">
        <f>IFERROR(VLOOKUP(D170,'[1]RICEW Tracker'!$C$17:$H$95,8,FALSE),"")</f>
        <v/>
      </c>
      <c r="AH170" s="24" t="str">
        <f t="shared" si="2"/>
        <v>Not Started</v>
      </c>
      <c r="AI170" s="37"/>
    </row>
    <row r="171" spans="1:35" s="26" customFormat="1" ht="15" hidden="1" customHeight="1" x14ac:dyDescent="0.25">
      <c r="A171" s="14" t="e">
        <f>VLOOKUP(WICERMaster[[#This Row],[RICEW ID]],[1]Sheet4!#REF!,1,FALSE)</f>
        <v>#REF!</v>
      </c>
      <c r="B171" s="15" t="s">
        <v>880</v>
      </c>
      <c r="C171" s="16" t="s">
        <v>881</v>
      </c>
      <c r="D171" s="16" t="s">
        <v>52</v>
      </c>
      <c r="E171" s="17" t="s">
        <v>69</v>
      </c>
      <c r="F171" s="17"/>
      <c r="G171" s="18" t="s">
        <v>45</v>
      </c>
      <c r="H171" s="18" t="s">
        <v>45</v>
      </c>
      <c r="I171" s="18" t="s">
        <v>35</v>
      </c>
      <c r="J171" s="17" t="s">
        <v>36</v>
      </c>
      <c r="K171" s="19" t="s">
        <v>37</v>
      </c>
      <c r="L171" s="50" t="str">
        <f>IFERROR(VLOOKUP(B171,'[1]SQA Test design plan'!$F$4:$K$400,2,FALSE),"")</f>
        <v/>
      </c>
      <c r="M171" s="68" t="s">
        <v>38</v>
      </c>
      <c r="N171" s="19" t="str">
        <f>IFERROR(VLOOKUP(B171,'[1]SQA Test design plan'!$F$4:$K$400,3,FALSE),"")</f>
        <v/>
      </c>
      <c r="O171" s="19" t="str">
        <f>IFERROR(VLOOKUP(B171,'[1]SQA Test design plan'!$F$4:$K$400,4,FALSE),"")</f>
        <v/>
      </c>
      <c r="P171" s="19">
        <v>9</v>
      </c>
      <c r="Q171" s="19" t="e">
        <f>N171-P171</f>
        <v>#VALUE!</v>
      </c>
      <c r="R171" s="19"/>
      <c r="S171" s="21">
        <v>43286</v>
      </c>
      <c r="T171" s="21"/>
      <c r="U171" s="21"/>
      <c r="V171" s="21"/>
      <c r="W171" s="21"/>
      <c r="X171" s="21"/>
      <c r="Y171" s="21"/>
      <c r="Z171" s="21" t="s">
        <v>42</v>
      </c>
      <c r="AA171" s="36">
        <v>43284</v>
      </c>
      <c r="AB171" s="23" t="str">
        <f>IFERROR(VLOOKUP(B171,'[1]RICEW Tracker'!$C$10:$H$95,3,FALSE),"")</f>
        <v/>
      </c>
      <c r="AC171" s="23" t="str">
        <f>IFERROR(VLOOKUP(B171,'[1]RICEW Tracker'!$C$17:$H$95,4,FALSE),"")</f>
        <v/>
      </c>
      <c r="AD171" s="23" t="str">
        <f>IFERROR(VLOOKUP(B171,'[1]RICEW Tracker'!$C$17:$H$95,5,FALSE),"")</f>
        <v/>
      </c>
      <c r="AE171" s="23" t="str">
        <f>IFERROR(VLOOKUP(B171,'[1]RICEW Tracker'!$C$17:$H$95,6,FALSE),"")</f>
        <v/>
      </c>
      <c r="AF171" s="23" t="str">
        <f>IFERROR(VLOOKUP(B171,'[1]RICEW Tracker'!$C$17:$H$95,7,FALSE),"")</f>
        <v/>
      </c>
      <c r="AG171" s="23" t="str">
        <f>IFERROR(VLOOKUP(D171,'[1]RICEW Tracker'!$C$17:$H$95,8,FALSE),"")</f>
        <v/>
      </c>
      <c r="AH171" s="24" t="str">
        <f t="shared" si="2"/>
        <v>Not Started</v>
      </c>
      <c r="AI171" s="37" t="e">
        <f>AB171/N171</f>
        <v>#VALUE!</v>
      </c>
    </row>
    <row r="172" spans="1:35" s="26" customFormat="1" ht="15" hidden="1" customHeight="1" x14ac:dyDescent="0.25">
      <c r="A172" s="14" t="e">
        <f>VLOOKUP(WICERMaster[[#This Row],[RICEW ID]],[1]Sheet4!#REF!,1,FALSE)</f>
        <v>#REF!</v>
      </c>
      <c r="B172" s="15" t="s">
        <v>882</v>
      </c>
      <c r="C172" s="16" t="s">
        <v>883</v>
      </c>
      <c r="D172" s="16" t="s">
        <v>52</v>
      </c>
      <c r="E172" s="17" t="s">
        <v>69</v>
      </c>
      <c r="F172" s="17"/>
      <c r="G172" s="18" t="s">
        <v>45</v>
      </c>
      <c r="H172" s="18" t="s">
        <v>45</v>
      </c>
      <c r="I172" s="18" t="s">
        <v>35</v>
      </c>
      <c r="J172" s="17" t="s">
        <v>36</v>
      </c>
      <c r="K172" s="19" t="s">
        <v>37</v>
      </c>
      <c r="L172" s="50" t="str">
        <f>IFERROR(VLOOKUP(B172,'[1]SQA Test design plan'!$F$4:$K$400,2,FALSE),"")</f>
        <v/>
      </c>
      <c r="M172" s="68" t="s">
        <v>155</v>
      </c>
      <c r="N172" s="19" t="str">
        <f>IFERROR(VLOOKUP(B172,'[1]SQA Test design plan'!$F$4:$K$400,3,FALSE),"")</f>
        <v/>
      </c>
      <c r="O172" s="19" t="str">
        <f>IFERROR(VLOOKUP(B172,'[1]SQA Test design plan'!$F$4:$K$400,4,FALSE),"")</f>
        <v/>
      </c>
      <c r="P172" s="19" t="e">
        <f>ROUND(N172*80%,0)</f>
        <v>#VALUE!</v>
      </c>
      <c r="Q172" s="19" t="e">
        <f>N172-P172</f>
        <v>#VALUE!</v>
      </c>
      <c r="R172" s="19"/>
      <c r="S172" s="21">
        <v>43286</v>
      </c>
      <c r="T172" s="21"/>
      <c r="U172" s="21"/>
      <c r="V172" s="21"/>
      <c r="W172" s="21"/>
      <c r="X172" s="21"/>
      <c r="Y172" s="21"/>
      <c r="Z172" s="21" t="s">
        <v>42</v>
      </c>
      <c r="AA172" s="36">
        <v>43284</v>
      </c>
      <c r="AB172" s="23" t="str">
        <f>IFERROR(VLOOKUP(B172,'[1]RICEW Tracker'!$C$10:$H$95,3,FALSE),"")</f>
        <v/>
      </c>
      <c r="AC172" s="23" t="str">
        <f>IFERROR(VLOOKUP(B172,'[1]RICEW Tracker'!$C$17:$H$95,4,FALSE),"")</f>
        <v/>
      </c>
      <c r="AD172" s="23" t="str">
        <f>IFERROR(VLOOKUP(B172,'[1]RICEW Tracker'!$C$17:$H$95,5,FALSE),"")</f>
        <v/>
      </c>
      <c r="AE172" s="23" t="str">
        <f>IFERROR(VLOOKUP(B172,'[1]RICEW Tracker'!$C$17:$H$95,6,FALSE),"")</f>
        <v/>
      </c>
      <c r="AF172" s="23" t="str">
        <f>IFERROR(VLOOKUP(B172,'[1]RICEW Tracker'!$C$17:$H$95,7,FALSE),"")</f>
        <v/>
      </c>
      <c r="AG172" s="23" t="str">
        <f>IFERROR(VLOOKUP(D172,'[1]RICEW Tracker'!$C$17:$H$95,8,FALSE),"")</f>
        <v/>
      </c>
      <c r="AH172" s="24" t="str">
        <f t="shared" si="2"/>
        <v>Not Started</v>
      </c>
      <c r="AI172" s="37" t="e">
        <f>AB172/N172</f>
        <v>#VALUE!</v>
      </c>
    </row>
    <row r="173" spans="1:35" s="26" customFormat="1" ht="15" hidden="1" customHeight="1" x14ac:dyDescent="0.25">
      <c r="A173" s="14" t="e">
        <f>VLOOKUP(WICERMaster[[#This Row],[RICEW ID]],[1]Sheet4!#REF!,1,FALSE)</f>
        <v>#REF!</v>
      </c>
      <c r="B173" s="15" t="s">
        <v>886</v>
      </c>
      <c r="C173" s="16" t="s">
        <v>887</v>
      </c>
      <c r="D173" s="16" t="s">
        <v>52</v>
      </c>
      <c r="E173" s="17" t="s">
        <v>69</v>
      </c>
      <c r="F173" s="17"/>
      <c r="G173" s="18" t="s">
        <v>45</v>
      </c>
      <c r="H173" s="18" t="s">
        <v>45</v>
      </c>
      <c r="I173" s="18" t="s">
        <v>35</v>
      </c>
      <c r="J173" s="17" t="s">
        <v>36</v>
      </c>
      <c r="K173" s="19" t="s">
        <v>37</v>
      </c>
      <c r="L173" s="31">
        <f>VLOOKUP(B173,'[2]Data from Pivot'!$F$4:$G$224,2,FALSE)</f>
        <v>43245</v>
      </c>
      <c r="M173" s="67" t="s">
        <v>38</v>
      </c>
      <c r="N173" s="19" t="str">
        <f>IFERROR(VLOOKUP(B173,'[1]SQA Test design plan'!$F$4:$K$400,3,FALSE),"")</f>
        <v/>
      </c>
      <c r="O173" s="19" t="str">
        <f>IFERROR(VLOOKUP(B173,'[1]SQA Test design plan'!$F$4:$K$400,4,FALSE),"")</f>
        <v/>
      </c>
      <c r="P173" s="19" t="str">
        <f>IFERROR(VLOOKUP(B173,'[1]SQA Test design plan'!$F$4:$K$400,5,FALSE),"")</f>
        <v/>
      </c>
      <c r="Q173" s="19" t="str">
        <f>IFERROR(VLOOKUP(B173,'[1]SQA Test design plan'!$F$4:$K$400,6,FALSE),"")</f>
        <v/>
      </c>
      <c r="R173" s="19"/>
      <c r="S173" s="21">
        <v>43293</v>
      </c>
      <c r="T173" s="21"/>
      <c r="U173" s="21"/>
      <c r="V173" s="21"/>
      <c r="W173" s="21"/>
      <c r="X173" s="21"/>
      <c r="Y173" s="21"/>
      <c r="Z173" s="21" t="s">
        <v>42</v>
      </c>
      <c r="AA173" s="36">
        <v>43285</v>
      </c>
      <c r="AB173" s="23" t="str">
        <f>IFERROR(VLOOKUP(B173,'[1]RICEW Tracker'!$C$10:$H$95,3,FALSE),"")</f>
        <v/>
      </c>
      <c r="AC173" s="23" t="str">
        <f>IFERROR(VLOOKUP(B173,'[1]RICEW Tracker'!$C$17:$H$95,4,FALSE),"")</f>
        <v/>
      </c>
      <c r="AD173" s="23" t="str">
        <f>IFERROR(VLOOKUP(B173,'[1]RICEW Tracker'!$C$17:$H$95,5,FALSE),"")</f>
        <v/>
      </c>
      <c r="AE173" s="23" t="str">
        <f>IFERROR(VLOOKUP(B173,'[1]RICEW Tracker'!$C$17:$H$95,6,FALSE),"")</f>
        <v/>
      </c>
      <c r="AF173" s="23" t="str">
        <f>IFERROR(VLOOKUP(B173,'[1]RICEW Tracker'!$C$17:$H$95,7,FALSE),"")</f>
        <v/>
      </c>
      <c r="AG173" s="23" t="str">
        <f>IFERROR(VLOOKUP(D173,'[1]RICEW Tracker'!$C$17:$H$95,8,FALSE),"")</f>
        <v/>
      </c>
      <c r="AH173" s="24" t="str">
        <f t="shared" si="2"/>
        <v>Not Started</v>
      </c>
      <c r="AI173" s="37"/>
    </row>
    <row r="174" spans="1:35" s="26" customFormat="1" ht="15" hidden="1" customHeight="1" x14ac:dyDescent="0.25">
      <c r="A174" s="14" t="e">
        <f>VLOOKUP(WICERMaster[[#This Row],[RICEW ID]],[1]Sheet4!#REF!,1,FALSE)</f>
        <v>#REF!</v>
      </c>
      <c r="B174" s="15" t="s">
        <v>890</v>
      </c>
      <c r="C174" s="16" t="s">
        <v>891</v>
      </c>
      <c r="D174" s="16" t="s">
        <v>52</v>
      </c>
      <c r="E174" s="17" t="s">
        <v>69</v>
      </c>
      <c r="F174" s="17"/>
      <c r="G174" s="18" t="s">
        <v>45</v>
      </c>
      <c r="H174" s="18" t="s">
        <v>45</v>
      </c>
      <c r="I174" s="18" t="s">
        <v>35</v>
      </c>
      <c r="J174" s="17" t="s">
        <v>36</v>
      </c>
      <c r="K174" s="19" t="s">
        <v>37</v>
      </c>
      <c r="L174" s="38">
        <f>VLOOKUP(B174,'[2]Data from Pivot'!$F$4:$G$224,2,FALSE)</f>
        <v>43245</v>
      </c>
      <c r="M174" s="67" t="s">
        <v>101</v>
      </c>
      <c r="N174" s="39" t="str">
        <f>IFERROR(VLOOKUP(B174,'[1]SQA Test design plan'!$F$4:$K$400,3,FALSE),"")</f>
        <v/>
      </c>
      <c r="O174" s="39" t="str">
        <f>IFERROR(VLOOKUP(B174,'[1]SQA Test design plan'!$F$4:$K$400,4,FALSE),"")</f>
        <v/>
      </c>
      <c r="P174" s="39">
        <v>2</v>
      </c>
      <c r="Q174" s="39" t="str">
        <f>IFERROR(VLOOKUP(B174,'[1]SQA Test design plan'!$F$4:$K$400,6,FALSE),"")</f>
        <v/>
      </c>
      <c r="R174" s="39"/>
      <c r="S174" s="21">
        <v>43286</v>
      </c>
      <c r="T174" s="21"/>
      <c r="U174" s="21"/>
      <c r="V174" s="21"/>
      <c r="W174" s="21"/>
      <c r="X174" s="21"/>
      <c r="Y174" s="21"/>
      <c r="Z174" s="21" t="s">
        <v>42</v>
      </c>
      <c r="AA174" s="24"/>
      <c r="AB174" s="23" t="str">
        <f>IFERROR(VLOOKUP(B174,'[1]RICEW Tracker'!$C$10:$H$95,3,FALSE),"")</f>
        <v/>
      </c>
      <c r="AC174" s="23" t="str">
        <f>IFERROR(VLOOKUP(B174,'[1]RICEW Tracker'!$C$17:$H$95,4,FALSE),"")</f>
        <v/>
      </c>
      <c r="AD174" s="23" t="str">
        <f>IFERROR(VLOOKUP(B174,'[1]RICEW Tracker'!$C$17:$H$95,5,FALSE),"")</f>
        <v/>
      </c>
      <c r="AE174" s="23" t="str">
        <f>IFERROR(VLOOKUP(B174,'[1]RICEW Tracker'!$C$17:$H$95,6,FALSE),"")</f>
        <v/>
      </c>
      <c r="AF174" s="23" t="str">
        <f>IFERROR(VLOOKUP(B174,'[1]RICEW Tracker'!$C$17:$H$95,7,FALSE),"")</f>
        <v/>
      </c>
      <c r="AG174" s="23" t="str">
        <f>IFERROR(VLOOKUP(D174,'[1]RICEW Tracker'!$C$17:$H$95,8,FALSE),"")</f>
        <v/>
      </c>
      <c r="AH174" s="24" t="str">
        <f t="shared" si="2"/>
        <v>Not Started</v>
      </c>
      <c r="AI174" s="37"/>
    </row>
    <row r="175" spans="1:35" s="26" customFormat="1" ht="15" hidden="1" customHeight="1" x14ac:dyDescent="0.25">
      <c r="A175" s="14" t="e">
        <f>VLOOKUP(WICERMaster[[#This Row],[RICEW ID]],[1]Sheet4!#REF!,1,FALSE)</f>
        <v>#REF!</v>
      </c>
      <c r="B175" s="15" t="s">
        <v>892</v>
      </c>
      <c r="C175" s="16" t="s">
        <v>893</v>
      </c>
      <c r="D175" s="16" t="s">
        <v>52</v>
      </c>
      <c r="E175" s="17" t="s">
        <v>69</v>
      </c>
      <c r="F175" s="17"/>
      <c r="G175" s="18" t="s">
        <v>45</v>
      </c>
      <c r="H175" s="18" t="s">
        <v>45</v>
      </c>
      <c r="I175" s="18" t="s">
        <v>35</v>
      </c>
      <c r="J175" s="17" t="s">
        <v>36</v>
      </c>
      <c r="K175" s="19" t="s">
        <v>37</v>
      </c>
      <c r="L175" s="31">
        <f>VLOOKUP(B175,'[2]Data from Pivot'!$F$4:$G$224,2,FALSE)</f>
        <v>43256</v>
      </c>
      <c r="M175" s="67" t="s">
        <v>38</v>
      </c>
      <c r="N175" s="19" t="str">
        <f>IFERROR(VLOOKUP(B175,'[1]SQA Test design plan'!$F$4:$K$400,3,FALSE),"")</f>
        <v/>
      </c>
      <c r="O175" s="19" t="str">
        <f>IFERROR(VLOOKUP(B175,'[1]SQA Test design plan'!$F$4:$K$400,4,FALSE),"")</f>
        <v/>
      </c>
      <c r="P175" s="19" t="str">
        <f>IFERROR(VLOOKUP(B175,'[1]SQA Test design plan'!$F$4:$K$400,5,FALSE),"")</f>
        <v/>
      </c>
      <c r="Q175" s="19" t="str">
        <f>IFERROR(VLOOKUP(B175,'[1]SQA Test design plan'!$F$4:$K$400,6,FALSE),"")</f>
        <v/>
      </c>
      <c r="R175" s="19"/>
      <c r="S175" s="21">
        <v>43286</v>
      </c>
      <c r="T175" s="21"/>
      <c r="U175" s="21"/>
      <c r="V175" s="21"/>
      <c r="W175" s="21"/>
      <c r="X175" s="21"/>
      <c r="Y175" s="21"/>
      <c r="Z175" s="21" t="s">
        <v>42</v>
      </c>
      <c r="AA175" s="24"/>
      <c r="AB175" s="23" t="str">
        <f>IFERROR(VLOOKUP(B175,'[1]RICEW Tracker'!$C$10:$H$95,3,FALSE),"")</f>
        <v/>
      </c>
      <c r="AC175" s="23" t="str">
        <f>IFERROR(VLOOKUP(B175,'[1]RICEW Tracker'!$C$17:$H$95,4,FALSE),"")</f>
        <v/>
      </c>
      <c r="AD175" s="23" t="str">
        <f>IFERROR(VLOOKUP(B175,'[1]RICEW Tracker'!$C$17:$H$95,5,FALSE),"")</f>
        <v/>
      </c>
      <c r="AE175" s="23" t="str">
        <f>IFERROR(VLOOKUP(B175,'[1]RICEW Tracker'!$C$17:$H$95,6,FALSE),"")</f>
        <v/>
      </c>
      <c r="AF175" s="23" t="str">
        <f>IFERROR(VLOOKUP(B175,'[1]RICEW Tracker'!$C$17:$H$95,7,FALSE),"")</f>
        <v/>
      </c>
      <c r="AG175" s="23" t="str">
        <f>IFERROR(VLOOKUP(D175,'[1]RICEW Tracker'!$C$17:$H$95,8,FALSE),"")</f>
        <v/>
      </c>
      <c r="AH175" s="24" t="str">
        <f t="shared" si="2"/>
        <v>Not Started</v>
      </c>
      <c r="AI175" s="37"/>
    </row>
    <row r="176" spans="1:35" s="26" customFormat="1" ht="15" hidden="1" customHeight="1" x14ac:dyDescent="0.25">
      <c r="A176" s="14" t="e">
        <f>VLOOKUP(WICERMaster[[#This Row],[RICEW ID]],[1]Sheet4!#REF!,1,FALSE)</f>
        <v>#REF!</v>
      </c>
      <c r="B176" s="15" t="s">
        <v>908</v>
      </c>
      <c r="C176" s="25" t="s">
        <v>909</v>
      </c>
      <c r="D176" s="16" t="s">
        <v>52</v>
      </c>
      <c r="E176" s="17" t="s">
        <v>69</v>
      </c>
      <c r="F176" s="17"/>
      <c r="G176" s="18" t="s">
        <v>45</v>
      </c>
      <c r="H176" s="18" t="s">
        <v>45</v>
      </c>
      <c r="I176" s="18" t="s">
        <v>35</v>
      </c>
      <c r="J176" s="17" t="s">
        <v>36</v>
      </c>
      <c r="K176" s="19" t="s">
        <v>37</v>
      </c>
      <c r="L176" s="31">
        <f>VLOOKUP(B176,'[2]Data from Pivot'!$F$4:$G$224,2,FALSE)</f>
        <v>43269</v>
      </c>
      <c r="M176" s="67" t="s">
        <v>38</v>
      </c>
      <c r="N176" s="19" t="str">
        <f>IFERROR(VLOOKUP(B176,'[1]SQA Test design plan'!$F$4:$K$400,3,FALSE),"")</f>
        <v/>
      </c>
      <c r="O176" s="19" t="str">
        <f>IFERROR(VLOOKUP(B176,'[1]SQA Test design plan'!$F$4:$K$400,4,FALSE),"")</f>
        <v/>
      </c>
      <c r="P176" s="19" t="str">
        <f>IFERROR(VLOOKUP(B176,'[1]SQA Test design plan'!$F$4:$K$400,5,FALSE),"")</f>
        <v/>
      </c>
      <c r="Q176" s="19" t="str">
        <f>IFERROR(VLOOKUP(B176,'[1]SQA Test design plan'!$F$4:$K$400,6,FALSE),"")</f>
        <v/>
      </c>
      <c r="R176" s="19"/>
      <c r="S176" s="21">
        <v>43286</v>
      </c>
      <c r="T176" s="21"/>
      <c r="U176" s="21"/>
      <c r="V176" s="21"/>
      <c r="W176" s="21"/>
      <c r="X176" s="21"/>
      <c r="Y176" s="21"/>
      <c r="Z176" s="21" t="s">
        <v>42</v>
      </c>
      <c r="AA176" s="24"/>
      <c r="AB176" s="23" t="str">
        <f>IFERROR(VLOOKUP(B176,'[1]RICEW Tracker'!$C$10:$H$95,3,FALSE),"")</f>
        <v/>
      </c>
      <c r="AC176" s="23" t="str">
        <f>IFERROR(VLOOKUP(B176,'[1]RICEW Tracker'!$C$17:$H$95,4,FALSE),"")</f>
        <v/>
      </c>
      <c r="AD176" s="23" t="str">
        <f>IFERROR(VLOOKUP(B176,'[1]RICEW Tracker'!$C$17:$H$95,5,FALSE),"")</f>
        <v/>
      </c>
      <c r="AE176" s="23" t="str">
        <f>IFERROR(VLOOKUP(B176,'[1]RICEW Tracker'!$C$17:$H$95,6,FALSE),"")</f>
        <v/>
      </c>
      <c r="AF176" s="23" t="str">
        <f>IFERROR(VLOOKUP(B176,'[1]RICEW Tracker'!$C$17:$H$95,7,FALSE),"")</f>
        <v/>
      </c>
      <c r="AG176" s="23" t="str">
        <f>IFERROR(VLOOKUP(D176,'[1]RICEW Tracker'!$C$17:$H$95,8,FALSE),"")</f>
        <v/>
      </c>
      <c r="AH176" s="24" t="str">
        <f t="shared" si="2"/>
        <v>Not Started</v>
      </c>
      <c r="AI176" s="37"/>
    </row>
    <row r="177" spans="1:35" s="26" customFormat="1" ht="15" hidden="1" customHeight="1" x14ac:dyDescent="0.25">
      <c r="A177" s="14" t="e">
        <f>VLOOKUP(WICERMaster[[#This Row],[RICEW ID]],[1]Sheet4!#REF!,1,FALSE)</f>
        <v>#REF!</v>
      </c>
      <c r="B177" s="56" t="s">
        <v>1082</v>
      </c>
      <c r="C177" s="16" t="s">
        <v>1083</v>
      </c>
      <c r="D177" s="16" t="s">
        <v>52</v>
      </c>
      <c r="E177" s="17" t="s">
        <v>255</v>
      </c>
      <c r="F177" s="17"/>
      <c r="G177" s="18" t="s">
        <v>45</v>
      </c>
      <c r="H177" s="18" t="s">
        <v>45</v>
      </c>
      <c r="I177" s="18" t="s">
        <v>35</v>
      </c>
      <c r="J177" s="17" t="s">
        <v>36</v>
      </c>
      <c r="K177" s="19" t="s">
        <v>37</v>
      </c>
      <c r="L177" s="20">
        <f>VLOOKUP(B177,'[2]Data from Pivot'!$F$4:$G$224,2,FALSE)</f>
        <v>43242</v>
      </c>
      <c r="M177" s="67" t="s">
        <v>101</v>
      </c>
      <c r="N177" s="19">
        <v>3</v>
      </c>
      <c r="O177" s="19" t="str">
        <f>IFERROR(VLOOKUP(B177,'[1]SQA Test design plan'!$F$4:$K$400,4,FALSE),"")</f>
        <v/>
      </c>
      <c r="P177" s="19" t="str">
        <f>IFERROR(VLOOKUP(B177,'[1]SQA Test design plan'!$F$4:$K$400,5,FALSE),"")</f>
        <v/>
      </c>
      <c r="Q177" s="19" t="str">
        <f>IFERROR(VLOOKUP(B177,'[1]SQA Test design plan'!$F$4:$K$400,6,FALSE),"")</f>
        <v/>
      </c>
      <c r="R177" s="19"/>
      <c r="S177" s="21">
        <v>43283</v>
      </c>
      <c r="T177" s="21"/>
      <c r="U177" s="21"/>
      <c r="V177" s="21"/>
      <c r="W177" s="21"/>
      <c r="X177" s="21"/>
      <c r="Y177" s="21"/>
      <c r="Z177" s="21" t="s">
        <v>102</v>
      </c>
      <c r="AA177" s="36">
        <v>43283</v>
      </c>
      <c r="AB177" s="23" t="str">
        <f>IFERROR(VLOOKUP(B177,'[1]RICEW Tracker'!$C$10:$H$95,3,FALSE),"")</f>
        <v/>
      </c>
      <c r="AC177" s="23" t="str">
        <f>IFERROR(VLOOKUP(B177,'[1]RICEW Tracker'!$C$17:$H$95,4,FALSE),"")</f>
        <v/>
      </c>
      <c r="AD177" s="23" t="str">
        <f>IFERROR(VLOOKUP(B177,'[1]RICEW Tracker'!$C$17:$H$95,5,FALSE),"")</f>
        <v/>
      </c>
      <c r="AE177" s="23" t="str">
        <f>IFERROR(VLOOKUP(B177,'[1]RICEW Tracker'!$C$17:$H$95,6,FALSE),"")</f>
        <v/>
      </c>
      <c r="AF177" s="23" t="str">
        <f>IFERROR(VLOOKUP(B177,'[1]RICEW Tracker'!$C$17:$H$95,7,FALSE),"")</f>
        <v/>
      </c>
      <c r="AG177" s="23" t="str">
        <f>IFERROR(VLOOKUP(D177,'[1]RICEW Tracker'!$C$17:$H$95,8,FALSE),"")</f>
        <v/>
      </c>
      <c r="AH177" s="24" t="str">
        <f t="shared" si="2"/>
        <v>Not Started</v>
      </c>
      <c r="AI177" s="37" t="e">
        <f>AB177/N177</f>
        <v>#VALUE!</v>
      </c>
    </row>
    <row r="178" spans="1:35" s="26" customFormat="1" ht="15" hidden="1" customHeight="1" x14ac:dyDescent="0.25">
      <c r="A178" s="14" t="e">
        <f>VLOOKUP(WICERMaster[[#This Row],[RICEW ID]],[1]Sheet4!#REF!,1,FALSE)</f>
        <v>#REF!</v>
      </c>
      <c r="B178" s="15" t="s">
        <v>256</v>
      </c>
      <c r="C178" s="16" t="s">
        <v>257</v>
      </c>
      <c r="D178" s="16" t="s">
        <v>52</v>
      </c>
      <c r="E178" s="17" t="s">
        <v>33</v>
      </c>
      <c r="F178" s="17"/>
      <c r="G178" s="18" t="s">
        <v>45</v>
      </c>
      <c r="H178" s="18" t="s">
        <v>45</v>
      </c>
      <c r="I178" s="18" t="s">
        <v>35</v>
      </c>
      <c r="J178" s="17" t="s">
        <v>179</v>
      </c>
      <c r="K178" s="19" t="s">
        <v>37</v>
      </c>
      <c r="L178" s="20">
        <f>VLOOKUP(B178,'[2]Data from Pivot'!$F$4:$G$224,2,FALSE)</f>
        <v>43251</v>
      </c>
      <c r="M178" s="67" t="s">
        <v>101</v>
      </c>
      <c r="N178" s="19" t="str">
        <f>IFERROR(VLOOKUP(B178,'[1]SQA Test design plan'!$F$4:$K$400,3,FALSE),"")</f>
        <v/>
      </c>
      <c r="O178" s="19" t="str">
        <f>IFERROR(VLOOKUP(B178,'[1]SQA Test design plan'!$F$4:$K$400,4,FALSE),"")</f>
        <v/>
      </c>
      <c r="P178" s="19" t="str">
        <f>IFERROR(VLOOKUP(B178,'[1]SQA Test design plan'!$F$4:$K$400,5,FALSE),"")</f>
        <v/>
      </c>
      <c r="Q178" s="19" t="str">
        <f>IFERROR(VLOOKUP(B178,'[1]SQA Test design plan'!$F$4:$K$400,6,FALSE),"")</f>
        <v/>
      </c>
      <c r="R178" s="19"/>
      <c r="S178" s="21">
        <v>43294</v>
      </c>
      <c r="T178" s="21"/>
      <c r="U178" s="21"/>
      <c r="V178" s="21"/>
      <c r="W178" s="21"/>
      <c r="X178" s="21"/>
      <c r="Y178" s="21"/>
      <c r="Z178" s="21" t="s">
        <v>102</v>
      </c>
      <c r="AA178" s="23"/>
      <c r="AB178" s="23" t="str">
        <f>IFERROR(VLOOKUP(B178,'[1]RICEW Tracker'!$C$10:$H$95,3,FALSE),"")</f>
        <v/>
      </c>
      <c r="AC178" s="23" t="str">
        <f>IFERROR(VLOOKUP(B178,'[1]RICEW Tracker'!$C$17:$H$95,4,FALSE),"")</f>
        <v/>
      </c>
      <c r="AD178" s="23" t="str">
        <f>IFERROR(VLOOKUP(B178,'[1]RICEW Tracker'!$C$17:$H$95,5,FALSE),"")</f>
        <v/>
      </c>
      <c r="AE178" s="23" t="str">
        <f>IFERROR(VLOOKUP(B178,'[1]RICEW Tracker'!$C$17:$H$95,6,FALSE),"")</f>
        <v/>
      </c>
      <c r="AF178" s="23" t="str">
        <f>IFERROR(VLOOKUP(B178,'[1]RICEW Tracker'!$C$17:$H$95,7,FALSE),"")</f>
        <v/>
      </c>
      <c r="AG178" s="23" t="str">
        <f>IFERROR(VLOOKUP(D178,'[1]RICEW Tracker'!$C$17:$H$95,8,FALSE),"")</f>
        <v/>
      </c>
      <c r="AH178" s="24" t="str">
        <f t="shared" si="2"/>
        <v>Not Started</v>
      </c>
      <c r="AI178" s="37"/>
    </row>
    <row r="179" spans="1:35" s="26" customFormat="1" ht="15" hidden="1" customHeight="1" x14ac:dyDescent="0.25">
      <c r="A179" s="14" t="e">
        <f>VLOOKUP(WICERMaster[[#This Row],[RICEW ID]],[1]Sheet4!#REF!,1,FALSE)</f>
        <v>#REF!</v>
      </c>
      <c r="B179" s="15" t="s">
        <v>262</v>
      </c>
      <c r="C179" s="16" t="s">
        <v>263</v>
      </c>
      <c r="D179" s="16" t="s">
        <v>52</v>
      </c>
      <c r="E179" s="17" t="s">
        <v>33</v>
      </c>
      <c r="F179" s="17"/>
      <c r="G179" s="18" t="s">
        <v>45</v>
      </c>
      <c r="H179" s="18" t="s">
        <v>45</v>
      </c>
      <c r="I179" s="18" t="s">
        <v>35</v>
      </c>
      <c r="J179" s="17" t="s">
        <v>179</v>
      </c>
      <c r="K179" s="32" t="s">
        <v>100</v>
      </c>
      <c r="L179" s="31">
        <v>43287</v>
      </c>
      <c r="M179" s="67" t="s">
        <v>155</v>
      </c>
      <c r="N179" s="19">
        <v>7</v>
      </c>
      <c r="O179" s="19" t="str">
        <f>IFERROR(VLOOKUP(B179,'[1]SQA Test design plan'!$F$4:$K$400,4,FALSE),"")</f>
        <v/>
      </c>
      <c r="P179" s="19">
        <f>ROUND(N179*80%,0)</f>
        <v>6</v>
      </c>
      <c r="Q179" s="19">
        <f>N179-P179</f>
        <v>1</v>
      </c>
      <c r="R179" s="19"/>
      <c r="S179" s="21" t="e">
        <f>#REF!+3</f>
        <v>#REF!</v>
      </c>
      <c r="T179" s="21"/>
      <c r="U179" s="21"/>
      <c r="V179" s="21"/>
      <c r="W179" s="21"/>
      <c r="X179" s="21"/>
      <c r="Y179" s="21"/>
      <c r="Z179" s="21" t="s">
        <v>42</v>
      </c>
      <c r="AA179" s="23"/>
      <c r="AB179" s="23" t="str">
        <f>IFERROR(VLOOKUP(B179,'[1]RICEW Tracker'!$C$10:$H$95,3,FALSE),"")</f>
        <v/>
      </c>
      <c r="AC179" s="23" t="str">
        <f>IFERROR(VLOOKUP(B179,'[1]RICEW Tracker'!$C$17:$H$95,4,FALSE),"")</f>
        <v/>
      </c>
      <c r="AD179" s="23" t="str">
        <f>IFERROR(VLOOKUP(B179,'[1]RICEW Tracker'!$C$17:$H$95,5,FALSE),"")</f>
        <v/>
      </c>
      <c r="AE179" s="23" t="str">
        <f>IFERROR(VLOOKUP(B179,'[1]RICEW Tracker'!$C$17:$H$95,6,FALSE),"")</f>
        <v/>
      </c>
      <c r="AF179" s="23" t="str">
        <f>IFERROR(VLOOKUP(B179,'[1]RICEW Tracker'!$C$17:$H$95,7,FALSE),"")</f>
        <v/>
      </c>
      <c r="AG179" s="23" t="str">
        <f>IFERROR(VLOOKUP(D179,'[1]RICEW Tracker'!$C$17:$H$95,8,FALSE),"")</f>
        <v/>
      </c>
      <c r="AH179" s="24" t="str">
        <f t="shared" si="2"/>
        <v>Not Started</v>
      </c>
      <c r="AI179" s="37"/>
    </row>
    <row r="180" spans="1:35" s="26" customFormat="1" ht="15" hidden="1" customHeight="1" x14ac:dyDescent="0.25">
      <c r="A180" s="14" t="e">
        <f>VLOOKUP(WICERMaster[[#This Row],[RICEW ID]],[1]Sheet4!#REF!,1,FALSE)</f>
        <v>#REF!</v>
      </c>
      <c r="B180" s="15" t="s">
        <v>264</v>
      </c>
      <c r="C180" s="16" t="s">
        <v>265</v>
      </c>
      <c r="D180" s="16" t="s">
        <v>52</v>
      </c>
      <c r="E180" s="17" t="s">
        <v>33</v>
      </c>
      <c r="F180" s="17"/>
      <c r="G180" s="18" t="s">
        <v>45</v>
      </c>
      <c r="H180" s="18" t="s">
        <v>45</v>
      </c>
      <c r="I180" s="18" t="s">
        <v>35</v>
      </c>
      <c r="J180" s="17" t="s">
        <v>179</v>
      </c>
      <c r="K180" s="32" t="s">
        <v>100</v>
      </c>
      <c r="L180" s="31">
        <v>43287</v>
      </c>
      <c r="M180" s="67" t="s">
        <v>155</v>
      </c>
      <c r="N180" s="19">
        <v>7</v>
      </c>
      <c r="O180" s="19" t="str">
        <f>IFERROR(VLOOKUP(B180,'[1]SQA Test design plan'!$F$4:$K$400,4,FALSE),"")</f>
        <v/>
      </c>
      <c r="P180" s="19">
        <f>ROUND(N180*80%,0)</f>
        <v>6</v>
      </c>
      <c r="Q180" s="19">
        <f>N180-P180</f>
        <v>1</v>
      </c>
      <c r="R180" s="19"/>
      <c r="S180" s="21" t="e">
        <f>#REF!+3</f>
        <v>#REF!</v>
      </c>
      <c r="T180" s="21"/>
      <c r="U180" s="21"/>
      <c r="V180" s="21"/>
      <c r="W180" s="21"/>
      <c r="X180" s="21"/>
      <c r="Y180" s="21"/>
      <c r="Z180" s="21" t="s">
        <v>42</v>
      </c>
      <c r="AA180" s="23"/>
      <c r="AB180" s="23" t="str">
        <f>IFERROR(VLOOKUP(B180,'[1]RICEW Tracker'!$C$10:$H$95,3,FALSE),"")</f>
        <v/>
      </c>
      <c r="AC180" s="23" t="str">
        <f>IFERROR(VLOOKUP(B180,'[1]RICEW Tracker'!$C$17:$H$95,4,FALSE),"")</f>
        <v/>
      </c>
      <c r="AD180" s="23" t="str">
        <f>IFERROR(VLOOKUP(B180,'[1]RICEW Tracker'!$C$17:$H$95,5,FALSE),"")</f>
        <v/>
      </c>
      <c r="AE180" s="23" t="str">
        <f>IFERROR(VLOOKUP(B180,'[1]RICEW Tracker'!$C$17:$H$95,6,FALSE),"")</f>
        <v/>
      </c>
      <c r="AF180" s="23" t="str">
        <f>IFERROR(VLOOKUP(B180,'[1]RICEW Tracker'!$C$17:$H$95,7,FALSE),"")</f>
        <v/>
      </c>
      <c r="AG180" s="23" t="str">
        <f>IFERROR(VLOOKUP(D180,'[1]RICEW Tracker'!$C$17:$H$95,8,FALSE),"")</f>
        <v/>
      </c>
      <c r="AH180" s="24" t="str">
        <f t="shared" si="2"/>
        <v>Not Started</v>
      </c>
      <c r="AI180" s="37"/>
    </row>
    <row r="181" spans="1:35" s="26" customFormat="1" ht="33" hidden="1" customHeight="1" x14ac:dyDescent="0.25">
      <c r="A181" s="14" t="e">
        <f>VLOOKUP(WICERMaster[[#This Row],[RICEW ID]],[1]Sheet4!#REF!,1,FALSE)</f>
        <v>#REF!</v>
      </c>
      <c r="B181" s="15" t="s">
        <v>300</v>
      </c>
      <c r="C181" s="16" t="s">
        <v>301</v>
      </c>
      <c r="D181" s="16" t="s">
        <v>52</v>
      </c>
      <c r="E181" s="17" t="s">
        <v>33</v>
      </c>
      <c r="F181" s="17"/>
      <c r="G181" s="18" t="s">
        <v>45</v>
      </c>
      <c r="H181" s="18" t="s">
        <v>45</v>
      </c>
      <c r="I181" s="18" t="s">
        <v>35</v>
      </c>
      <c r="J181" s="17" t="s">
        <v>179</v>
      </c>
      <c r="K181" s="19" t="s">
        <v>37</v>
      </c>
      <c r="L181" s="20">
        <f>VLOOKUP(B181,'[2]Data from Pivot'!$F$4:$G$224,2,FALSE)</f>
        <v>43251</v>
      </c>
      <c r="M181" s="67" t="s">
        <v>101</v>
      </c>
      <c r="N181" s="19" t="str">
        <f>IFERROR(VLOOKUP(B181,'[1]SQA Test design plan'!$F$4:$K$400,3,FALSE),"")</f>
        <v/>
      </c>
      <c r="O181" s="19" t="str">
        <f>IFERROR(VLOOKUP(B181,'[1]SQA Test design plan'!$F$4:$K$400,4,FALSE),"")</f>
        <v/>
      </c>
      <c r="P181" s="19" t="str">
        <f>IFERROR(VLOOKUP(B181,'[1]SQA Test design plan'!$F$4:$K$400,5,FALSE),"")</f>
        <v/>
      </c>
      <c r="Q181" s="19" t="str">
        <f>IFERROR(VLOOKUP(B181,'[1]SQA Test design plan'!$F$4:$K$400,6,FALSE),"")</f>
        <v/>
      </c>
      <c r="R181" s="19"/>
      <c r="S181" s="21">
        <v>43291</v>
      </c>
      <c r="T181" s="21"/>
      <c r="U181" s="21"/>
      <c r="V181" s="21"/>
      <c r="W181" s="21"/>
      <c r="X181" s="21"/>
      <c r="Y181" s="21"/>
      <c r="Z181" s="21" t="s">
        <v>102</v>
      </c>
      <c r="AA181" s="23"/>
      <c r="AB181" s="23" t="str">
        <f>IFERROR(VLOOKUP(B181,'[1]RICEW Tracker'!$C$10:$H$95,3,FALSE),"")</f>
        <v/>
      </c>
      <c r="AC181" s="23" t="str">
        <f>IFERROR(VLOOKUP(B181,'[1]RICEW Tracker'!$C$17:$H$95,4,FALSE),"")</f>
        <v/>
      </c>
      <c r="AD181" s="23" t="str">
        <f>IFERROR(VLOOKUP(B181,'[1]RICEW Tracker'!$C$17:$H$95,5,FALSE),"")</f>
        <v/>
      </c>
      <c r="AE181" s="23" t="str">
        <f>IFERROR(VLOOKUP(B181,'[1]RICEW Tracker'!$C$17:$H$95,6,FALSE),"")</f>
        <v/>
      </c>
      <c r="AF181" s="23" t="str">
        <f>IFERROR(VLOOKUP(B181,'[1]RICEW Tracker'!$C$17:$H$95,7,FALSE),"")</f>
        <v/>
      </c>
      <c r="AG181" s="23" t="str">
        <f>IFERROR(VLOOKUP(D181,'[1]RICEW Tracker'!$C$17:$H$95,8,FALSE),"")</f>
        <v/>
      </c>
      <c r="AH181" s="24" t="str">
        <f t="shared" si="2"/>
        <v>Not Started</v>
      </c>
      <c r="AI181" s="37"/>
    </row>
    <row r="182" spans="1:35" s="26" customFormat="1" ht="15" hidden="1" customHeight="1" x14ac:dyDescent="0.25">
      <c r="A182" s="14" t="e">
        <f>VLOOKUP(WICERMaster[[#This Row],[RICEW ID]],[1]Sheet4!#REF!,1,FALSE)</f>
        <v>#REF!</v>
      </c>
      <c r="B182" s="15" t="s">
        <v>826</v>
      </c>
      <c r="C182" s="16" t="s">
        <v>827</v>
      </c>
      <c r="D182" s="16" t="s">
        <v>52</v>
      </c>
      <c r="E182" s="17" t="s">
        <v>69</v>
      </c>
      <c r="F182" s="17"/>
      <c r="G182" s="18" t="s">
        <v>45</v>
      </c>
      <c r="H182" s="18" t="s">
        <v>45</v>
      </c>
      <c r="I182" s="18" t="s">
        <v>35</v>
      </c>
      <c r="J182" s="17" t="s">
        <v>179</v>
      </c>
      <c r="K182" s="19" t="s">
        <v>37</v>
      </c>
      <c r="L182" s="21">
        <f>VLOOKUP(B182,'[2]Data from Pivot'!$F$4:$G$224,2,FALSE)</f>
        <v>43245</v>
      </c>
      <c r="M182" s="67" t="s">
        <v>38</v>
      </c>
      <c r="N182" s="19" t="str">
        <f>IFERROR(VLOOKUP(B182,'[1]SQA Test design plan'!$F$4:$K$400,3,FALSE),"")</f>
        <v/>
      </c>
      <c r="O182" s="19" t="str">
        <f>IFERROR(VLOOKUP(B182,'[1]SQA Test design plan'!$F$4:$K$400,4,FALSE),"")</f>
        <v/>
      </c>
      <c r="P182" s="19" t="str">
        <f>IFERROR(VLOOKUP(B182,'[1]SQA Test design plan'!$F$4:$K$400,5,FALSE),"")</f>
        <v/>
      </c>
      <c r="Q182" s="19" t="str">
        <f>IFERROR(VLOOKUP(B182,'[1]SQA Test design plan'!$F$4:$K$400,6,FALSE),"")</f>
        <v/>
      </c>
      <c r="R182" s="19"/>
      <c r="S182" s="21">
        <v>43293</v>
      </c>
      <c r="T182" s="21"/>
      <c r="U182" s="21"/>
      <c r="V182" s="21"/>
      <c r="W182" s="21"/>
      <c r="X182" s="21"/>
      <c r="Y182" s="21"/>
      <c r="Z182" s="21" t="s">
        <v>42</v>
      </c>
      <c r="AA182" s="23"/>
      <c r="AB182" s="23" t="str">
        <f>IFERROR(VLOOKUP(B182,'[1]RICEW Tracker'!$C$10:$H$95,3,FALSE),"")</f>
        <v/>
      </c>
      <c r="AC182" s="23" t="str">
        <f>IFERROR(VLOOKUP(B182,'[1]RICEW Tracker'!$C$17:$H$95,4,FALSE),"")</f>
        <v/>
      </c>
      <c r="AD182" s="23" t="str">
        <f>IFERROR(VLOOKUP(B182,'[1]RICEW Tracker'!$C$17:$H$95,5,FALSE),"")</f>
        <v/>
      </c>
      <c r="AE182" s="23" t="str">
        <f>IFERROR(VLOOKUP(B182,'[1]RICEW Tracker'!$C$17:$H$95,6,FALSE),"")</f>
        <v/>
      </c>
      <c r="AF182" s="23" t="str">
        <f>IFERROR(VLOOKUP(B182,'[1]RICEW Tracker'!$C$17:$H$95,7,FALSE),"")</f>
        <v/>
      </c>
      <c r="AG182" s="23" t="str">
        <f>IFERROR(VLOOKUP(D182,'[1]RICEW Tracker'!$C$17:$H$95,8,FALSE),"")</f>
        <v/>
      </c>
      <c r="AH182" s="24" t="str">
        <f t="shared" si="2"/>
        <v>Not Started</v>
      </c>
      <c r="AI182" s="37"/>
    </row>
    <row r="183" spans="1:35" s="26" customFormat="1" ht="24.6" hidden="1" customHeight="1" x14ac:dyDescent="0.25">
      <c r="A183" s="14" t="e">
        <f>VLOOKUP(WICERMaster[[#This Row],[RICEW ID]],[1]Sheet4!#REF!,1,FALSE)</f>
        <v>#REF!</v>
      </c>
      <c r="B183" s="15" t="s">
        <v>844</v>
      </c>
      <c r="C183" s="16" t="s">
        <v>845</v>
      </c>
      <c r="D183" s="16" t="s">
        <v>52</v>
      </c>
      <c r="E183" s="17" t="s">
        <v>69</v>
      </c>
      <c r="F183" s="17"/>
      <c r="G183" s="18" t="s">
        <v>45</v>
      </c>
      <c r="H183" s="18" t="s">
        <v>45</v>
      </c>
      <c r="I183" s="18" t="s">
        <v>35</v>
      </c>
      <c r="J183" s="17" t="s">
        <v>179</v>
      </c>
      <c r="K183" s="19" t="s">
        <v>37</v>
      </c>
      <c r="L183" s="21">
        <f>VLOOKUP(B183,'[2]Data from Pivot'!$F$4:$G$224,2,FALSE)</f>
        <v>43229</v>
      </c>
      <c r="M183" s="67" t="s">
        <v>38</v>
      </c>
      <c r="N183" s="19" t="str">
        <f>IFERROR(VLOOKUP(B183,'[1]SQA Test design plan'!$F$4:$K$400,3,FALSE),"")</f>
        <v/>
      </c>
      <c r="O183" s="19" t="str">
        <f>IFERROR(VLOOKUP(B183,'[1]SQA Test design plan'!$F$4:$K$400,4,FALSE),"")</f>
        <v/>
      </c>
      <c r="P183" s="19" t="str">
        <f>IFERROR(VLOOKUP(B183,'[1]SQA Test design plan'!$F$4:$K$400,5,FALSE),"")</f>
        <v/>
      </c>
      <c r="Q183" s="19" t="str">
        <f>IFERROR(VLOOKUP(B183,'[1]SQA Test design plan'!$F$4:$K$400,6,FALSE),"")</f>
        <v/>
      </c>
      <c r="R183" s="19"/>
      <c r="S183" s="21">
        <v>43293</v>
      </c>
      <c r="T183" s="21"/>
      <c r="U183" s="21"/>
      <c r="V183" s="21"/>
      <c r="W183" s="21"/>
      <c r="X183" s="21"/>
      <c r="Y183" s="21"/>
      <c r="Z183" s="21" t="s">
        <v>42</v>
      </c>
      <c r="AA183" s="23"/>
      <c r="AB183" s="23" t="str">
        <f>IFERROR(VLOOKUP(B183,'[1]RICEW Tracker'!$C$10:$H$95,3,FALSE),"")</f>
        <v/>
      </c>
      <c r="AC183" s="23" t="str">
        <f>IFERROR(VLOOKUP(B183,'[1]RICEW Tracker'!$C$17:$H$95,4,FALSE),"")</f>
        <v/>
      </c>
      <c r="AD183" s="23" t="str">
        <f>IFERROR(VLOOKUP(B183,'[1]RICEW Tracker'!$C$17:$H$95,5,FALSE),"")</f>
        <v/>
      </c>
      <c r="AE183" s="23" t="str">
        <f>IFERROR(VLOOKUP(B183,'[1]RICEW Tracker'!$C$17:$H$95,6,FALSE),"")</f>
        <v/>
      </c>
      <c r="AF183" s="23" t="str">
        <f>IFERROR(VLOOKUP(B183,'[1]RICEW Tracker'!$C$17:$H$95,7,FALSE),"")</f>
        <v/>
      </c>
      <c r="AG183" s="23" t="str">
        <f>IFERROR(VLOOKUP(D183,'[1]RICEW Tracker'!$C$17:$H$95,8,FALSE),"")</f>
        <v/>
      </c>
      <c r="AH183" s="24" t="str">
        <f t="shared" si="2"/>
        <v>Not Started</v>
      </c>
      <c r="AI183" s="37"/>
    </row>
    <row r="184" spans="1:35" s="14" customFormat="1" ht="15" hidden="1" customHeight="1" x14ac:dyDescent="0.25">
      <c r="A184" s="14" t="e">
        <f>VLOOKUP(WICERMaster[[#This Row],[RICEW ID]],[1]Sheet4!#REF!,1,FALSE)</f>
        <v>#REF!</v>
      </c>
      <c r="B184" s="15" t="s">
        <v>858</v>
      </c>
      <c r="C184" s="25" t="s">
        <v>859</v>
      </c>
      <c r="D184" s="16" t="s">
        <v>52</v>
      </c>
      <c r="E184" s="17" t="s">
        <v>69</v>
      </c>
      <c r="F184" s="17"/>
      <c r="G184" s="18" t="s">
        <v>45</v>
      </c>
      <c r="H184" s="18" t="s">
        <v>45</v>
      </c>
      <c r="I184" s="18" t="s">
        <v>35</v>
      </c>
      <c r="J184" s="17" t="s">
        <v>179</v>
      </c>
      <c r="K184" s="19" t="s">
        <v>37</v>
      </c>
      <c r="L184" s="21">
        <f>VLOOKUP(B184,'[2]Data from Pivot'!$F$4:$G$224,2,FALSE)</f>
        <v>43229</v>
      </c>
      <c r="M184" s="67" t="s">
        <v>38</v>
      </c>
      <c r="N184" s="19" t="str">
        <f>IFERROR(VLOOKUP(B184,'[1]SQA Test design plan'!$F$4:$K$400,3,FALSE),"")</f>
        <v/>
      </c>
      <c r="O184" s="19" t="str">
        <f>IFERROR(VLOOKUP(B184,'[1]SQA Test design plan'!$F$4:$K$400,4,FALSE),"")</f>
        <v/>
      </c>
      <c r="P184" s="19" t="str">
        <f>IFERROR(VLOOKUP(B184,'[1]SQA Test design plan'!$F$4:$K$400,5,FALSE),"")</f>
        <v/>
      </c>
      <c r="Q184" s="19" t="str">
        <f>IFERROR(VLOOKUP(B184,'[1]SQA Test design plan'!$F$4:$K$400,6,FALSE),"")</f>
        <v/>
      </c>
      <c r="R184" s="19"/>
      <c r="S184" s="21">
        <v>43293</v>
      </c>
      <c r="T184" s="21"/>
      <c r="U184" s="21"/>
      <c r="V184" s="21"/>
      <c r="W184" s="21"/>
      <c r="X184" s="21"/>
      <c r="Y184" s="21"/>
      <c r="Z184" s="21" t="s">
        <v>42</v>
      </c>
      <c r="AA184" s="24"/>
      <c r="AB184" s="23" t="str">
        <f>IFERROR(VLOOKUP(B184,'[1]RICEW Tracker'!$C$10:$H$95,3,FALSE),"")</f>
        <v/>
      </c>
      <c r="AC184" s="23" t="str">
        <f>IFERROR(VLOOKUP(B184,'[1]RICEW Tracker'!$C$17:$H$95,4,FALSE),"")</f>
        <v/>
      </c>
      <c r="AD184" s="23" t="str">
        <f>IFERROR(VLOOKUP(B184,'[1]RICEW Tracker'!$C$17:$H$95,5,FALSE),"")</f>
        <v/>
      </c>
      <c r="AE184" s="23" t="str">
        <f>IFERROR(VLOOKUP(B184,'[1]RICEW Tracker'!$C$17:$H$95,6,FALSE),"")</f>
        <v/>
      </c>
      <c r="AF184" s="23" t="str">
        <f>IFERROR(VLOOKUP(B184,'[1]RICEW Tracker'!$C$17:$H$95,7,FALSE),"")</f>
        <v/>
      </c>
      <c r="AG184" s="23" t="str">
        <f>IFERROR(VLOOKUP(D184,'[1]RICEW Tracker'!$C$17:$H$95,8,FALSE),"")</f>
        <v/>
      </c>
      <c r="AH184" s="24" t="str">
        <f t="shared" si="2"/>
        <v>Not Started</v>
      </c>
      <c r="AI184" s="37"/>
    </row>
    <row r="185" spans="1:35" s="26" customFormat="1" ht="15" hidden="1" customHeight="1" x14ac:dyDescent="0.25">
      <c r="A185" s="14" t="e">
        <f>VLOOKUP(WICERMaster[[#This Row],[RICEW ID]],[1]Sheet4!#REF!,1,FALSE)</f>
        <v>#REF!</v>
      </c>
      <c r="B185" s="15" t="s">
        <v>860</v>
      </c>
      <c r="C185" s="16" t="s">
        <v>861</v>
      </c>
      <c r="D185" s="16" t="s">
        <v>52</v>
      </c>
      <c r="E185" s="17" t="s">
        <v>69</v>
      </c>
      <c r="F185" s="17"/>
      <c r="G185" s="18" t="s">
        <v>45</v>
      </c>
      <c r="H185" s="18" t="s">
        <v>45</v>
      </c>
      <c r="I185" s="18" t="s">
        <v>35</v>
      </c>
      <c r="J185" s="17" t="s">
        <v>179</v>
      </c>
      <c r="K185" s="19" t="s">
        <v>37</v>
      </c>
      <c r="L185" s="21">
        <f>VLOOKUP(B185,'[2]Data from Pivot'!$F$4:$G$224,2,FALSE)</f>
        <v>43229</v>
      </c>
      <c r="M185" s="67" t="s">
        <v>38</v>
      </c>
      <c r="N185" s="19" t="str">
        <f>IFERROR(VLOOKUP(B185,'[1]SQA Test design plan'!$F$4:$K$400,3,FALSE),"")</f>
        <v/>
      </c>
      <c r="O185" s="19" t="str">
        <f>IFERROR(VLOOKUP(B185,'[1]SQA Test design plan'!$F$4:$K$400,4,FALSE),"")</f>
        <v/>
      </c>
      <c r="P185" s="19" t="str">
        <f>IFERROR(VLOOKUP(B185,'[1]SQA Test design plan'!$F$4:$K$400,5,FALSE),"")</f>
        <v/>
      </c>
      <c r="Q185" s="19" t="str">
        <f>IFERROR(VLOOKUP(B185,'[1]SQA Test design plan'!$F$4:$K$400,6,FALSE),"")</f>
        <v/>
      </c>
      <c r="R185" s="19"/>
      <c r="S185" s="21">
        <v>43293</v>
      </c>
      <c r="T185" s="21"/>
      <c r="U185" s="21"/>
      <c r="V185" s="21"/>
      <c r="W185" s="21"/>
      <c r="X185" s="21"/>
      <c r="Y185" s="21"/>
      <c r="Z185" s="21" t="s">
        <v>42</v>
      </c>
      <c r="AA185" s="24"/>
      <c r="AB185" s="23" t="str">
        <f>IFERROR(VLOOKUP(B185,'[1]RICEW Tracker'!$C$10:$H$95,3,FALSE),"")</f>
        <v/>
      </c>
      <c r="AC185" s="23" t="str">
        <f>IFERROR(VLOOKUP(B185,'[1]RICEW Tracker'!$C$17:$H$95,4,FALSE),"")</f>
        <v/>
      </c>
      <c r="AD185" s="23" t="str">
        <f>IFERROR(VLOOKUP(B185,'[1]RICEW Tracker'!$C$17:$H$95,5,FALSE),"")</f>
        <v/>
      </c>
      <c r="AE185" s="23" t="str">
        <f>IFERROR(VLOOKUP(B185,'[1]RICEW Tracker'!$C$17:$H$95,6,FALSE),"")</f>
        <v/>
      </c>
      <c r="AF185" s="23" t="str">
        <f>IFERROR(VLOOKUP(B185,'[1]RICEW Tracker'!$C$17:$H$95,7,FALSE),"")</f>
        <v/>
      </c>
      <c r="AG185" s="23" t="str">
        <f>IFERROR(VLOOKUP(D185,'[1]RICEW Tracker'!$C$17:$H$95,8,FALSE),"")</f>
        <v/>
      </c>
      <c r="AH185" s="24" t="str">
        <f t="shared" si="2"/>
        <v>Not Started</v>
      </c>
      <c r="AI185" s="37"/>
    </row>
    <row r="186" spans="1:35" s="26" customFormat="1" ht="15" hidden="1" customHeight="1" x14ac:dyDescent="0.25">
      <c r="A186" s="14" t="e">
        <f>VLOOKUP(WICERMaster[[#This Row],[RICEW ID]],[1]Sheet4!#REF!,1,FALSE)</f>
        <v>#REF!</v>
      </c>
      <c r="B186" s="15" t="s">
        <v>868</v>
      </c>
      <c r="C186" s="16" t="s">
        <v>869</v>
      </c>
      <c r="D186" s="16" t="s">
        <v>52</v>
      </c>
      <c r="E186" s="17" t="s">
        <v>69</v>
      </c>
      <c r="F186" s="17"/>
      <c r="G186" s="18" t="s">
        <v>45</v>
      </c>
      <c r="H186" s="18" t="s">
        <v>45</v>
      </c>
      <c r="I186" s="18" t="s">
        <v>35</v>
      </c>
      <c r="J186" s="17" t="s">
        <v>179</v>
      </c>
      <c r="K186" s="32" t="s">
        <v>100</v>
      </c>
      <c r="L186" s="29" t="e">
        <f>VLOOKUP(B186,'[1]SQA Execution Plan'!$C$13:$BG$76,51,FALSE)</f>
        <v>#N/A</v>
      </c>
      <c r="M186" s="67" t="s">
        <v>155</v>
      </c>
      <c r="N186" s="47" t="e">
        <f>VLOOKUP(B186,'[1]SQA Execution Plan'!$C$13:$BG$76,54,FALSE)</f>
        <v>#N/A</v>
      </c>
      <c r="O186" s="47" t="e">
        <f>VLOOKUP(B186,'[1]SQA Execution Plan'!$C$13:$BG$76,55,FALSE)</f>
        <v>#N/A</v>
      </c>
      <c r="P186" s="47" t="e">
        <f>VLOOKUP(B186,'[1]SQA Execution Plan'!$C$13:$BG$76,56,FALSE)</f>
        <v>#N/A</v>
      </c>
      <c r="Q186" s="47" t="e">
        <f>VLOOKUP(B186,'[1]SQA Execution Plan'!$C$13:$BG$76,57,FALSE)</f>
        <v>#N/A</v>
      </c>
      <c r="R186" s="47"/>
      <c r="S186" s="21" t="e">
        <f>#REF!+3</f>
        <v>#REF!</v>
      </c>
      <c r="T186" s="21"/>
      <c r="U186" s="21"/>
      <c r="V186" s="21"/>
      <c r="W186" s="21"/>
      <c r="X186" s="21"/>
      <c r="Y186" s="21"/>
      <c r="Z186" s="21" t="s">
        <v>42</v>
      </c>
      <c r="AA186" s="24"/>
      <c r="AB186" s="23" t="str">
        <f>IFERROR(VLOOKUP(B186,'[1]RICEW Tracker'!$C$10:$H$95,3,FALSE),"")</f>
        <v/>
      </c>
      <c r="AC186" s="23" t="str">
        <f>IFERROR(VLOOKUP(B186,'[1]RICEW Tracker'!$C$17:$H$95,4,FALSE),"")</f>
        <v/>
      </c>
      <c r="AD186" s="23" t="str">
        <f>IFERROR(VLOOKUP(B186,'[1]RICEW Tracker'!$C$17:$H$95,5,FALSE),"")</f>
        <v/>
      </c>
      <c r="AE186" s="23" t="str">
        <f>IFERROR(VLOOKUP(B186,'[1]RICEW Tracker'!$C$17:$H$95,6,FALSE),"")</f>
        <v/>
      </c>
      <c r="AF186" s="23" t="str">
        <f>IFERROR(VLOOKUP(B186,'[1]RICEW Tracker'!$C$17:$H$95,7,FALSE),"")</f>
        <v/>
      </c>
      <c r="AG186" s="23" t="str">
        <f>IFERROR(VLOOKUP(D186,'[1]RICEW Tracker'!$C$17:$H$95,8,FALSE),"")</f>
        <v/>
      </c>
      <c r="AH186" s="24" t="str">
        <f t="shared" si="2"/>
        <v/>
      </c>
      <c r="AI186" s="37"/>
    </row>
    <row r="187" spans="1:35" s="26" customFormat="1" ht="15" hidden="1" customHeight="1" x14ac:dyDescent="0.25">
      <c r="A187" s="14" t="e">
        <f>VLOOKUP(WICERMaster[[#This Row],[RICEW ID]],[1]Sheet4!#REF!,1,FALSE)</f>
        <v>#REF!</v>
      </c>
      <c r="B187" s="15" t="s">
        <v>888</v>
      </c>
      <c r="C187" s="16" t="s">
        <v>889</v>
      </c>
      <c r="D187" s="16" t="s">
        <v>52</v>
      </c>
      <c r="E187" s="17" t="s">
        <v>69</v>
      </c>
      <c r="F187" s="17"/>
      <c r="G187" s="18" t="s">
        <v>45</v>
      </c>
      <c r="H187" s="18" t="s">
        <v>45</v>
      </c>
      <c r="I187" s="18" t="s">
        <v>35</v>
      </c>
      <c r="J187" s="17" t="s">
        <v>179</v>
      </c>
      <c r="K187" s="19" t="s">
        <v>37</v>
      </c>
      <c r="L187" s="38">
        <f>VLOOKUP(B187,'[2]Data from Pivot'!$F$4:$G$224,2,FALSE)</f>
        <v>43245</v>
      </c>
      <c r="M187" s="67" t="s">
        <v>101</v>
      </c>
      <c r="N187" s="39" t="str">
        <f>IFERROR(VLOOKUP(B187,'[1]SQA Test design plan'!$F$4:$K$400,3,FALSE),"")</f>
        <v/>
      </c>
      <c r="O187" s="39" t="str">
        <f>IFERROR(VLOOKUP(B187,'[1]SQA Test design plan'!$F$4:$K$400,4,FALSE),"")</f>
        <v/>
      </c>
      <c r="P187" s="39">
        <v>2</v>
      </c>
      <c r="Q187" s="39" t="str">
        <f>IFERROR(VLOOKUP(B187,'[1]SQA Test design plan'!$F$4:$K$400,6,FALSE),"")</f>
        <v/>
      </c>
      <c r="R187" s="39"/>
      <c r="S187" s="21">
        <v>43294</v>
      </c>
      <c r="T187" s="21"/>
      <c r="U187" s="21"/>
      <c r="V187" s="21"/>
      <c r="W187" s="21"/>
      <c r="X187" s="21"/>
      <c r="Y187" s="21"/>
      <c r="Z187" s="22" t="s">
        <v>42</v>
      </c>
      <c r="AA187" s="24"/>
      <c r="AB187" s="23" t="str">
        <f>IFERROR(VLOOKUP(B187,'[1]RICEW Tracker'!$C$10:$H$95,3,FALSE),"")</f>
        <v/>
      </c>
      <c r="AC187" s="23" t="str">
        <f>IFERROR(VLOOKUP(B187,'[1]RICEW Tracker'!$C$17:$H$95,4,FALSE),"")</f>
        <v/>
      </c>
      <c r="AD187" s="23" t="str">
        <f>IFERROR(VLOOKUP(B187,'[1]RICEW Tracker'!$C$17:$H$95,5,FALSE),"")</f>
        <v/>
      </c>
      <c r="AE187" s="23" t="str">
        <f>IFERROR(VLOOKUP(B187,'[1]RICEW Tracker'!$C$17:$H$95,6,FALSE),"")</f>
        <v/>
      </c>
      <c r="AF187" s="23" t="str">
        <f>IFERROR(VLOOKUP(B187,'[1]RICEW Tracker'!$C$17:$H$95,7,FALSE),"")</f>
        <v/>
      </c>
      <c r="AG187" s="23" t="str">
        <f>IFERROR(VLOOKUP(D187,'[1]RICEW Tracker'!$C$17:$H$95,8,FALSE),"")</f>
        <v/>
      </c>
      <c r="AH187" s="24" t="str">
        <f t="shared" si="2"/>
        <v>Not Started</v>
      </c>
      <c r="AI187" s="37"/>
    </row>
    <row r="188" spans="1:35" s="26" customFormat="1" ht="15" hidden="1" customHeight="1" x14ac:dyDescent="0.25">
      <c r="A188" s="14" t="e">
        <f>VLOOKUP(WICERMaster[[#This Row],[RICEW ID]],[1]Sheet4!#REF!,1,FALSE)</f>
        <v>#REF!</v>
      </c>
      <c r="B188" s="15" t="s">
        <v>898</v>
      </c>
      <c r="C188" s="16" t="s">
        <v>899</v>
      </c>
      <c r="D188" s="16" t="s">
        <v>52</v>
      </c>
      <c r="E188" s="17" t="s">
        <v>69</v>
      </c>
      <c r="F188" s="17"/>
      <c r="G188" s="18" t="s">
        <v>45</v>
      </c>
      <c r="H188" s="18" t="s">
        <v>45</v>
      </c>
      <c r="I188" s="18" t="s">
        <v>35</v>
      </c>
      <c r="J188" s="17" t="s">
        <v>179</v>
      </c>
      <c r="K188" s="32" t="s">
        <v>100</v>
      </c>
      <c r="L188" s="46" t="e">
        <f>VLOOKUP(B188,'[1]SQA Execution Plan'!$C$13:$BG$76,51,FALSE)</f>
        <v>#N/A</v>
      </c>
      <c r="M188" s="67" t="s">
        <v>155</v>
      </c>
      <c r="N188" s="47" t="e">
        <f>VLOOKUP(B188,'[1]SQA Execution Plan'!$C$13:$BG$76,54,FALSE)</f>
        <v>#N/A</v>
      </c>
      <c r="O188" s="47" t="e">
        <f>VLOOKUP(B188,'[1]SQA Execution Plan'!$C$13:$BG$76,55,FALSE)</f>
        <v>#N/A</v>
      </c>
      <c r="P188" s="47" t="e">
        <f>VLOOKUP(B188,'[1]SQA Execution Plan'!$C$13:$BG$76,56,FALSE)</f>
        <v>#N/A</v>
      </c>
      <c r="Q188" s="47" t="e">
        <f>VLOOKUP(B188,'[1]SQA Execution Plan'!$C$13:$BG$76,57,FALSE)</f>
        <v>#N/A</v>
      </c>
      <c r="R188" s="47"/>
      <c r="S188" s="21" t="e">
        <f>#REF!+6</f>
        <v>#REF!</v>
      </c>
      <c r="T188" s="21"/>
      <c r="U188" s="21"/>
      <c r="V188" s="21"/>
      <c r="W188" s="21"/>
      <c r="X188" s="21"/>
      <c r="Y188" s="21"/>
      <c r="Z188" s="21" t="s">
        <v>42</v>
      </c>
      <c r="AA188" s="24"/>
      <c r="AB188" s="23" t="str">
        <f>IFERROR(VLOOKUP(B188,'[1]RICEW Tracker'!$C$10:$H$95,3,FALSE),"")</f>
        <v/>
      </c>
      <c r="AC188" s="23" t="str">
        <f>IFERROR(VLOOKUP(B188,'[1]RICEW Tracker'!$C$17:$H$95,4,FALSE),"")</f>
        <v/>
      </c>
      <c r="AD188" s="23" t="str">
        <f>IFERROR(VLOOKUP(B188,'[1]RICEW Tracker'!$C$17:$H$95,5,FALSE),"")</f>
        <v/>
      </c>
      <c r="AE188" s="23" t="str">
        <f>IFERROR(VLOOKUP(B188,'[1]RICEW Tracker'!$C$17:$H$95,6,FALSE),"")</f>
        <v/>
      </c>
      <c r="AF188" s="23" t="str">
        <f>IFERROR(VLOOKUP(B188,'[1]RICEW Tracker'!$C$17:$H$95,7,FALSE),"")</f>
        <v/>
      </c>
      <c r="AG188" s="23" t="str">
        <f>IFERROR(VLOOKUP(D188,'[1]RICEW Tracker'!$C$17:$H$95,8,FALSE),"")</f>
        <v/>
      </c>
      <c r="AH188" s="24" t="str">
        <f t="shared" si="2"/>
        <v/>
      </c>
      <c r="AI188" s="37"/>
    </row>
    <row r="189" spans="1:35" s="26" customFormat="1" ht="15" hidden="1" customHeight="1" x14ac:dyDescent="0.25">
      <c r="A189" s="14" t="e">
        <f>VLOOKUP(WICERMaster[[#This Row],[RICEW ID]],[1]Sheet4!#REF!,1,FALSE)</f>
        <v>#REF!</v>
      </c>
      <c r="B189" s="15" t="s">
        <v>227</v>
      </c>
      <c r="C189" s="16" t="s">
        <v>228</v>
      </c>
      <c r="D189" s="16" t="s">
        <v>52</v>
      </c>
      <c r="E189" s="17" t="s">
        <v>33</v>
      </c>
      <c r="F189" s="17"/>
      <c r="G189" s="18" t="s">
        <v>45</v>
      </c>
      <c r="H189" s="18" t="s">
        <v>45</v>
      </c>
      <c r="I189" s="18" t="s">
        <v>35</v>
      </c>
      <c r="J189" s="17" t="s">
        <v>154</v>
      </c>
      <c r="K189" s="32" t="s">
        <v>100</v>
      </c>
      <c r="L189" s="46" t="e">
        <f>VLOOKUP(B189,'[1]SQA Execution Plan'!$C$13:$BG$76,51,FALSE)</f>
        <v>#N/A</v>
      </c>
      <c r="M189" s="67" t="s">
        <v>155</v>
      </c>
      <c r="N189" s="47" t="e">
        <f>VLOOKUP(B189,'[1]SQA Execution Plan'!$C$13:$BG$76,54,FALSE)</f>
        <v>#N/A</v>
      </c>
      <c r="O189" s="47" t="e">
        <f>VLOOKUP(B189,'[1]SQA Execution Plan'!$C$13:$BG$76,55,FALSE)</f>
        <v>#N/A</v>
      </c>
      <c r="P189" s="47" t="e">
        <f>VLOOKUP(B189,'[1]SQA Execution Plan'!$C$13:$BG$76,56,FALSE)</f>
        <v>#N/A</v>
      </c>
      <c r="Q189" s="47" t="e">
        <f>VLOOKUP(B189,'[1]SQA Execution Plan'!$C$13:$BG$76,57,FALSE)</f>
        <v>#N/A</v>
      </c>
      <c r="R189" s="47"/>
      <c r="S189" s="21" t="e">
        <f>#REF!+4</f>
        <v>#REF!</v>
      </c>
      <c r="T189" s="21"/>
      <c r="U189" s="21"/>
      <c r="V189" s="21"/>
      <c r="W189" s="21"/>
      <c r="X189" s="21"/>
      <c r="Y189" s="21"/>
      <c r="Z189" s="21" t="s">
        <v>42</v>
      </c>
      <c r="AA189" s="23"/>
      <c r="AB189" s="23" t="str">
        <f>IFERROR(VLOOKUP(B189,'[1]RICEW Tracker'!$C$10:$H$95,3,FALSE),"")</f>
        <v/>
      </c>
      <c r="AC189" s="23" t="str">
        <f>IFERROR(VLOOKUP(B189,'[1]RICEW Tracker'!$C$17:$H$95,4,FALSE),"")</f>
        <v/>
      </c>
      <c r="AD189" s="23" t="str">
        <f>IFERROR(VLOOKUP(B189,'[1]RICEW Tracker'!$C$17:$H$95,5,FALSE),"")</f>
        <v/>
      </c>
      <c r="AE189" s="23" t="str">
        <f>IFERROR(VLOOKUP(B189,'[1]RICEW Tracker'!$C$17:$H$95,6,FALSE),"")</f>
        <v/>
      </c>
      <c r="AF189" s="23" t="str">
        <f>IFERROR(VLOOKUP(B189,'[1]RICEW Tracker'!$C$17:$H$95,7,FALSE),"")</f>
        <v/>
      </c>
      <c r="AG189" s="23" t="str">
        <f>IFERROR(VLOOKUP(D189,'[1]RICEW Tracker'!$C$17:$H$95,8,FALSE),"")</f>
        <v/>
      </c>
      <c r="AH189" s="24" t="str">
        <f t="shared" si="2"/>
        <v/>
      </c>
      <c r="AI189" s="37"/>
    </row>
    <row r="190" spans="1:35" s="26" customFormat="1" ht="15" hidden="1" customHeight="1" x14ac:dyDescent="0.25">
      <c r="A190" s="14" t="e">
        <f>VLOOKUP(WICERMaster[[#This Row],[RICEW ID]],[1]Sheet4!#REF!,1,FALSE)</f>
        <v>#REF!</v>
      </c>
      <c r="B190" s="15" t="s">
        <v>557</v>
      </c>
      <c r="C190" s="16" t="s">
        <v>558</v>
      </c>
      <c r="D190" s="16" t="s">
        <v>52</v>
      </c>
      <c r="E190" s="17" t="s">
        <v>66</v>
      </c>
      <c r="F190" s="17"/>
      <c r="G190" s="18" t="s">
        <v>45</v>
      </c>
      <c r="H190" s="18" t="s">
        <v>45</v>
      </c>
      <c r="I190" s="18" t="s">
        <v>35</v>
      </c>
      <c r="J190" s="17" t="s">
        <v>154</v>
      </c>
      <c r="K190" s="32" t="s">
        <v>100</v>
      </c>
      <c r="L190" s="29" t="e">
        <f>VLOOKUP(B190,'[1]SQA Execution Plan'!$C$13:$BG$76,51,FALSE)</f>
        <v>#N/A</v>
      </c>
      <c r="M190" s="67" t="s">
        <v>155</v>
      </c>
      <c r="N190" s="47" t="e">
        <f>VLOOKUP(B190,'[1]SQA Execution Plan'!$C$13:$BG$76,54,FALSE)</f>
        <v>#N/A</v>
      </c>
      <c r="O190" s="47" t="e">
        <f>VLOOKUP(B190,'[1]SQA Execution Plan'!$C$13:$BG$76,55,FALSE)</f>
        <v>#N/A</v>
      </c>
      <c r="P190" s="47" t="e">
        <f>VLOOKUP(B190,'[1]SQA Execution Plan'!$C$13:$BG$76,56,FALSE)</f>
        <v>#N/A</v>
      </c>
      <c r="Q190" s="47" t="e">
        <f>VLOOKUP(B190,'[1]SQA Execution Plan'!$C$13:$BG$76,57,FALSE)</f>
        <v>#N/A</v>
      </c>
      <c r="R190" s="47"/>
      <c r="S190" s="21" t="e">
        <f>#REF!+6</f>
        <v>#REF!</v>
      </c>
      <c r="T190" s="21"/>
      <c r="U190" s="21"/>
      <c r="V190" s="21"/>
      <c r="W190" s="21"/>
      <c r="X190" s="21"/>
      <c r="Y190" s="21"/>
      <c r="Z190" s="21" t="s">
        <v>42</v>
      </c>
      <c r="AA190" s="23"/>
      <c r="AB190" s="23" t="str">
        <f>IFERROR(VLOOKUP(B190,'[1]RICEW Tracker'!$C$10:$H$95,3,FALSE),"")</f>
        <v/>
      </c>
      <c r="AC190" s="23" t="str">
        <f>IFERROR(VLOOKUP(B190,'[1]RICEW Tracker'!$C$17:$H$95,4,FALSE),"")</f>
        <v/>
      </c>
      <c r="AD190" s="23" t="str">
        <f>IFERROR(VLOOKUP(B190,'[1]RICEW Tracker'!$C$17:$H$95,5,FALSE),"")</f>
        <v/>
      </c>
      <c r="AE190" s="23" t="str">
        <f>IFERROR(VLOOKUP(B190,'[1]RICEW Tracker'!$C$17:$H$95,6,FALSE),"")</f>
        <v/>
      </c>
      <c r="AF190" s="23" t="str">
        <f>IFERROR(VLOOKUP(B190,'[1]RICEW Tracker'!$C$17:$H$95,7,FALSE),"")</f>
        <v/>
      </c>
      <c r="AG190" s="23" t="str">
        <f>IFERROR(VLOOKUP(D190,'[1]RICEW Tracker'!$C$17:$H$95,8,FALSE),"")</f>
        <v/>
      </c>
      <c r="AH190" s="24" t="str">
        <f t="shared" si="2"/>
        <v/>
      </c>
      <c r="AI190" s="37"/>
    </row>
    <row r="191" spans="1:35" s="26" customFormat="1" ht="15" hidden="1" customHeight="1" x14ac:dyDescent="0.25">
      <c r="A191" s="14" t="e">
        <f>VLOOKUP(WICERMaster[[#This Row],[RICEW ID]],[1]Sheet4!#REF!,1,FALSE)</f>
        <v>#REF!</v>
      </c>
      <c r="B191" s="15" t="s">
        <v>561</v>
      </c>
      <c r="C191" s="18" t="s">
        <v>562</v>
      </c>
      <c r="D191" s="16" t="s">
        <v>52</v>
      </c>
      <c r="E191" s="17" t="s">
        <v>66</v>
      </c>
      <c r="F191" s="17"/>
      <c r="G191" s="18" t="s">
        <v>45</v>
      </c>
      <c r="H191" s="18" t="s">
        <v>45</v>
      </c>
      <c r="I191" s="18" t="s">
        <v>35</v>
      </c>
      <c r="J191" s="17" t="s">
        <v>154</v>
      </c>
      <c r="K191" s="32" t="s">
        <v>100</v>
      </c>
      <c r="L191" s="29" t="e">
        <f>VLOOKUP(B191,'[1]SQA Execution Plan'!$C$13:$BG$76,51,FALSE)</f>
        <v>#N/A</v>
      </c>
      <c r="M191" s="67" t="s">
        <v>155</v>
      </c>
      <c r="N191" s="47" t="e">
        <f>VLOOKUP(B191,'[1]SQA Execution Plan'!$C$13:$BG$76,54,FALSE)</f>
        <v>#N/A</v>
      </c>
      <c r="O191" s="47" t="e">
        <f>VLOOKUP(B191,'[1]SQA Execution Plan'!$C$13:$BG$76,55,FALSE)</f>
        <v>#N/A</v>
      </c>
      <c r="P191" s="47" t="e">
        <f>VLOOKUP(B191,'[1]SQA Execution Plan'!$C$13:$BG$76,56,FALSE)</f>
        <v>#N/A</v>
      </c>
      <c r="Q191" s="47" t="e">
        <f>VLOOKUP(B191,'[1]SQA Execution Plan'!$C$13:$BG$76,57,FALSE)</f>
        <v>#N/A</v>
      </c>
      <c r="R191" s="47"/>
      <c r="S191" s="21" t="e">
        <f>#REF!+6</f>
        <v>#REF!</v>
      </c>
      <c r="T191" s="21"/>
      <c r="U191" s="21"/>
      <c r="V191" s="21"/>
      <c r="W191" s="21"/>
      <c r="X191" s="21"/>
      <c r="Y191" s="21"/>
      <c r="Z191" s="21" t="s">
        <v>42</v>
      </c>
      <c r="AA191" s="23"/>
      <c r="AB191" s="23" t="str">
        <f>IFERROR(VLOOKUP(B191,'[1]RICEW Tracker'!$C$10:$H$95,3,FALSE),"")</f>
        <v/>
      </c>
      <c r="AC191" s="23" t="str">
        <f>IFERROR(VLOOKUP(B191,'[1]RICEW Tracker'!$C$17:$H$95,4,FALSE),"")</f>
        <v/>
      </c>
      <c r="AD191" s="23" t="str">
        <f>IFERROR(VLOOKUP(B191,'[1]RICEW Tracker'!$C$17:$H$95,5,FALSE),"")</f>
        <v/>
      </c>
      <c r="AE191" s="23" t="str">
        <f>IFERROR(VLOOKUP(B191,'[1]RICEW Tracker'!$C$17:$H$95,6,FALSE),"")</f>
        <v/>
      </c>
      <c r="AF191" s="23" t="str">
        <f>IFERROR(VLOOKUP(B191,'[1]RICEW Tracker'!$C$17:$H$95,7,FALSE),"")</f>
        <v/>
      </c>
      <c r="AG191" s="23" t="str">
        <f>IFERROR(VLOOKUP(D191,'[1]RICEW Tracker'!$C$17:$H$95,8,FALSE),"")</f>
        <v/>
      </c>
      <c r="AH191" s="24" t="str">
        <f t="shared" si="2"/>
        <v/>
      </c>
      <c r="AI191" s="37"/>
    </row>
    <row r="192" spans="1:35" s="26" customFormat="1" ht="15" hidden="1" customHeight="1" x14ac:dyDescent="0.25">
      <c r="A192" s="14" t="e">
        <f>VLOOKUP(WICERMaster[[#This Row],[RICEW ID]],[1]Sheet4!#REF!,1,FALSE)</f>
        <v>#REF!</v>
      </c>
      <c r="B192" s="15" t="s">
        <v>567</v>
      </c>
      <c r="C192" s="16" t="s">
        <v>568</v>
      </c>
      <c r="D192" s="16" t="s">
        <v>52</v>
      </c>
      <c r="E192" s="17" t="s">
        <v>66</v>
      </c>
      <c r="F192" s="17"/>
      <c r="G192" s="18" t="s">
        <v>45</v>
      </c>
      <c r="H192" s="18" t="s">
        <v>45</v>
      </c>
      <c r="I192" s="18" t="s">
        <v>35</v>
      </c>
      <c r="J192" s="17" t="s">
        <v>154</v>
      </c>
      <c r="K192" s="32" t="s">
        <v>100</v>
      </c>
      <c r="L192" s="29" t="e">
        <f>VLOOKUP(B192,'[1]SQA Execution Plan'!$C$13:$BG$76,51,FALSE)</f>
        <v>#N/A</v>
      </c>
      <c r="M192" s="67" t="s">
        <v>155</v>
      </c>
      <c r="N192" s="47" t="e">
        <f>VLOOKUP(B192,'[1]SQA Execution Plan'!$C$13:$BG$76,54,FALSE)</f>
        <v>#N/A</v>
      </c>
      <c r="O192" s="47" t="e">
        <f>VLOOKUP(B192,'[1]SQA Execution Plan'!$C$13:$BG$76,55,FALSE)</f>
        <v>#N/A</v>
      </c>
      <c r="P192" s="47" t="e">
        <f>VLOOKUP(B192,'[1]SQA Execution Plan'!$C$13:$BG$76,56,FALSE)</f>
        <v>#N/A</v>
      </c>
      <c r="Q192" s="47" t="e">
        <f>VLOOKUP(B192,'[1]SQA Execution Plan'!$C$13:$BG$76,57,FALSE)</f>
        <v>#N/A</v>
      </c>
      <c r="R192" s="47"/>
      <c r="S192" s="21" t="e">
        <f>#REF!+6</f>
        <v>#REF!</v>
      </c>
      <c r="T192" s="21"/>
      <c r="U192" s="21"/>
      <c r="V192" s="21"/>
      <c r="W192" s="21"/>
      <c r="X192" s="21"/>
      <c r="Y192" s="21"/>
      <c r="Z192" s="21" t="s">
        <v>42</v>
      </c>
      <c r="AA192" s="23"/>
      <c r="AB192" s="23" t="str">
        <f>IFERROR(VLOOKUP(B192,'[1]RICEW Tracker'!$C$10:$H$95,3,FALSE),"")</f>
        <v/>
      </c>
      <c r="AC192" s="23" t="str">
        <f>IFERROR(VLOOKUP(B192,'[1]RICEW Tracker'!$C$17:$H$95,4,FALSE),"")</f>
        <v/>
      </c>
      <c r="AD192" s="23" t="str">
        <f>IFERROR(VLOOKUP(B192,'[1]RICEW Tracker'!$C$17:$H$95,5,FALSE),"")</f>
        <v/>
      </c>
      <c r="AE192" s="23" t="str">
        <f>IFERROR(VLOOKUP(B192,'[1]RICEW Tracker'!$C$17:$H$95,6,FALSE),"")</f>
        <v/>
      </c>
      <c r="AF192" s="23" t="str">
        <f>IFERROR(VLOOKUP(B192,'[1]RICEW Tracker'!$C$17:$H$95,7,FALSE),"")</f>
        <v/>
      </c>
      <c r="AG192" s="23" t="str">
        <f>IFERROR(VLOOKUP(D192,'[1]RICEW Tracker'!$C$17:$H$95,8,FALSE),"")</f>
        <v/>
      </c>
      <c r="AH192" s="24" t="str">
        <f t="shared" si="2"/>
        <v/>
      </c>
      <c r="AI192" s="37"/>
    </row>
    <row r="193" spans="1:35" s="26" customFormat="1" ht="15" hidden="1" customHeight="1" x14ac:dyDescent="0.25">
      <c r="A193" s="14" t="e">
        <f>VLOOKUP(WICERMaster[[#This Row],[RICEW ID]],[1]Sheet4!#REF!,1,FALSE)</f>
        <v>#REF!</v>
      </c>
      <c r="B193" s="15" t="s">
        <v>595</v>
      </c>
      <c r="C193" s="16" t="s">
        <v>596</v>
      </c>
      <c r="D193" s="16" t="s">
        <v>52</v>
      </c>
      <c r="E193" s="17" t="s">
        <v>66</v>
      </c>
      <c r="F193" s="17"/>
      <c r="G193" s="18" t="s">
        <v>45</v>
      </c>
      <c r="H193" s="18" t="s">
        <v>45</v>
      </c>
      <c r="I193" s="18" t="s">
        <v>35</v>
      </c>
      <c r="J193" s="17" t="s">
        <v>154</v>
      </c>
      <c r="K193" s="32" t="s">
        <v>100</v>
      </c>
      <c r="L193" s="29" t="e">
        <f>VLOOKUP(B193,'[1]SQA Execution Plan'!$C$13:$BG$76,51,FALSE)</f>
        <v>#N/A</v>
      </c>
      <c r="M193" s="67" t="s">
        <v>155</v>
      </c>
      <c r="N193" s="47" t="e">
        <f>VLOOKUP(B193,'[1]SQA Execution Plan'!$C$13:$BG$76,54,FALSE)</f>
        <v>#N/A</v>
      </c>
      <c r="O193" s="47" t="e">
        <f>VLOOKUP(B193,'[1]SQA Execution Plan'!$C$13:$BG$76,55,FALSE)</f>
        <v>#N/A</v>
      </c>
      <c r="P193" s="47" t="e">
        <f>VLOOKUP(B193,'[1]SQA Execution Plan'!$C$13:$BG$76,56,FALSE)</f>
        <v>#N/A</v>
      </c>
      <c r="Q193" s="47" t="e">
        <f>VLOOKUP(B193,'[1]SQA Execution Plan'!$C$13:$BG$76,57,FALSE)</f>
        <v>#N/A</v>
      </c>
      <c r="R193" s="47"/>
      <c r="S193" s="21" t="e">
        <f>#REF!+6</f>
        <v>#REF!</v>
      </c>
      <c r="T193" s="21"/>
      <c r="U193" s="21"/>
      <c r="V193" s="21"/>
      <c r="W193" s="21"/>
      <c r="X193" s="21"/>
      <c r="Y193" s="21"/>
      <c r="Z193" s="21" t="s">
        <v>42</v>
      </c>
      <c r="AA193" s="23"/>
      <c r="AB193" s="23" t="str">
        <f>IFERROR(VLOOKUP(B193,'[1]RICEW Tracker'!$C$10:$H$95,3,FALSE),"")</f>
        <v/>
      </c>
      <c r="AC193" s="23" t="str">
        <f>IFERROR(VLOOKUP(B193,'[1]RICEW Tracker'!$C$17:$H$95,4,FALSE),"")</f>
        <v/>
      </c>
      <c r="AD193" s="23" t="str">
        <f>IFERROR(VLOOKUP(B193,'[1]RICEW Tracker'!$C$17:$H$95,5,FALSE),"")</f>
        <v/>
      </c>
      <c r="AE193" s="23" t="str">
        <f>IFERROR(VLOOKUP(B193,'[1]RICEW Tracker'!$C$17:$H$95,6,FALSE),"")</f>
        <v/>
      </c>
      <c r="AF193" s="23" t="str">
        <f>IFERROR(VLOOKUP(B193,'[1]RICEW Tracker'!$C$17:$H$95,7,FALSE),"")</f>
        <v/>
      </c>
      <c r="AG193" s="23" t="str">
        <f>IFERROR(VLOOKUP(D193,'[1]RICEW Tracker'!$C$17:$H$95,8,FALSE),"")</f>
        <v/>
      </c>
      <c r="AH193" s="24" t="str">
        <f t="shared" si="2"/>
        <v/>
      </c>
      <c r="AI193" s="37"/>
    </row>
    <row r="194" spans="1:35" s="26" customFormat="1" ht="15" hidden="1" customHeight="1" x14ac:dyDescent="0.25">
      <c r="A194" s="14" t="e">
        <f>VLOOKUP(WICERMaster[[#This Row],[RICEW ID]],[1]Sheet4!#REF!,1,FALSE)</f>
        <v>#REF!</v>
      </c>
      <c r="B194" s="15" t="s">
        <v>611</v>
      </c>
      <c r="C194" s="16" t="s">
        <v>612</v>
      </c>
      <c r="D194" s="16" t="s">
        <v>52</v>
      </c>
      <c r="E194" s="17" t="s">
        <v>66</v>
      </c>
      <c r="F194" s="17"/>
      <c r="G194" s="18" t="s">
        <v>45</v>
      </c>
      <c r="H194" s="18" t="s">
        <v>45</v>
      </c>
      <c r="I194" s="18" t="s">
        <v>35</v>
      </c>
      <c r="J194" s="17" t="s">
        <v>154</v>
      </c>
      <c r="K194" s="32" t="s">
        <v>100</v>
      </c>
      <c r="L194" s="29" t="e">
        <f>VLOOKUP(B194,'[1]SQA Execution Plan'!$C$13:$BG$76,51,FALSE)</f>
        <v>#N/A</v>
      </c>
      <c r="M194" s="67" t="s">
        <v>155</v>
      </c>
      <c r="N194" s="47" t="e">
        <f>VLOOKUP(B194,'[1]SQA Execution Plan'!$C$13:$BG$76,54,FALSE)</f>
        <v>#N/A</v>
      </c>
      <c r="O194" s="47" t="e">
        <f>VLOOKUP(B194,'[1]SQA Execution Plan'!$C$13:$BG$76,55,FALSE)</f>
        <v>#N/A</v>
      </c>
      <c r="P194" s="47" t="e">
        <f>VLOOKUP(B194,'[1]SQA Execution Plan'!$C$13:$BG$76,56,FALSE)</f>
        <v>#N/A</v>
      </c>
      <c r="Q194" s="47" t="e">
        <f>VLOOKUP(B194,'[1]SQA Execution Plan'!$C$13:$BG$76,57,FALSE)</f>
        <v>#N/A</v>
      </c>
      <c r="R194" s="47"/>
      <c r="S194" s="21" t="e">
        <f>#REF!+6</f>
        <v>#REF!</v>
      </c>
      <c r="T194" s="21"/>
      <c r="U194" s="21"/>
      <c r="V194" s="21"/>
      <c r="W194" s="21"/>
      <c r="X194" s="21"/>
      <c r="Y194" s="21"/>
      <c r="Z194" s="21" t="s">
        <v>42</v>
      </c>
      <c r="AA194" s="23"/>
      <c r="AB194" s="23" t="str">
        <f>IFERROR(VLOOKUP(B194,'[1]RICEW Tracker'!$C$10:$H$95,3,FALSE),"")</f>
        <v/>
      </c>
      <c r="AC194" s="23" t="str">
        <f>IFERROR(VLOOKUP(B194,'[1]RICEW Tracker'!$C$17:$H$95,4,FALSE),"")</f>
        <v/>
      </c>
      <c r="AD194" s="23" t="str">
        <f>IFERROR(VLOOKUP(B194,'[1]RICEW Tracker'!$C$17:$H$95,5,FALSE),"")</f>
        <v/>
      </c>
      <c r="AE194" s="23" t="str">
        <f>IFERROR(VLOOKUP(B194,'[1]RICEW Tracker'!$C$17:$H$95,6,FALSE),"")</f>
        <v/>
      </c>
      <c r="AF194" s="23" t="str">
        <f>IFERROR(VLOOKUP(B194,'[1]RICEW Tracker'!$C$17:$H$95,7,FALSE),"")</f>
        <v/>
      </c>
      <c r="AG194" s="23" t="str">
        <f>IFERROR(VLOOKUP(D194,'[1]RICEW Tracker'!$C$17:$H$95,8,FALSE),"")</f>
        <v/>
      </c>
      <c r="AH194" s="24" t="str">
        <f t="shared" si="2"/>
        <v/>
      </c>
      <c r="AI194" s="37"/>
    </row>
    <row r="195" spans="1:35" s="26" customFormat="1" ht="15" hidden="1" customHeight="1" x14ac:dyDescent="0.25">
      <c r="A195" s="14" t="e">
        <f>VLOOKUP(WICERMaster[[#This Row],[RICEW ID]],[1]Sheet4!#REF!,1,FALSE)</f>
        <v>#REF!</v>
      </c>
      <c r="B195" s="15" t="s">
        <v>617</v>
      </c>
      <c r="C195" s="16" t="s">
        <v>618</v>
      </c>
      <c r="D195" s="16" t="s">
        <v>52</v>
      </c>
      <c r="E195" s="17" t="s">
        <v>66</v>
      </c>
      <c r="F195" s="17"/>
      <c r="G195" s="18" t="s">
        <v>45</v>
      </c>
      <c r="H195" s="18" t="s">
        <v>45</v>
      </c>
      <c r="I195" s="18" t="s">
        <v>35</v>
      </c>
      <c r="J195" s="17" t="s">
        <v>154</v>
      </c>
      <c r="K195" s="32" t="s">
        <v>100</v>
      </c>
      <c r="L195" s="29" t="e">
        <f>VLOOKUP(B195,'[1]SQA Execution Plan'!$C$13:$BG$76,51,FALSE)</f>
        <v>#N/A</v>
      </c>
      <c r="M195" s="67" t="s">
        <v>155</v>
      </c>
      <c r="N195" s="47" t="e">
        <f>VLOOKUP(B195,'[1]SQA Execution Plan'!$C$13:$BG$76,54,FALSE)</f>
        <v>#N/A</v>
      </c>
      <c r="O195" s="47" t="e">
        <f>VLOOKUP(B195,'[1]SQA Execution Plan'!$C$13:$BG$76,55,FALSE)</f>
        <v>#N/A</v>
      </c>
      <c r="P195" s="47" t="e">
        <f>VLOOKUP(B195,'[1]SQA Execution Plan'!$C$13:$BG$76,56,FALSE)</f>
        <v>#N/A</v>
      </c>
      <c r="Q195" s="47" t="e">
        <f>VLOOKUP(B195,'[1]SQA Execution Plan'!$C$13:$BG$76,57,FALSE)</f>
        <v>#N/A</v>
      </c>
      <c r="R195" s="47"/>
      <c r="S195" s="21" t="e">
        <f>#REF!+6</f>
        <v>#REF!</v>
      </c>
      <c r="T195" s="21"/>
      <c r="U195" s="21"/>
      <c r="V195" s="21"/>
      <c r="W195" s="21"/>
      <c r="X195" s="21"/>
      <c r="Y195" s="21"/>
      <c r="Z195" s="21" t="s">
        <v>42</v>
      </c>
      <c r="AA195" s="23"/>
      <c r="AB195" s="23" t="str">
        <f>IFERROR(VLOOKUP(B195,'[1]RICEW Tracker'!$C$10:$H$95,3,FALSE),"")</f>
        <v/>
      </c>
      <c r="AC195" s="23" t="str">
        <f>IFERROR(VLOOKUP(B195,'[1]RICEW Tracker'!$C$17:$H$95,4,FALSE),"")</f>
        <v/>
      </c>
      <c r="AD195" s="23" t="str">
        <f>IFERROR(VLOOKUP(B195,'[1]RICEW Tracker'!$C$17:$H$95,5,FALSE),"")</f>
        <v/>
      </c>
      <c r="AE195" s="23" t="str">
        <f>IFERROR(VLOOKUP(B195,'[1]RICEW Tracker'!$C$17:$H$95,6,FALSE),"")</f>
        <v/>
      </c>
      <c r="AF195" s="23" t="str">
        <f>IFERROR(VLOOKUP(B195,'[1]RICEW Tracker'!$C$17:$H$95,7,FALSE),"")</f>
        <v/>
      </c>
      <c r="AG195" s="23" t="str">
        <f>IFERROR(VLOOKUP(D195,'[1]RICEW Tracker'!$C$17:$H$95,8,FALSE),"")</f>
        <v/>
      </c>
      <c r="AH195" s="24" t="str">
        <f t="shared" ref="AH195:AH258" si="3">IFERROR(IF(AND(AB195&gt;0,AC195=0,AD195=0,AE195=0,AF195="",N195=AB195),"Completed",IF(AND(AB195="",AC195="",AD195="",AE195="",AF195=""),"Not Started","Pending")),"")</f>
        <v/>
      </c>
      <c r="AI195" s="37"/>
    </row>
    <row r="196" spans="1:35" s="26" customFormat="1" ht="15" hidden="1" customHeight="1" x14ac:dyDescent="0.25">
      <c r="A196" s="14" t="e">
        <f>VLOOKUP(WICERMaster[[#This Row],[RICEW ID]],[1]Sheet4!#REF!,1,FALSE)</f>
        <v>#REF!</v>
      </c>
      <c r="B196" s="15" t="s">
        <v>643</v>
      </c>
      <c r="C196" s="16" t="s">
        <v>644</v>
      </c>
      <c r="D196" s="16" t="s">
        <v>52</v>
      </c>
      <c r="E196" s="17" t="s">
        <v>66</v>
      </c>
      <c r="F196" s="17"/>
      <c r="G196" s="18" t="s">
        <v>45</v>
      </c>
      <c r="H196" s="18" t="s">
        <v>45</v>
      </c>
      <c r="I196" s="18" t="s">
        <v>35</v>
      </c>
      <c r="J196" s="17" t="s">
        <v>154</v>
      </c>
      <c r="K196" s="32" t="s">
        <v>100</v>
      </c>
      <c r="L196" s="29">
        <v>43294</v>
      </c>
      <c r="M196" s="68" t="s">
        <v>155</v>
      </c>
      <c r="N196" s="19">
        <v>7</v>
      </c>
      <c r="O196" s="19" t="str">
        <f>IFERROR(VLOOKUP(B196,'[1]SQA Test design plan'!$F$4:$K$400,4,FALSE),"")</f>
        <v/>
      </c>
      <c r="P196" s="19">
        <f>ROUND(N196*80%,0)</f>
        <v>6</v>
      </c>
      <c r="Q196" s="19">
        <f>N196-P196</f>
        <v>1</v>
      </c>
      <c r="R196" s="19"/>
      <c r="S196" s="21" t="e">
        <f>#REF!+3</f>
        <v>#REF!</v>
      </c>
      <c r="T196" s="21"/>
      <c r="U196" s="21"/>
      <c r="V196" s="21"/>
      <c r="W196" s="21"/>
      <c r="X196" s="21"/>
      <c r="Y196" s="21"/>
      <c r="Z196" s="21" t="s">
        <v>42</v>
      </c>
      <c r="AA196" s="23"/>
      <c r="AB196" s="23" t="str">
        <f>IFERROR(VLOOKUP(B196,'[1]RICEW Tracker'!$C$10:$H$95,3,FALSE),"")</f>
        <v/>
      </c>
      <c r="AC196" s="23" t="str">
        <f>IFERROR(VLOOKUP(B196,'[1]RICEW Tracker'!$C$17:$H$95,4,FALSE),"")</f>
        <v/>
      </c>
      <c r="AD196" s="23" t="str">
        <f>IFERROR(VLOOKUP(B196,'[1]RICEW Tracker'!$C$17:$H$95,5,FALSE),"")</f>
        <v/>
      </c>
      <c r="AE196" s="23" t="str">
        <f>IFERROR(VLOOKUP(B196,'[1]RICEW Tracker'!$C$17:$H$95,6,FALSE),"")</f>
        <v/>
      </c>
      <c r="AF196" s="23" t="str">
        <f>IFERROR(VLOOKUP(B196,'[1]RICEW Tracker'!$C$17:$H$95,7,FALSE),"")</f>
        <v/>
      </c>
      <c r="AG196" s="23" t="str">
        <f>IFERROR(VLOOKUP(D196,'[1]RICEW Tracker'!$C$17:$H$95,8,FALSE),"")</f>
        <v/>
      </c>
      <c r="AH196" s="24" t="str">
        <f t="shared" si="3"/>
        <v>Not Started</v>
      </c>
      <c r="AI196" s="37"/>
    </row>
    <row r="197" spans="1:35" s="26" customFormat="1" ht="15" hidden="1" customHeight="1" x14ac:dyDescent="0.25">
      <c r="A197" s="14" t="e">
        <f>VLOOKUP(WICERMaster[[#This Row],[RICEW ID]],[1]Sheet4!#REF!,1,FALSE)</f>
        <v>#REF!</v>
      </c>
      <c r="B197" s="27" t="s">
        <v>650</v>
      </c>
      <c r="C197" s="16" t="s">
        <v>651</v>
      </c>
      <c r="D197" s="16" t="s">
        <v>52</v>
      </c>
      <c r="E197" s="18" t="s">
        <v>66</v>
      </c>
      <c r="F197" s="18"/>
      <c r="G197" s="18" t="s">
        <v>45</v>
      </c>
      <c r="H197" s="18" t="s">
        <v>45</v>
      </c>
      <c r="I197" s="18" t="s">
        <v>35</v>
      </c>
      <c r="J197" s="18" t="s">
        <v>154</v>
      </c>
      <c r="K197" s="32" t="s">
        <v>100</v>
      </c>
      <c r="L197" s="29">
        <v>43294</v>
      </c>
      <c r="M197" s="68" t="s">
        <v>155</v>
      </c>
      <c r="N197" s="19">
        <v>7</v>
      </c>
      <c r="O197" s="19" t="str">
        <f>IFERROR(VLOOKUP(B197,'[1]SQA Test design plan'!$F$4:$K$400,4,FALSE),"")</f>
        <v/>
      </c>
      <c r="P197" s="19">
        <f>ROUND(N197*80%,0)</f>
        <v>6</v>
      </c>
      <c r="Q197" s="19">
        <f>N197-P197</f>
        <v>1</v>
      </c>
      <c r="R197" s="19"/>
      <c r="S197" s="21" t="e">
        <f>#REF!+3</f>
        <v>#REF!</v>
      </c>
      <c r="T197" s="21"/>
      <c r="U197" s="21"/>
      <c r="V197" s="21"/>
      <c r="W197" s="21"/>
      <c r="X197" s="21"/>
      <c r="Y197" s="21"/>
      <c r="Z197" s="21" t="s">
        <v>42</v>
      </c>
      <c r="AA197" s="23"/>
      <c r="AB197" s="23" t="str">
        <f>IFERROR(VLOOKUP(B197,'[1]RICEW Tracker'!$C$10:$H$95,3,FALSE),"")</f>
        <v/>
      </c>
      <c r="AC197" s="23" t="str">
        <f>IFERROR(VLOOKUP(B197,'[1]RICEW Tracker'!$C$17:$H$95,4,FALSE),"")</f>
        <v/>
      </c>
      <c r="AD197" s="23" t="str">
        <f>IFERROR(VLOOKUP(B197,'[1]RICEW Tracker'!$C$17:$H$95,5,FALSE),"")</f>
        <v/>
      </c>
      <c r="AE197" s="23" t="str">
        <f>IFERROR(VLOOKUP(B197,'[1]RICEW Tracker'!$C$17:$H$95,6,FALSE),"")</f>
        <v/>
      </c>
      <c r="AF197" s="23" t="str">
        <f>IFERROR(VLOOKUP(B197,'[1]RICEW Tracker'!$C$17:$H$95,7,FALSE),"")</f>
        <v/>
      </c>
      <c r="AG197" s="23" t="str">
        <f>IFERROR(VLOOKUP(D197,'[1]RICEW Tracker'!$C$17:$H$95,8,FALSE),"")</f>
        <v/>
      </c>
      <c r="AH197" s="24" t="str">
        <f t="shared" si="3"/>
        <v>Not Started</v>
      </c>
      <c r="AI197" s="37"/>
    </row>
    <row r="198" spans="1:35" s="26" customFormat="1" ht="15" hidden="1" customHeight="1" x14ac:dyDescent="0.25">
      <c r="A198" s="14" t="e">
        <f>VLOOKUP(WICERMaster[[#This Row],[RICEW ID]],[1]Sheet4!#REF!,1,FALSE)</f>
        <v>#REF!</v>
      </c>
      <c r="B198" s="15" t="s">
        <v>652</v>
      </c>
      <c r="C198" s="16" t="s">
        <v>653</v>
      </c>
      <c r="D198" s="16" t="s">
        <v>52</v>
      </c>
      <c r="E198" s="18" t="s">
        <v>66</v>
      </c>
      <c r="F198" s="18"/>
      <c r="G198" s="18" t="s">
        <v>45</v>
      </c>
      <c r="H198" s="18" t="s">
        <v>45</v>
      </c>
      <c r="I198" s="18" t="s">
        <v>35</v>
      </c>
      <c r="J198" s="18" t="s">
        <v>154</v>
      </c>
      <c r="K198" s="32" t="s">
        <v>100</v>
      </c>
      <c r="L198" s="29">
        <v>43294</v>
      </c>
      <c r="M198" s="68" t="s">
        <v>155</v>
      </c>
      <c r="N198" s="19">
        <v>7</v>
      </c>
      <c r="O198" s="19" t="str">
        <f>IFERROR(VLOOKUP(B198,'[1]SQA Test design plan'!$F$4:$K$400,4,FALSE),"")</f>
        <v/>
      </c>
      <c r="P198" s="19">
        <f>ROUND(N198*80%,0)</f>
        <v>6</v>
      </c>
      <c r="Q198" s="19">
        <f>N198-P198</f>
        <v>1</v>
      </c>
      <c r="R198" s="19"/>
      <c r="S198" s="21" t="e">
        <f>#REF!+3</f>
        <v>#REF!</v>
      </c>
      <c r="T198" s="21"/>
      <c r="U198" s="21"/>
      <c r="V198" s="21"/>
      <c r="W198" s="21"/>
      <c r="X198" s="21"/>
      <c r="Y198" s="21"/>
      <c r="Z198" s="21" t="s">
        <v>42</v>
      </c>
      <c r="AA198" s="23"/>
      <c r="AB198" s="23" t="str">
        <f>IFERROR(VLOOKUP(B198,'[1]RICEW Tracker'!$C$10:$H$95,3,FALSE),"")</f>
        <v/>
      </c>
      <c r="AC198" s="23" t="str">
        <f>IFERROR(VLOOKUP(B198,'[1]RICEW Tracker'!$C$17:$H$95,4,FALSE),"")</f>
        <v/>
      </c>
      <c r="AD198" s="23" t="str">
        <f>IFERROR(VLOOKUP(B198,'[1]RICEW Tracker'!$C$17:$H$95,5,FALSE),"")</f>
        <v/>
      </c>
      <c r="AE198" s="23" t="str">
        <f>IFERROR(VLOOKUP(B198,'[1]RICEW Tracker'!$C$17:$H$95,6,FALSE),"")</f>
        <v/>
      </c>
      <c r="AF198" s="23" t="str">
        <f>IFERROR(VLOOKUP(B198,'[1]RICEW Tracker'!$C$17:$H$95,7,FALSE),"")</f>
        <v/>
      </c>
      <c r="AG198" s="23" t="str">
        <f>IFERROR(VLOOKUP(D198,'[1]RICEW Tracker'!$C$17:$H$95,8,FALSE),"")</f>
        <v/>
      </c>
      <c r="AH198" s="24" t="str">
        <f t="shared" si="3"/>
        <v>Not Started</v>
      </c>
      <c r="AI198" s="37"/>
    </row>
    <row r="199" spans="1:35" s="26" customFormat="1" ht="15" hidden="1" customHeight="1" x14ac:dyDescent="0.25">
      <c r="A199" s="14" t="e">
        <f>VLOOKUP(WICERMaster[[#This Row],[RICEW ID]],[1]Sheet4!#REF!,1,FALSE)</f>
        <v>#REF!</v>
      </c>
      <c r="B199" s="15" t="s">
        <v>656</v>
      </c>
      <c r="C199" s="16" t="s">
        <v>657</v>
      </c>
      <c r="D199" s="16" t="s">
        <v>52</v>
      </c>
      <c r="E199" s="17" t="s">
        <v>66</v>
      </c>
      <c r="F199" s="17"/>
      <c r="G199" s="18" t="s">
        <v>45</v>
      </c>
      <c r="H199" s="18" t="s">
        <v>45</v>
      </c>
      <c r="I199" s="18" t="s">
        <v>35</v>
      </c>
      <c r="J199" s="17" t="s">
        <v>154</v>
      </c>
      <c r="K199" s="32" t="s">
        <v>100</v>
      </c>
      <c r="L199" s="29" t="e">
        <f>VLOOKUP(B199,'[1]SQA Execution Plan'!$C$13:$BG$76,51,FALSE)</f>
        <v>#N/A</v>
      </c>
      <c r="M199" s="67" t="s">
        <v>155</v>
      </c>
      <c r="N199" s="47" t="e">
        <f>VLOOKUP(B199,'[1]SQA Execution Plan'!$C$13:$BG$76,54,FALSE)</f>
        <v>#N/A</v>
      </c>
      <c r="O199" s="47" t="e">
        <f>VLOOKUP(B199,'[1]SQA Execution Plan'!$C$13:$BG$76,55,FALSE)</f>
        <v>#N/A</v>
      </c>
      <c r="P199" s="47" t="e">
        <f>VLOOKUP(B199,'[1]SQA Execution Plan'!$C$13:$BG$76,56,FALSE)</f>
        <v>#N/A</v>
      </c>
      <c r="Q199" s="47" t="e">
        <f>VLOOKUP(B199,'[1]SQA Execution Plan'!$C$13:$BG$76,57,FALSE)</f>
        <v>#N/A</v>
      </c>
      <c r="R199" s="47"/>
      <c r="S199" s="21" t="e">
        <f>#REF!</f>
        <v>#REF!</v>
      </c>
      <c r="T199" s="21"/>
      <c r="U199" s="21"/>
      <c r="V199" s="21"/>
      <c r="W199" s="21"/>
      <c r="X199" s="21"/>
      <c r="Y199" s="21"/>
      <c r="Z199" s="21" t="s">
        <v>42</v>
      </c>
      <c r="AA199" s="23"/>
      <c r="AB199" s="23" t="str">
        <f>IFERROR(VLOOKUP(B199,'[1]RICEW Tracker'!$C$10:$H$95,3,FALSE),"")</f>
        <v/>
      </c>
      <c r="AC199" s="23" t="str">
        <f>IFERROR(VLOOKUP(B199,'[1]RICEW Tracker'!$C$17:$H$95,4,FALSE),"")</f>
        <v/>
      </c>
      <c r="AD199" s="23" t="str">
        <f>IFERROR(VLOOKUP(B199,'[1]RICEW Tracker'!$C$17:$H$95,5,FALSE),"")</f>
        <v/>
      </c>
      <c r="AE199" s="23" t="str">
        <f>IFERROR(VLOOKUP(B199,'[1]RICEW Tracker'!$C$17:$H$95,6,FALSE),"")</f>
        <v/>
      </c>
      <c r="AF199" s="23" t="str">
        <f>IFERROR(VLOOKUP(B199,'[1]RICEW Tracker'!$C$17:$H$95,7,FALSE),"")</f>
        <v/>
      </c>
      <c r="AG199" s="23" t="str">
        <f>IFERROR(VLOOKUP(D199,'[1]RICEW Tracker'!$C$17:$H$95,8,FALSE),"")</f>
        <v/>
      </c>
      <c r="AH199" s="24" t="str">
        <f t="shared" si="3"/>
        <v/>
      </c>
      <c r="AI199" s="37"/>
    </row>
    <row r="200" spans="1:35" s="26" customFormat="1" ht="15" hidden="1" customHeight="1" x14ac:dyDescent="0.25">
      <c r="A200" s="14" t="e">
        <f>VLOOKUP(WICERMaster[[#This Row],[RICEW ID]],[1]Sheet4!#REF!,1,FALSE)</f>
        <v>#REF!</v>
      </c>
      <c r="B200" s="15" t="s">
        <v>902</v>
      </c>
      <c r="C200" s="16" t="s">
        <v>903</v>
      </c>
      <c r="D200" s="16" t="s">
        <v>52</v>
      </c>
      <c r="E200" s="18" t="s">
        <v>69</v>
      </c>
      <c r="F200" s="18"/>
      <c r="G200" s="18" t="s">
        <v>45</v>
      </c>
      <c r="H200" s="18" t="s">
        <v>45</v>
      </c>
      <c r="I200" s="18" t="s">
        <v>35</v>
      </c>
      <c r="J200" s="18" t="s">
        <v>154</v>
      </c>
      <c r="K200" s="32" t="s">
        <v>100</v>
      </c>
      <c r="L200" s="31">
        <v>43301</v>
      </c>
      <c r="M200" s="68" t="s">
        <v>155</v>
      </c>
      <c r="N200" s="19">
        <v>7</v>
      </c>
      <c r="O200" s="19" t="str">
        <f>IFERROR(VLOOKUP(B200,'[1]SQA Test design plan'!$F$4:$K$400,4,FALSE),"")</f>
        <v/>
      </c>
      <c r="P200" s="19">
        <f>ROUND(N200*80%,0)</f>
        <v>6</v>
      </c>
      <c r="Q200" s="19">
        <f>N200-P200</f>
        <v>1</v>
      </c>
      <c r="R200" s="19"/>
      <c r="S200" s="21" t="e">
        <f>#REF!+3</f>
        <v>#REF!</v>
      </c>
      <c r="T200" s="21"/>
      <c r="U200" s="21"/>
      <c r="V200" s="21"/>
      <c r="W200" s="21"/>
      <c r="X200" s="21"/>
      <c r="Y200" s="21"/>
      <c r="Z200" s="21" t="s">
        <v>42</v>
      </c>
      <c r="AA200" s="24"/>
      <c r="AB200" s="23" t="str">
        <f>IFERROR(VLOOKUP(B200,'[1]RICEW Tracker'!$C$10:$H$95,3,FALSE),"")</f>
        <v/>
      </c>
      <c r="AC200" s="23" t="str">
        <f>IFERROR(VLOOKUP(B200,'[1]RICEW Tracker'!$C$17:$H$95,4,FALSE),"")</f>
        <v/>
      </c>
      <c r="AD200" s="23" t="str">
        <f>IFERROR(VLOOKUP(B200,'[1]RICEW Tracker'!$C$17:$H$95,5,FALSE),"")</f>
        <v/>
      </c>
      <c r="AE200" s="23" t="str">
        <f>IFERROR(VLOOKUP(B200,'[1]RICEW Tracker'!$C$17:$H$95,6,FALSE),"")</f>
        <v/>
      </c>
      <c r="AF200" s="23" t="str">
        <f>IFERROR(VLOOKUP(B200,'[1]RICEW Tracker'!$C$17:$H$95,7,FALSE),"")</f>
        <v/>
      </c>
      <c r="AG200" s="23" t="str">
        <f>IFERROR(VLOOKUP(D200,'[1]RICEW Tracker'!$C$17:$H$95,8,FALSE),"")</f>
        <v/>
      </c>
      <c r="AH200" s="24" t="str">
        <f t="shared" si="3"/>
        <v>Not Started</v>
      </c>
      <c r="AI200" s="37"/>
    </row>
    <row r="201" spans="1:35" s="26" customFormat="1" ht="15" hidden="1" customHeight="1" x14ac:dyDescent="0.25">
      <c r="A201" s="14" t="e">
        <f>VLOOKUP(WICERMaster[[#This Row],[RICEW ID]],[1]Sheet4!#REF!,1,FALSE)</f>
        <v>#REF!</v>
      </c>
      <c r="B201" s="15" t="s">
        <v>50</v>
      </c>
      <c r="C201" s="16" t="s">
        <v>51</v>
      </c>
      <c r="D201" s="16" t="s">
        <v>52</v>
      </c>
      <c r="E201" s="17" t="s">
        <v>33</v>
      </c>
      <c r="F201" s="17"/>
      <c r="G201" s="18" t="s">
        <v>34</v>
      </c>
      <c r="H201" s="18" t="s">
        <v>34</v>
      </c>
      <c r="I201" s="18" t="s">
        <v>35</v>
      </c>
      <c r="J201" s="17" t="s">
        <v>36</v>
      </c>
      <c r="K201" s="19" t="s">
        <v>37</v>
      </c>
      <c r="L201" s="20">
        <f>VLOOKUP(B201,'[2]Data from Pivot'!$F$4:$G$224,2,FALSE)</f>
        <v>43237</v>
      </c>
      <c r="M201" s="67" t="s">
        <v>38</v>
      </c>
      <c r="N201" s="19" t="str">
        <f>IFERROR(VLOOKUP(B201,'[1]SQA Test design plan'!$F$4:$K$400,3,FALSE),"")</f>
        <v/>
      </c>
      <c r="O201" s="19" t="str">
        <f>IFERROR(VLOOKUP(B201,'[1]SQA Test design plan'!$F$4:$K$400,4,FALSE),"")</f>
        <v/>
      </c>
      <c r="P201" s="19" t="str">
        <f>IFERROR(VLOOKUP(B201,'[1]SQA Test design plan'!$F$4:$K$400,5,FALSE),"")</f>
        <v/>
      </c>
      <c r="Q201" s="19" t="str">
        <f>IFERROR(VLOOKUP(B201,'[1]SQA Test design plan'!$F$4:$K$400,6,FALSE),"")</f>
        <v/>
      </c>
      <c r="R201" s="19"/>
      <c r="S201" s="21">
        <v>43291</v>
      </c>
      <c r="T201" s="21"/>
      <c r="U201" s="21"/>
      <c r="V201" s="21"/>
      <c r="W201" s="21"/>
      <c r="X201" s="21"/>
      <c r="Y201" s="21"/>
      <c r="Z201" s="22" t="s">
        <v>39</v>
      </c>
      <c r="AA201" s="23"/>
      <c r="AB201" s="23" t="str">
        <f>IFERROR(VLOOKUP(B201,'[1]RICEW Tracker'!$C$10:$H$95,3,FALSE),"")</f>
        <v/>
      </c>
      <c r="AC201" s="23" t="str">
        <f>IFERROR(VLOOKUP(B201,'[1]RICEW Tracker'!$C$17:$H$95,4,FALSE),"")</f>
        <v/>
      </c>
      <c r="AD201" s="23" t="str">
        <f>IFERROR(VLOOKUP(B201,'[1]RICEW Tracker'!$C$17:$H$95,5,FALSE),"")</f>
        <v/>
      </c>
      <c r="AE201" s="23" t="str">
        <f>IFERROR(VLOOKUP(B201,'[1]RICEW Tracker'!$C$17:$H$95,6,FALSE),"")</f>
        <v/>
      </c>
      <c r="AF201" s="23" t="str">
        <f>IFERROR(VLOOKUP(B201,'[1]RICEW Tracker'!$C$17:$H$95,7,FALSE),"")</f>
        <v/>
      </c>
      <c r="AG201" s="23" t="str">
        <f>IFERROR(VLOOKUP(D201,'[1]RICEW Tracker'!$C$17:$H$95,8,FALSE),"")</f>
        <v/>
      </c>
      <c r="AH201" s="24" t="str">
        <f t="shared" si="3"/>
        <v>Not Started</v>
      </c>
    </row>
    <row r="202" spans="1:35" s="26" customFormat="1" ht="15" hidden="1" customHeight="1" x14ac:dyDescent="0.25">
      <c r="A202" s="14" t="e">
        <f>VLOOKUP(WICERMaster[[#This Row],[RICEW ID]],[1]Sheet4!#REF!,1,FALSE)</f>
        <v>#REF!</v>
      </c>
      <c r="B202" s="15" t="s">
        <v>53</v>
      </c>
      <c r="C202" s="16" t="s">
        <v>54</v>
      </c>
      <c r="D202" s="16" t="s">
        <v>52</v>
      </c>
      <c r="E202" s="17" t="s">
        <v>33</v>
      </c>
      <c r="F202" s="17"/>
      <c r="G202" s="18" t="s">
        <v>34</v>
      </c>
      <c r="H202" s="18" t="s">
        <v>34</v>
      </c>
      <c r="I202" s="18" t="s">
        <v>35</v>
      </c>
      <c r="J202" s="17" t="s">
        <v>36</v>
      </c>
      <c r="K202" s="19" t="s">
        <v>37</v>
      </c>
      <c r="L202" s="20">
        <f>VLOOKUP(B202,'[2]Data from Pivot'!$F$4:$G$224,2,FALSE)</f>
        <v>43245</v>
      </c>
      <c r="M202" s="67" t="s">
        <v>38</v>
      </c>
      <c r="N202" s="19" t="str">
        <f>IFERROR(VLOOKUP(B202,'[1]SQA Test design plan'!$F$4:$K$400,3,FALSE),"")</f>
        <v/>
      </c>
      <c r="O202" s="19" t="str">
        <f>IFERROR(VLOOKUP(B202,'[1]SQA Test design plan'!$F$4:$K$400,4,FALSE),"")</f>
        <v/>
      </c>
      <c r="P202" s="19" t="str">
        <f>IFERROR(VLOOKUP(B202,'[1]SQA Test design plan'!$F$4:$K$400,5,FALSE),"")</f>
        <v/>
      </c>
      <c r="Q202" s="19" t="str">
        <f>IFERROR(VLOOKUP(B202,'[1]SQA Test design plan'!$F$4:$K$400,6,FALSE),"")</f>
        <v/>
      </c>
      <c r="R202" s="19"/>
      <c r="S202" s="21">
        <v>43291</v>
      </c>
      <c r="T202" s="21"/>
      <c r="U202" s="21"/>
      <c r="V202" s="21"/>
      <c r="W202" s="21"/>
      <c r="X202" s="21"/>
      <c r="Y202" s="21"/>
      <c r="Z202" s="22" t="s">
        <v>39</v>
      </c>
      <c r="AA202" s="23"/>
      <c r="AB202" s="23" t="str">
        <f>IFERROR(VLOOKUP(B202,'[1]RICEW Tracker'!$C$10:$H$95,3,FALSE),"")</f>
        <v/>
      </c>
      <c r="AC202" s="23" t="str">
        <f>IFERROR(VLOOKUP(B202,'[1]RICEW Tracker'!$C$17:$H$95,4,FALSE),"")</f>
        <v/>
      </c>
      <c r="AD202" s="23" t="str">
        <f>IFERROR(VLOOKUP(B202,'[1]RICEW Tracker'!$C$17:$H$95,5,FALSE),"")</f>
        <v/>
      </c>
      <c r="AE202" s="23" t="str">
        <f>IFERROR(VLOOKUP(B202,'[1]RICEW Tracker'!$C$17:$H$95,6,FALSE),"")</f>
        <v/>
      </c>
      <c r="AF202" s="23" t="str">
        <f>IFERROR(VLOOKUP(B202,'[1]RICEW Tracker'!$C$17:$H$95,7,FALSE),"")</f>
        <v/>
      </c>
      <c r="AG202" s="23" t="str">
        <f>IFERROR(VLOOKUP(D202,'[1]RICEW Tracker'!$C$17:$H$95,8,FALSE),"")</f>
        <v/>
      </c>
      <c r="AH202" s="24" t="str">
        <f t="shared" si="3"/>
        <v>Not Started</v>
      </c>
      <c r="AI202" s="14"/>
    </row>
    <row r="203" spans="1:35" s="26" customFormat="1" ht="15" hidden="1" customHeight="1" x14ac:dyDescent="0.25">
      <c r="A203" s="14" t="e">
        <f>VLOOKUP(WICERMaster[[#This Row],[RICEW ID]],[1]Sheet4!#REF!,1,FALSE)</f>
        <v>#REF!</v>
      </c>
      <c r="B203" s="27" t="s">
        <v>55</v>
      </c>
      <c r="C203" s="28" t="s">
        <v>56</v>
      </c>
      <c r="D203" s="16" t="s">
        <v>52</v>
      </c>
      <c r="E203" s="17" t="s">
        <v>33</v>
      </c>
      <c r="F203" s="17"/>
      <c r="G203" s="18" t="s">
        <v>45</v>
      </c>
      <c r="H203" s="18" t="s">
        <v>34</v>
      </c>
      <c r="I203" s="18" t="s">
        <v>35</v>
      </c>
      <c r="J203" s="17" t="s">
        <v>36</v>
      </c>
      <c r="K203" s="19" t="s">
        <v>37</v>
      </c>
      <c r="L203" s="20">
        <f>VLOOKUP(B203,'[2]Data from Pivot'!$F$4:$G$224,2,FALSE)</f>
        <v>43258</v>
      </c>
      <c r="M203" s="67" t="s">
        <v>38</v>
      </c>
      <c r="N203" s="19" t="str">
        <f>IFERROR(VLOOKUP(B203,'[1]SQA Test design plan'!$F$4:$K$400,3,FALSE),"")</f>
        <v/>
      </c>
      <c r="O203" s="19" t="str">
        <f>IFERROR(VLOOKUP(B203,'[1]SQA Test design plan'!$F$4:$K$400,4,FALSE),"")</f>
        <v/>
      </c>
      <c r="P203" s="19" t="str">
        <f>IFERROR(VLOOKUP(B203,'[1]SQA Test design plan'!$F$4:$K$400,5,FALSE),"")</f>
        <v/>
      </c>
      <c r="Q203" s="19" t="str">
        <f>IFERROR(VLOOKUP(B203,'[1]SQA Test design plan'!$F$4:$K$400,6,FALSE),"")</f>
        <v/>
      </c>
      <c r="R203" s="19"/>
      <c r="S203" s="21">
        <v>43286</v>
      </c>
      <c r="T203" s="21"/>
      <c r="U203" s="21"/>
      <c r="V203" s="21"/>
      <c r="W203" s="21"/>
      <c r="X203" s="21"/>
      <c r="Y203" s="21"/>
      <c r="Z203" s="22" t="s">
        <v>39</v>
      </c>
      <c r="AA203" s="23"/>
      <c r="AB203" s="23" t="str">
        <f>IFERROR(VLOOKUP(B203,'[1]RICEW Tracker'!$C$10:$H$95,3,FALSE),"")</f>
        <v/>
      </c>
      <c r="AC203" s="23" t="str">
        <f>IFERROR(VLOOKUP(B203,'[1]RICEW Tracker'!$C$17:$H$95,4,FALSE),"")</f>
        <v/>
      </c>
      <c r="AD203" s="23" t="str">
        <f>IFERROR(VLOOKUP(B203,'[1]RICEW Tracker'!$C$17:$H$95,5,FALSE),"")</f>
        <v/>
      </c>
      <c r="AE203" s="23" t="str">
        <f>IFERROR(VLOOKUP(B203,'[1]RICEW Tracker'!$C$17:$H$95,6,FALSE),"")</f>
        <v/>
      </c>
      <c r="AF203" s="23" t="str">
        <f>IFERROR(VLOOKUP(B203,'[1]RICEW Tracker'!$C$17:$H$95,7,FALSE),"")</f>
        <v/>
      </c>
      <c r="AG203" s="23" t="str">
        <f>IFERROR(VLOOKUP(D203,'[1]RICEW Tracker'!$C$17:$H$95,8,FALSE),"")</f>
        <v/>
      </c>
      <c r="AH203" s="24" t="str">
        <f t="shared" si="3"/>
        <v>Not Started</v>
      </c>
      <c r="AI203" s="14"/>
    </row>
    <row r="204" spans="1:35" s="26" customFormat="1" ht="15" hidden="1" customHeight="1" x14ac:dyDescent="0.25">
      <c r="A204" s="14" t="e">
        <f>VLOOKUP(WICERMaster[[#This Row],[RICEW ID]],[1]Sheet4!#REF!,1,FALSE)</f>
        <v>#REF!</v>
      </c>
      <c r="B204" s="15" t="s">
        <v>64</v>
      </c>
      <c r="C204" s="16" t="s">
        <v>65</v>
      </c>
      <c r="D204" s="16" t="s">
        <v>52</v>
      </c>
      <c r="E204" s="17" t="s">
        <v>66</v>
      </c>
      <c r="F204" s="17"/>
      <c r="G204" s="18" t="s">
        <v>34</v>
      </c>
      <c r="H204" s="18" t="s">
        <v>34</v>
      </c>
      <c r="I204" s="18" t="s">
        <v>35</v>
      </c>
      <c r="J204" s="17" t="s">
        <v>36</v>
      </c>
      <c r="K204" s="19" t="s">
        <v>37</v>
      </c>
      <c r="L204" s="21">
        <f>VLOOKUP(B204,'[2]Data from Pivot'!$F$4:$G$224,2,FALSE)</f>
        <v>43242</v>
      </c>
      <c r="M204" s="67" t="s">
        <v>38</v>
      </c>
      <c r="N204" s="19" t="str">
        <f>IFERROR(VLOOKUP(B204,'[1]SQA Test design plan'!$F$4:$K$400,3,FALSE),"")</f>
        <v/>
      </c>
      <c r="O204" s="19" t="str">
        <f>IFERROR(VLOOKUP(B204,'[1]SQA Test design plan'!$F$4:$K$400,4,FALSE),"")</f>
        <v/>
      </c>
      <c r="P204" s="19" t="str">
        <f>IFERROR(VLOOKUP(B204,'[1]SQA Test design plan'!$F$4:$K$400,5,FALSE),"")</f>
        <v/>
      </c>
      <c r="Q204" s="19" t="str">
        <f>IFERROR(VLOOKUP(B204,'[1]SQA Test design plan'!$F$4:$K$400,6,FALSE),"")</f>
        <v/>
      </c>
      <c r="R204" s="19"/>
      <c r="S204" s="21">
        <v>43287</v>
      </c>
      <c r="T204" s="21"/>
      <c r="U204" s="21"/>
      <c r="V204" s="21"/>
      <c r="W204" s="21"/>
      <c r="X204" s="21"/>
      <c r="Y204" s="21"/>
      <c r="Z204" s="21" t="s">
        <v>42</v>
      </c>
      <c r="AA204" s="23"/>
      <c r="AB204" s="23" t="str">
        <f>IFERROR(VLOOKUP(B204,'[1]RICEW Tracker'!$C$10:$H$95,3,FALSE),"")</f>
        <v/>
      </c>
      <c r="AC204" s="23" t="str">
        <f>IFERROR(VLOOKUP(B204,'[1]RICEW Tracker'!$C$17:$H$95,4,FALSE),"")</f>
        <v/>
      </c>
      <c r="AD204" s="23" t="str">
        <f>IFERROR(VLOOKUP(B204,'[1]RICEW Tracker'!$C$17:$H$95,5,FALSE),"")</f>
        <v/>
      </c>
      <c r="AE204" s="23" t="str">
        <f>IFERROR(VLOOKUP(B204,'[1]RICEW Tracker'!$C$17:$H$95,6,FALSE),"")</f>
        <v/>
      </c>
      <c r="AF204" s="23" t="str">
        <f>IFERROR(VLOOKUP(B204,'[1]RICEW Tracker'!$C$17:$H$95,7,FALSE),"")</f>
        <v/>
      </c>
      <c r="AG204" s="23" t="str">
        <f>IFERROR(VLOOKUP(D204,'[1]RICEW Tracker'!$C$17:$H$95,8,FALSE),"")</f>
        <v/>
      </c>
      <c r="AH204" s="24" t="str">
        <f t="shared" si="3"/>
        <v>Not Started</v>
      </c>
      <c r="AI204" s="14"/>
    </row>
    <row r="205" spans="1:35" s="26" customFormat="1" ht="15" hidden="1" customHeight="1" x14ac:dyDescent="0.25">
      <c r="A205" s="14" t="e">
        <f>VLOOKUP(WICERMaster[[#This Row],[RICEW ID]],[1]Sheet4!#REF!,1,FALSE)</f>
        <v>#REF!</v>
      </c>
      <c r="B205" s="15" t="s">
        <v>67</v>
      </c>
      <c r="C205" s="16" t="s">
        <v>68</v>
      </c>
      <c r="D205" s="16" t="s">
        <v>52</v>
      </c>
      <c r="E205" s="17" t="s">
        <v>69</v>
      </c>
      <c r="F205" s="17"/>
      <c r="G205" s="18" t="s">
        <v>34</v>
      </c>
      <c r="H205" s="18" t="s">
        <v>34</v>
      </c>
      <c r="I205" s="18" t="s">
        <v>35</v>
      </c>
      <c r="J205" s="17" t="s">
        <v>36</v>
      </c>
      <c r="K205" s="19" t="s">
        <v>37</v>
      </c>
      <c r="L205" s="21">
        <f>VLOOKUP(B205,'[2]Data from Pivot'!$F$4:$G$224,2,FALSE)</f>
        <v>43245</v>
      </c>
      <c r="M205" s="67" t="s">
        <v>38</v>
      </c>
      <c r="N205" s="19" t="str">
        <f>IFERROR(VLOOKUP(B205,'[1]SQA Test design plan'!$F$4:$K$400,3,FALSE),"")</f>
        <v/>
      </c>
      <c r="O205" s="19" t="str">
        <f>IFERROR(VLOOKUP(B205,'[1]SQA Test design plan'!$F$4:$K$400,4,FALSE),"")</f>
        <v/>
      </c>
      <c r="P205" s="19" t="str">
        <f>IFERROR(VLOOKUP(B205,'[1]SQA Test design plan'!$F$4:$K$400,5,FALSE),"")</f>
        <v/>
      </c>
      <c r="Q205" s="19" t="str">
        <f>IFERROR(VLOOKUP(B205,'[1]SQA Test design plan'!$F$4:$K$400,6,FALSE),"")</f>
        <v/>
      </c>
      <c r="R205" s="19"/>
      <c r="S205" s="21">
        <v>43293</v>
      </c>
      <c r="T205" s="21"/>
      <c r="U205" s="21"/>
      <c r="V205" s="21"/>
      <c r="W205" s="21"/>
      <c r="X205" s="21"/>
      <c r="Y205" s="21"/>
      <c r="Z205" s="21" t="s">
        <v>42</v>
      </c>
      <c r="AA205" s="23"/>
      <c r="AB205" s="23" t="str">
        <f>IFERROR(VLOOKUP(B205,'[1]RICEW Tracker'!$C$10:$H$95,3,FALSE),"")</f>
        <v/>
      </c>
      <c r="AC205" s="23" t="str">
        <f>IFERROR(VLOOKUP(B205,'[1]RICEW Tracker'!$C$17:$H$95,4,FALSE),"")</f>
        <v/>
      </c>
      <c r="AD205" s="23" t="str">
        <f>IFERROR(VLOOKUP(B205,'[1]RICEW Tracker'!$C$17:$H$95,5,FALSE),"")</f>
        <v/>
      </c>
      <c r="AE205" s="23" t="str">
        <f>IFERROR(VLOOKUP(B205,'[1]RICEW Tracker'!$C$17:$H$95,6,FALSE),"")</f>
        <v/>
      </c>
      <c r="AF205" s="23" t="str">
        <f>IFERROR(VLOOKUP(B205,'[1]RICEW Tracker'!$C$17:$H$95,7,FALSE),"")</f>
        <v/>
      </c>
      <c r="AG205" s="23" t="str">
        <f>IFERROR(VLOOKUP(D205,'[1]RICEW Tracker'!$C$17:$H$95,8,FALSE),"")</f>
        <v/>
      </c>
      <c r="AH205" s="24" t="str">
        <f t="shared" si="3"/>
        <v>Not Started</v>
      </c>
      <c r="AI205" s="14"/>
    </row>
    <row r="206" spans="1:35" s="26" customFormat="1" ht="15" hidden="1" customHeight="1" x14ac:dyDescent="0.25">
      <c r="A206" s="14" t="e">
        <f>VLOOKUP(WICERMaster[[#This Row],[RICEW ID]],[1]Sheet4!#REF!,1,FALSE)</f>
        <v>#REF!</v>
      </c>
      <c r="B206" s="15" t="s">
        <v>70</v>
      </c>
      <c r="C206" s="16" t="s">
        <v>71</v>
      </c>
      <c r="D206" s="16" t="s">
        <v>52</v>
      </c>
      <c r="E206" s="17" t="s">
        <v>69</v>
      </c>
      <c r="F206" s="17"/>
      <c r="G206" s="18" t="s">
        <v>34</v>
      </c>
      <c r="H206" s="18" t="s">
        <v>34</v>
      </c>
      <c r="I206" s="18" t="s">
        <v>35</v>
      </c>
      <c r="J206" s="17" t="s">
        <v>36</v>
      </c>
      <c r="K206" s="19" t="s">
        <v>37</v>
      </c>
      <c r="L206" s="21">
        <f>VLOOKUP(B206,'[2]Data from Pivot'!$F$4:$G$224,2,FALSE)</f>
        <v>43245</v>
      </c>
      <c r="M206" s="67" t="s">
        <v>38</v>
      </c>
      <c r="N206" s="19" t="str">
        <f>IFERROR(VLOOKUP(B206,'[1]SQA Test design plan'!$F$4:$K$400,3,FALSE),"")</f>
        <v/>
      </c>
      <c r="O206" s="19" t="str">
        <f>IFERROR(VLOOKUP(B206,'[1]SQA Test design plan'!$F$4:$K$400,4,FALSE),"")</f>
        <v/>
      </c>
      <c r="P206" s="19" t="str">
        <f>IFERROR(VLOOKUP(B206,'[1]SQA Test design plan'!$F$4:$K$400,5,FALSE),"")</f>
        <v/>
      </c>
      <c r="Q206" s="19" t="str">
        <f>IFERROR(VLOOKUP(B206,'[1]SQA Test design plan'!$F$4:$K$400,6,FALSE),"")</f>
        <v/>
      </c>
      <c r="R206" s="19"/>
      <c r="S206" s="21">
        <v>43293</v>
      </c>
      <c r="T206" s="21"/>
      <c r="U206" s="21"/>
      <c r="V206" s="21"/>
      <c r="W206" s="21"/>
      <c r="X206" s="21"/>
      <c r="Y206" s="21"/>
      <c r="Z206" s="21" t="s">
        <v>42</v>
      </c>
      <c r="AA206" s="23"/>
      <c r="AB206" s="23" t="str">
        <f>IFERROR(VLOOKUP(B206,'[1]RICEW Tracker'!$C$10:$H$95,3,FALSE),"")</f>
        <v/>
      </c>
      <c r="AC206" s="23" t="str">
        <f>IFERROR(VLOOKUP(B206,'[1]RICEW Tracker'!$C$17:$H$95,4,FALSE),"")</f>
        <v/>
      </c>
      <c r="AD206" s="23" t="str">
        <f>IFERROR(VLOOKUP(B206,'[1]RICEW Tracker'!$C$17:$H$95,5,FALSE),"")</f>
        <v/>
      </c>
      <c r="AE206" s="23" t="str">
        <f>IFERROR(VLOOKUP(B206,'[1]RICEW Tracker'!$C$17:$H$95,6,FALSE),"")</f>
        <v/>
      </c>
      <c r="AF206" s="23" t="str">
        <f>IFERROR(VLOOKUP(B206,'[1]RICEW Tracker'!$C$17:$H$95,7,FALSE),"")</f>
        <v/>
      </c>
      <c r="AG206" s="23" t="str">
        <f>IFERROR(VLOOKUP(D206,'[1]RICEW Tracker'!$C$17:$H$95,8,FALSE),"")</f>
        <v/>
      </c>
      <c r="AH206" s="24" t="str">
        <f t="shared" si="3"/>
        <v>Not Started</v>
      </c>
      <c r="AI206" s="14"/>
    </row>
    <row r="207" spans="1:35" s="26" customFormat="1" ht="15" hidden="1" customHeight="1" x14ac:dyDescent="0.25">
      <c r="A207" s="14" t="e">
        <f>VLOOKUP(WICERMaster[[#This Row],[RICEW ID]],[1]Sheet4!#REF!,1,FALSE)</f>
        <v>#REF!</v>
      </c>
      <c r="B207" s="15" t="s">
        <v>72</v>
      </c>
      <c r="C207" s="16" t="s">
        <v>73</v>
      </c>
      <c r="D207" s="16" t="s">
        <v>52</v>
      </c>
      <c r="E207" s="17" t="s">
        <v>69</v>
      </c>
      <c r="F207" s="17"/>
      <c r="G207" s="18" t="s">
        <v>34</v>
      </c>
      <c r="H207" s="18" t="s">
        <v>34</v>
      </c>
      <c r="I207" s="18" t="s">
        <v>35</v>
      </c>
      <c r="J207" s="17" t="s">
        <v>36</v>
      </c>
      <c r="K207" s="19" t="s">
        <v>37</v>
      </c>
      <c r="L207" s="21">
        <f>VLOOKUP(B207,'[2]Data from Pivot'!$F$4:$G$224,2,FALSE)</f>
        <v>43245</v>
      </c>
      <c r="M207" s="67" t="s">
        <v>38</v>
      </c>
      <c r="N207" s="19" t="str">
        <f>IFERROR(VLOOKUP(B207,'[1]SQA Test design plan'!$F$4:$K$400,3,FALSE),"")</f>
        <v/>
      </c>
      <c r="O207" s="19" t="str">
        <f>IFERROR(VLOOKUP(B207,'[1]SQA Test design plan'!$F$4:$K$400,4,FALSE),"")</f>
        <v/>
      </c>
      <c r="P207" s="19" t="str">
        <f>IFERROR(VLOOKUP(B207,'[1]SQA Test design plan'!$F$4:$K$400,5,FALSE),"")</f>
        <v/>
      </c>
      <c r="Q207" s="19" t="str">
        <f>IFERROR(VLOOKUP(B207,'[1]SQA Test design plan'!$F$4:$K$400,6,FALSE),"")</f>
        <v/>
      </c>
      <c r="R207" s="19"/>
      <c r="S207" s="21">
        <v>43293</v>
      </c>
      <c r="T207" s="21"/>
      <c r="U207" s="21"/>
      <c r="V207" s="21"/>
      <c r="W207" s="21"/>
      <c r="X207" s="21"/>
      <c r="Y207" s="21"/>
      <c r="Z207" s="21" t="s">
        <v>42</v>
      </c>
      <c r="AA207" s="24"/>
      <c r="AB207" s="23" t="str">
        <f>IFERROR(VLOOKUP(B207,'[1]RICEW Tracker'!$C$10:$H$95,3,FALSE),"")</f>
        <v/>
      </c>
      <c r="AC207" s="23" t="str">
        <f>IFERROR(VLOOKUP(B207,'[1]RICEW Tracker'!$C$17:$H$95,4,FALSE),"")</f>
        <v/>
      </c>
      <c r="AD207" s="23" t="str">
        <f>IFERROR(VLOOKUP(B207,'[1]RICEW Tracker'!$C$17:$H$95,5,FALSE),"")</f>
        <v/>
      </c>
      <c r="AE207" s="23" t="str">
        <f>IFERROR(VLOOKUP(B207,'[1]RICEW Tracker'!$C$17:$H$95,6,FALSE),"")</f>
        <v/>
      </c>
      <c r="AF207" s="23" t="str">
        <f>IFERROR(VLOOKUP(B207,'[1]RICEW Tracker'!$C$17:$H$95,7,FALSE),"")</f>
        <v/>
      </c>
      <c r="AG207" s="23" t="str">
        <f>IFERROR(VLOOKUP(D207,'[1]RICEW Tracker'!$C$17:$H$95,8,FALSE),"")</f>
        <v/>
      </c>
      <c r="AH207" s="24" t="str">
        <f t="shared" si="3"/>
        <v>Not Started</v>
      </c>
      <c r="AI207" s="14"/>
    </row>
    <row r="208" spans="1:35" s="26" customFormat="1" ht="15" hidden="1" customHeight="1" x14ac:dyDescent="0.25">
      <c r="A208" s="14" t="e">
        <f>VLOOKUP(WICERMaster[[#This Row],[RICEW ID]],[1]Sheet4!#REF!,1,FALSE)</f>
        <v>#REF!</v>
      </c>
      <c r="B208" s="15" t="s">
        <v>74</v>
      </c>
      <c r="C208" s="16" t="s">
        <v>75</v>
      </c>
      <c r="D208" s="16" t="s">
        <v>52</v>
      </c>
      <c r="E208" s="17" t="s">
        <v>69</v>
      </c>
      <c r="F208" s="17"/>
      <c r="G208" s="18" t="s">
        <v>34</v>
      </c>
      <c r="H208" s="18" t="s">
        <v>34</v>
      </c>
      <c r="I208" s="18" t="s">
        <v>35</v>
      </c>
      <c r="J208" s="17" t="s">
        <v>36</v>
      </c>
      <c r="K208" s="19" t="s">
        <v>37</v>
      </c>
      <c r="L208" s="31">
        <f>VLOOKUP(B208,'[2]Data from Pivot'!$F$4:$G$224,2,FALSE)</f>
        <v>43263</v>
      </c>
      <c r="M208" s="67" t="s">
        <v>38</v>
      </c>
      <c r="N208" s="19" t="str">
        <f>IFERROR(VLOOKUP(B208,'[1]SQA Test design plan'!$F$4:$K$400,3,FALSE),"")</f>
        <v/>
      </c>
      <c r="O208" s="19" t="str">
        <f>IFERROR(VLOOKUP(B208,'[1]SQA Test design plan'!$F$4:$K$400,4,FALSE),"")</f>
        <v/>
      </c>
      <c r="P208" s="19" t="str">
        <f>IFERROR(VLOOKUP(B208,'[1]SQA Test design plan'!$F$4:$K$400,5,FALSE),"")</f>
        <v/>
      </c>
      <c r="Q208" s="19" t="str">
        <f>IFERROR(VLOOKUP(B208,'[1]SQA Test design plan'!$F$4:$K$400,6,FALSE),"")</f>
        <v/>
      </c>
      <c r="R208" s="19"/>
      <c r="S208" s="21">
        <v>43293</v>
      </c>
      <c r="T208" s="21"/>
      <c r="U208" s="21"/>
      <c r="V208" s="21"/>
      <c r="W208" s="21"/>
      <c r="X208" s="21"/>
      <c r="Y208" s="21"/>
      <c r="Z208" s="21" t="s">
        <v>42</v>
      </c>
      <c r="AA208" s="24"/>
      <c r="AB208" s="23" t="str">
        <f>IFERROR(VLOOKUP(B208,'[1]RICEW Tracker'!$C$10:$H$95,3,FALSE),"")</f>
        <v/>
      </c>
      <c r="AC208" s="23" t="str">
        <f>IFERROR(VLOOKUP(B208,'[1]RICEW Tracker'!$C$17:$H$95,4,FALSE),"")</f>
        <v/>
      </c>
      <c r="AD208" s="23" t="str">
        <f>IFERROR(VLOOKUP(B208,'[1]RICEW Tracker'!$C$17:$H$95,5,FALSE),"")</f>
        <v/>
      </c>
      <c r="AE208" s="23" t="str">
        <f>IFERROR(VLOOKUP(B208,'[1]RICEW Tracker'!$C$17:$H$95,6,FALSE),"")</f>
        <v/>
      </c>
      <c r="AF208" s="23" t="str">
        <f>IFERROR(VLOOKUP(B208,'[1]RICEW Tracker'!$C$17:$H$95,7,FALSE),"")</f>
        <v/>
      </c>
      <c r="AG208" s="23" t="str">
        <f>IFERROR(VLOOKUP(D208,'[1]RICEW Tracker'!$C$17:$H$95,8,FALSE),"")</f>
        <v/>
      </c>
      <c r="AH208" s="24" t="str">
        <f t="shared" si="3"/>
        <v>Not Started</v>
      </c>
      <c r="AI208" s="14"/>
    </row>
    <row r="209" spans="1:35" s="26" customFormat="1" ht="15" hidden="1" customHeight="1" x14ac:dyDescent="0.25">
      <c r="A209" s="14" t="e">
        <f>VLOOKUP(WICERMaster[[#This Row],[RICEW ID]],[1]Sheet4!#REF!,1,FALSE)</f>
        <v>#REF!</v>
      </c>
      <c r="B209" s="15" t="s">
        <v>76</v>
      </c>
      <c r="C209" s="16" t="s">
        <v>77</v>
      </c>
      <c r="D209" s="16" t="s">
        <v>52</v>
      </c>
      <c r="E209" s="17" t="s">
        <v>69</v>
      </c>
      <c r="F209" s="17"/>
      <c r="G209" s="18" t="s">
        <v>34</v>
      </c>
      <c r="H209" s="18" t="s">
        <v>34</v>
      </c>
      <c r="I209" s="18" t="s">
        <v>35</v>
      </c>
      <c r="J209" s="17" t="s">
        <v>36</v>
      </c>
      <c r="K209" s="19" t="s">
        <v>37</v>
      </c>
      <c r="L209" s="31">
        <f>VLOOKUP(B209,'[2]Data from Pivot'!$F$4:$G$224,2,FALSE)</f>
        <v>43245</v>
      </c>
      <c r="M209" s="67" t="s">
        <v>38</v>
      </c>
      <c r="N209" s="19" t="str">
        <f>IFERROR(VLOOKUP(B209,'[1]SQA Test design plan'!$F$4:$K$400,3,FALSE),"")</f>
        <v/>
      </c>
      <c r="O209" s="19" t="str">
        <f>IFERROR(VLOOKUP(B209,'[1]SQA Test design plan'!$F$4:$K$400,4,FALSE),"")</f>
        <v/>
      </c>
      <c r="P209" s="19" t="str">
        <f>IFERROR(VLOOKUP(B209,'[1]SQA Test design plan'!$F$4:$K$400,5,FALSE),"")</f>
        <v/>
      </c>
      <c r="Q209" s="19" t="str">
        <f>IFERROR(VLOOKUP(B209,'[1]SQA Test design plan'!$F$4:$K$400,6,FALSE),"")</f>
        <v/>
      </c>
      <c r="R209" s="19"/>
      <c r="S209" s="21">
        <v>43293</v>
      </c>
      <c r="T209" s="21"/>
      <c r="U209" s="21"/>
      <c r="V209" s="21"/>
      <c r="W209" s="21"/>
      <c r="X209" s="21"/>
      <c r="Y209" s="21"/>
      <c r="Z209" s="21" t="s">
        <v>42</v>
      </c>
      <c r="AA209" s="24"/>
      <c r="AB209" s="23" t="str">
        <f>IFERROR(VLOOKUP(B209,'[1]RICEW Tracker'!$C$10:$H$95,3,FALSE),"")</f>
        <v/>
      </c>
      <c r="AC209" s="23" t="str">
        <f>IFERROR(VLOOKUP(B209,'[1]RICEW Tracker'!$C$17:$H$95,4,FALSE),"")</f>
        <v/>
      </c>
      <c r="AD209" s="23" t="str">
        <f>IFERROR(VLOOKUP(B209,'[1]RICEW Tracker'!$C$17:$H$95,5,FALSE),"")</f>
        <v/>
      </c>
      <c r="AE209" s="23" t="str">
        <f>IFERROR(VLOOKUP(B209,'[1]RICEW Tracker'!$C$17:$H$95,6,FALSE),"")</f>
        <v/>
      </c>
      <c r="AF209" s="23" t="str">
        <f>IFERROR(VLOOKUP(B209,'[1]RICEW Tracker'!$C$17:$H$95,7,FALSE),"")</f>
        <v/>
      </c>
      <c r="AG209" s="23" t="str">
        <f>IFERROR(VLOOKUP(D209,'[1]RICEW Tracker'!$C$17:$H$95,8,FALSE),"")</f>
        <v/>
      </c>
      <c r="AH209" s="24" t="str">
        <f t="shared" si="3"/>
        <v>Not Started</v>
      </c>
      <c r="AI209" s="14"/>
    </row>
    <row r="210" spans="1:35" s="26" customFormat="1" ht="15" hidden="1" customHeight="1" x14ac:dyDescent="0.25">
      <c r="A210" s="14" t="e">
        <f>VLOOKUP(WICERMaster[[#This Row],[RICEW ID]],[1]Sheet4!#REF!,1,FALSE)</f>
        <v>#REF!</v>
      </c>
      <c r="B210" s="15" t="s">
        <v>98</v>
      </c>
      <c r="C210" s="16" t="s">
        <v>99</v>
      </c>
      <c r="D210" s="16" t="s">
        <v>52</v>
      </c>
      <c r="E210" s="17" t="s">
        <v>91</v>
      </c>
      <c r="F210" s="17"/>
      <c r="G210" s="18" t="s">
        <v>34</v>
      </c>
      <c r="H210" s="18" t="s">
        <v>34</v>
      </c>
      <c r="I210" s="18" t="s">
        <v>35</v>
      </c>
      <c r="J210" s="17" t="s">
        <v>36</v>
      </c>
      <c r="K210" s="32" t="s">
        <v>100</v>
      </c>
      <c r="L210" s="31">
        <v>43308</v>
      </c>
      <c r="M210" s="66" t="s">
        <v>101</v>
      </c>
      <c r="N210" s="19">
        <v>7</v>
      </c>
      <c r="O210" s="19" t="str">
        <f>IFERROR(VLOOKUP(B210,'[1]SQA Test design plan'!$F$4:$K$400,4,FALSE),"")</f>
        <v/>
      </c>
      <c r="P210" s="19"/>
      <c r="Q210" s="19">
        <f>N210-P210</f>
        <v>7</v>
      </c>
      <c r="R210" s="19"/>
      <c r="S210" s="21">
        <v>43312</v>
      </c>
      <c r="T210" s="21"/>
      <c r="U210" s="21"/>
      <c r="V210" s="21"/>
      <c r="W210" s="21"/>
      <c r="X210" s="21"/>
      <c r="Y210" s="21"/>
      <c r="Z210" s="21" t="s">
        <v>102</v>
      </c>
      <c r="AA210" s="23"/>
      <c r="AB210" s="23" t="str">
        <f>IFERROR(VLOOKUP(B210,'[1]RICEW Tracker'!$C$10:$H$95,3,FALSE),"")</f>
        <v/>
      </c>
      <c r="AC210" s="23" t="str">
        <f>IFERROR(VLOOKUP(B210,'[1]RICEW Tracker'!$C$17:$H$95,4,FALSE),"")</f>
        <v/>
      </c>
      <c r="AD210" s="23" t="str">
        <f>IFERROR(VLOOKUP(B210,'[1]RICEW Tracker'!$C$17:$H$95,5,FALSE),"")</f>
        <v/>
      </c>
      <c r="AE210" s="23" t="str">
        <f>IFERROR(VLOOKUP(B210,'[1]RICEW Tracker'!$C$17:$H$95,6,FALSE),"")</f>
        <v/>
      </c>
      <c r="AF210" s="23" t="str">
        <f>IFERROR(VLOOKUP(B210,'[1]RICEW Tracker'!$C$17:$H$95,7,FALSE),"")</f>
        <v/>
      </c>
      <c r="AG210" s="23" t="str">
        <f>IFERROR(VLOOKUP(D210,'[1]RICEW Tracker'!$C$17:$H$95,8,FALSE),"")</f>
        <v/>
      </c>
      <c r="AH210" s="24" t="str">
        <f t="shared" si="3"/>
        <v>Not Started</v>
      </c>
      <c r="AI210" s="14"/>
    </row>
    <row r="211" spans="1:35" s="26" customFormat="1" ht="15" hidden="1" customHeight="1" x14ac:dyDescent="0.25">
      <c r="A211" s="14" t="e">
        <f>VLOOKUP(WICERMaster[[#This Row],[RICEW ID]],[1]Sheet4!#REF!,1,FALSE)</f>
        <v>#REF!</v>
      </c>
      <c r="B211" s="15" t="s">
        <v>105</v>
      </c>
      <c r="C211" s="16" t="s">
        <v>106</v>
      </c>
      <c r="D211" s="16" t="s">
        <v>52</v>
      </c>
      <c r="E211" s="17" t="s">
        <v>91</v>
      </c>
      <c r="F211" s="17"/>
      <c r="G211" s="18" t="s">
        <v>34</v>
      </c>
      <c r="H211" s="18" t="s">
        <v>34</v>
      </c>
      <c r="I211" s="18" t="s">
        <v>35</v>
      </c>
      <c r="J211" s="17" t="s">
        <v>36</v>
      </c>
      <c r="K211" s="32" t="s">
        <v>100</v>
      </c>
      <c r="L211" s="31">
        <v>43308</v>
      </c>
      <c r="M211" s="66" t="s">
        <v>101</v>
      </c>
      <c r="N211" s="19">
        <v>7</v>
      </c>
      <c r="O211" s="19" t="str">
        <f>IFERROR(VLOOKUP(B211,'[1]SQA Test design plan'!$F$4:$K$400,4,FALSE),"")</f>
        <v/>
      </c>
      <c r="P211" s="19"/>
      <c r="Q211" s="19">
        <f>N211-P211</f>
        <v>7</v>
      </c>
      <c r="R211" s="19"/>
      <c r="S211" s="21">
        <v>43312</v>
      </c>
      <c r="T211" s="21"/>
      <c r="U211" s="21"/>
      <c r="V211" s="21"/>
      <c r="W211" s="21"/>
      <c r="X211" s="21"/>
      <c r="Y211" s="21"/>
      <c r="Z211" s="21" t="s">
        <v>102</v>
      </c>
      <c r="AA211" s="23"/>
      <c r="AB211" s="23" t="str">
        <f>IFERROR(VLOOKUP(B211,'[1]RICEW Tracker'!$C$10:$H$95,3,FALSE),"")</f>
        <v/>
      </c>
      <c r="AC211" s="23" t="str">
        <f>IFERROR(VLOOKUP(B211,'[1]RICEW Tracker'!$C$17:$H$95,4,FALSE),"")</f>
        <v/>
      </c>
      <c r="AD211" s="23" t="str">
        <f>IFERROR(VLOOKUP(B211,'[1]RICEW Tracker'!$C$17:$H$95,5,FALSE),"")</f>
        <v/>
      </c>
      <c r="AE211" s="23" t="str">
        <f>IFERROR(VLOOKUP(B211,'[1]RICEW Tracker'!$C$17:$H$95,6,FALSE),"")</f>
        <v/>
      </c>
      <c r="AF211" s="23" t="str">
        <f>IFERROR(VLOOKUP(B211,'[1]RICEW Tracker'!$C$17:$H$95,7,FALSE),"")</f>
        <v/>
      </c>
      <c r="AG211" s="23" t="str">
        <f>IFERROR(VLOOKUP(D211,'[1]RICEW Tracker'!$C$17:$H$95,8,FALSE),"")</f>
        <v/>
      </c>
      <c r="AH211" s="24" t="str">
        <f t="shared" si="3"/>
        <v>Not Started</v>
      </c>
      <c r="AI211" s="14"/>
    </row>
    <row r="212" spans="1:35" s="26" customFormat="1" ht="15" hidden="1" customHeight="1" x14ac:dyDescent="0.25">
      <c r="A212" s="14" t="e">
        <f>VLOOKUP(WICERMaster[[#This Row],[RICEW ID]],[1]Sheet4!#REF!,1,FALSE)</f>
        <v>#REF!</v>
      </c>
      <c r="B212" s="15" t="s">
        <v>113</v>
      </c>
      <c r="C212" s="16" t="s">
        <v>114</v>
      </c>
      <c r="D212" s="16" t="s">
        <v>52</v>
      </c>
      <c r="E212" s="17" t="s">
        <v>91</v>
      </c>
      <c r="F212" s="17"/>
      <c r="G212" s="18" t="s">
        <v>34</v>
      </c>
      <c r="H212" s="18" t="s">
        <v>34</v>
      </c>
      <c r="I212" s="18" t="s">
        <v>35</v>
      </c>
      <c r="J212" s="17" t="s">
        <v>36</v>
      </c>
      <c r="K212" s="32" t="s">
        <v>100</v>
      </c>
      <c r="L212" s="31">
        <v>43308</v>
      </c>
      <c r="M212" s="66" t="s">
        <v>101</v>
      </c>
      <c r="N212" s="19">
        <v>7</v>
      </c>
      <c r="O212" s="19" t="str">
        <f>IFERROR(VLOOKUP(B212,'[1]SQA Test design plan'!$F$4:$K$400,4,FALSE),"")</f>
        <v/>
      </c>
      <c r="P212" s="19"/>
      <c r="Q212" s="19">
        <f>N212-P212</f>
        <v>7</v>
      </c>
      <c r="R212" s="19"/>
      <c r="S212" s="21">
        <v>43312</v>
      </c>
      <c r="T212" s="21"/>
      <c r="U212" s="21"/>
      <c r="V212" s="21"/>
      <c r="W212" s="21"/>
      <c r="X212" s="21"/>
      <c r="Y212" s="21"/>
      <c r="Z212" s="21" t="s">
        <v>102</v>
      </c>
      <c r="AA212" s="23"/>
      <c r="AB212" s="23" t="str">
        <f>IFERROR(VLOOKUP(B212,'[1]RICEW Tracker'!$C$10:$H$95,3,FALSE),"")</f>
        <v/>
      </c>
      <c r="AC212" s="23" t="str">
        <f>IFERROR(VLOOKUP(B212,'[1]RICEW Tracker'!$C$17:$H$95,4,FALSE),"")</f>
        <v/>
      </c>
      <c r="AD212" s="23" t="str">
        <f>IFERROR(VLOOKUP(B212,'[1]RICEW Tracker'!$C$17:$H$95,5,FALSE),"")</f>
        <v/>
      </c>
      <c r="AE212" s="23" t="str">
        <f>IFERROR(VLOOKUP(B212,'[1]RICEW Tracker'!$C$17:$H$95,6,FALSE),"")</f>
        <v/>
      </c>
      <c r="AF212" s="23" t="str">
        <f>IFERROR(VLOOKUP(B212,'[1]RICEW Tracker'!$C$17:$H$95,7,FALSE),"")</f>
        <v/>
      </c>
      <c r="AG212" s="23" t="str">
        <f>IFERROR(VLOOKUP(D212,'[1]RICEW Tracker'!$C$17:$H$95,8,FALSE),"")</f>
        <v/>
      </c>
      <c r="AH212" s="24" t="str">
        <f t="shared" si="3"/>
        <v>Not Started</v>
      </c>
    </row>
    <row r="213" spans="1:35" s="26" customFormat="1" ht="15" hidden="1" customHeight="1" x14ac:dyDescent="0.25">
      <c r="A213" s="14" t="e">
        <f>VLOOKUP(WICERMaster[[#This Row],[RICEW ID]],[1]Sheet4!#REF!,1,FALSE)</f>
        <v>#REF!</v>
      </c>
      <c r="B213" s="15" t="s">
        <v>115</v>
      </c>
      <c r="C213" s="16" t="s">
        <v>116</v>
      </c>
      <c r="D213" s="16" t="s">
        <v>52</v>
      </c>
      <c r="E213" s="17" t="s">
        <v>91</v>
      </c>
      <c r="F213" s="17"/>
      <c r="G213" s="18" t="s">
        <v>34</v>
      </c>
      <c r="H213" s="18" t="s">
        <v>34</v>
      </c>
      <c r="I213" s="18" t="s">
        <v>35</v>
      </c>
      <c r="J213" s="17" t="s">
        <v>36</v>
      </c>
      <c r="K213" s="32" t="s">
        <v>100</v>
      </c>
      <c r="L213" s="31">
        <v>43308</v>
      </c>
      <c r="M213" s="66" t="s">
        <v>101</v>
      </c>
      <c r="N213" s="19">
        <v>7</v>
      </c>
      <c r="O213" s="19" t="str">
        <f>IFERROR(VLOOKUP(B213,'[1]SQA Test design plan'!$F$4:$K$400,4,FALSE),"")</f>
        <v/>
      </c>
      <c r="P213" s="19"/>
      <c r="Q213" s="19">
        <f>N213-P213</f>
        <v>7</v>
      </c>
      <c r="R213" s="19"/>
      <c r="S213" s="21">
        <v>43312</v>
      </c>
      <c r="T213" s="21"/>
      <c r="U213" s="21"/>
      <c r="V213" s="21"/>
      <c r="W213" s="21"/>
      <c r="X213" s="21"/>
      <c r="Y213" s="21"/>
      <c r="Z213" s="21" t="s">
        <v>102</v>
      </c>
      <c r="AA213" s="23"/>
      <c r="AB213" s="23" t="str">
        <f>IFERROR(VLOOKUP(B213,'[1]RICEW Tracker'!$C$10:$H$95,3,FALSE),"")</f>
        <v/>
      </c>
      <c r="AC213" s="23" t="str">
        <f>IFERROR(VLOOKUP(B213,'[1]RICEW Tracker'!$C$17:$H$95,4,FALSE),"")</f>
        <v/>
      </c>
      <c r="AD213" s="23" t="str">
        <f>IFERROR(VLOOKUP(B213,'[1]RICEW Tracker'!$C$17:$H$95,5,FALSE),"")</f>
        <v/>
      </c>
      <c r="AE213" s="23" t="str">
        <f>IFERROR(VLOOKUP(B213,'[1]RICEW Tracker'!$C$17:$H$95,6,FALSE),"")</f>
        <v/>
      </c>
      <c r="AF213" s="23" t="str">
        <f>IFERROR(VLOOKUP(B213,'[1]RICEW Tracker'!$C$17:$H$95,7,FALSE),"")</f>
        <v/>
      </c>
      <c r="AG213" s="23" t="str">
        <f>IFERROR(VLOOKUP(D213,'[1]RICEW Tracker'!$C$17:$H$95,8,FALSE),"")</f>
        <v/>
      </c>
      <c r="AH213" s="24" t="str">
        <f t="shared" si="3"/>
        <v>Not Started</v>
      </c>
    </row>
    <row r="214" spans="1:35" s="26" customFormat="1" ht="39.75" hidden="1" customHeight="1" x14ac:dyDescent="0.25">
      <c r="A214" s="14" t="e">
        <f>VLOOKUP(WICERMaster[[#This Row],[RICEW ID]],[1]Sheet4!#REF!,1,FALSE)</f>
        <v>#REF!</v>
      </c>
      <c r="B214" s="15" t="s">
        <v>221</v>
      </c>
      <c r="C214" s="16" t="s">
        <v>222</v>
      </c>
      <c r="D214" s="16" t="s">
        <v>52</v>
      </c>
      <c r="E214" s="17" t="s">
        <v>33</v>
      </c>
      <c r="F214" s="17"/>
      <c r="G214" s="18" t="s">
        <v>34</v>
      </c>
      <c r="H214" s="18" t="s">
        <v>34</v>
      </c>
      <c r="I214" s="18" t="s">
        <v>35</v>
      </c>
      <c r="J214" s="17" t="s">
        <v>36</v>
      </c>
      <c r="K214" s="32" t="s">
        <v>100</v>
      </c>
      <c r="L214" s="46" t="e">
        <f>VLOOKUP(B214,'[1]SQA Execution Plan'!$C$13:$BG$76,51,FALSE)</f>
        <v>#N/A</v>
      </c>
      <c r="M214" s="67" t="s">
        <v>155</v>
      </c>
      <c r="N214" s="47" t="e">
        <f>VLOOKUP(B214,'[1]SQA Execution Plan'!$C$13:$BG$76,54,FALSE)</f>
        <v>#N/A</v>
      </c>
      <c r="O214" s="47" t="e">
        <f>VLOOKUP(B214,'[1]SQA Execution Plan'!$C$13:$BG$76,55,FALSE)</f>
        <v>#N/A</v>
      </c>
      <c r="P214" s="47" t="e">
        <f>VLOOKUP(B214,'[1]SQA Execution Plan'!$C$13:$BG$76,56,FALSE)</f>
        <v>#N/A</v>
      </c>
      <c r="Q214" s="47" t="e">
        <f>VLOOKUP(B214,'[1]SQA Execution Plan'!$C$13:$BG$76,57,FALSE)</f>
        <v>#N/A</v>
      </c>
      <c r="R214" s="47"/>
      <c r="S214" s="21" t="e">
        <f>#REF!+3</f>
        <v>#REF!</v>
      </c>
      <c r="T214" s="21"/>
      <c r="U214" s="21"/>
      <c r="V214" s="21"/>
      <c r="W214" s="21"/>
      <c r="X214" s="21"/>
      <c r="Y214" s="21"/>
      <c r="Z214" s="21" t="s">
        <v>42</v>
      </c>
      <c r="AA214" s="24"/>
      <c r="AB214" s="23" t="str">
        <f>IFERROR(VLOOKUP(B214,'[1]RICEW Tracker'!$C$10:$H$95,3,FALSE),"")</f>
        <v/>
      </c>
      <c r="AC214" s="23" t="str">
        <f>IFERROR(VLOOKUP(B214,'[1]RICEW Tracker'!$C$17:$H$95,4,FALSE),"")</f>
        <v/>
      </c>
      <c r="AD214" s="23" t="str">
        <f>IFERROR(VLOOKUP(B214,'[1]RICEW Tracker'!$C$17:$H$95,5,FALSE),"")</f>
        <v/>
      </c>
      <c r="AE214" s="23" t="str">
        <f>IFERROR(VLOOKUP(B214,'[1]RICEW Tracker'!$C$17:$H$95,6,FALSE),"")</f>
        <v/>
      </c>
      <c r="AF214" s="23" t="str">
        <f>IFERROR(VLOOKUP(B214,'[1]RICEW Tracker'!$C$17:$H$95,7,FALSE),"")</f>
        <v/>
      </c>
      <c r="AG214" s="23" t="str">
        <f>IFERROR(VLOOKUP(D214,'[1]RICEW Tracker'!$C$17:$H$95,8,FALSE),"")</f>
        <v/>
      </c>
      <c r="AH214" s="24" t="str">
        <f t="shared" si="3"/>
        <v/>
      </c>
    </row>
    <row r="215" spans="1:35" s="26" customFormat="1" ht="15" hidden="1" customHeight="1" x14ac:dyDescent="0.25">
      <c r="A215" s="14" t="e">
        <f>VLOOKUP(WICERMaster[[#This Row],[RICEW ID]],[1]Sheet4!#REF!,1,FALSE)</f>
        <v>#REF!</v>
      </c>
      <c r="B215" s="15" t="s">
        <v>223</v>
      </c>
      <c r="C215" s="16" t="s">
        <v>224</v>
      </c>
      <c r="D215" s="16" t="s">
        <v>52</v>
      </c>
      <c r="E215" s="17" t="s">
        <v>33</v>
      </c>
      <c r="F215" s="17"/>
      <c r="G215" s="18" t="s">
        <v>34</v>
      </c>
      <c r="H215" s="18" t="s">
        <v>34</v>
      </c>
      <c r="I215" s="18" t="s">
        <v>35</v>
      </c>
      <c r="J215" s="17" t="s">
        <v>36</v>
      </c>
      <c r="K215" s="32" t="s">
        <v>100</v>
      </c>
      <c r="L215" s="31">
        <v>43308</v>
      </c>
      <c r="M215" s="66" t="s">
        <v>101</v>
      </c>
      <c r="N215" s="19">
        <v>7</v>
      </c>
      <c r="O215" s="19" t="str">
        <f>IFERROR(VLOOKUP(B215,'[1]SQA Test design plan'!$F$4:$K$400,4,FALSE),"")</f>
        <v/>
      </c>
      <c r="P215" s="19"/>
      <c r="Q215" s="19">
        <f>N215-P215</f>
        <v>7</v>
      </c>
      <c r="R215" s="19"/>
      <c r="S215" s="21">
        <v>43312</v>
      </c>
      <c r="T215" s="21"/>
      <c r="U215" s="21"/>
      <c r="V215" s="21"/>
      <c r="W215" s="21"/>
      <c r="X215" s="21"/>
      <c r="Y215" s="21"/>
      <c r="Z215" s="21" t="s">
        <v>102</v>
      </c>
      <c r="AA215" s="23"/>
      <c r="AB215" s="23" t="str">
        <f>IFERROR(VLOOKUP(B215,'[1]RICEW Tracker'!$C$10:$H$95,3,FALSE),"")</f>
        <v/>
      </c>
      <c r="AC215" s="23" t="str">
        <f>IFERROR(VLOOKUP(B215,'[1]RICEW Tracker'!$C$17:$H$95,4,FALSE),"")</f>
        <v/>
      </c>
      <c r="AD215" s="23" t="str">
        <f>IFERROR(VLOOKUP(B215,'[1]RICEW Tracker'!$C$17:$H$95,5,FALSE),"")</f>
        <v/>
      </c>
      <c r="AE215" s="23" t="str">
        <f>IFERROR(VLOOKUP(B215,'[1]RICEW Tracker'!$C$17:$H$95,6,FALSE),"")</f>
        <v/>
      </c>
      <c r="AF215" s="23" t="str">
        <f>IFERROR(VLOOKUP(B215,'[1]RICEW Tracker'!$C$17:$H$95,7,FALSE),"")</f>
        <v/>
      </c>
      <c r="AG215" s="23" t="str">
        <f>IFERROR(VLOOKUP(D215,'[1]RICEW Tracker'!$C$17:$H$95,8,FALSE),"")</f>
        <v/>
      </c>
      <c r="AH215" s="24" t="str">
        <f t="shared" si="3"/>
        <v>Not Started</v>
      </c>
    </row>
    <row r="216" spans="1:35" s="26" customFormat="1" ht="15" hidden="1" customHeight="1" x14ac:dyDescent="0.25">
      <c r="A216" s="14" t="e">
        <f>VLOOKUP(WICERMaster[[#This Row],[RICEW ID]],[1]Sheet4!#REF!,1,FALSE)</f>
        <v>#REF!</v>
      </c>
      <c r="B216" s="15" t="s">
        <v>225</v>
      </c>
      <c r="C216" s="16" t="s">
        <v>226</v>
      </c>
      <c r="D216" s="16" t="s">
        <v>52</v>
      </c>
      <c r="E216" s="17" t="s">
        <v>33</v>
      </c>
      <c r="F216" s="17"/>
      <c r="G216" s="18" t="s">
        <v>34</v>
      </c>
      <c r="H216" s="18" t="s">
        <v>34</v>
      </c>
      <c r="I216" s="18" t="s">
        <v>35</v>
      </c>
      <c r="J216" s="17" t="s">
        <v>36</v>
      </c>
      <c r="K216" s="19" t="s">
        <v>37</v>
      </c>
      <c r="L216" s="20">
        <f>VLOOKUP(B216,'[2]Data from Pivot'!$F$4:$G$224,2,FALSE)</f>
        <v>43237</v>
      </c>
      <c r="M216" s="67" t="s">
        <v>38</v>
      </c>
      <c r="N216" s="19" t="str">
        <f>IFERROR(VLOOKUP(B216,'[1]SQA Test design plan'!$F$4:$K$400,3,FALSE),"")</f>
        <v/>
      </c>
      <c r="O216" s="19" t="str">
        <f>IFERROR(VLOOKUP(B216,'[1]SQA Test design plan'!$F$4:$K$400,4,FALSE),"")</f>
        <v/>
      </c>
      <c r="P216" s="19" t="str">
        <f>IFERROR(VLOOKUP(B216,'[1]SQA Test design plan'!$F$4:$K$400,5,FALSE),"")</f>
        <v/>
      </c>
      <c r="Q216" s="19" t="str">
        <f>IFERROR(VLOOKUP(B216,'[1]SQA Test design plan'!$F$4:$K$400,6,FALSE),"")</f>
        <v/>
      </c>
      <c r="R216" s="19"/>
      <c r="S216" s="21">
        <v>43283</v>
      </c>
      <c r="T216" s="21"/>
      <c r="U216" s="21"/>
      <c r="V216" s="21"/>
      <c r="W216" s="21"/>
      <c r="X216" s="21"/>
      <c r="Y216" s="21"/>
      <c r="Z216" s="22" t="s">
        <v>39</v>
      </c>
      <c r="AA216" s="36">
        <v>43283</v>
      </c>
      <c r="AB216" s="23">
        <v>4</v>
      </c>
      <c r="AC216" s="23" t="str">
        <f>IFERROR(VLOOKUP(B216,'[1]RICEW Tracker'!$C$17:$H$95,4,FALSE),"")</f>
        <v/>
      </c>
      <c r="AD216" s="23" t="str">
        <f>IFERROR(VLOOKUP(B216,'[1]RICEW Tracker'!$C$17:$H$95,5,FALSE),"")</f>
        <v/>
      </c>
      <c r="AE216" s="23" t="str">
        <f>IFERROR(VLOOKUP(B216,'[1]RICEW Tracker'!$C$17:$H$95,6,FALSE),"")</f>
        <v/>
      </c>
      <c r="AF216" s="23" t="str">
        <f>IFERROR(VLOOKUP(B216,'[1]RICEW Tracker'!$C$17:$H$95,7,FALSE),"")</f>
        <v/>
      </c>
      <c r="AG216" s="23" t="str">
        <f>IFERROR(VLOOKUP(D216,'[1]RICEW Tracker'!$C$17:$H$95,8,FALSE),"")</f>
        <v/>
      </c>
      <c r="AH216" s="24" t="str">
        <f t="shared" si="3"/>
        <v>Pending</v>
      </c>
      <c r="AI216" s="37" t="e">
        <f>AB216/N216</f>
        <v>#VALUE!</v>
      </c>
    </row>
    <row r="217" spans="1:35" s="26" customFormat="1" ht="15" hidden="1" customHeight="1" x14ac:dyDescent="0.25">
      <c r="A217" s="14" t="e">
        <f>VLOOKUP(WICERMaster[[#This Row],[RICEW ID]],[1]Sheet4!#REF!,1,FALSE)</f>
        <v>#REF!</v>
      </c>
      <c r="B217" s="15" t="s">
        <v>229</v>
      </c>
      <c r="C217" s="16" t="s">
        <v>230</v>
      </c>
      <c r="D217" s="16" t="s">
        <v>52</v>
      </c>
      <c r="E217" s="17" t="s">
        <v>33</v>
      </c>
      <c r="F217" s="17"/>
      <c r="G217" s="18" t="s">
        <v>34</v>
      </c>
      <c r="H217" s="18" t="s">
        <v>34</v>
      </c>
      <c r="I217" s="18" t="s">
        <v>35</v>
      </c>
      <c r="J217" s="17" t="s">
        <v>36</v>
      </c>
      <c r="K217" s="32" t="s">
        <v>100</v>
      </c>
      <c r="L217" s="31">
        <v>43308</v>
      </c>
      <c r="M217" s="66" t="s">
        <v>101</v>
      </c>
      <c r="N217" s="19">
        <v>7</v>
      </c>
      <c r="O217" s="19" t="str">
        <f>IFERROR(VLOOKUP(B217,'[1]SQA Test design plan'!$F$4:$K$400,4,FALSE),"")</f>
        <v/>
      </c>
      <c r="P217" s="19"/>
      <c r="Q217" s="19">
        <f>N217-P217</f>
        <v>7</v>
      </c>
      <c r="R217" s="19"/>
      <c r="S217" s="21">
        <v>43312</v>
      </c>
      <c r="T217" s="21"/>
      <c r="U217" s="21"/>
      <c r="V217" s="21"/>
      <c r="W217" s="21"/>
      <c r="X217" s="21"/>
      <c r="Y217" s="21"/>
      <c r="Z217" s="21" t="s">
        <v>102</v>
      </c>
      <c r="AA217" s="23"/>
      <c r="AB217" s="23" t="str">
        <f>IFERROR(VLOOKUP(B217,'[1]RICEW Tracker'!$C$10:$H$95,3,FALSE),"")</f>
        <v/>
      </c>
      <c r="AC217" s="23" t="str">
        <f>IFERROR(VLOOKUP(B217,'[1]RICEW Tracker'!$C$17:$H$95,4,FALSE),"")</f>
        <v/>
      </c>
      <c r="AD217" s="23" t="str">
        <f>IFERROR(VLOOKUP(B217,'[1]RICEW Tracker'!$C$17:$H$95,5,FALSE),"")</f>
        <v/>
      </c>
      <c r="AE217" s="23" t="str">
        <f>IFERROR(VLOOKUP(B217,'[1]RICEW Tracker'!$C$17:$H$95,6,FALSE),"")</f>
        <v/>
      </c>
      <c r="AF217" s="23" t="str">
        <f>IFERROR(VLOOKUP(B217,'[1]RICEW Tracker'!$C$17:$H$95,7,FALSE),"")</f>
        <v/>
      </c>
      <c r="AG217" s="23" t="str">
        <f>IFERROR(VLOOKUP(D217,'[1]RICEW Tracker'!$C$17:$H$95,8,FALSE),"")</f>
        <v/>
      </c>
      <c r="AH217" s="24" t="str">
        <f t="shared" si="3"/>
        <v>Not Started</v>
      </c>
      <c r="AI217" s="37"/>
    </row>
    <row r="218" spans="1:35" s="26" customFormat="1" ht="15" hidden="1" customHeight="1" x14ac:dyDescent="0.25">
      <c r="A218" s="14" t="e">
        <f>VLOOKUP(WICERMaster[[#This Row],[RICEW ID]],[1]Sheet4!#REF!,1,FALSE)</f>
        <v>#REF!</v>
      </c>
      <c r="B218" s="15" t="s">
        <v>231</v>
      </c>
      <c r="C218" s="16" t="s">
        <v>232</v>
      </c>
      <c r="D218" s="16" t="s">
        <v>52</v>
      </c>
      <c r="E218" s="17" t="s">
        <v>33</v>
      </c>
      <c r="F218" s="17"/>
      <c r="G218" s="18" t="s">
        <v>34</v>
      </c>
      <c r="H218" s="18" t="s">
        <v>34</v>
      </c>
      <c r="I218" s="18" t="s">
        <v>35</v>
      </c>
      <c r="J218" s="17" t="s">
        <v>36</v>
      </c>
      <c r="K218" s="32" t="s">
        <v>100</v>
      </c>
      <c r="L218" s="31">
        <v>43308</v>
      </c>
      <c r="M218" s="66" t="s">
        <v>101</v>
      </c>
      <c r="N218" s="19">
        <v>7</v>
      </c>
      <c r="O218" s="19" t="str">
        <f>IFERROR(VLOOKUP(B218,'[1]SQA Test design plan'!$F$4:$K$400,4,FALSE),"")</f>
        <v/>
      </c>
      <c r="P218" s="19"/>
      <c r="Q218" s="19">
        <f>N218-P218</f>
        <v>7</v>
      </c>
      <c r="R218" s="19"/>
      <c r="S218" s="21">
        <v>43312</v>
      </c>
      <c r="T218" s="21"/>
      <c r="U218" s="21"/>
      <c r="V218" s="21"/>
      <c r="W218" s="21"/>
      <c r="X218" s="21"/>
      <c r="Y218" s="21"/>
      <c r="Z218" s="21" t="s">
        <v>102</v>
      </c>
      <c r="AA218" s="23"/>
      <c r="AB218" s="23" t="str">
        <f>IFERROR(VLOOKUP(B218,'[1]RICEW Tracker'!$C$10:$H$95,3,FALSE),"")</f>
        <v/>
      </c>
      <c r="AC218" s="23" t="str">
        <f>IFERROR(VLOOKUP(B218,'[1]RICEW Tracker'!$C$17:$H$95,4,FALSE),"")</f>
        <v/>
      </c>
      <c r="AD218" s="23" t="str">
        <f>IFERROR(VLOOKUP(B218,'[1]RICEW Tracker'!$C$17:$H$95,5,FALSE),"")</f>
        <v/>
      </c>
      <c r="AE218" s="23" t="str">
        <f>IFERROR(VLOOKUP(B218,'[1]RICEW Tracker'!$C$17:$H$95,6,FALSE),"")</f>
        <v/>
      </c>
      <c r="AF218" s="23" t="str">
        <f>IFERROR(VLOOKUP(B218,'[1]RICEW Tracker'!$C$17:$H$95,7,FALSE),"")</f>
        <v/>
      </c>
      <c r="AG218" s="23" t="str">
        <f>IFERROR(VLOOKUP(D218,'[1]RICEW Tracker'!$C$17:$H$95,8,FALSE),"")</f>
        <v/>
      </c>
      <c r="AH218" s="24" t="str">
        <f t="shared" si="3"/>
        <v>Not Started</v>
      </c>
      <c r="AI218" s="37"/>
    </row>
    <row r="219" spans="1:35" s="26" customFormat="1" ht="15" hidden="1" customHeight="1" x14ac:dyDescent="0.25">
      <c r="A219" s="14" t="e">
        <f>VLOOKUP(WICERMaster[[#This Row],[RICEW ID]],[1]Sheet4!#REF!,1,FALSE)</f>
        <v>#REF!</v>
      </c>
      <c r="B219" s="15" t="s">
        <v>233</v>
      </c>
      <c r="C219" s="16" t="s">
        <v>234</v>
      </c>
      <c r="D219" s="16" t="s">
        <v>52</v>
      </c>
      <c r="E219" s="17" t="s">
        <v>33</v>
      </c>
      <c r="F219" s="17"/>
      <c r="G219" s="18" t="s">
        <v>34</v>
      </c>
      <c r="H219" s="18" t="s">
        <v>34</v>
      </c>
      <c r="I219" s="18" t="s">
        <v>35</v>
      </c>
      <c r="J219" s="17" t="s">
        <v>36</v>
      </c>
      <c r="K219" s="19" t="s">
        <v>37</v>
      </c>
      <c r="L219" s="20">
        <f>VLOOKUP(B219,'[2]Data from Pivot'!$F$4:$G$224,2,FALSE)</f>
        <v>43257</v>
      </c>
      <c r="M219" s="67" t="s">
        <v>101</v>
      </c>
      <c r="N219" s="19" t="str">
        <f>IFERROR(VLOOKUP(B219,'[1]SQA Test design plan'!$F$4:$K$400,3,FALSE),"")</f>
        <v/>
      </c>
      <c r="O219" s="19" t="str">
        <f>IFERROR(VLOOKUP(B219,'[1]SQA Test design plan'!$F$4:$K$400,4,FALSE),"")</f>
        <v/>
      </c>
      <c r="P219" s="19" t="str">
        <f>IFERROR(VLOOKUP(B219,'[1]SQA Test design plan'!$F$4:$K$400,5,FALSE),"")</f>
        <v/>
      </c>
      <c r="Q219" s="19" t="str">
        <f>IFERROR(VLOOKUP(B219,'[1]SQA Test design plan'!$F$4:$K$400,6,FALSE),"")</f>
        <v/>
      </c>
      <c r="R219" s="19"/>
      <c r="S219" s="21">
        <v>43285</v>
      </c>
      <c r="T219" s="21"/>
      <c r="U219" s="21"/>
      <c r="V219" s="21"/>
      <c r="W219" s="21"/>
      <c r="X219" s="21"/>
      <c r="Y219" s="21"/>
      <c r="Z219" s="21" t="s">
        <v>102</v>
      </c>
      <c r="AA219" s="23"/>
      <c r="AB219" s="23" t="str">
        <f>IFERROR(VLOOKUP(B219,'[1]RICEW Tracker'!$C$10:$H$95,3,FALSE),"")</f>
        <v/>
      </c>
      <c r="AC219" s="23" t="str">
        <f>IFERROR(VLOOKUP(B219,'[1]RICEW Tracker'!$C$17:$H$95,4,FALSE),"")</f>
        <v/>
      </c>
      <c r="AD219" s="23" t="str">
        <f>IFERROR(VLOOKUP(B219,'[1]RICEW Tracker'!$C$17:$H$95,5,FALSE),"")</f>
        <v/>
      </c>
      <c r="AE219" s="23" t="str">
        <f>IFERROR(VLOOKUP(B219,'[1]RICEW Tracker'!$C$17:$H$95,6,FALSE),"")</f>
        <v/>
      </c>
      <c r="AF219" s="23" t="str">
        <f>IFERROR(VLOOKUP(B219,'[1]RICEW Tracker'!$C$17:$H$95,7,FALSE),"")</f>
        <v/>
      </c>
      <c r="AG219" s="23" t="str">
        <f>IFERROR(VLOOKUP(D219,'[1]RICEW Tracker'!$C$17:$H$95,8,FALSE),"")</f>
        <v/>
      </c>
      <c r="AH219" s="24" t="str">
        <f t="shared" si="3"/>
        <v>Not Started</v>
      </c>
      <c r="AI219" s="37"/>
    </row>
    <row r="220" spans="1:35" s="26" customFormat="1" ht="15" hidden="1" customHeight="1" x14ac:dyDescent="0.25">
      <c r="A220" s="14" t="e">
        <f>VLOOKUP(WICERMaster[[#This Row],[RICEW ID]],[1]Sheet4!#REF!,1,FALSE)</f>
        <v>#REF!</v>
      </c>
      <c r="B220" s="15" t="s">
        <v>237</v>
      </c>
      <c r="C220" s="16" t="s">
        <v>238</v>
      </c>
      <c r="D220" s="16" t="s">
        <v>52</v>
      </c>
      <c r="E220" s="17" t="s">
        <v>33</v>
      </c>
      <c r="F220" s="17"/>
      <c r="G220" s="18" t="s">
        <v>34</v>
      </c>
      <c r="H220" s="18" t="s">
        <v>34</v>
      </c>
      <c r="I220" s="18" t="s">
        <v>35</v>
      </c>
      <c r="J220" s="17" t="s">
        <v>36</v>
      </c>
      <c r="K220" s="32" t="s">
        <v>100</v>
      </c>
      <c r="L220" s="31">
        <v>43308</v>
      </c>
      <c r="M220" s="66" t="s">
        <v>101</v>
      </c>
      <c r="N220" s="19">
        <v>7</v>
      </c>
      <c r="O220" s="19" t="str">
        <f>IFERROR(VLOOKUP(B220,'[1]SQA Test design plan'!$F$4:$K$400,4,FALSE),"")</f>
        <v/>
      </c>
      <c r="P220" s="19"/>
      <c r="Q220" s="19">
        <f>N220-P220</f>
        <v>7</v>
      </c>
      <c r="R220" s="19"/>
      <c r="S220" s="21">
        <v>43312</v>
      </c>
      <c r="T220" s="21"/>
      <c r="U220" s="21"/>
      <c r="V220" s="21"/>
      <c r="W220" s="21"/>
      <c r="X220" s="21"/>
      <c r="Y220" s="21"/>
      <c r="Z220" s="21" t="s">
        <v>102</v>
      </c>
      <c r="AA220" s="23"/>
      <c r="AB220" s="23" t="str">
        <f>IFERROR(VLOOKUP(B220,'[1]RICEW Tracker'!$C$10:$H$95,3,FALSE),"")</f>
        <v/>
      </c>
      <c r="AC220" s="23" t="str">
        <f>IFERROR(VLOOKUP(B220,'[1]RICEW Tracker'!$C$17:$H$95,4,FALSE),"")</f>
        <v/>
      </c>
      <c r="AD220" s="23" t="str">
        <f>IFERROR(VLOOKUP(B220,'[1]RICEW Tracker'!$C$17:$H$95,5,FALSE),"")</f>
        <v/>
      </c>
      <c r="AE220" s="23" t="str">
        <f>IFERROR(VLOOKUP(B220,'[1]RICEW Tracker'!$C$17:$H$95,6,FALSE),"")</f>
        <v/>
      </c>
      <c r="AF220" s="23" t="str">
        <f>IFERROR(VLOOKUP(B220,'[1]RICEW Tracker'!$C$17:$H$95,7,FALSE),"")</f>
        <v/>
      </c>
      <c r="AG220" s="23" t="str">
        <f>IFERROR(VLOOKUP(D220,'[1]RICEW Tracker'!$C$17:$H$95,8,FALSE),"")</f>
        <v/>
      </c>
      <c r="AH220" s="24" t="str">
        <f t="shared" si="3"/>
        <v>Not Started</v>
      </c>
      <c r="AI220" s="37"/>
    </row>
    <row r="221" spans="1:35" s="26" customFormat="1" ht="15" hidden="1" customHeight="1" x14ac:dyDescent="0.25">
      <c r="A221" s="14" t="e">
        <f>VLOOKUP(WICERMaster[[#This Row],[RICEW ID]],[1]Sheet4!#REF!,1,FALSE)</f>
        <v>#REF!</v>
      </c>
      <c r="B221" s="15" t="s">
        <v>239</v>
      </c>
      <c r="C221" s="25" t="s">
        <v>240</v>
      </c>
      <c r="D221" s="16" t="s">
        <v>52</v>
      </c>
      <c r="E221" s="17" t="s">
        <v>33</v>
      </c>
      <c r="F221" s="17"/>
      <c r="G221" s="18" t="s">
        <v>45</v>
      </c>
      <c r="H221" s="18" t="s">
        <v>34</v>
      </c>
      <c r="I221" s="18" t="s">
        <v>35</v>
      </c>
      <c r="J221" s="17" t="s">
        <v>36</v>
      </c>
      <c r="K221" s="19" t="s">
        <v>37</v>
      </c>
      <c r="L221" s="20">
        <f>VLOOKUP(B221,'[2]Data from Pivot'!$F$4:$G$224,2,FALSE)</f>
        <v>43228</v>
      </c>
      <c r="M221" s="67" t="s">
        <v>38</v>
      </c>
      <c r="N221" s="19" t="str">
        <f>IFERROR(VLOOKUP(B221,'[1]SQA Test design plan'!$F$4:$K$400,3,FALSE),"")</f>
        <v/>
      </c>
      <c r="O221" s="19" t="str">
        <f>IFERROR(VLOOKUP(B221,'[1]SQA Test design plan'!$F$4:$K$400,4,FALSE),"")</f>
        <v/>
      </c>
      <c r="P221" s="19" t="str">
        <f>IFERROR(VLOOKUP(B221,'[1]SQA Test design plan'!$F$4:$K$400,5,FALSE),"")</f>
        <v/>
      </c>
      <c r="Q221" s="19" t="str">
        <f>IFERROR(VLOOKUP(B221,'[1]SQA Test design plan'!$F$4:$K$400,6,FALSE),"")</f>
        <v/>
      </c>
      <c r="R221" s="19"/>
      <c r="S221" s="21">
        <v>43283</v>
      </c>
      <c r="T221" s="21"/>
      <c r="U221" s="21"/>
      <c r="V221" s="21"/>
      <c r="W221" s="21"/>
      <c r="X221" s="21"/>
      <c r="Y221" s="21"/>
      <c r="Z221" s="22" t="s">
        <v>39</v>
      </c>
      <c r="AA221" s="36">
        <v>43283</v>
      </c>
      <c r="AB221" s="23">
        <v>9</v>
      </c>
      <c r="AC221" s="23" t="str">
        <f>IFERROR(VLOOKUP(B221,'[1]RICEW Tracker'!$C$17:$H$95,4,FALSE),"")</f>
        <v/>
      </c>
      <c r="AD221" s="23" t="str">
        <f>IFERROR(VLOOKUP(B221,'[1]RICEW Tracker'!$C$17:$H$95,5,FALSE),"")</f>
        <v/>
      </c>
      <c r="AE221" s="23" t="str">
        <f>IFERROR(VLOOKUP(B221,'[1]RICEW Tracker'!$C$17:$H$95,6,FALSE),"")</f>
        <v/>
      </c>
      <c r="AF221" s="23" t="str">
        <f>IFERROR(VLOOKUP(B221,'[1]RICEW Tracker'!$C$17:$H$95,7,FALSE),"")</f>
        <v/>
      </c>
      <c r="AG221" s="23" t="str">
        <f>IFERROR(VLOOKUP(D221,'[1]RICEW Tracker'!$C$17:$H$95,8,FALSE),"")</f>
        <v/>
      </c>
      <c r="AH221" s="24" t="str">
        <f t="shared" si="3"/>
        <v>Pending</v>
      </c>
      <c r="AI221" s="37" t="e">
        <f>AB221/N221</f>
        <v>#VALUE!</v>
      </c>
    </row>
    <row r="222" spans="1:35" s="41" customFormat="1" ht="15" hidden="1" customHeight="1" x14ac:dyDescent="0.25">
      <c r="A222" s="14" t="e">
        <f>VLOOKUP(WICERMaster[[#This Row],[RICEW ID]],[1]Sheet4!#REF!,1,FALSE)</f>
        <v>#REF!</v>
      </c>
      <c r="B222" s="15" t="s">
        <v>241</v>
      </c>
      <c r="C222" s="30" t="s">
        <v>242</v>
      </c>
      <c r="D222" s="16" t="s">
        <v>52</v>
      </c>
      <c r="E222" s="17" t="s">
        <v>33</v>
      </c>
      <c r="F222" s="17"/>
      <c r="G222" s="18" t="s">
        <v>34</v>
      </c>
      <c r="H222" s="18" t="s">
        <v>34</v>
      </c>
      <c r="I222" s="18" t="s">
        <v>35</v>
      </c>
      <c r="J222" s="17" t="s">
        <v>36</v>
      </c>
      <c r="K222" s="19" t="s">
        <v>37</v>
      </c>
      <c r="L222" s="20">
        <f>VLOOKUP(B222,'[2]Data from Pivot'!$F$4:$G$224,2,FALSE)</f>
        <v>43237</v>
      </c>
      <c r="M222" s="67" t="s">
        <v>38</v>
      </c>
      <c r="N222" s="19" t="str">
        <f>IFERROR(VLOOKUP(B222,'[1]SQA Test design plan'!$F$4:$K$400,3,FALSE),"")</f>
        <v/>
      </c>
      <c r="O222" s="19" t="str">
        <f>IFERROR(VLOOKUP(B222,'[1]SQA Test design plan'!$F$4:$K$400,4,FALSE),"")</f>
        <v/>
      </c>
      <c r="P222" s="19" t="str">
        <f>IFERROR(VLOOKUP(B222,'[1]SQA Test design plan'!$F$4:$K$400,5,FALSE),"")</f>
        <v/>
      </c>
      <c r="Q222" s="19" t="str">
        <f>IFERROR(VLOOKUP(B222,'[1]SQA Test design plan'!$F$4:$K$400,6,FALSE),"")</f>
        <v/>
      </c>
      <c r="R222" s="19"/>
      <c r="S222" s="21">
        <v>43283</v>
      </c>
      <c r="T222" s="21"/>
      <c r="U222" s="21"/>
      <c r="V222" s="21"/>
      <c r="W222" s="21"/>
      <c r="X222" s="21"/>
      <c r="Y222" s="21"/>
      <c r="Z222" s="21" t="s">
        <v>42</v>
      </c>
      <c r="AA222" s="36">
        <v>43283</v>
      </c>
      <c r="AB222" s="23" t="str">
        <f>IFERROR(VLOOKUP(B222,'[1]RICEW Tracker'!$C$10:$H$95,3,FALSE),"")</f>
        <v/>
      </c>
      <c r="AC222" s="23" t="str">
        <f>IFERROR(VLOOKUP(B222,'[1]RICEW Tracker'!$C$17:$H$95,4,FALSE),"")</f>
        <v/>
      </c>
      <c r="AD222" s="23" t="str">
        <f>IFERROR(VLOOKUP(B222,'[1]RICEW Tracker'!$C$17:$H$95,5,FALSE),"")</f>
        <v/>
      </c>
      <c r="AE222" s="23" t="str">
        <f>IFERROR(VLOOKUP(B222,'[1]RICEW Tracker'!$C$17:$H$95,6,FALSE),"")</f>
        <v/>
      </c>
      <c r="AF222" s="23" t="str">
        <f>IFERROR(VLOOKUP(B222,'[1]RICEW Tracker'!$C$17:$H$95,7,FALSE),"")</f>
        <v/>
      </c>
      <c r="AG222" s="23" t="str">
        <f>IFERROR(VLOOKUP(D222,'[1]RICEW Tracker'!$C$17:$H$95,8,FALSE),"")</f>
        <v/>
      </c>
      <c r="AH222" s="24" t="str">
        <f t="shared" si="3"/>
        <v>Not Started</v>
      </c>
      <c r="AI222" s="37" t="e">
        <f>AB222/N222</f>
        <v>#VALUE!</v>
      </c>
    </row>
    <row r="223" spans="1:35" s="26" customFormat="1" ht="15" hidden="1" customHeight="1" x14ac:dyDescent="0.25">
      <c r="A223" s="14" t="e">
        <f>VLOOKUP(WICERMaster[[#This Row],[RICEW ID]],[1]Sheet4!#REF!,1,FALSE)</f>
        <v>#REF!</v>
      </c>
      <c r="B223" s="15" t="s">
        <v>243</v>
      </c>
      <c r="C223" s="30" t="s">
        <v>244</v>
      </c>
      <c r="D223" s="16" t="s">
        <v>52</v>
      </c>
      <c r="E223" s="17" t="s">
        <v>33</v>
      </c>
      <c r="F223" s="17"/>
      <c r="G223" s="18" t="s">
        <v>34</v>
      </c>
      <c r="H223" s="18" t="s">
        <v>34</v>
      </c>
      <c r="I223" s="18" t="s">
        <v>35</v>
      </c>
      <c r="J223" s="17" t="s">
        <v>36</v>
      </c>
      <c r="K223" s="32" t="s">
        <v>100</v>
      </c>
      <c r="L223" s="31">
        <v>43308</v>
      </c>
      <c r="M223" s="66" t="s">
        <v>101</v>
      </c>
      <c r="N223" s="19">
        <v>7</v>
      </c>
      <c r="O223" s="19" t="str">
        <f>IFERROR(VLOOKUP(B223,'[1]SQA Test design plan'!$F$4:$K$400,4,FALSE),"")</f>
        <v/>
      </c>
      <c r="P223" s="19"/>
      <c r="Q223" s="19">
        <f>N223-P223</f>
        <v>7</v>
      </c>
      <c r="R223" s="19"/>
      <c r="S223" s="21">
        <v>43313</v>
      </c>
      <c r="T223" s="21"/>
      <c r="U223" s="21"/>
      <c r="V223" s="21"/>
      <c r="W223" s="21"/>
      <c r="X223" s="21"/>
      <c r="Y223" s="21"/>
      <c r="Z223" s="21" t="s">
        <v>102</v>
      </c>
      <c r="AA223" s="23"/>
      <c r="AB223" s="23" t="str">
        <f>IFERROR(VLOOKUP(B223,'[1]RICEW Tracker'!$C$10:$H$95,3,FALSE),"")</f>
        <v/>
      </c>
      <c r="AC223" s="23" t="str">
        <f>IFERROR(VLOOKUP(B223,'[1]RICEW Tracker'!$C$17:$H$95,4,FALSE),"")</f>
        <v/>
      </c>
      <c r="AD223" s="23" t="str">
        <f>IFERROR(VLOOKUP(B223,'[1]RICEW Tracker'!$C$17:$H$95,5,FALSE),"")</f>
        <v/>
      </c>
      <c r="AE223" s="23" t="str">
        <f>IFERROR(VLOOKUP(B223,'[1]RICEW Tracker'!$C$17:$H$95,6,FALSE),"")</f>
        <v/>
      </c>
      <c r="AF223" s="23" t="str">
        <f>IFERROR(VLOOKUP(B223,'[1]RICEW Tracker'!$C$17:$H$95,7,FALSE),"")</f>
        <v/>
      </c>
      <c r="AG223" s="23" t="str">
        <f>IFERROR(VLOOKUP(D223,'[1]RICEW Tracker'!$C$17:$H$95,8,FALSE),"")</f>
        <v/>
      </c>
      <c r="AH223" s="24" t="str">
        <f t="shared" si="3"/>
        <v>Not Started</v>
      </c>
      <c r="AI223" s="37"/>
    </row>
    <row r="224" spans="1:35" s="41" customFormat="1" ht="15" hidden="1" customHeight="1" x14ac:dyDescent="0.25">
      <c r="A224" s="14" t="e">
        <f>VLOOKUP(WICERMaster[[#This Row],[RICEW ID]],[1]Sheet4!#REF!,1,FALSE)</f>
        <v>#REF!</v>
      </c>
      <c r="B224" s="15" t="s">
        <v>245</v>
      </c>
      <c r="C224" s="16" t="s">
        <v>246</v>
      </c>
      <c r="D224" s="16" t="s">
        <v>52</v>
      </c>
      <c r="E224" s="17" t="s">
        <v>33</v>
      </c>
      <c r="F224" s="17"/>
      <c r="G224" s="18" t="s">
        <v>34</v>
      </c>
      <c r="H224" s="18" t="s">
        <v>34</v>
      </c>
      <c r="I224" s="18" t="s">
        <v>35</v>
      </c>
      <c r="J224" s="17" t="s">
        <v>36</v>
      </c>
      <c r="K224" s="32" t="s">
        <v>100</v>
      </c>
      <c r="L224" s="31">
        <v>43308</v>
      </c>
      <c r="M224" s="66" t="s">
        <v>101</v>
      </c>
      <c r="N224" s="19">
        <v>7</v>
      </c>
      <c r="O224" s="19" t="str">
        <f>IFERROR(VLOOKUP(B224,'[1]SQA Test design plan'!$F$4:$K$400,4,FALSE),"")</f>
        <v/>
      </c>
      <c r="P224" s="19"/>
      <c r="Q224" s="19">
        <f>N224-P224</f>
        <v>7</v>
      </c>
      <c r="R224" s="19"/>
      <c r="S224" s="21">
        <v>43313</v>
      </c>
      <c r="T224" s="21"/>
      <c r="U224" s="21"/>
      <c r="V224" s="21"/>
      <c r="W224" s="21"/>
      <c r="X224" s="21"/>
      <c r="Y224" s="21"/>
      <c r="Z224" s="21" t="s">
        <v>102</v>
      </c>
      <c r="AA224" s="23"/>
      <c r="AB224" s="23" t="str">
        <f>IFERROR(VLOOKUP(B224,'[1]RICEW Tracker'!$C$10:$H$95,3,FALSE),"")</f>
        <v/>
      </c>
      <c r="AC224" s="23" t="str">
        <f>IFERROR(VLOOKUP(B224,'[1]RICEW Tracker'!$C$17:$H$95,4,FALSE),"")</f>
        <v/>
      </c>
      <c r="AD224" s="23" t="str">
        <f>IFERROR(VLOOKUP(B224,'[1]RICEW Tracker'!$C$17:$H$95,5,FALSE),"")</f>
        <v/>
      </c>
      <c r="AE224" s="23" t="str">
        <f>IFERROR(VLOOKUP(B224,'[1]RICEW Tracker'!$C$17:$H$95,6,FALSE),"")</f>
        <v/>
      </c>
      <c r="AF224" s="23" t="str">
        <f>IFERROR(VLOOKUP(B224,'[1]RICEW Tracker'!$C$17:$H$95,7,FALSE),"")</f>
        <v/>
      </c>
      <c r="AG224" s="23" t="str">
        <f>IFERROR(VLOOKUP(D224,'[1]RICEW Tracker'!$C$17:$H$95,8,FALSE),"")</f>
        <v/>
      </c>
      <c r="AH224" s="24" t="str">
        <f t="shared" si="3"/>
        <v>Not Started</v>
      </c>
      <c r="AI224" s="37"/>
    </row>
    <row r="225" spans="1:35" s="26" customFormat="1" ht="15" hidden="1" customHeight="1" x14ac:dyDescent="0.25">
      <c r="A225" s="14" t="e">
        <f>VLOOKUP(WICERMaster[[#This Row],[RICEW ID]],[1]Sheet4!#REF!,1,FALSE)</f>
        <v>#REF!</v>
      </c>
      <c r="B225" s="15" t="s">
        <v>247</v>
      </c>
      <c r="C225" s="16" t="s">
        <v>248</v>
      </c>
      <c r="D225" s="16" t="s">
        <v>52</v>
      </c>
      <c r="E225" s="17" t="s">
        <v>33</v>
      </c>
      <c r="F225" s="17"/>
      <c r="G225" s="18" t="s">
        <v>34</v>
      </c>
      <c r="H225" s="18" t="s">
        <v>34</v>
      </c>
      <c r="I225" s="18" t="s">
        <v>35</v>
      </c>
      <c r="J225" s="17" t="s">
        <v>36</v>
      </c>
      <c r="K225" s="32" t="s">
        <v>100</v>
      </c>
      <c r="L225" s="31">
        <v>43308</v>
      </c>
      <c r="M225" s="66" t="s">
        <v>101</v>
      </c>
      <c r="N225" s="19">
        <v>7</v>
      </c>
      <c r="O225" s="19" t="str">
        <f>IFERROR(VLOOKUP(B225,'[1]SQA Test design plan'!$F$4:$K$400,4,FALSE),"")</f>
        <v/>
      </c>
      <c r="P225" s="19"/>
      <c r="Q225" s="19">
        <f>N225-P225</f>
        <v>7</v>
      </c>
      <c r="R225" s="19"/>
      <c r="S225" s="21">
        <v>43313</v>
      </c>
      <c r="T225" s="21"/>
      <c r="U225" s="21"/>
      <c r="V225" s="21"/>
      <c r="W225" s="21"/>
      <c r="X225" s="21"/>
      <c r="Y225" s="21"/>
      <c r="Z225" s="21" t="s">
        <v>102</v>
      </c>
      <c r="AA225" s="23"/>
      <c r="AB225" s="23" t="str">
        <f>IFERROR(VLOOKUP(B225,'[1]RICEW Tracker'!$C$10:$H$95,3,FALSE),"")</f>
        <v/>
      </c>
      <c r="AC225" s="23" t="str">
        <f>IFERROR(VLOOKUP(B225,'[1]RICEW Tracker'!$C$17:$H$95,4,FALSE),"")</f>
        <v/>
      </c>
      <c r="AD225" s="23" t="str">
        <f>IFERROR(VLOOKUP(B225,'[1]RICEW Tracker'!$C$17:$H$95,5,FALSE),"")</f>
        <v/>
      </c>
      <c r="AE225" s="23" t="str">
        <f>IFERROR(VLOOKUP(B225,'[1]RICEW Tracker'!$C$17:$H$95,6,FALSE),"")</f>
        <v/>
      </c>
      <c r="AF225" s="23" t="str">
        <f>IFERROR(VLOOKUP(B225,'[1]RICEW Tracker'!$C$17:$H$95,7,FALSE),"")</f>
        <v/>
      </c>
      <c r="AG225" s="23" t="str">
        <f>IFERROR(VLOOKUP(D225,'[1]RICEW Tracker'!$C$17:$H$95,8,FALSE),"")</f>
        <v/>
      </c>
      <c r="AH225" s="24" t="str">
        <f t="shared" si="3"/>
        <v>Not Started</v>
      </c>
      <c r="AI225" s="37"/>
    </row>
    <row r="226" spans="1:35" s="26" customFormat="1" ht="15" hidden="1" customHeight="1" x14ac:dyDescent="0.25">
      <c r="A226" s="14" t="e">
        <f>VLOOKUP(WICERMaster[[#This Row],[RICEW ID]],[1]Sheet4!#REF!,1,FALSE)</f>
        <v>#REF!</v>
      </c>
      <c r="B226" s="15" t="s">
        <v>249</v>
      </c>
      <c r="C226" s="16" t="s">
        <v>250</v>
      </c>
      <c r="D226" s="16" t="s">
        <v>52</v>
      </c>
      <c r="E226" s="17" t="s">
        <v>33</v>
      </c>
      <c r="F226" s="17"/>
      <c r="G226" s="18" t="s">
        <v>34</v>
      </c>
      <c r="H226" s="18" t="s">
        <v>34</v>
      </c>
      <c r="I226" s="18" t="s">
        <v>35</v>
      </c>
      <c r="J226" s="17" t="s">
        <v>36</v>
      </c>
      <c r="K226" s="19" t="s">
        <v>37</v>
      </c>
      <c r="L226" s="20">
        <f>VLOOKUP(B226,'[2]Data from Pivot'!$F$4:$G$224,2,FALSE)</f>
        <v>43242</v>
      </c>
      <c r="M226" s="67" t="s">
        <v>101</v>
      </c>
      <c r="N226" s="19" t="str">
        <f>IFERROR(VLOOKUP(B226,'[1]SQA Test design plan'!$F$4:$K$400,3,FALSE),"")</f>
        <v/>
      </c>
      <c r="O226" s="19" t="str">
        <f>IFERROR(VLOOKUP(B226,'[1]SQA Test design plan'!$F$4:$K$400,4,FALSE),"")</f>
        <v/>
      </c>
      <c r="P226" s="19" t="str">
        <f>IFERROR(VLOOKUP(B226,'[1]SQA Test design plan'!$F$4:$K$400,5,FALSE),"")</f>
        <v/>
      </c>
      <c r="Q226" s="19" t="str">
        <f>IFERROR(VLOOKUP(B226,'[1]SQA Test design plan'!$F$4:$K$400,6,FALSE),"")</f>
        <v/>
      </c>
      <c r="R226" s="19"/>
      <c r="S226" s="21">
        <f>AA226</f>
        <v>43284</v>
      </c>
      <c r="T226" s="21"/>
      <c r="U226" s="21"/>
      <c r="V226" s="21"/>
      <c r="W226" s="21"/>
      <c r="X226" s="21"/>
      <c r="Y226" s="21"/>
      <c r="Z226" s="21" t="s">
        <v>102</v>
      </c>
      <c r="AA226" s="36">
        <v>43284</v>
      </c>
      <c r="AB226" s="23" t="str">
        <f>IFERROR(VLOOKUP(B226,'[1]RICEW Tracker'!$C$10:$H$95,3,FALSE),"")</f>
        <v/>
      </c>
      <c r="AC226" s="23" t="str">
        <f>IFERROR(VLOOKUP(B226,'[1]RICEW Tracker'!$C$17:$H$95,4,FALSE),"")</f>
        <v/>
      </c>
      <c r="AD226" s="23" t="str">
        <f>IFERROR(VLOOKUP(B226,'[1]RICEW Tracker'!$C$17:$H$95,5,FALSE),"")</f>
        <v/>
      </c>
      <c r="AE226" s="23" t="str">
        <f>IFERROR(VLOOKUP(B226,'[1]RICEW Tracker'!$C$17:$H$95,6,FALSE),"")</f>
        <v/>
      </c>
      <c r="AF226" s="23" t="str">
        <f>IFERROR(VLOOKUP(B226,'[1]RICEW Tracker'!$C$17:$H$95,7,FALSE),"")</f>
        <v/>
      </c>
      <c r="AG226" s="23" t="str">
        <f>IFERROR(VLOOKUP(D226,'[1]RICEW Tracker'!$C$17:$H$95,8,FALSE),"")</f>
        <v/>
      </c>
      <c r="AH226" s="24" t="str">
        <f t="shared" si="3"/>
        <v>Not Started</v>
      </c>
      <c r="AI226" s="37"/>
    </row>
    <row r="227" spans="1:35" s="26" customFormat="1" ht="15" hidden="1" customHeight="1" x14ac:dyDescent="0.25">
      <c r="A227" s="14" t="e">
        <f>VLOOKUP(WICERMaster[[#This Row],[RICEW ID]],[1]Sheet4!#REF!,1,FALSE)</f>
        <v>#REF!</v>
      </c>
      <c r="B227" s="15" t="s">
        <v>251</v>
      </c>
      <c r="C227" s="16" t="s">
        <v>252</v>
      </c>
      <c r="D227" s="16" t="s">
        <v>52</v>
      </c>
      <c r="E227" s="17" t="s">
        <v>33</v>
      </c>
      <c r="F227" s="17"/>
      <c r="G227" s="18" t="s">
        <v>34</v>
      </c>
      <c r="H227" s="18" t="s">
        <v>34</v>
      </c>
      <c r="I227" s="18" t="s">
        <v>35</v>
      </c>
      <c r="J227" s="17" t="s">
        <v>36</v>
      </c>
      <c r="K227" s="19" t="s">
        <v>37</v>
      </c>
      <c r="L227" s="20">
        <f>VLOOKUP(B227,'[2]Data from Pivot'!$F$4:$G$224,2,FALSE)</f>
        <v>43245</v>
      </c>
      <c r="M227" s="67" t="s">
        <v>38</v>
      </c>
      <c r="N227" s="19" t="str">
        <f>IFERROR(VLOOKUP(B227,'[1]SQA Test design plan'!$F$4:$K$400,3,FALSE),"")</f>
        <v/>
      </c>
      <c r="O227" s="19" t="str">
        <f>IFERROR(VLOOKUP(B227,'[1]SQA Test design plan'!$F$4:$K$400,4,FALSE),"")</f>
        <v/>
      </c>
      <c r="P227" s="19" t="str">
        <f>IFERROR(VLOOKUP(B227,'[1]SQA Test design plan'!$F$4:$K$400,5,FALSE),"")</f>
        <v/>
      </c>
      <c r="Q227" s="19" t="str">
        <f>IFERROR(VLOOKUP(B227,'[1]SQA Test design plan'!$F$4:$K$400,6,FALSE),"")</f>
        <v/>
      </c>
      <c r="R227" s="19"/>
      <c r="S227" s="21">
        <v>43283</v>
      </c>
      <c r="T227" s="21"/>
      <c r="U227" s="21"/>
      <c r="V227" s="21"/>
      <c r="W227" s="21"/>
      <c r="X227" s="21"/>
      <c r="Y227" s="21"/>
      <c r="Z227" s="21" t="s">
        <v>42</v>
      </c>
      <c r="AA227" s="36">
        <v>43283</v>
      </c>
      <c r="AB227" s="23" t="str">
        <f>IFERROR(VLOOKUP(B227,'[1]RICEW Tracker'!$C$10:$H$95,3,FALSE),"")</f>
        <v/>
      </c>
      <c r="AC227" s="23" t="str">
        <f>IFERROR(VLOOKUP(B227,'[1]RICEW Tracker'!$C$17:$H$95,4,FALSE),"")</f>
        <v/>
      </c>
      <c r="AD227" s="23" t="str">
        <f>IFERROR(VLOOKUP(B227,'[1]RICEW Tracker'!$C$17:$H$95,5,FALSE),"")</f>
        <v/>
      </c>
      <c r="AE227" s="23" t="str">
        <f>IFERROR(VLOOKUP(B227,'[1]RICEW Tracker'!$C$17:$H$95,6,FALSE),"")</f>
        <v/>
      </c>
      <c r="AF227" s="23" t="str">
        <f>IFERROR(VLOOKUP(B227,'[1]RICEW Tracker'!$C$17:$H$95,7,FALSE),"")</f>
        <v/>
      </c>
      <c r="AG227" s="23" t="str">
        <f>IFERROR(VLOOKUP(D227,'[1]RICEW Tracker'!$C$17:$H$95,8,FALSE),"")</f>
        <v/>
      </c>
      <c r="AH227" s="24" t="str">
        <f t="shared" si="3"/>
        <v>Not Started</v>
      </c>
      <c r="AI227" s="37" t="e">
        <f>AB227/N227</f>
        <v>#VALUE!</v>
      </c>
    </row>
    <row r="228" spans="1:35" s="26" customFormat="1" ht="15" hidden="1" customHeight="1" x14ac:dyDescent="0.25">
      <c r="A228" s="14" t="e">
        <f>VLOOKUP(WICERMaster[[#This Row],[RICEW ID]],[1]Sheet4!#REF!,1,FALSE)</f>
        <v>#REF!</v>
      </c>
      <c r="B228" s="15" t="s">
        <v>258</v>
      </c>
      <c r="C228" s="16" t="s">
        <v>259</v>
      </c>
      <c r="D228" s="16" t="s">
        <v>52</v>
      </c>
      <c r="E228" s="17" t="s">
        <v>33</v>
      </c>
      <c r="F228" s="17"/>
      <c r="G228" s="18" t="s">
        <v>34</v>
      </c>
      <c r="H228" s="18" t="s">
        <v>34</v>
      </c>
      <c r="I228" s="18" t="s">
        <v>35</v>
      </c>
      <c r="J228" s="17" t="s">
        <v>36</v>
      </c>
      <c r="K228" s="32" t="s">
        <v>100</v>
      </c>
      <c r="L228" s="31">
        <v>43308</v>
      </c>
      <c r="M228" s="66" t="s">
        <v>101</v>
      </c>
      <c r="N228" s="19">
        <v>7</v>
      </c>
      <c r="O228" s="19" t="str">
        <f>IFERROR(VLOOKUP(B228,'[1]SQA Test design plan'!$F$4:$K$400,4,FALSE),"")</f>
        <v/>
      </c>
      <c r="P228" s="19"/>
      <c r="Q228" s="19">
        <f>N228-P228</f>
        <v>7</v>
      </c>
      <c r="R228" s="19"/>
      <c r="S228" s="21">
        <v>43313</v>
      </c>
      <c r="T228" s="21"/>
      <c r="U228" s="21"/>
      <c r="V228" s="21"/>
      <c r="W228" s="21"/>
      <c r="X228" s="21"/>
      <c r="Y228" s="21"/>
      <c r="Z228" s="21" t="s">
        <v>102</v>
      </c>
      <c r="AA228" s="23"/>
      <c r="AB228" s="23" t="str">
        <f>IFERROR(VLOOKUP(B228,'[1]RICEW Tracker'!$C$10:$H$95,3,FALSE),"")</f>
        <v/>
      </c>
      <c r="AC228" s="23" t="str">
        <f>IFERROR(VLOOKUP(B228,'[1]RICEW Tracker'!$C$17:$H$95,4,FALSE),"")</f>
        <v/>
      </c>
      <c r="AD228" s="23" t="str">
        <f>IFERROR(VLOOKUP(B228,'[1]RICEW Tracker'!$C$17:$H$95,5,FALSE),"")</f>
        <v/>
      </c>
      <c r="AE228" s="23" t="str">
        <f>IFERROR(VLOOKUP(B228,'[1]RICEW Tracker'!$C$17:$H$95,6,FALSE),"")</f>
        <v/>
      </c>
      <c r="AF228" s="23" t="str">
        <f>IFERROR(VLOOKUP(B228,'[1]RICEW Tracker'!$C$17:$H$95,7,FALSE),"")</f>
        <v/>
      </c>
      <c r="AG228" s="23" t="str">
        <f>IFERROR(VLOOKUP(D228,'[1]RICEW Tracker'!$C$17:$H$95,8,FALSE),"")</f>
        <v/>
      </c>
      <c r="AH228" s="24" t="str">
        <f t="shared" si="3"/>
        <v>Not Started</v>
      </c>
      <c r="AI228" s="37"/>
    </row>
    <row r="229" spans="1:35" s="26" customFormat="1" ht="15" hidden="1" customHeight="1" x14ac:dyDescent="0.25">
      <c r="A229" s="14" t="e">
        <f>VLOOKUP(WICERMaster[[#This Row],[RICEW ID]],[1]Sheet4!#REF!,1,FALSE)</f>
        <v>#REF!</v>
      </c>
      <c r="B229" s="15" t="s">
        <v>266</v>
      </c>
      <c r="C229" s="16" t="s">
        <v>267</v>
      </c>
      <c r="D229" s="16" t="s">
        <v>52</v>
      </c>
      <c r="E229" s="17" t="s">
        <v>33</v>
      </c>
      <c r="F229" s="17"/>
      <c r="G229" s="18" t="s">
        <v>34</v>
      </c>
      <c r="H229" s="18" t="s">
        <v>34</v>
      </c>
      <c r="I229" s="18" t="s">
        <v>35</v>
      </c>
      <c r="J229" s="17" t="s">
        <v>36</v>
      </c>
      <c r="K229" s="19" t="s">
        <v>37</v>
      </c>
      <c r="L229" s="20">
        <f>VLOOKUP(B229,'[2]Data from Pivot'!$F$4:$G$224,2,FALSE)</f>
        <v>43242</v>
      </c>
      <c r="M229" s="67" t="s">
        <v>101</v>
      </c>
      <c r="N229" s="19" t="str">
        <f>IFERROR(VLOOKUP(B229,'[1]SQA Test design plan'!$F$4:$K$400,3,FALSE),"")</f>
        <v/>
      </c>
      <c r="O229" s="19" t="str">
        <f>IFERROR(VLOOKUP(B229,'[1]SQA Test design plan'!$F$4:$K$400,4,FALSE),"")</f>
        <v/>
      </c>
      <c r="P229" s="19" t="str">
        <f>IFERROR(VLOOKUP(B229,'[1]SQA Test design plan'!$F$4:$K$400,5,FALSE),"")</f>
        <v/>
      </c>
      <c r="Q229" s="19" t="str">
        <f>IFERROR(VLOOKUP(B229,'[1]SQA Test design plan'!$F$4:$K$400,6,FALSE),"")</f>
        <v/>
      </c>
      <c r="R229" s="19"/>
      <c r="S229" s="21">
        <v>43287</v>
      </c>
      <c r="T229" s="21"/>
      <c r="U229" s="21"/>
      <c r="V229" s="21"/>
      <c r="W229" s="21"/>
      <c r="X229" s="21"/>
      <c r="Y229" s="21"/>
      <c r="Z229" s="21" t="s">
        <v>102</v>
      </c>
      <c r="AA229" s="23"/>
      <c r="AB229" s="23" t="str">
        <f>IFERROR(VLOOKUP(B229,'[1]RICEW Tracker'!$C$10:$H$95,3,FALSE),"")</f>
        <v/>
      </c>
      <c r="AC229" s="23" t="str">
        <f>IFERROR(VLOOKUP(B229,'[1]RICEW Tracker'!$C$17:$H$95,4,FALSE),"")</f>
        <v/>
      </c>
      <c r="AD229" s="23" t="str">
        <f>IFERROR(VLOOKUP(B229,'[1]RICEW Tracker'!$C$17:$H$95,5,FALSE),"")</f>
        <v/>
      </c>
      <c r="AE229" s="23" t="str">
        <f>IFERROR(VLOOKUP(B229,'[1]RICEW Tracker'!$C$17:$H$95,6,FALSE),"")</f>
        <v/>
      </c>
      <c r="AF229" s="23" t="str">
        <f>IFERROR(VLOOKUP(B229,'[1]RICEW Tracker'!$C$17:$H$95,7,FALSE),"")</f>
        <v/>
      </c>
      <c r="AG229" s="23" t="str">
        <f>IFERROR(VLOOKUP(D229,'[1]RICEW Tracker'!$C$17:$H$95,8,FALSE),"")</f>
        <v/>
      </c>
      <c r="AH229" s="24" t="str">
        <f t="shared" si="3"/>
        <v>Not Started</v>
      </c>
      <c r="AI229" s="37"/>
    </row>
    <row r="230" spans="1:35" s="26" customFormat="1" ht="15" hidden="1" customHeight="1" x14ac:dyDescent="0.25">
      <c r="A230" s="14" t="e">
        <f>VLOOKUP(WICERMaster[[#This Row],[RICEW ID]],[1]Sheet4!#REF!,1,FALSE)</f>
        <v>#REF!</v>
      </c>
      <c r="B230" s="15" t="s">
        <v>268</v>
      </c>
      <c r="C230" s="16" t="s">
        <v>269</v>
      </c>
      <c r="D230" s="16" t="s">
        <v>52</v>
      </c>
      <c r="E230" s="17" t="s">
        <v>33</v>
      </c>
      <c r="F230" s="17"/>
      <c r="G230" s="18" t="s">
        <v>34</v>
      </c>
      <c r="H230" s="18" t="s">
        <v>34</v>
      </c>
      <c r="I230" s="18" t="s">
        <v>35</v>
      </c>
      <c r="J230" s="17" t="s">
        <v>36</v>
      </c>
      <c r="K230" s="19" t="s">
        <v>37</v>
      </c>
      <c r="L230" s="20">
        <f>VLOOKUP(B230,'[2]Data from Pivot'!$F$4:$G$224,2,FALSE)</f>
        <v>43245</v>
      </c>
      <c r="M230" s="67" t="s">
        <v>101</v>
      </c>
      <c r="N230" s="19" t="str">
        <f>IFERROR(VLOOKUP(B230,'[1]SQA Test design plan'!$F$4:$K$400,3,FALSE),"")</f>
        <v/>
      </c>
      <c r="O230" s="19" t="str">
        <f>IFERROR(VLOOKUP(B230,'[1]SQA Test design plan'!$F$4:$K$400,4,FALSE),"")</f>
        <v/>
      </c>
      <c r="P230" s="19" t="str">
        <f>IFERROR(VLOOKUP(B230,'[1]SQA Test design plan'!$F$4:$K$400,5,FALSE),"")</f>
        <v/>
      </c>
      <c r="Q230" s="19" t="str">
        <f>IFERROR(VLOOKUP(B230,'[1]SQA Test design plan'!$F$4:$K$400,6,FALSE),"")</f>
        <v/>
      </c>
      <c r="R230" s="19"/>
      <c r="S230" s="21">
        <v>43287</v>
      </c>
      <c r="T230" s="21"/>
      <c r="U230" s="21"/>
      <c r="V230" s="21"/>
      <c r="W230" s="21"/>
      <c r="X230" s="21"/>
      <c r="Y230" s="21"/>
      <c r="Z230" s="21" t="s">
        <v>102</v>
      </c>
      <c r="AA230" s="23"/>
      <c r="AB230" s="23" t="str">
        <f>IFERROR(VLOOKUP(B230,'[1]RICEW Tracker'!$C$10:$H$95,3,FALSE),"")</f>
        <v/>
      </c>
      <c r="AC230" s="23" t="str">
        <f>IFERROR(VLOOKUP(B230,'[1]RICEW Tracker'!$C$17:$H$95,4,FALSE),"")</f>
        <v/>
      </c>
      <c r="AD230" s="23" t="str">
        <f>IFERROR(VLOOKUP(B230,'[1]RICEW Tracker'!$C$17:$H$95,5,FALSE),"")</f>
        <v/>
      </c>
      <c r="AE230" s="23" t="str">
        <f>IFERROR(VLOOKUP(B230,'[1]RICEW Tracker'!$C$17:$H$95,6,FALSE),"")</f>
        <v/>
      </c>
      <c r="AF230" s="23" t="str">
        <f>IFERROR(VLOOKUP(B230,'[1]RICEW Tracker'!$C$17:$H$95,7,FALSE),"")</f>
        <v/>
      </c>
      <c r="AG230" s="23" t="str">
        <f>IFERROR(VLOOKUP(D230,'[1]RICEW Tracker'!$C$17:$H$95,8,FALSE),"")</f>
        <v/>
      </c>
      <c r="AH230" s="24" t="str">
        <f t="shared" si="3"/>
        <v>Not Started</v>
      </c>
      <c r="AI230" s="37"/>
    </row>
    <row r="231" spans="1:35" s="26" customFormat="1" ht="15" hidden="1" customHeight="1" x14ac:dyDescent="0.25">
      <c r="A231" s="14" t="e">
        <f>VLOOKUP(WICERMaster[[#This Row],[RICEW ID]],[1]Sheet4!#REF!,1,FALSE)</f>
        <v>#REF!</v>
      </c>
      <c r="B231" s="15" t="s">
        <v>272</v>
      </c>
      <c r="C231" s="16" t="s">
        <v>273</v>
      </c>
      <c r="D231" s="16" t="s">
        <v>52</v>
      </c>
      <c r="E231" s="17" t="s">
        <v>33</v>
      </c>
      <c r="F231" s="17"/>
      <c r="G231" s="18" t="s">
        <v>34</v>
      </c>
      <c r="H231" s="18" t="s">
        <v>34</v>
      </c>
      <c r="I231" s="18" t="s">
        <v>35</v>
      </c>
      <c r="J231" s="17" t="s">
        <v>36</v>
      </c>
      <c r="K231" s="32" t="s">
        <v>100</v>
      </c>
      <c r="L231" s="31">
        <v>43308</v>
      </c>
      <c r="M231" s="66" t="s">
        <v>101</v>
      </c>
      <c r="N231" s="19">
        <v>7</v>
      </c>
      <c r="O231" s="19" t="str">
        <f>IFERROR(VLOOKUP(B231,'[1]SQA Test design plan'!$F$4:$K$400,4,FALSE),"")</f>
        <v/>
      </c>
      <c r="P231" s="19"/>
      <c r="Q231" s="19">
        <f>N231-P231</f>
        <v>7</v>
      </c>
      <c r="R231" s="19"/>
      <c r="S231" s="21">
        <v>43313</v>
      </c>
      <c r="T231" s="21"/>
      <c r="U231" s="21"/>
      <c r="V231" s="21"/>
      <c r="W231" s="21"/>
      <c r="X231" s="21"/>
      <c r="Y231" s="21"/>
      <c r="Z231" s="21" t="s">
        <v>102</v>
      </c>
      <c r="AA231" s="23"/>
      <c r="AB231" s="23" t="str">
        <f>IFERROR(VLOOKUP(B231,'[1]RICEW Tracker'!$C$10:$H$95,3,FALSE),"")</f>
        <v/>
      </c>
      <c r="AC231" s="23" t="str">
        <f>IFERROR(VLOOKUP(B231,'[1]RICEW Tracker'!$C$17:$H$95,4,FALSE),"")</f>
        <v/>
      </c>
      <c r="AD231" s="23" t="str">
        <f>IFERROR(VLOOKUP(B231,'[1]RICEW Tracker'!$C$17:$H$95,5,FALSE),"")</f>
        <v/>
      </c>
      <c r="AE231" s="23" t="str">
        <f>IFERROR(VLOOKUP(B231,'[1]RICEW Tracker'!$C$17:$H$95,6,FALSE),"")</f>
        <v/>
      </c>
      <c r="AF231" s="23" t="str">
        <f>IFERROR(VLOOKUP(B231,'[1]RICEW Tracker'!$C$17:$H$95,7,FALSE),"")</f>
        <v/>
      </c>
      <c r="AG231" s="23" t="str">
        <f>IFERROR(VLOOKUP(D231,'[1]RICEW Tracker'!$C$17:$H$95,8,FALSE),"")</f>
        <v/>
      </c>
      <c r="AH231" s="24" t="str">
        <f t="shared" si="3"/>
        <v>Not Started</v>
      </c>
      <c r="AI231" s="37"/>
    </row>
    <row r="232" spans="1:35" s="26" customFormat="1" ht="15" hidden="1" customHeight="1" x14ac:dyDescent="0.25">
      <c r="A232" s="14" t="e">
        <f>VLOOKUP(WICERMaster[[#This Row],[RICEW ID]],[1]Sheet4!#REF!,1,FALSE)</f>
        <v>#REF!</v>
      </c>
      <c r="B232" s="15" t="s">
        <v>274</v>
      </c>
      <c r="C232" s="16" t="s">
        <v>275</v>
      </c>
      <c r="D232" s="16" t="s">
        <v>52</v>
      </c>
      <c r="E232" s="17" t="s">
        <v>33</v>
      </c>
      <c r="F232" s="17"/>
      <c r="G232" s="18" t="s">
        <v>34</v>
      </c>
      <c r="H232" s="18" t="s">
        <v>34</v>
      </c>
      <c r="I232" s="18" t="s">
        <v>35</v>
      </c>
      <c r="J232" s="17" t="s">
        <v>36</v>
      </c>
      <c r="K232" s="32" t="s">
        <v>100</v>
      </c>
      <c r="L232" s="31">
        <v>43308</v>
      </c>
      <c r="M232" s="66" t="s">
        <v>101</v>
      </c>
      <c r="N232" s="19">
        <v>7</v>
      </c>
      <c r="O232" s="19" t="str">
        <f>IFERROR(VLOOKUP(B232,'[1]SQA Test design plan'!$F$4:$K$400,4,FALSE),"")</f>
        <v/>
      </c>
      <c r="P232" s="19"/>
      <c r="Q232" s="19">
        <f>N232-P232</f>
        <v>7</v>
      </c>
      <c r="R232" s="19"/>
      <c r="S232" s="21">
        <v>43313</v>
      </c>
      <c r="T232" s="21"/>
      <c r="U232" s="21"/>
      <c r="V232" s="21"/>
      <c r="W232" s="21"/>
      <c r="X232" s="21"/>
      <c r="Y232" s="21"/>
      <c r="Z232" s="21" t="s">
        <v>102</v>
      </c>
      <c r="AA232" s="23"/>
      <c r="AB232" s="23" t="str">
        <f>IFERROR(VLOOKUP(B232,'[1]RICEW Tracker'!$C$10:$H$95,3,FALSE),"")</f>
        <v/>
      </c>
      <c r="AC232" s="23" t="str">
        <f>IFERROR(VLOOKUP(B232,'[1]RICEW Tracker'!$C$17:$H$95,4,FALSE),"")</f>
        <v/>
      </c>
      <c r="AD232" s="23" t="str">
        <f>IFERROR(VLOOKUP(B232,'[1]RICEW Tracker'!$C$17:$H$95,5,FALSE),"")</f>
        <v/>
      </c>
      <c r="AE232" s="23" t="str">
        <f>IFERROR(VLOOKUP(B232,'[1]RICEW Tracker'!$C$17:$H$95,6,FALSE),"")</f>
        <v/>
      </c>
      <c r="AF232" s="23" t="str">
        <f>IFERROR(VLOOKUP(B232,'[1]RICEW Tracker'!$C$17:$H$95,7,FALSE),"")</f>
        <v/>
      </c>
      <c r="AG232" s="23" t="str">
        <f>IFERROR(VLOOKUP(D232,'[1]RICEW Tracker'!$C$17:$H$95,8,FALSE),"")</f>
        <v/>
      </c>
      <c r="AH232" s="24" t="str">
        <f t="shared" si="3"/>
        <v>Not Started</v>
      </c>
      <c r="AI232" s="37"/>
    </row>
    <row r="233" spans="1:35" s="26" customFormat="1" ht="15" hidden="1" customHeight="1" x14ac:dyDescent="0.25">
      <c r="A233" s="14" t="e">
        <f>VLOOKUP(WICERMaster[[#This Row],[RICEW ID]],[1]Sheet4!#REF!,1,FALSE)</f>
        <v>#REF!</v>
      </c>
      <c r="B233" s="15" t="s">
        <v>282</v>
      </c>
      <c r="C233" s="16" t="s">
        <v>283</v>
      </c>
      <c r="D233" s="16" t="s">
        <v>52</v>
      </c>
      <c r="E233" s="17" t="s">
        <v>33</v>
      </c>
      <c r="F233" s="17"/>
      <c r="G233" s="18" t="s">
        <v>34</v>
      </c>
      <c r="H233" s="18" t="s">
        <v>34</v>
      </c>
      <c r="I233" s="18" t="s">
        <v>35</v>
      </c>
      <c r="J233" s="17" t="s">
        <v>36</v>
      </c>
      <c r="K233" s="32" t="s">
        <v>100</v>
      </c>
      <c r="L233" s="46" t="e">
        <f>VLOOKUP(B233,'[1]SQA Execution Plan'!$C$13:$BG$76,51,FALSE)</f>
        <v>#N/A</v>
      </c>
      <c r="M233" s="67" t="s">
        <v>155</v>
      </c>
      <c r="N233" s="47" t="e">
        <f>VLOOKUP(B233,'[1]SQA Execution Plan'!$C$13:$BG$76,54,FALSE)</f>
        <v>#N/A</v>
      </c>
      <c r="O233" s="47" t="e">
        <f>VLOOKUP(B233,'[1]SQA Execution Plan'!$C$13:$BG$76,55,FALSE)</f>
        <v>#N/A</v>
      </c>
      <c r="P233" s="47" t="e">
        <f>VLOOKUP(B233,'[1]SQA Execution Plan'!$C$13:$BG$76,56,FALSE)</f>
        <v>#N/A</v>
      </c>
      <c r="Q233" s="47" t="e">
        <f>VLOOKUP(B233,'[1]SQA Execution Plan'!$C$13:$BG$76,57,FALSE)</f>
        <v>#N/A</v>
      </c>
      <c r="R233" s="47"/>
      <c r="S233" s="21" t="e">
        <f>#REF!+3</f>
        <v>#REF!</v>
      </c>
      <c r="T233" s="21"/>
      <c r="U233" s="21"/>
      <c r="V233" s="21"/>
      <c r="W233" s="21"/>
      <c r="X233" s="21"/>
      <c r="Y233" s="21"/>
      <c r="Z233" s="21" t="s">
        <v>42</v>
      </c>
      <c r="AA233" s="23"/>
      <c r="AB233" s="23" t="str">
        <f>IFERROR(VLOOKUP(B233,'[1]RICEW Tracker'!$C$10:$H$95,3,FALSE),"")</f>
        <v/>
      </c>
      <c r="AC233" s="23" t="str">
        <f>IFERROR(VLOOKUP(B233,'[1]RICEW Tracker'!$C$17:$H$95,4,FALSE),"")</f>
        <v/>
      </c>
      <c r="AD233" s="23" t="str">
        <f>IFERROR(VLOOKUP(B233,'[1]RICEW Tracker'!$C$17:$H$95,5,FALSE),"")</f>
        <v/>
      </c>
      <c r="AE233" s="23" t="str">
        <f>IFERROR(VLOOKUP(B233,'[1]RICEW Tracker'!$C$17:$H$95,6,FALSE),"")</f>
        <v/>
      </c>
      <c r="AF233" s="23" t="str">
        <f>IFERROR(VLOOKUP(B233,'[1]RICEW Tracker'!$C$17:$H$95,7,FALSE),"")</f>
        <v/>
      </c>
      <c r="AG233" s="23" t="str">
        <f>IFERROR(VLOOKUP(D233,'[1]RICEW Tracker'!$C$17:$H$95,8,FALSE),"")</f>
        <v/>
      </c>
      <c r="AH233" s="24" t="str">
        <f t="shared" si="3"/>
        <v/>
      </c>
      <c r="AI233" s="37"/>
    </row>
    <row r="234" spans="1:35" s="41" customFormat="1" ht="15" hidden="1" customHeight="1" x14ac:dyDescent="0.25">
      <c r="A234" s="14" t="e">
        <f>VLOOKUP(WICERMaster[[#This Row],[RICEW ID]],[1]Sheet4!#REF!,1,FALSE)</f>
        <v>#REF!</v>
      </c>
      <c r="B234" s="15" t="s">
        <v>286</v>
      </c>
      <c r="C234" s="16" t="s">
        <v>287</v>
      </c>
      <c r="D234" s="16" t="s">
        <v>52</v>
      </c>
      <c r="E234" s="17" t="s">
        <v>33</v>
      </c>
      <c r="F234" s="17"/>
      <c r="G234" s="18" t="s">
        <v>34</v>
      </c>
      <c r="H234" s="18" t="s">
        <v>34</v>
      </c>
      <c r="I234" s="18" t="s">
        <v>35</v>
      </c>
      <c r="J234" s="17" t="s">
        <v>36</v>
      </c>
      <c r="K234" s="32" t="s">
        <v>100</v>
      </c>
      <c r="L234" s="31">
        <v>43315</v>
      </c>
      <c r="M234" s="66" t="s">
        <v>101</v>
      </c>
      <c r="N234" s="19">
        <v>7</v>
      </c>
      <c r="O234" s="19"/>
      <c r="P234" s="19"/>
      <c r="Q234" s="19">
        <f>N234</f>
        <v>7</v>
      </c>
      <c r="R234" s="19"/>
      <c r="S234" s="48">
        <f>L234+4</f>
        <v>43319</v>
      </c>
      <c r="T234" s="48"/>
      <c r="U234" s="48"/>
      <c r="V234" s="48"/>
      <c r="W234" s="48"/>
      <c r="X234" s="48"/>
      <c r="Y234" s="48"/>
      <c r="Z234" s="21" t="s">
        <v>102</v>
      </c>
      <c r="AA234" s="23"/>
      <c r="AB234" s="23" t="str">
        <f>IFERROR(VLOOKUP(B234,'[1]RICEW Tracker'!$C$10:$H$95,3,FALSE),"")</f>
        <v/>
      </c>
      <c r="AC234" s="23" t="str">
        <f>IFERROR(VLOOKUP(B234,'[1]RICEW Tracker'!$C$17:$H$95,4,FALSE),"")</f>
        <v/>
      </c>
      <c r="AD234" s="23" t="str">
        <f>IFERROR(VLOOKUP(B234,'[1]RICEW Tracker'!$C$17:$H$95,5,FALSE),"")</f>
        <v/>
      </c>
      <c r="AE234" s="23" t="str">
        <f>IFERROR(VLOOKUP(B234,'[1]RICEW Tracker'!$C$17:$H$95,6,FALSE),"")</f>
        <v/>
      </c>
      <c r="AF234" s="23" t="str">
        <f>IFERROR(VLOOKUP(B234,'[1]RICEW Tracker'!$C$17:$H$95,7,FALSE),"")</f>
        <v/>
      </c>
      <c r="AG234" s="23" t="str">
        <f>IFERROR(VLOOKUP(D234,'[1]RICEW Tracker'!$C$17:$H$95,8,FALSE),"")</f>
        <v/>
      </c>
      <c r="AH234" s="24" t="str">
        <f t="shared" si="3"/>
        <v>Not Started</v>
      </c>
      <c r="AI234" s="37"/>
    </row>
    <row r="235" spans="1:35" s="26" customFormat="1" ht="15" hidden="1" customHeight="1" x14ac:dyDescent="0.25">
      <c r="A235" s="14" t="e">
        <f>VLOOKUP(WICERMaster[[#This Row],[RICEW ID]],[1]Sheet4!#REF!,1,FALSE)</f>
        <v>#REF!</v>
      </c>
      <c r="B235" s="15" t="s">
        <v>290</v>
      </c>
      <c r="C235" s="16" t="s">
        <v>291</v>
      </c>
      <c r="D235" s="16" t="s">
        <v>52</v>
      </c>
      <c r="E235" s="17" t="s">
        <v>33</v>
      </c>
      <c r="F235" s="17"/>
      <c r="G235" s="18" t="s">
        <v>34</v>
      </c>
      <c r="H235" s="18" t="s">
        <v>34</v>
      </c>
      <c r="I235" s="18" t="s">
        <v>35</v>
      </c>
      <c r="J235" s="17" t="s">
        <v>36</v>
      </c>
      <c r="K235" s="19" t="s">
        <v>37</v>
      </c>
      <c r="L235" s="20">
        <f>VLOOKUP(B235,'[2]Data from Pivot'!$F$4:$G$224,2,FALSE)</f>
        <v>43245</v>
      </c>
      <c r="M235" s="67" t="s">
        <v>38</v>
      </c>
      <c r="N235" s="19" t="str">
        <f>IFERROR(VLOOKUP(B235,'[1]SQA Test design plan'!$F$4:$K$400,3,FALSE),"")</f>
        <v/>
      </c>
      <c r="O235" s="19" t="str">
        <f>IFERROR(VLOOKUP(B235,'[1]SQA Test design plan'!$F$4:$K$400,4,FALSE),"")</f>
        <v/>
      </c>
      <c r="P235" s="19" t="str">
        <f>IFERROR(VLOOKUP(B235,'[1]SQA Test design plan'!$F$4:$K$400,5,FALSE),"")</f>
        <v/>
      </c>
      <c r="Q235" s="19" t="str">
        <f>IFERROR(VLOOKUP(B235,'[1]SQA Test design plan'!$F$4:$K$400,6,FALSE),"")</f>
        <v/>
      </c>
      <c r="R235" s="19"/>
      <c r="S235" s="21">
        <v>43283</v>
      </c>
      <c r="T235" s="21"/>
      <c r="U235" s="21"/>
      <c r="V235" s="21"/>
      <c r="W235" s="21"/>
      <c r="X235" s="21"/>
      <c r="Y235" s="21"/>
      <c r="Z235" s="22" t="s">
        <v>39</v>
      </c>
      <c r="AA235" s="36">
        <v>43283</v>
      </c>
      <c r="AB235" s="23" t="str">
        <f>IFERROR(VLOOKUP(B235,'[1]RICEW Tracker'!$C$10:$H$95,3,FALSE),"")</f>
        <v/>
      </c>
      <c r="AC235" s="23" t="str">
        <f>IFERROR(VLOOKUP(B235,'[1]RICEW Tracker'!$C$17:$H$95,4,FALSE),"")</f>
        <v/>
      </c>
      <c r="AD235" s="23" t="str">
        <f>IFERROR(VLOOKUP(B235,'[1]RICEW Tracker'!$C$17:$H$95,5,FALSE),"")</f>
        <v/>
      </c>
      <c r="AE235" s="23" t="str">
        <f>IFERROR(VLOOKUP(B235,'[1]RICEW Tracker'!$C$17:$H$95,6,FALSE),"")</f>
        <v/>
      </c>
      <c r="AF235" s="23" t="str">
        <f>IFERROR(VLOOKUP(B235,'[1]RICEW Tracker'!$C$17:$H$95,7,FALSE),"")</f>
        <v/>
      </c>
      <c r="AG235" s="23" t="str">
        <f>IFERROR(VLOOKUP(D235,'[1]RICEW Tracker'!$C$17:$H$95,8,FALSE),"")</f>
        <v/>
      </c>
      <c r="AH235" s="24" t="str">
        <f t="shared" si="3"/>
        <v>Not Started</v>
      </c>
      <c r="AI235" s="37" t="e">
        <f>AB235/N235</f>
        <v>#VALUE!</v>
      </c>
    </row>
    <row r="236" spans="1:35" s="41" customFormat="1" ht="15" hidden="1" customHeight="1" x14ac:dyDescent="0.25">
      <c r="A236" s="14" t="e">
        <f>VLOOKUP(WICERMaster[[#This Row],[RICEW ID]],[1]Sheet4!#REF!,1,FALSE)</f>
        <v>#REF!</v>
      </c>
      <c r="B236" s="15" t="s">
        <v>292</v>
      </c>
      <c r="C236" s="16" t="s">
        <v>293</v>
      </c>
      <c r="D236" s="16" t="s">
        <v>52</v>
      </c>
      <c r="E236" s="17" t="s">
        <v>33</v>
      </c>
      <c r="F236" s="17"/>
      <c r="G236" s="18" t="s">
        <v>34</v>
      </c>
      <c r="H236" s="18" t="s">
        <v>34</v>
      </c>
      <c r="I236" s="18" t="s">
        <v>35</v>
      </c>
      <c r="J236" s="17" t="s">
        <v>36</v>
      </c>
      <c r="K236" s="32" t="s">
        <v>100</v>
      </c>
      <c r="L236" s="31">
        <v>43315</v>
      </c>
      <c r="M236" s="66" t="s">
        <v>101</v>
      </c>
      <c r="N236" s="19">
        <v>7</v>
      </c>
      <c r="O236" s="19"/>
      <c r="P236" s="19"/>
      <c r="Q236" s="19">
        <f>N236</f>
        <v>7</v>
      </c>
      <c r="R236" s="19"/>
      <c r="S236" s="48">
        <f>L236+4</f>
        <v>43319</v>
      </c>
      <c r="T236" s="48"/>
      <c r="U236" s="48"/>
      <c r="V236" s="48"/>
      <c r="W236" s="48"/>
      <c r="X236" s="48"/>
      <c r="Y236" s="48"/>
      <c r="Z236" s="21" t="s">
        <v>102</v>
      </c>
      <c r="AA236" s="23"/>
      <c r="AB236" s="23" t="str">
        <f>IFERROR(VLOOKUP(B236,'[1]RICEW Tracker'!$C$10:$H$95,3,FALSE),"")</f>
        <v/>
      </c>
      <c r="AC236" s="23" t="str">
        <f>IFERROR(VLOOKUP(B236,'[1]RICEW Tracker'!$C$17:$H$95,4,FALSE),"")</f>
        <v/>
      </c>
      <c r="AD236" s="23" t="str">
        <f>IFERROR(VLOOKUP(B236,'[1]RICEW Tracker'!$C$17:$H$95,5,FALSE),"")</f>
        <v/>
      </c>
      <c r="AE236" s="23" t="str">
        <f>IFERROR(VLOOKUP(B236,'[1]RICEW Tracker'!$C$17:$H$95,6,FALSE),"")</f>
        <v/>
      </c>
      <c r="AF236" s="23" t="str">
        <f>IFERROR(VLOOKUP(B236,'[1]RICEW Tracker'!$C$17:$H$95,7,FALSE),"")</f>
        <v/>
      </c>
      <c r="AG236" s="23" t="str">
        <f>IFERROR(VLOOKUP(D236,'[1]RICEW Tracker'!$C$17:$H$95,8,FALSE),"")</f>
        <v/>
      </c>
      <c r="AH236" s="24" t="str">
        <f t="shared" si="3"/>
        <v>Not Started</v>
      </c>
      <c r="AI236" s="37"/>
    </row>
    <row r="237" spans="1:35" s="26" customFormat="1" ht="15" hidden="1" customHeight="1" x14ac:dyDescent="0.25">
      <c r="A237" s="14" t="e">
        <f>VLOOKUP(WICERMaster[[#This Row],[RICEW ID]],[1]Sheet4!#REF!,1,FALSE)</f>
        <v>#REF!</v>
      </c>
      <c r="B237" s="27" t="s">
        <v>294</v>
      </c>
      <c r="C237" s="16" t="s">
        <v>295</v>
      </c>
      <c r="D237" s="16" t="s">
        <v>52</v>
      </c>
      <c r="E237" s="17" t="s">
        <v>33</v>
      </c>
      <c r="F237" s="17"/>
      <c r="G237" s="18" t="s">
        <v>34</v>
      </c>
      <c r="H237" s="18" t="s">
        <v>34</v>
      </c>
      <c r="I237" s="18" t="s">
        <v>35</v>
      </c>
      <c r="J237" s="17" t="s">
        <v>36</v>
      </c>
      <c r="K237" s="32" t="s">
        <v>100</v>
      </c>
      <c r="L237" s="31">
        <v>43315</v>
      </c>
      <c r="M237" s="66" t="s">
        <v>101</v>
      </c>
      <c r="N237" s="19">
        <v>7</v>
      </c>
      <c r="O237" s="19"/>
      <c r="P237" s="19"/>
      <c r="Q237" s="19">
        <f>N237</f>
        <v>7</v>
      </c>
      <c r="R237" s="19"/>
      <c r="S237" s="48">
        <f>L237+4</f>
        <v>43319</v>
      </c>
      <c r="T237" s="48"/>
      <c r="U237" s="48"/>
      <c r="V237" s="48"/>
      <c r="W237" s="48"/>
      <c r="X237" s="48"/>
      <c r="Y237" s="48"/>
      <c r="Z237" s="21" t="s">
        <v>102</v>
      </c>
      <c r="AA237" s="23"/>
      <c r="AB237" s="23" t="str">
        <f>IFERROR(VLOOKUP(B237,'[1]RICEW Tracker'!$C$10:$H$95,3,FALSE),"")</f>
        <v/>
      </c>
      <c r="AC237" s="23" t="str">
        <f>IFERROR(VLOOKUP(B237,'[1]RICEW Tracker'!$C$17:$H$95,4,FALSE),"")</f>
        <v/>
      </c>
      <c r="AD237" s="23" t="str">
        <f>IFERROR(VLOOKUP(B237,'[1]RICEW Tracker'!$C$17:$H$95,5,FALSE),"")</f>
        <v/>
      </c>
      <c r="AE237" s="23" t="str">
        <f>IFERROR(VLOOKUP(B237,'[1]RICEW Tracker'!$C$17:$H$95,6,FALSE),"")</f>
        <v/>
      </c>
      <c r="AF237" s="23" t="str">
        <f>IFERROR(VLOOKUP(B237,'[1]RICEW Tracker'!$C$17:$H$95,7,FALSE),"")</f>
        <v/>
      </c>
      <c r="AG237" s="23" t="str">
        <f>IFERROR(VLOOKUP(D237,'[1]RICEW Tracker'!$C$17:$H$95,8,FALSE),"")</f>
        <v/>
      </c>
      <c r="AH237" s="24" t="str">
        <f t="shared" si="3"/>
        <v>Not Started</v>
      </c>
      <c r="AI237" s="37"/>
    </row>
    <row r="238" spans="1:35" s="26" customFormat="1" ht="15" hidden="1" customHeight="1" x14ac:dyDescent="0.25">
      <c r="A238" s="14" t="e">
        <f>VLOOKUP(WICERMaster[[#This Row],[RICEW ID]],[1]Sheet4!#REF!,1,FALSE)</f>
        <v>#REF!</v>
      </c>
      <c r="B238" s="27" t="s">
        <v>296</v>
      </c>
      <c r="C238" s="28" t="s">
        <v>297</v>
      </c>
      <c r="D238" s="16" t="s">
        <v>52</v>
      </c>
      <c r="E238" s="17" t="s">
        <v>33</v>
      </c>
      <c r="F238" s="17"/>
      <c r="G238" s="18" t="s">
        <v>45</v>
      </c>
      <c r="H238" s="18" t="s">
        <v>34</v>
      </c>
      <c r="I238" s="18" t="s">
        <v>35</v>
      </c>
      <c r="J238" s="17" t="s">
        <v>36</v>
      </c>
      <c r="K238" s="32" t="s">
        <v>100</v>
      </c>
      <c r="L238" s="31">
        <v>43287</v>
      </c>
      <c r="M238" s="67" t="s">
        <v>155</v>
      </c>
      <c r="N238" s="19">
        <v>7</v>
      </c>
      <c r="O238" s="19" t="str">
        <f>IFERROR(VLOOKUP(B238,'[1]SQA Test design plan'!$F$4:$K$400,4,FALSE),"")</f>
        <v/>
      </c>
      <c r="P238" s="19">
        <f>ROUND(N238*80%,0)</f>
        <v>6</v>
      </c>
      <c r="Q238" s="19">
        <f>N238-P238</f>
        <v>1</v>
      </c>
      <c r="R238" s="19"/>
      <c r="S238" s="21" t="e">
        <f>#REF!+3</f>
        <v>#REF!</v>
      </c>
      <c r="T238" s="21"/>
      <c r="U238" s="21"/>
      <c r="V238" s="21"/>
      <c r="W238" s="21"/>
      <c r="X238" s="21"/>
      <c r="Y238" s="21"/>
      <c r="Z238" s="21" t="s">
        <v>42</v>
      </c>
      <c r="AA238" s="23"/>
      <c r="AB238" s="23" t="str">
        <f>IFERROR(VLOOKUP(B238,'[1]RICEW Tracker'!$C$10:$H$95,3,FALSE),"")</f>
        <v/>
      </c>
      <c r="AC238" s="23" t="str">
        <f>IFERROR(VLOOKUP(B238,'[1]RICEW Tracker'!$C$17:$H$95,4,FALSE),"")</f>
        <v/>
      </c>
      <c r="AD238" s="23" t="str">
        <f>IFERROR(VLOOKUP(B238,'[1]RICEW Tracker'!$C$17:$H$95,5,FALSE),"")</f>
        <v/>
      </c>
      <c r="AE238" s="23" t="str">
        <f>IFERROR(VLOOKUP(B238,'[1]RICEW Tracker'!$C$17:$H$95,6,FALSE),"")</f>
        <v/>
      </c>
      <c r="AF238" s="23" t="str">
        <f>IFERROR(VLOOKUP(B238,'[1]RICEW Tracker'!$C$17:$H$95,7,FALSE),"")</f>
        <v/>
      </c>
      <c r="AG238" s="23" t="str">
        <f>IFERROR(VLOOKUP(D238,'[1]RICEW Tracker'!$C$17:$H$95,8,FALSE),"")</f>
        <v/>
      </c>
      <c r="AH238" s="24" t="str">
        <f t="shared" si="3"/>
        <v>Not Started</v>
      </c>
      <c r="AI238" s="37"/>
    </row>
    <row r="239" spans="1:35" s="26" customFormat="1" ht="15" hidden="1" customHeight="1" x14ac:dyDescent="0.25">
      <c r="A239" s="14" t="e">
        <f>VLOOKUP(WICERMaster[[#This Row],[RICEW ID]],[1]Sheet4!#REF!,1,FALSE)</f>
        <v>#REF!</v>
      </c>
      <c r="B239" s="15" t="s">
        <v>298</v>
      </c>
      <c r="C239" s="16" t="s">
        <v>299</v>
      </c>
      <c r="D239" s="16" t="s">
        <v>52</v>
      </c>
      <c r="E239" s="17" t="s">
        <v>33</v>
      </c>
      <c r="F239" s="17"/>
      <c r="G239" s="18" t="s">
        <v>45</v>
      </c>
      <c r="H239" s="18" t="s">
        <v>34</v>
      </c>
      <c r="I239" s="18" t="s">
        <v>35</v>
      </c>
      <c r="J239" s="17" t="s">
        <v>36</v>
      </c>
      <c r="K239" s="19" t="s">
        <v>37</v>
      </c>
      <c r="L239" s="20">
        <f>VLOOKUP(B239,'[2]Data from Pivot'!$F$4:$G$224,2,FALSE)</f>
        <v>43269</v>
      </c>
      <c r="M239" s="67" t="s">
        <v>38</v>
      </c>
      <c r="N239" s="19" t="str">
        <f>IFERROR(VLOOKUP(B239,'[1]SQA Test design plan'!$F$4:$K$400,3,FALSE),"")</f>
        <v/>
      </c>
      <c r="O239" s="19" t="str">
        <f>IFERROR(VLOOKUP(B239,'[1]SQA Test design plan'!$F$4:$K$400,4,FALSE),"")</f>
        <v/>
      </c>
      <c r="P239" s="19" t="str">
        <f>IFERROR(VLOOKUP(B239,'[1]SQA Test design plan'!$F$4:$K$400,5,FALSE),"")</f>
        <v/>
      </c>
      <c r="Q239" s="19" t="str">
        <f>IFERROR(VLOOKUP(B239,'[1]SQA Test design plan'!$F$4:$K$400,6,FALSE),"")</f>
        <v/>
      </c>
      <c r="R239" s="19"/>
      <c r="S239" s="21">
        <v>43283</v>
      </c>
      <c r="T239" s="21"/>
      <c r="U239" s="21"/>
      <c r="V239" s="21"/>
      <c r="W239" s="21"/>
      <c r="X239" s="21"/>
      <c r="Y239" s="21"/>
      <c r="Z239" s="22" t="s">
        <v>39</v>
      </c>
      <c r="AA239" s="36">
        <v>43283</v>
      </c>
      <c r="AB239" s="23" t="str">
        <f>IFERROR(VLOOKUP(B239,'[1]RICEW Tracker'!$C$10:$H$95,3,FALSE),"")</f>
        <v/>
      </c>
      <c r="AC239" s="23" t="str">
        <f>IFERROR(VLOOKUP(B239,'[1]RICEW Tracker'!$C$17:$H$95,4,FALSE),"")</f>
        <v/>
      </c>
      <c r="AD239" s="23" t="str">
        <f>IFERROR(VLOOKUP(B239,'[1]RICEW Tracker'!$C$17:$H$95,5,FALSE),"")</f>
        <v/>
      </c>
      <c r="AE239" s="23" t="str">
        <f>IFERROR(VLOOKUP(B239,'[1]RICEW Tracker'!$C$17:$H$95,6,FALSE),"")</f>
        <v/>
      </c>
      <c r="AF239" s="23" t="str">
        <f>IFERROR(VLOOKUP(B239,'[1]RICEW Tracker'!$C$17:$H$95,7,FALSE),"")</f>
        <v/>
      </c>
      <c r="AG239" s="23" t="str">
        <f>IFERROR(VLOOKUP(D239,'[1]RICEW Tracker'!$C$17:$H$95,8,FALSE),"")</f>
        <v/>
      </c>
      <c r="AH239" s="24" t="str">
        <f t="shared" si="3"/>
        <v>Not Started</v>
      </c>
      <c r="AI239" s="37" t="e">
        <f>AB239/N239</f>
        <v>#VALUE!</v>
      </c>
    </row>
    <row r="240" spans="1:35" s="26" customFormat="1" ht="15" hidden="1" customHeight="1" x14ac:dyDescent="0.25">
      <c r="A240" s="14" t="e">
        <f>VLOOKUP(WICERMaster[[#This Row],[RICEW ID]],[1]Sheet4!#REF!,1,FALSE)</f>
        <v>#REF!</v>
      </c>
      <c r="B240" s="15" t="s">
        <v>302</v>
      </c>
      <c r="C240" s="16" t="s">
        <v>303</v>
      </c>
      <c r="D240" s="16" t="s">
        <v>52</v>
      </c>
      <c r="E240" s="17" t="s">
        <v>33</v>
      </c>
      <c r="F240" s="17"/>
      <c r="G240" s="18" t="s">
        <v>34</v>
      </c>
      <c r="H240" s="18" t="s">
        <v>34</v>
      </c>
      <c r="I240" s="18" t="s">
        <v>35</v>
      </c>
      <c r="J240" s="17" t="s">
        <v>36</v>
      </c>
      <c r="K240" s="32" t="s">
        <v>100</v>
      </c>
      <c r="L240" s="31">
        <v>43315</v>
      </c>
      <c r="M240" s="66" t="s">
        <v>101</v>
      </c>
      <c r="N240" s="19">
        <v>7</v>
      </c>
      <c r="O240" s="19"/>
      <c r="P240" s="19"/>
      <c r="Q240" s="19">
        <f>N240</f>
        <v>7</v>
      </c>
      <c r="R240" s="19"/>
      <c r="S240" s="48">
        <f>L240+4</f>
        <v>43319</v>
      </c>
      <c r="T240" s="48"/>
      <c r="U240" s="48"/>
      <c r="V240" s="48"/>
      <c r="W240" s="48"/>
      <c r="X240" s="48"/>
      <c r="Y240" s="48"/>
      <c r="Z240" s="21" t="s">
        <v>102</v>
      </c>
      <c r="AA240" s="23"/>
      <c r="AB240" s="23" t="str">
        <f>IFERROR(VLOOKUP(B240,'[1]RICEW Tracker'!$C$10:$H$95,3,FALSE),"")</f>
        <v/>
      </c>
      <c r="AC240" s="23" t="str">
        <f>IFERROR(VLOOKUP(B240,'[1]RICEW Tracker'!$C$17:$H$95,4,FALSE),"")</f>
        <v/>
      </c>
      <c r="AD240" s="23" t="str">
        <f>IFERROR(VLOOKUP(B240,'[1]RICEW Tracker'!$C$17:$H$95,5,FALSE),"")</f>
        <v/>
      </c>
      <c r="AE240" s="23" t="str">
        <f>IFERROR(VLOOKUP(B240,'[1]RICEW Tracker'!$C$17:$H$95,6,FALSE),"")</f>
        <v/>
      </c>
      <c r="AF240" s="23" t="str">
        <f>IFERROR(VLOOKUP(B240,'[1]RICEW Tracker'!$C$17:$H$95,7,FALSE),"")</f>
        <v/>
      </c>
      <c r="AG240" s="23" t="str">
        <f>IFERROR(VLOOKUP(D240,'[1]RICEW Tracker'!$C$17:$H$95,8,FALSE),"")</f>
        <v/>
      </c>
      <c r="AH240" s="24" t="str">
        <f t="shared" si="3"/>
        <v>Not Started</v>
      </c>
      <c r="AI240" s="37"/>
    </row>
    <row r="241" spans="1:35" s="26" customFormat="1" ht="15" hidden="1" customHeight="1" x14ac:dyDescent="0.25">
      <c r="A241" s="14" t="e">
        <f>VLOOKUP(WICERMaster[[#This Row],[RICEW ID]],[1]Sheet4!#REF!,1,FALSE)</f>
        <v>#REF!</v>
      </c>
      <c r="B241" s="15" t="s">
        <v>304</v>
      </c>
      <c r="C241" s="16" t="s">
        <v>305</v>
      </c>
      <c r="D241" s="16" t="s">
        <v>52</v>
      </c>
      <c r="E241" s="17" t="s">
        <v>33</v>
      </c>
      <c r="F241" s="17"/>
      <c r="G241" s="18" t="s">
        <v>34</v>
      </c>
      <c r="H241" s="18" t="s">
        <v>34</v>
      </c>
      <c r="I241" s="18" t="s">
        <v>35</v>
      </c>
      <c r="J241" s="17" t="s">
        <v>36</v>
      </c>
      <c r="K241" s="32" t="s">
        <v>100</v>
      </c>
      <c r="L241" s="31">
        <v>43315</v>
      </c>
      <c r="M241" s="66" t="s">
        <v>101</v>
      </c>
      <c r="N241" s="19">
        <v>7</v>
      </c>
      <c r="O241" s="19"/>
      <c r="P241" s="19"/>
      <c r="Q241" s="19">
        <f>N241</f>
        <v>7</v>
      </c>
      <c r="R241" s="19"/>
      <c r="S241" s="48">
        <f>L241+4</f>
        <v>43319</v>
      </c>
      <c r="T241" s="48"/>
      <c r="U241" s="48"/>
      <c r="V241" s="48"/>
      <c r="W241" s="48"/>
      <c r="X241" s="48"/>
      <c r="Y241" s="48"/>
      <c r="Z241" s="21" t="s">
        <v>102</v>
      </c>
      <c r="AA241" s="23"/>
      <c r="AB241" s="23" t="str">
        <f>IFERROR(VLOOKUP(B241,'[1]RICEW Tracker'!$C$10:$H$95,3,FALSE),"")</f>
        <v/>
      </c>
      <c r="AC241" s="23" t="str">
        <f>IFERROR(VLOOKUP(B241,'[1]RICEW Tracker'!$C$17:$H$95,4,FALSE),"")</f>
        <v/>
      </c>
      <c r="AD241" s="23" t="str">
        <f>IFERROR(VLOOKUP(B241,'[1]RICEW Tracker'!$C$17:$H$95,5,FALSE),"")</f>
        <v/>
      </c>
      <c r="AE241" s="23" t="str">
        <f>IFERROR(VLOOKUP(B241,'[1]RICEW Tracker'!$C$17:$H$95,6,FALSE),"")</f>
        <v/>
      </c>
      <c r="AF241" s="23" t="str">
        <f>IFERROR(VLOOKUP(B241,'[1]RICEW Tracker'!$C$17:$H$95,7,FALSE),"")</f>
        <v/>
      </c>
      <c r="AG241" s="23" t="str">
        <f>IFERROR(VLOOKUP(D241,'[1]RICEW Tracker'!$C$17:$H$95,8,FALSE),"")</f>
        <v/>
      </c>
      <c r="AH241" s="24" t="str">
        <f t="shared" si="3"/>
        <v>Not Started</v>
      </c>
      <c r="AI241" s="37"/>
    </row>
    <row r="242" spans="1:35" s="26" customFormat="1" ht="15" hidden="1" customHeight="1" x14ac:dyDescent="0.25">
      <c r="A242" s="14" t="e">
        <f>VLOOKUP(WICERMaster[[#This Row],[RICEW ID]],[1]Sheet4!#REF!,1,FALSE)</f>
        <v>#REF!</v>
      </c>
      <c r="B242" s="27" t="s">
        <v>306</v>
      </c>
      <c r="C242" s="16" t="s">
        <v>307</v>
      </c>
      <c r="D242" s="16" t="s">
        <v>52</v>
      </c>
      <c r="E242" s="17" t="s">
        <v>33</v>
      </c>
      <c r="F242" s="17"/>
      <c r="G242" s="18" t="s">
        <v>34</v>
      </c>
      <c r="H242" s="18" t="s">
        <v>34</v>
      </c>
      <c r="I242" s="18" t="s">
        <v>35</v>
      </c>
      <c r="J242" s="17" t="s">
        <v>36</v>
      </c>
      <c r="K242" s="32" t="s">
        <v>100</v>
      </c>
      <c r="L242" s="31">
        <v>43315</v>
      </c>
      <c r="M242" s="66" t="s">
        <v>101</v>
      </c>
      <c r="N242" s="19">
        <v>7</v>
      </c>
      <c r="O242" s="19"/>
      <c r="P242" s="19"/>
      <c r="Q242" s="19">
        <f>N242</f>
        <v>7</v>
      </c>
      <c r="R242" s="19"/>
      <c r="S242" s="48">
        <f>L242+5</f>
        <v>43320</v>
      </c>
      <c r="T242" s="48"/>
      <c r="U242" s="48"/>
      <c r="V242" s="48"/>
      <c r="W242" s="48"/>
      <c r="X242" s="48"/>
      <c r="Y242" s="48"/>
      <c r="Z242" s="21" t="s">
        <v>102</v>
      </c>
      <c r="AA242" s="23"/>
      <c r="AB242" s="23" t="str">
        <f>IFERROR(VLOOKUP(B242,'[1]RICEW Tracker'!$C$10:$H$95,3,FALSE),"")</f>
        <v/>
      </c>
      <c r="AC242" s="23" t="str">
        <f>IFERROR(VLOOKUP(B242,'[1]RICEW Tracker'!$C$17:$H$95,4,FALSE),"")</f>
        <v/>
      </c>
      <c r="AD242" s="23" t="str">
        <f>IFERROR(VLOOKUP(B242,'[1]RICEW Tracker'!$C$17:$H$95,5,FALSE),"")</f>
        <v/>
      </c>
      <c r="AE242" s="23" t="str">
        <f>IFERROR(VLOOKUP(B242,'[1]RICEW Tracker'!$C$17:$H$95,6,FALSE),"")</f>
        <v/>
      </c>
      <c r="AF242" s="23" t="str">
        <f>IFERROR(VLOOKUP(B242,'[1]RICEW Tracker'!$C$17:$H$95,7,FALSE),"")</f>
        <v/>
      </c>
      <c r="AG242" s="23" t="str">
        <f>IFERROR(VLOOKUP(D242,'[1]RICEW Tracker'!$C$17:$H$95,8,FALSE),"")</f>
        <v/>
      </c>
      <c r="AH242" s="24" t="str">
        <f t="shared" si="3"/>
        <v>Not Started</v>
      </c>
      <c r="AI242" s="37"/>
    </row>
    <row r="243" spans="1:35" s="26" customFormat="1" ht="15" hidden="1" customHeight="1" x14ac:dyDescent="0.25">
      <c r="A243" s="14" t="e">
        <f>VLOOKUP(WICERMaster[[#This Row],[RICEW ID]],[1]Sheet4!#REF!,1,FALSE)</f>
        <v>#REF!</v>
      </c>
      <c r="B243" s="27" t="s">
        <v>308</v>
      </c>
      <c r="C243" s="16" t="s">
        <v>309</v>
      </c>
      <c r="D243" s="16" t="s">
        <v>52</v>
      </c>
      <c r="E243" s="17" t="s">
        <v>33</v>
      </c>
      <c r="F243" s="17"/>
      <c r="G243" s="18" t="s">
        <v>34</v>
      </c>
      <c r="H243" s="18" t="s">
        <v>34</v>
      </c>
      <c r="I243" s="18" t="s">
        <v>35</v>
      </c>
      <c r="J243" s="17" t="s">
        <v>36</v>
      </c>
      <c r="K243" s="32" t="s">
        <v>100</v>
      </c>
      <c r="L243" s="31">
        <v>43315</v>
      </c>
      <c r="M243" s="66" t="s">
        <v>101</v>
      </c>
      <c r="N243" s="19">
        <v>7</v>
      </c>
      <c r="O243" s="19"/>
      <c r="P243" s="19"/>
      <c r="Q243" s="19">
        <f>N243</f>
        <v>7</v>
      </c>
      <c r="R243" s="19"/>
      <c r="S243" s="48">
        <f>L243+5</f>
        <v>43320</v>
      </c>
      <c r="T243" s="48"/>
      <c r="U243" s="48"/>
      <c r="V243" s="48"/>
      <c r="W243" s="48"/>
      <c r="X243" s="48"/>
      <c r="Y243" s="48"/>
      <c r="Z243" s="21" t="s">
        <v>102</v>
      </c>
      <c r="AA243" s="23"/>
      <c r="AB243" s="23" t="str">
        <f>IFERROR(VLOOKUP(B243,'[1]RICEW Tracker'!$C$10:$H$95,3,FALSE),"")</f>
        <v/>
      </c>
      <c r="AC243" s="23" t="str">
        <f>IFERROR(VLOOKUP(B243,'[1]RICEW Tracker'!$C$17:$H$95,4,FALSE),"")</f>
        <v/>
      </c>
      <c r="AD243" s="23" t="str">
        <f>IFERROR(VLOOKUP(B243,'[1]RICEW Tracker'!$C$17:$H$95,5,FALSE),"")</f>
        <v/>
      </c>
      <c r="AE243" s="23" t="str">
        <f>IFERROR(VLOOKUP(B243,'[1]RICEW Tracker'!$C$17:$H$95,6,FALSE),"")</f>
        <v/>
      </c>
      <c r="AF243" s="23" t="str">
        <f>IFERROR(VLOOKUP(B243,'[1]RICEW Tracker'!$C$17:$H$95,7,FALSE),"")</f>
        <v/>
      </c>
      <c r="AG243" s="23" t="str">
        <f>IFERROR(VLOOKUP(D243,'[1]RICEW Tracker'!$C$17:$H$95,8,FALSE),"")</f>
        <v/>
      </c>
      <c r="AH243" s="24" t="str">
        <f t="shared" si="3"/>
        <v>Not Started</v>
      </c>
      <c r="AI243" s="37"/>
    </row>
    <row r="244" spans="1:35" s="26" customFormat="1" ht="15" hidden="1" customHeight="1" x14ac:dyDescent="0.25">
      <c r="A244" s="14" t="e">
        <f>VLOOKUP(WICERMaster[[#This Row],[RICEW ID]],[1]Sheet4!#REF!,1,FALSE)</f>
        <v>#REF!</v>
      </c>
      <c r="B244" s="27" t="s">
        <v>310</v>
      </c>
      <c r="C244" s="16" t="s">
        <v>311</v>
      </c>
      <c r="D244" s="16" t="s">
        <v>52</v>
      </c>
      <c r="E244" s="17" t="s">
        <v>33</v>
      </c>
      <c r="F244" s="17"/>
      <c r="G244" s="18" t="s">
        <v>34</v>
      </c>
      <c r="H244" s="18" t="s">
        <v>34</v>
      </c>
      <c r="I244" s="18" t="s">
        <v>35</v>
      </c>
      <c r="J244" s="17" t="s">
        <v>36</v>
      </c>
      <c r="K244" s="32" t="s">
        <v>100</v>
      </c>
      <c r="L244" s="31">
        <v>43315</v>
      </c>
      <c r="M244" s="66" t="s">
        <v>101</v>
      </c>
      <c r="N244" s="19">
        <v>7</v>
      </c>
      <c r="O244" s="19"/>
      <c r="P244" s="19"/>
      <c r="Q244" s="19">
        <f>N244</f>
        <v>7</v>
      </c>
      <c r="R244" s="19"/>
      <c r="S244" s="48">
        <f>L244+5</f>
        <v>43320</v>
      </c>
      <c r="T244" s="48"/>
      <c r="U244" s="48"/>
      <c r="V244" s="48"/>
      <c r="W244" s="48"/>
      <c r="X244" s="48"/>
      <c r="Y244" s="48"/>
      <c r="Z244" s="21" t="s">
        <v>102</v>
      </c>
      <c r="AA244" s="23"/>
      <c r="AB244" s="23" t="str">
        <f>IFERROR(VLOOKUP(B244,'[1]RICEW Tracker'!$C$10:$H$95,3,FALSE),"")</f>
        <v/>
      </c>
      <c r="AC244" s="23" t="str">
        <f>IFERROR(VLOOKUP(B244,'[1]RICEW Tracker'!$C$17:$H$95,4,FALSE),"")</f>
        <v/>
      </c>
      <c r="AD244" s="23" t="str">
        <f>IFERROR(VLOOKUP(B244,'[1]RICEW Tracker'!$C$17:$H$95,5,FALSE),"")</f>
        <v/>
      </c>
      <c r="AE244" s="23" t="str">
        <f>IFERROR(VLOOKUP(B244,'[1]RICEW Tracker'!$C$17:$H$95,6,FALSE),"")</f>
        <v/>
      </c>
      <c r="AF244" s="23" t="str">
        <f>IFERROR(VLOOKUP(B244,'[1]RICEW Tracker'!$C$17:$H$95,7,FALSE),"")</f>
        <v/>
      </c>
      <c r="AG244" s="23" t="str">
        <f>IFERROR(VLOOKUP(D244,'[1]RICEW Tracker'!$C$17:$H$95,8,FALSE),"")</f>
        <v/>
      </c>
      <c r="AH244" s="24" t="str">
        <f t="shared" si="3"/>
        <v>Not Started</v>
      </c>
      <c r="AI244" s="37"/>
    </row>
    <row r="245" spans="1:35" s="26" customFormat="1" ht="15" hidden="1" customHeight="1" x14ac:dyDescent="0.25">
      <c r="A245" s="14" t="e">
        <f>VLOOKUP(WICERMaster[[#This Row],[RICEW ID]],[1]Sheet4!#REF!,1,FALSE)</f>
        <v>#REF!</v>
      </c>
      <c r="B245" s="15" t="s">
        <v>314</v>
      </c>
      <c r="C245" s="16" t="s">
        <v>315</v>
      </c>
      <c r="D245" s="16" t="s">
        <v>52</v>
      </c>
      <c r="E245" s="17" t="s">
        <v>33</v>
      </c>
      <c r="F245" s="17"/>
      <c r="G245" s="18" t="s">
        <v>34</v>
      </c>
      <c r="H245" s="18" t="s">
        <v>34</v>
      </c>
      <c r="I245" s="18" t="s">
        <v>35</v>
      </c>
      <c r="J245" s="17" t="s">
        <v>36</v>
      </c>
      <c r="K245" s="32" t="s">
        <v>100</v>
      </c>
      <c r="L245" s="46" t="e">
        <f>VLOOKUP(B245,'[1]SQA Execution Plan'!$C$13:$BG$76,51,FALSE)</f>
        <v>#N/A</v>
      </c>
      <c r="M245" s="67" t="s">
        <v>155</v>
      </c>
      <c r="N245" s="47" t="e">
        <f>VLOOKUP(B245,'[1]SQA Execution Plan'!$C$13:$BG$76,54,FALSE)</f>
        <v>#N/A</v>
      </c>
      <c r="O245" s="47" t="e">
        <f>VLOOKUP(B245,'[1]SQA Execution Plan'!$C$13:$BG$76,55,FALSE)</f>
        <v>#N/A</v>
      </c>
      <c r="P245" s="47" t="e">
        <f>VLOOKUP(B245,'[1]SQA Execution Plan'!$C$13:$BG$76,56,FALSE)</f>
        <v>#N/A</v>
      </c>
      <c r="Q245" s="47" t="e">
        <f>VLOOKUP(B245,'[1]SQA Execution Plan'!$C$13:$BG$76,57,FALSE)</f>
        <v>#N/A</v>
      </c>
      <c r="R245" s="47"/>
      <c r="S245" s="21" t="e">
        <f>#REF!+3</f>
        <v>#REF!</v>
      </c>
      <c r="T245" s="21"/>
      <c r="U245" s="21"/>
      <c r="V245" s="21"/>
      <c r="W245" s="21"/>
      <c r="X245" s="21"/>
      <c r="Y245" s="21"/>
      <c r="Z245" s="21" t="s">
        <v>42</v>
      </c>
      <c r="AA245" s="23"/>
      <c r="AB245" s="23" t="str">
        <f>IFERROR(VLOOKUP(B245,'[1]RICEW Tracker'!$C$10:$H$95,3,FALSE),"")</f>
        <v/>
      </c>
      <c r="AC245" s="23" t="str">
        <f>IFERROR(VLOOKUP(B245,'[1]RICEW Tracker'!$C$17:$H$95,4,FALSE),"")</f>
        <v/>
      </c>
      <c r="AD245" s="23" t="str">
        <f>IFERROR(VLOOKUP(B245,'[1]RICEW Tracker'!$C$17:$H$95,5,FALSE),"")</f>
        <v/>
      </c>
      <c r="AE245" s="23" t="str">
        <f>IFERROR(VLOOKUP(B245,'[1]RICEW Tracker'!$C$17:$H$95,6,FALSE),"")</f>
        <v/>
      </c>
      <c r="AF245" s="23" t="str">
        <f>IFERROR(VLOOKUP(B245,'[1]RICEW Tracker'!$C$17:$H$95,7,FALSE),"")</f>
        <v/>
      </c>
      <c r="AG245" s="23" t="str">
        <f>IFERROR(VLOOKUP(D245,'[1]RICEW Tracker'!$C$17:$H$95,8,FALSE),"")</f>
        <v/>
      </c>
      <c r="AH245" s="24" t="str">
        <f t="shared" si="3"/>
        <v/>
      </c>
      <c r="AI245" s="37"/>
    </row>
    <row r="246" spans="1:35" s="26" customFormat="1" ht="15" hidden="1" customHeight="1" x14ac:dyDescent="0.25">
      <c r="A246" s="14" t="e">
        <f>VLOOKUP(WICERMaster[[#This Row],[RICEW ID]],[1]Sheet4!#REF!,1,FALSE)</f>
        <v>#REF!</v>
      </c>
      <c r="B246" s="15" t="s">
        <v>318</v>
      </c>
      <c r="C246" s="16" t="s">
        <v>319</v>
      </c>
      <c r="D246" s="16" t="s">
        <v>52</v>
      </c>
      <c r="E246" s="17" t="s">
        <v>33</v>
      </c>
      <c r="F246" s="17"/>
      <c r="G246" s="18" t="s">
        <v>34</v>
      </c>
      <c r="H246" s="18" t="s">
        <v>34</v>
      </c>
      <c r="I246" s="18" t="s">
        <v>35</v>
      </c>
      <c r="J246" s="17" t="s">
        <v>36</v>
      </c>
      <c r="K246" s="32" t="s">
        <v>100</v>
      </c>
      <c r="L246" s="31">
        <v>43315</v>
      </c>
      <c r="M246" s="66" t="s">
        <v>101</v>
      </c>
      <c r="N246" s="19">
        <v>7</v>
      </c>
      <c r="O246" s="19"/>
      <c r="P246" s="19"/>
      <c r="Q246" s="19">
        <f>N246</f>
        <v>7</v>
      </c>
      <c r="R246" s="19"/>
      <c r="S246" s="48">
        <f>L246+5</f>
        <v>43320</v>
      </c>
      <c r="T246" s="48"/>
      <c r="U246" s="48"/>
      <c r="V246" s="48"/>
      <c r="W246" s="48"/>
      <c r="X246" s="48"/>
      <c r="Y246" s="48"/>
      <c r="Z246" s="21" t="s">
        <v>102</v>
      </c>
      <c r="AA246" s="23"/>
      <c r="AB246" s="23" t="str">
        <f>IFERROR(VLOOKUP(B246,'[1]RICEW Tracker'!$C$10:$H$95,3,FALSE),"")</f>
        <v/>
      </c>
      <c r="AC246" s="23" t="str">
        <f>IFERROR(VLOOKUP(B246,'[1]RICEW Tracker'!$C$17:$H$95,4,FALSE),"")</f>
        <v/>
      </c>
      <c r="AD246" s="23" t="str">
        <f>IFERROR(VLOOKUP(B246,'[1]RICEW Tracker'!$C$17:$H$95,5,FALSE),"")</f>
        <v/>
      </c>
      <c r="AE246" s="23" t="str">
        <f>IFERROR(VLOOKUP(B246,'[1]RICEW Tracker'!$C$17:$H$95,6,FALSE),"")</f>
        <v/>
      </c>
      <c r="AF246" s="23" t="str">
        <f>IFERROR(VLOOKUP(B246,'[1]RICEW Tracker'!$C$17:$H$95,7,FALSE),"")</f>
        <v/>
      </c>
      <c r="AG246" s="23" t="str">
        <f>IFERROR(VLOOKUP(D246,'[1]RICEW Tracker'!$C$17:$H$95,8,FALSE),"")</f>
        <v/>
      </c>
      <c r="AH246" s="24" t="str">
        <f t="shared" si="3"/>
        <v>Not Started</v>
      </c>
      <c r="AI246" s="37"/>
    </row>
    <row r="247" spans="1:35" s="14" customFormat="1" ht="15" hidden="1" customHeight="1" x14ac:dyDescent="0.25">
      <c r="A247" s="14" t="e">
        <f>VLOOKUP(WICERMaster[[#This Row],[RICEW ID]],[1]Sheet4!#REF!,1,FALSE)</f>
        <v>#REF!</v>
      </c>
      <c r="B247" s="15" t="s">
        <v>559</v>
      </c>
      <c r="C247" s="16" t="s">
        <v>560</v>
      </c>
      <c r="D247" s="16" t="s">
        <v>52</v>
      </c>
      <c r="E247" s="17" t="s">
        <v>66</v>
      </c>
      <c r="F247" s="17"/>
      <c r="G247" s="18" t="s">
        <v>34</v>
      </c>
      <c r="H247" s="18" t="s">
        <v>34</v>
      </c>
      <c r="I247" s="18" t="s">
        <v>35</v>
      </c>
      <c r="J247" s="17" t="s">
        <v>36</v>
      </c>
      <c r="K247" s="32" t="s">
        <v>100</v>
      </c>
      <c r="L247" s="29" t="e">
        <f>VLOOKUP(B247,'[1]SQA Execution Plan'!$C$13:$BG$76,51,FALSE)</f>
        <v>#N/A</v>
      </c>
      <c r="M247" s="67" t="s">
        <v>155</v>
      </c>
      <c r="N247" s="47" t="e">
        <f>VLOOKUP(B247,'[1]SQA Execution Plan'!$C$13:$BG$76,54,FALSE)</f>
        <v>#N/A</v>
      </c>
      <c r="O247" s="47" t="e">
        <f>VLOOKUP(B247,'[1]SQA Execution Plan'!$C$13:$BG$76,55,FALSE)</f>
        <v>#N/A</v>
      </c>
      <c r="P247" s="47" t="e">
        <f>VLOOKUP(B247,'[1]SQA Execution Plan'!$C$13:$BG$76,56,FALSE)</f>
        <v>#N/A</v>
      </c>
      <c r="Q247" s="47" t="e">
        <f>VLOOKUP(B247,'[1]SQA Execution Plan'!$C$13:$BG$76,57,FALSE)</f>
        <v>#N/A</v>
      </c>
      <c r="R247" s="47"/>
      <c r="S247" s="21" t="e">
        <f>#REF!+3</f>
        <v>#REF!</v>
      </c>
      <c r="T247" s="21"/>
      <c r="U247" s="21"/>
      <c r="V247" s="21"/>
      <c r="W247" s="21"/>
      <c r="X247" s="21"/>
      <c r="Y247" s="21"/>
      <c r="Z247" s="21" t="s">
        <v>42</v>
      </c>
      <c r="AA247" s="23"/>
      <c r="AB247" s="23" t="str">
        <f>IFERROR(VLOOKUP(B247,'[1]RICEW Tracker'!$C$10:$H$95,3,FALSE),"")</f>
        <v/>
      </c>
      <c r="AC247" s="23" t="str">
        <f>IFERROR(VLOOKUP(B247,'[1]RICEW Tracker'!$C$17:$H$95,4,FALSE),"")</f>
        <v/>
      </c>
      <c r="AD247" s="23" t="str">
        <f>IFERROR(VLOOKUP(B247,'[1]RICEW Tracker'!$C$17:$H$95,5,FALSE),"")</f>
        <v/>
      </c>
      <c r="AE247" s="23" t="str">
        <f>IFERROR(VLOOKUP(B247,'[1]RICEW Tracker'!$C$17:$H$95,6,FALSE),"")</f>
        <v/>
      </c>
      <c r="AF247" s="23" t="str">
        <f>IFERROR(VLOOKUP(B247,'[1]RICEW Tracker'!$C$17:$H$95,7,FALSE),"")</f>
        <v/>
      </c>
      <c r="AG247" s="23" t="str">
        <f>IFERROR(VLOOKUP(D247,'[1]RICEW Tracker'!$C$17:$H$95,8,FALSE),"")</f>
        <v/>
      </c>
      <c r="AH247" s="24" t="str">
        <f t="shared" si="3"/>
        <v/>
      </c>
      <c r="AI247" s="37"/>
    </row>
    <row r="248" spans="1:35" s="26" customFormat="1" ht="15" hidden="1" customHeight="1" x14ac:dyDescent="0.25">
      <c r="A248" s="14" t="e">
        <f>VLOOKUP(WICERMaster[[#This Row],[RICEW ID]],[1]Sheet4!#REF!,1,FALSE)</f>
        <v>#REF!</v>
      </c>
      <c r="B248" s="15" t="s">
        <v>563</v>
      </c>
      <c r="C248" s="25" t="s">
        <v>564</v>
      </c>
      <c r="D248" s="16" t="s">
        <v>52</v>
      </c>
      <c r="E248" s="17" t="s">
        <v>66</v>
      </c>
      <c r="F248" s="17"/>
      <c r="G248" s="18" t="s">
        <v>45</v>
      </c>
      <c r="H248" s="18" t="s">
        <v>34</v>
      </c>
      <c r="I248" s="18" t="s">
        <v>35</v>
      </c>
      <c r="J248" s="17" t="s">
        <v>36</v>
      </c>
      <c r="K248" s="19" t="s">
        <v>37</v>
      </c>
      <c r="L248" s="21">
        <f>VLOOKUP(B248,'[2]Data from Pivot'!$F$4:$G$224,2,FALSE)</f>
        <v>43245</v>
      </c>
      <c r="M248" s="67" t="s">
        <v>38</v>
      </c>
      <c r="N248" s="19" t="str">
        <f>IFERROR(VLOOKUP(B248,'[1]SQA Test design plan'!$F$4:$K$400,3,FALSE),"")</f>
        <v/>
      </c>
      <c r="O248" s="19" t="str">
        <f>IFERROR(VLOOKUP(B248,'[1]SQA Test design plan'!$F$4:$K$400,4,FALSE),"")</f>
        <v/>
      </c>
      <c r="P248" s="19">
        <v>2</v>
      </c>
      <c r="Q248" s="19" t="str">
        <f>IFERROR(VLOOKUP(B248,'[1]SQA Test design plan'!$F$4:$K$400,6,FALSE),"")</f>
        <v/>
      </c>
      <c r="R248" s="19"/>
      <c r="S248" s="21">
        <v>43300</v>
      </c>
      <c r="T248" s="21"/>
      <c r="U248" s="21"/>
      <c r="V248" s="21"/>
      <c r="W248" s="21"/>
      <c r="X248" s="21"/>
      <c r="Y248" s="21"/>
      <c r="Z248" s="22" t="s">
        <v>102</v>
      </c>
      <c r="AA248" s="23"/>
      <c r="AB248" s="23" t="str">
        <f>IFERROR(VLOOKUP(B248,'[1]RICEW Tracker'!$C$10:$H$95,3,FALSE),"")</f>
        <v/>
      </c>
      <c r="AC248" s="23" t="str">
        <f>IFERROR(VLOOKUP(B248,'[1]RICEW Tracker'!$C$17:$H$95,4,FALSE),"")</f>
        <v/>
      </c>
      <c r="AD248" s="23" t="str">
        <f>IFERROR(VLOOKUP(B248,'[1]RICEW Tracker'!$C$17:$H$95,5,FALSE),"")</f>
        <v/>
      </c>
      <c r="AE248" s="23" t="str">
        <f>IFERROR(VLOOKUP(B248,'[1]RICEW Tracker'!$C$17:$H$95,6,FALSE),"")</f>
        <v/>
      </c>
      <c r="AF248" s="23" t="str">
        <f>IFERROR(VLOOKUP(B248,'[1]RICEW Tracker'!$C$17:$H$95,7,FALSE),"")</f>
        <v/>
      </c>
      <c r="AG248" s="23" t="str">
        <f>IFERROR(VLOOKUP(D248,'[1]RICEW Tracker'!$C$17:$H$95,8,FALSE),"")</f>
        <v/>
      </c>
      <c r="AH248" s="24" t="str">
        <f t="shared" si="3"/>
        <v>Not Started</v>
      </c>
      <c r="AI248" s="37"/>
    </row>
    <row r="249" spans="1:35" s="26" customFormat="1" ht="15" hidden="1" customHeight="1" x14ac:dyDescent="0.25">
      <c r="A249" s="14" t="e">
        <f>VLOOKUP(WICERMaster[[#This Row],[RICEW ID]],[1]Sheet4!#REF!,1,FALSE)</f>
        <v>#REF!</v>
      </c>
      <c r="B249" s="15" t="s">
        <v>565</v>
      </c>
      <c r="C249" s="16" t="s">
        <v>566</v>
      </c>
      <c r="D249" s="16" t="s">
        <v>52</v>
      </c>
      <c r="E249" s="17" t="s">
        <v>66</v>
      </c>
      <c r="F249" s="17"/>
      <c r="G249" s="18" t="s">
        <v>34</v>
      </c>
      <c r="H249" s="18" t="s">
        <v>34</v>
      </c>
      <c r="I249" s="18" t="s">
        <v>35</v>
      </c>
      <c r="J249" s="17" t="s">
        <v>36</v>
      </c>
      <c r="K249" s="32" t="s">
        <v>100</v>
      </c>
      <c r="L249" s="29" t="e">
        <f>VLOOKUP(B249,'[1]SQA Execution Plan'!$C$13:$BG$76,51,FALSE)</f>
        <v>#N/A</v>
      </c>
      <c r="M249" s="67" t="s">
        <v>155</v>
      </c>
      <c r="N249" s="47" t="e">
        <f>VLOOKUP(B249,'[1]SQA Execution Plan'!$C$13:$BG$76,54,FALSE)</f>
        <v>#N/A</v>
      </c>
      <c r="O249" s="47" t="e">
        <f>VLOOKUP(B249,'[1]SQA Execution Plan'!$C$13:$BG$76,55,FALSE)</f>
        <v>#N/A</v>
      </c>
      <c r="P249" s="47" t="e">
        <f>VLOOKUP(B249,'[1]SQA Execution Plan'!$C$13:$BG$76,56,FALSE)</f>
        <v>#N/A</v>
      </c>
      <c r="Q249" s="47" t="e">
        <f>VLOOKUP(B249,'[1]SQA Execution Plan'!$C$13:$BG$76,57,FALSE)</f>
        <v>#N/A</v>
      </c>
      <c r="R249" s="47"/>
      <c r="S249" s="21" t="e">
        <f>#REF!+3</f>
        <v>#REF!</v>
      </c>
      <c r="T249" s="21"/>
      <c r="U249" s="21"/>
      <c r="V249" s="21"/>
      <c r="W249" s="21"/>
      <c r="X249" s="21"/>
      <c r="Y249" s="21"/>
      <c r="Z249" s="21" t="s">
        <v>42</v>
      </c>
      <c r="AA249" s="23"/>
      <c r="AB249" s="23" t="str">
        <f>IFERROR(VLOOKUP(B249,'[1]RICEW Tracker'!$C$10:$H$95,3,FALSE),"")</f>
        <v/>
      </c>
      <c r="AC249" s="23" t="str">
        <f>IFERROR(VLOOKUP(B249,'[1]RICEW Tracker'!$C$17:$H$95,4,FALSE),"")</f>
        <v/>
      </c>
      <c r="AD249" s="23" t="str">
        <f>IFERROR(VLOOKUP(B249,'[1]RICEW Tracker'!$C$17:$H$95,5,FALSE),"")</f>
        <v/>
      </c>
      <c r="AE249" s="23" t="str">
        <f>IFERROR(VLOOKUP(B249,'[1]RICEW Tracker'!$C$17:$H$95,6,FALSE),"")</f>
        <v/>
      </c>
      <c r="AF249" s="23" t="str">
        <f>IFERROR(VLOOKUP(B249,'[1]RICEW Tracker'!$C$17:$H$95,7,FALSE),"")</f>
        <v/>
      </c>
      <c r="AG249" s="23" t="str">
        <f>IFERROR(VLOOKUP(D249,'[1]RICEW Tracker'!$C$17:$H$95,8,FALSE),"")</f>
        <v/>
      </c>
      <c r="AH249" s="24" t="str">
        <f t="shared" si="3"/>
        <v/>
      </c>
      <c r="AI249" s="37"/>
    </row>
    <row r="250" spans="1:35" s="14" customFormat="1" ht="15" hidden="1" customHeight="1" x14ac:dyDescent="0.25">
      <c r="A250" s="14" t="e">
        <f>VLOOKUP(WICERMaster[[#This Row],[RICEW ID]],[1]Sheet4!#REF!,1,FALSE)</f>
        <v>#REF!</v>
      </c>
      <c r="B250" s="43" t="s">
        <v>573</v>
      </c>
      <c r="C250" s="17" t="s">
        <v>574</v>
      </c>
      <c r="D250" s="16" t="s">
        <v>52</v>
      </c>
      <c r="E250" s="17" t="s">
        <v>66</v>
      </c>
      <c r="F250" s="17"/>
      <c r="G250" s="18" t="s">
        <v>45</v>
      </c>
      <c r="H250" s="18" t="s">
        <v>34</v>
      </c>
      <c r="I250" s="18" t="s">
        <v>35</v>
      </c>
      <c r="J250" s="17" t="s">
        <v>36</v>
      </c>
      <c r="K250" s="19" t="s">
        <v>37</v>
      </c>
      <c r="L250" s="21">
        <f>VLOOKUP(B250,'[2]Data from Pivot'!$F$4:$G$224,2,FALSE)</f>
        <v>43229</v>
      </c>
      <c r="M250" s="67" t="s">
        <v>101</v>
      </c>
      <c r="N250" s="19" t="str">
        <f>IFERROR(VLOOKUP(B250,'[1]SQA Test design plan'!$F$4:$K$400,3,FALSE),"")</f>
        <v/>
      </c>
      <c r="O250" s="19" t="str">
        <f>IFERROR(VLOOKUP(B250,'[1]SQA Test design plan'!$F$4:$K$400,4,FALSE),"")</f>
        <v/>
      </c>
      <c r="P250" s="19" t="str">
        <f>IFERROR(VLOOKUP(B250,'[1]SQA Test design plan'!$F$4:$K$400,5,FALSE),"")</f>
        <v/>
      </c>
      <c r="Q250" s="19" t="str">
        <f>IFERROR(VLOOKUP(B250,'[1]SQA Test design plan'!$F$4:$K$400,6,FALSE),"")</f>
        <v/>
      </c>
      <c r="R250" s="19"/>
      <c r="S250" s="21">
        <v>43300</v>
      </c>
      <c r="T250" s="21"/>
      <c r="U250" s="21"/>
      <c r="V250" s="21"/>
      <c r="W250" s="21"/>
      <c r="X250" s="21"/>
      <c r="Y250" s="21"/>
      <c r="Z250" s="21" t="s">
        <v>102</v>
      </c>
      <c r="AA250" s="23"/>
      <c r="AB250" s="23" t="str">
        <f>IFERROR(VLOOKUP(B250,'[1]RICEW Tracker'!$C$10:$H$95,3,FALSE),"")</f>
        <v/>
      </c>
      <c r="AC250" s="23" t="str">
        <f>IFERROR(VLOOKUP(B250,'[1]RICEW Tracker'!$C$17:$H$95,4,FALSE),"")</f>
        <v/>
      </c>
      <c r="AD250" s="23" t="str">
        <f>IFERROR(VLOOKUP(B250,'[1]RICEW Tracker'!$C$17:$H$95,5,FALSE),"")</f>
        <v/>
      </c>
      <c r="AE250" s="23" t="str">
        <f>IFERROR(VLOOKUP(B250,'[1]RICEW Tracker'!$C$17:$H$95,6,FALSE),"")</f>
        <v/>
      </c>
      <c r="AF250" s="23" t="str">
        <f>IFERROR(VLOOKUP(B250,'[1]RICEW Tracker'!$C$17:$H$95,7,FALSE),"")</f>
        <v/>
      </c>
      <c r="AG250" s="23" t="str">
        <f>IFERROR(VLOOKUP(D250,'[1]RICEW Tracker'!$C$17:$H$95,8,FALSE),"")</f>
        <v/>
      </c>
      <c r="AH250" s="24" t="str">
        <f t="shared" si="3"/>
        <v>Not Started</v>
      </c>
      <c r="AI250" s="37"/>
    </row>
    <row r="251" spans="1:35" s="14" customFormat="1" ht="15" hidden="1" customHeight="1" x14ac:dyDescent="0.25">
      <c r="A251" s="14" t="e">
        <f>VLOOKUP(WICERMaster[[#This Row],[RICEW ID]],[1]Sheet4!#REF!,1,FALSE)</f>
        <v>#REF!</v>
      </c>
      <c r="B251" s="43" t="s">
        <v>579</v>
      </c>
      <c r="C251" s="16" t="s">
        <v>580</v>
      </c>
      <c r="D251" s="16" t="s">
        <v>52</v>
      </c>
      <c r="E251" s="17" t="s">
        <v>66</v>
      </c>
      <c r="F251" s="17"/>
      <c r="G251" s="18" t="s">
        <v>45</v>
      </c>
      <c r="H251" s="18" t="s">
        <v>34</v>
      </c>
      <c r="I251" s="18" t="s">
        <v>35</v>
      </c>
      <c r="J251" s="17" t="s">
        <v>36</v>
      </c>
      <c r="K251" s="32" t="s">
        <v>100</v>
      </c>
      <c r="L251" s="29">
        <v>43287</v>
      </c>
      <c r="M251" s="68" t="s">
        <v>155</v>
      </c>
      <c r="N251" s="19">
        <v>7</v>
      </c>
      <c r="O251" s="19" t="str">
        <f>IFERROR(VLOOKUP(B251,'[1]SQA Test design plan'!$F$4:$K$400,4,FALSE),"")</f>
        <v/>
      </c>
      <c r="P251" s="19">
        <f>ROUND(N251*80%,0)</f>
        <v>6</v>
      </c>
      <c r="Q251" s="19">
        <f>N251-P251</f>
        <v>1</v>
      </c>
      <c r="R251" s="19"/>
      <c r="S251" s="21" t="e">
        <f>#REF!+3</f>
        <v>#REF!</v>
      </c>
      <c r="T251" s="21"/>
      <c r="U251" s="21"/>
      <c r="V251" s="21"/>
      <c r="W251" s="21"/>
      <c r="X251" s="21"/>
      <c r="Y251" s="21"/>
      <c r="Z251" s="21" t="s">
        <v>42</v>
      </c>
      <c r="AA251" s="24"/>
      <c r="AB251" s="23" t="str">
        <f>IFERROR(VLOOKUP(B251,'[1]RICEW Tracker'!$C$10:$H$95,3,FALSE),"")</f>
        <v/>
      </c>
      <c r="AC251" s="23" t="str">
        <f>IFERROR(VLOOKUP(B251,'[1]RICEW Tracker'!$C$17:$H$95,4,FALSE),"")</f>
        <v/>
      </c>
      <c r="AD251" s="23" t="str">
        <f>IFERROR(VLOOKUP(B251,'[1]RICEW Tracker'!$C$17:$H$95,5,FALSE),"")</f>
        <v/>
      </c>
      <c r="AE251" s="23" t="str">
        <f>IFERROR(VLOOKUP(B251,'[1]RICEW Tracker'!$C$17:$H$95,6,FALSE),"")</f>
        <v/>
      </c>
      <c r="AF251" s="23" t="str">
        <f>IFERROR(VLOOKUP(B251,'[1]RICEW Tracker'!$C$17:$H$95,7,FALSE),"")</f>
        <v/>
      </c>
      <c r="AG251" s="23" t="str">
        <f>IFERROR(VLOOKUP(D251,'[1]RICEW Tracker'!$C$17:$H$95,8,FALSE),"")</f>
        <v/>
      </c>
      <c r="AH251" s="24" t="str">
        <f t="shared" si="3"/>
        <v>Not Started</v>
      </c>
      <c r="AI251" s="37"/>
    </row>
    <row r="252" spans="1:35" s="41" customFormat="1" ht="15" hidden="1" customHeight="1" x14ac:dyDescent="0.25">
      <c r="A252" s="14" t="e">
        <f>VLOOKUP(WICERMaster[[#This Row],[RICEW ID]],[1]Sheet4!#REF!,1,FALSE)</f>
        <v>#REF!</v>
      </c>
      <c r="B252" s="15" t="s">
        <v>585</v>
      </c>
      <c r="C252" s="16" t="s">
        <v>586</v>
      </c>
      <c r="D252" s="16" t="s">
        <v>52</v>
      </c>
      <c r="E252" s="17" t="s">
        <v>66</v>
      </c>
      <c r="F252" s="17"/>
      <c r="G252" s="18" t="s">
        <v>34</v>
      </c>
      <c r="H252" s="18" t="s">
        <v>34</v>
      </c>
      <c r="I252" s="18" t="s">
        <v>35</v>
      </c>
      <c r="J252" s="18" t="s">
        <v>36</v>
      </c>
      <c r="K252" s="19" t="s">
        <v>37</v>
      </c>
      <c r="L252" s="21">
        <f>VLOOKUP(B252,'[2]Data from Pivot'!$F$4:$G$224,2,FALSE)</f>
        <v>43242</v>
      </c>
      <c r="M252" s="67" t="s">
        <v>101</v>
      </c>
      <c r="N252" s="19" t="str">
        <f>IFERROR(VLOOKUP(B252,'[1]SQA Test design plan'!$F$4:$K$400,3,FALSE),"")</f>
        <v/>
      </c>
      <c r="O252" s="19" t="str">
        <f>IFERROR(VLOOKUP(B252,'[1]SQA Test design plan'!$F$4:$K$400,4,FALSE),"")</f>
        <v/>
      </c>
      <c r="P252" s="19" t="str">
        <f>IFERROR(VLOOKUP(B252,'[1]SQA Test design plan'!$F$4:$K$400,5,FALSE),"")</f>
        <v/>
      </c>
      <c r="Q252" s="19" t="str">
        <f>IFERROR(VLOOKUP(B252,'[1]SQA Test design plan'!$F$4:$K$400,6,FALSE),"")</f>
        <v/>
      </c>
      <c r="R252" s="19"/>
      <c r="S252" s="21">
        <v>43300</v>
      </c>
      <c r="T252" s="21"/>
      <c r="U252" s="21"/>
      <c r="V252" s="21"/>
      <c r="W252" s="21"/>
      <c r="X252" s="21"/>
      <c r="Y252" s="21"/>
      <c r="Z252" s="21" t="s">
        <v>102</v>
      </c>
      <c r="AA252" s="23"/>
      <c r="AB252" s="23" t="str">
        <f>IFERROR(VLOOKUP(B252,'[1]RICEW Tracker'!$C$10:$H$95,3,FALSE),"")</f>
        <v/>
      </c>
      <c r="AC252" s="23" t="str">
        <f>IFERROR(VLOOKUP(B252,'[1]RICEW Tracker'!$C$17:$H$95,4,FALSE),"")</f>
        <v/>
      </c>
      <c r="AD252" s="23" t="str">
        <f>IFERROR(VLOOKUP(B252,'[1]RICEW Tracker'!$C$17:$H$95,5,FALSE),"")</f>
        <v/>
      </c>
      <c r="AE252" s="23" t="str">
        <f>IFERROR(VLOOKUP(B252,'[1]RICEW Tracker'!$C$17:$H$95,6,FALSE),"")</f>
        <v/>
      </c>
      <c r="AF252" s="23" t="str">
        <f>IFERROR(VLOOKUP(B252,'[1]RICEW Tracker'!$C$17:$H$95,7,FALSE),"")</f>
        <v/>
      </c>
      <c r="AG252" s="23" t="str">
        <f>IFERROR(VLOOKUP(D252,'[1]RICEW Tracker'!$C$17:$H$95,8,FALSE),"")</f>
        <v/>
      </c>
      <c r="AH252" s="24" t="str">
        <f t="shared" si="3"/>
        <v>Not Started</v>
      </c>
      <c r="AI252" s="37"/>
    </row>
    <row r="253" spans="1:35" s="14" customFormat="1" ht="15" hidden="1" customHeight="1" x14ac:dyDescent="0.25">
      <c r="A253" s="14" t="e">
        <f>VLOOKUP(WICERMaster[[#This Row],[RICEW ID]],[1]Sheet4!#REF!,1,FALSE)</f>
        <v>#REF!</v>
      </c>
      <c r="B253" s="15" t="s">
        <v>591</v>
      </c>
      <c r="C253" s="16" t="s">
        <v>592</v>
      </c>
      <c r="D253" s="16" t="s">
        <v>52</v>
      </c>
      <c r="E253" s="17" t="s">
        <v>66</v>
      </c>
      <c r="F253" s="17"/>
      <c r="G253" s="18" t="s">
        <v>34</v>
      </c>
      <c r="H253" s="18" t="s">
        <v>34</v>
      </c>
      <c r="I253" s="18" t="s">
        <v>35</v>
      </c>
      <c r="J253" s="18" t="s">
        <v>36</v>
      </c>
      <c r="K253" s="19" t="s">
        <v>37</v>
      </c>
      <c r="L253" s="21">
        <f>VLOOKUP(B253,'[2]Data from Pivot'!$F$4:$G$224,2,FALSE)</f>
        <v>43242</v>
      </c>
      <c r="M253" s="67" t="s">
        <v>101</v>
      </c>
      <c r="N253" s="19" t="str">
        <f>IFERROR(VLOOKUP(B253,'[1]SQA Test design plan'!$F$4:$K$400,3,FALSE),"")</f>
        <v/>
      </c>
      <c r="O253" s="19" t="str">
        <f>IFERROR(VLOOKUP(B253,'[1]SQA Test design plan'!$F$4:$K$400,4,FALSE),"")</f>
        <v/>
      </c>
      <c r="P253" s="19" t="str">
        <f>IFERROR(VLOOKUP(B253,'[1]SQA Test design plan'!$F$4:$K$400,5,FALSE),"")</f>
        <v/>
      </c>
      <c r="Q253" s="19" t="str">
        <f>IFERROR(VLOOKUP(B253,'[1]SQA Test design plan'!$F$4:$K$400,6,FALSE),"")</f>
        <v/>
      </c>
      <c r="R253" s="19"/>
      <c r="S253" s="21">
        <v>43300</v>
      </c>
      <c r="T253" s="21"/>
      <c r="U253" s="21"/>
      <c r="V253" s="21"/>
      <c r="W253" s="21"/>
      <c r="X253" s="21"/>
      <c r="Y253" s="21"/>
      <c r="Z253" s="21" t="s">
        <v>102</v>
      </c>
      <c r="AA253" s="23"/>
      <c r="AB253" s="23" t="str">
        <f>IFERROR(VLOOKUP(B253,'[1]RICEW Tracker'!$C$10:$H$95,3,FALSE),"")</f>
        <v/>
      </c>
      <c r="AC253" s="23" t="str">
        <f>IFERROR(VLOOKUP(B253,'[1]RICEW Tracker'!$C$17:$H$95,4,FALSE),"")</f>
        <v/>
      </c>
      <c r="AD253" s="23" t="str">
        <f>IFERROR(VLOOKUP(B253,'[1]RICEW Tracker'!$C$17:$H$95,5,FALSE),"")</f>
        <v/>
      </c>
      <c r="AE253" s="23" t="str">
        <f>IFERROR(VLOOKUP(B253,'[1]RICEW Tracker'!$C$17:$H$95,6,FALSE),"")</f>
        <v/>
      </c>
      <c r="AF253" s="23" t="str">
        <f>IFERROR(VLOOKUP(B253,'[1]RICEW Tracker'!$C$17:$H$95,7,FALSE),"")</f>
        <v/>
      </c>
      <c r="AG253" s="23" t="str">
        <f>IFERROR(VLOOKUP(D253,'[1]RICEW Tracker'!$C$17:$H$95,8,FALSE),"")</f>
        <v/>
      </c>
      <c r="AH253" s="24" t="str">
        <f t="shared" si="3"/>
        <v>Not Started</v>
      </c>
      <c r="AI253" s="37"/>
    </row>
    <row r="254" spans="1:35" s="14" customFormat="1" ht="15" hidden="1" customHeight="1" x14ac:dyDescent="0.25">
      <c r="A254" s="14" t="e">
        <f>VLOOKUP(WICERMaster[[#This Row],[RICEW ID]],[1]Sheet4!#REF!,1,FALSE)</f>
        <v>#REF!</v>
      </c>
      <c r="B254" s="15" t="s">
        <v>593</v>
      </c>
      <c r="C254" s="16" t="s">
        <v>594</v>
      </c>
      <c r="D254" s="16" t="s">
        <v>52</v>
      </c>
      <c r="E254" s="17" t="s">
        <v>66</v>
      </c>
      <c r="F254" s="17"/>
      <c r="G254" s="18" t="s">
        <v>34</v>
      </c>
      <c r="H254" s="18" t="s">
        <v>34</v>
      </c>
      <c r="I254" s="18" t="s">
        <v>35</v>
      </c>
      <c r="J254" s="17" t="s">
        <v>36</v>
      </c>
      <c r="K254" s="32" t="s">
        <v>100</v>
      </c>
      <c r="L254" s="29">
        <v>43315</v>
      </c>
      <c r="M254" s="68" t="s">
        <v>155</v>
      </c>
      <c r="N254" s="19">
        <v>7</v>
      </c>
      <c r="O254" s="19"/>
      <c r="P254" s="19"/>
      <c r="Q254" s="19">
        <f>N254-P254</f>
        <v>7</v>
      </c>
      <c r="R254" s="19"/>
      <c r="S254" s="48">
        <f>L254+6</f>
        <v>43321</v>
      </c>
      <c r="T254" s="48"/>
      <c r="U254" s="48"/>
      <c r="V254" s="48"/>
      <c r="W254" s="48"/>
      <c r="X254" s="48"/>
      <c r="Y254" s="48"/>
      <c r="Z254" s="21" t="s">
        <v>102</v>
      </c>
      <c r="AA254" s="23"/>
      <c r="AB254" s="23" t="str">
        <f>IFERROR(VLOOKUP(B254,'[1]RICEW Tracker'!$C$10:$H$95,3,FALSE),"")</f>
        <v/>
      </c>
      <c r="AC254" s="23" t="str">
        <f>IFERROR(VLOOKUP(B254,'[1]RICEW Tracker'!$C$17:$H$95,4,FALSE),"")</f>
        <v/>
      </c>
      <c r="AD254" s="23" t="str">
        <f>IFERROR(VLOOKUP(B254,'[1]RICEW Tracker'!$C$17:$H$95,5,FALSE),"")</f>
        <v/>
      </c>
      <c r="AE254" s="23" t="str">
        <f>IFERROR(VLOOKUP(B254,'[1]RICEW Tracker'!$C$17:$H$95,6,FALSE),"")</f>
        <v/>
      </c>
      <c r="AF254" s="23" t="str">
        <f>IFERROR(VLOOKUP(B254,'[1]RICEW Tracker'!$C$17:$H$95,7,FALSE),"")</f>
        <v/>
      </c>
      <c r="AG254" s="23" t="str">
        <f>IFERROR(VLOOKUP(D254,'[1]RICEW Tracker'!$C$17:$H$95,8,FALSE),"")</f>
        <v/>
      </c>
      <c r="AH254" s="24" t="str">
        <f t="shared" si="3"/>
        <v>Not Started</v>
      </c>
      <c r="AI254" s="37"/>
    </row>
    <row r="255" spans="1:35" s="26" customFormat="1" ht="15" hidden="1" customHeight="1" x14ac:dyDescent="0.25">
      <c r="A255" s="14" t="e">
        <f>VLOOKUP(WICERMaster[[#This Row],[RICEW ID]],[1]Sheet4!#REF!,1,FALSE)</f>
        <v>#REF!</v>
      </c>
      <c r="B255" s="15" t="s">
        <v>597</v>
      </c>
      <c r="C255" s="25" t="s">
        <v>598</v>
      </c>
      <c r="D255" s="16" t="s">
        <v>52</v>
      </c>
      <c r="E255" s="17" t="s">
        <v>66</v>
      </c>
      <c r="F255" s="17"/>
      <c r="G255" s="18" t="s">
        <v>34</v>
      </c>
      <c r="H255" s="18" t="s">
        <v>34</v>
      </c>
      <c r="I255" s="18" t="s">
        <v>35</v>
      </c>
      <c r="J255" s="17" t="s">
        <v>36</v>
      </c>
      <c r="K255" s="32" t="s">
        <v>100</v>
      </c>
      <c r="L255" s="29">
        <v>43315</v>
      </c>
      <c r="M255" s="68" t="s">
        <v>155</v>
      </c>
      <c r="N255" s="19">
        <v>7</v>
      </c>
      <c r="O255" s="19"/>
      <c r="P255" s="19"/>
      <c r="Q255" s="19">
        <f>N255-P255</f>
        <v>7</v>
      </c>
      <c r="R255" s="19"/>
      <c r="S255" s="48">
        <f>L255+6</f>
        <v>43321</v>
      </c>
      <c r="T255" s="48"/>
      <c r="U255" s="48"/>
      <c r="V255" s="48"/>
      <c r="W255" s="48"/>
      <c r="X255" s="48"/>
      <c r="Y255" s="48"/>
      <c r="Z255" s="21" t="s">
        <v>102</v>
      </c>
      <c r="AA255" s="23"/>
      <c r="AB255" s="23" t="str">
        <f>IFERROR(VLOOKUP(B255,'[1]RICEW Tracker'!$C$10:$H$95,3,FALSE),"")</f>
        <v/>
      </c>
      <c r="AC255" s="23" t="str">
        <f>IFERROR(VLOOKUP(B255,'[1]RICEW Tracker'!$C$17:$H$95,4,FALSE),"")</f>
        <v/>
      </c>
      <c r="AD255" s="23" t="str">
        <f>IFERROR(VLOOKUP(B255,'[1]RICEW Tracker'!$C$17:$H$95,5,FALSE),"")</f>
        <v/>
      </c>
      <c r="AE255" s="23" t="str">
        <f>IFERROR(VLOOKUP(B255,'[1]RICEW Tracker'!$C$17:$H$95,6,FALSE),"")</f>
        <v/>
      </c>
      <c r="AF255" s="23" t="str">
        <f>IFERROR(VLOOKUP(B255,'[1]RICEW Tracker'!$C$17:$H$95,7,FALSE),"")</f>
        <v/>
      </c>
      <c r="AG255" s="23" t="str">
        <f>IFERROR(VLOOKUP(D255,'[1]RICEW Tracker'!$C$17:$H$95,8,FALSE),"")</f>
        <v/>
      </c>
      <c r="AH255" s="24" t="str">
        <f t="shared" si="3"/>
        <v>Not Started</v>
      </c>
      <c r="AI255" s="37"/>
    </row>
    <row r="256" spans="1:35" s="26" customFormat="1" ht="15" hidden="1" customHeight="1" x14ac:dyDescent="0.25">
      <c r="A256" s="14" t="e">
        <f>VLOOKUP(WICERMaster[[#This Row],[RICEW ID]],[1]Sheet4!#REF!,1,FALSE)</f>
        <v>#REF!</v>
      </c>
      <c r="B256" s="15" t="s">
        <v>607</v>
      </c>
      <c r="C256" s="16" t="s">
        <v>608</v>
      </c>
      <c r="D256" s="16" t="s">
        <v>52</v>
      </c>
      <c r="E256" s="17" t="s">
        <v>66</v>
      </c>
      <c r="F256" s="17"/>
      <c r="G256" s="18" t="s">
        <v>34</v>
      </c>
      <c r="H256" s="18" t="s">
        <v>34</v>
      </c>
      <c r="I256" s="18" t="s">
        <v>35</v>
      </c>
      <c r="J256" s="17" t="s">
        <v>36</v>
      </c>
      <c r="K256" s="32" t="s">
        <v>100</v>
      </c>
      <c r="L256" s="29" t="e">
        <f>VLOOKUP(B256,'[1]SQA Execution Plan'!$C$13:$BG$76,51,FALSE)</f>
        <v>#N/A</v>
      </c>
      <c r="M256" s="67" t="s">
        <v>155</v>
      </c>
      <c r="N256" s="47" t="e">
        <f>VLOOKUP(B256,'[1]SQA Execution Plan'!$C$13:$BG$76,54,FALSE)</f>
        <v>#N/A</v>
      </c>
      <c r="O256" s="47" t="e">
        <f>VLOOKUP(B256,'[1]SQA Execution Plan'!$C$13:$BG$76,55,FALSE)</f>
        <v>#N/A</v>
      </c>
      <c r="P256" s="47" t="e">
        <f>VLOOKUP(B256,'[1]SQA Execution Plan'!$C$13:$BG$76,56,FALSE)</f>
        <v>#N/A</v>
      </c>
      <c r="Q256" s="47" t="e">
        <f>VLOOKUP(B256,'[1]SQA Execution Plan'!$C$13:$BG$76,57,FALSE)</f>
        <v>#N/A</v>
      </c>
      <c r="R256" s="47"/>
      <c r="S256" s="21" t="e">
        <f>#REF!+3</f>
        <v>#REF!</v>
      </c>
      <c r="T256" s="21"/>
      <c r="U256" s="21"/>
      <c r="V256" s="21"/>
      <c r="W256" s="21"/>
      <c r="X256" s="21"/>
      <c r="Y256" s="21"/>
      <c r="Z256" s="21" t="s">
        <v>42</v>
      </c>
      <c r="AA256" s="23"/>
      <c r="AB256" s="23" t="str">
        <f>IFERROR(VLOOKUP(B256,'[1]RICEW Tracker'!$C$10:$H$95,3,FALSE),"")</f>
        <v/>
      </c>
      <c r="AC256" s="23" t="str">
        <f>IFERROR(VLOOKUP(B256,'[1]RICEW Tracker'!$C$17:$H$95,4,FALSE),"")</f>
        <v/>
      </c>
      <c r="AD256" s="23" t="str">
        <f>IFERROR(VLOOKUP(B256,'[1]RICEW Tracker'!$C$17:$H$95,5,FALSE),"")</f>
        <v/>
      </c>
      <c r="AE256" s="23" t="str">
        <f>IFERROR(VLOOKUP(B256,'[1]RICEW Tracker'!$C$17:$H$95,6,FALSE),"")</f>
        <v/>
      </c>
      <c r="AF256" s="23" t="str">
        <f>IFERROR(VLOOKUP(B256,'[1]RICEW Tracker'!$C$17:$H$95,7,FALSE),"")</f>
        <v/>
      </c>
      <c r="AG256" s="23" t="str">
        <f>IFERROR(VLOOKUP(D256,'[1]RICEW Tracker'!$C$17:$H$95,8,FALSE),"")</f>
        <v/>
      </c>
      <c r="AH256" s="24" t="str">
        <f t="shared" si="3"/>
        <v/>
      </c>
      <c r="AI256" s="37"/>
    </row>
    <row r="257" spans="1:35" s="14" customFormat="1" ht="15" hidden="1" customHeight="1" x14ac:dyDescent="0.25">
      <c r="A257" s="14" t="e">
        <f>VLOOKUP(WICERMaster[[#This Row],[RICEW ID]],[1]Sheet4!#REF!,1,FALSE)</f>
        <v>#REF!</v>
      </c>
      <c r="B257" s="15" t="s">
        <v>609</v>
      </c>
      <c r="C257" s="16" t="s">
        <v>610</v>
      </c>
      <c r="D257" s="16" t="s">
        <v>52</v>
      </c>
      <c r="E257" s="17" t="s">
        <v>66</v>
      </c>
      <c r="F257" s="17"/>
      <c r="G257" s="18" t="s">
        <v>34</v>
      </c>
      <c r="H257" s="18" t="s">
        <v>34</v>
      </c>
      <c r="I257" s="18" t="s">
        <v>35</v>
      </c>
      <c r="J257" s="17" t="s">
        <v>36</v>
      </c>
      <c r="K257" s="32" t="s">
        <v>100</v>
      </c>
      <c r="L257" s="29" t="e">
        <f>VLOOKUP(B257,'[1]SQA Execution Plan'!$C$13:$BG$76,51,FALSE)</f>
        <v>#N/A</v>
      </c>
      <c r="M257" s="67" t="s">
        <v>155</v>
      </c>
      <c r="N257" s="47" t="e">
        <f>VLOOKUP(B257,'[1]SQA Execution Plan'!$C$13:$BG$76,54,FALSE)</f>
        <v>#N/A</v>
      </c>
      <c r="O257" s="47" t="e">
        <f>VLOOKUP(B257,'[1]SQA Execution Plan'!$C$13:$BG$76,55,FALSE)</f>
        <v>#N/A</v>
      </c>
      <c r="P257" s="47" t="e">
        <f>VLOOKUP(B257,'[1]SQA Execution Plan'!$C$13:$BG$76,56,FALSE)</f>
        <v>#N/A</v>
      </c>
      <c r="Q257" s="47" t="e">
        <f>VLOOKUP(B257,'[1]SQA Execution Plan'!$C$13:$BG$76,57,FALSE)</f>
        <v>#N/A</v>
      </c>
      <c r="R257" s="47"/>
      <c r="S257" s="21" t="e">
        <f>#REF!+3</f>
        <v>#REF!</v>
      </c>
      <c r="T257" s="21"/>
      <c r="U257" s="21"/>
      <c r="V257" s="21"/>
      <c r="W257" s="21"/>
      <c r="X257" s="21"/>
      <c r="Y257" s="21"/>
      <c r="Z257" s="21" t="s">
        <v>42</v>
      </c>
      <c r="AA257" s="23"/>
      <c r="AB257" s="23" t="str">
        <f>IFERROR(VLOOKUP(B257,'[1]RICEW Tracker'!$C$10:$H$95,3,FALSE),"")</f>
        <v/>
      </c>
      <c r="AC257" s="23" t="str">
        <f>IFERROR(VLOOKUP(B257,'[1]RICEW Tracker'!$C$17:$H$95,4,FALSE),"")</f>
        <v/>
      </c>
      <c r="AD257" s="23" t="str">
        <f>IFERROR(VLOOKUP(B257,'[1]RICEW Tracker'!$C$17:$H$95,5,FALSE),"")</f>
        <v/>
      </c>
      <c r="AE257" s="23" t="str">
        <f>IFERROR(VLOOKUP(B257,'[1]RICEW Tracker'!$C$17:$H$95,6,FALSE),"")</f>
        <v/>
      </c>
      <c r="AF257" s="23" t="str">
        <f>IFERROR(VLOOKUP(B257,'[1]RICEW Tracker'!$C$17:$H$95,7,FALSE),"")</f>
        <v/>
      </c>
      <c r="AG257" s="23" t="str">
        <f>IFERROR(VLOOKUP(D257,'[1]RICEW Tracker'!$C$17:$H$95,8,FALSE),"")</f>
        <v/>
      </c>
      <c r="AH257" s="24" t="str">
        <f t="shared" si="3"/>
        <v/>
      </c>
      <c r="AI257" s="37"/>
    </row>
    <row r="258" spans="1:35" s="26" customFormat="1" ht="15" hidden="1" customHeight="1" x14ac:dyDescent="0.25">
      <c r="A258" s="14" t="e">
        <f>VLOOKUP(WICERMaster[[#This Row],[RICEW ID]],[1]Sheet4!#REF!,1,FALSE)</f>
        <v>#REF!</v>
      </c>
      <c r="B258" s="15" t="s">
        <v>613</v>
      </c>
      <c r="C258" s="18" t="s">
        <v>614</v>
      </c>
      <c r="D258" s="16" t="s">
        <v>52</v>
      </c>
      <c r="E258" s="17" t="s">
        <v>66</v>
      </c>
      <c r="F258" s="17"/>
      <c r="G258" s="18" t="s">
        <v>34</v>
      </c>
      <c r="H258" s="18" t="s">
        <v>34</v>
      </c>
      <c r="I258" s="18" t="s">
        <v>35</v>
      </c>
      <c r="J258" s="17" t="s">
        <v>36</v>
      </c>
      <c r="K258" s="32" t="s">
        <v>100</v>
      </c>
      <c r="L258" s="29" t="e">
        <f>VLOOKUP(B258,'[1]SQA Execution Plan'!$C$13:$BG$76,51,FALSE)</f>
        <v>#N/A</v>
      </c>
      <c r="M258" s="67" t="s">
        <v>155</v>
      </c>
      <c r="N258" s="47" t="e">
        <f>VLOOKUP(B258,'[1]SQA Execution Plan'!$C$13:$BG$76,54,FALSE)</f>
        <v>#N/A</v>
      </c>
      <c r="O258" s="47" t="e">
        <f>VLOOKUP(B258,'[1]SQA Execution Plan'!$C$13:$BG$76,55,FALSE)</f>
        <v>#N/A</v>
      </c>
      <c r="P258" s="47" t="e">
        <f>VLOOKUP(B258,'[1]SQA Execution Plan'!$C$13:$BG$76,56,FALSE)</f>
        <v>#N/A</v>
      </c>
      <c r="Q258" s="47" t="e">
        <f>VLOOKUP(B258,'[1]SQA Execution Plan'!$C$13:$BG$76,57,FALSE)</f>
        <v>#N/A</v>
      </c>
      <c r="R258" s="47"/>
      <c r="S258" s="21" t="e">
        <f>#REF!+3</f>
        <v>#REF!</v>
      </c>
      <c r="T258" s="21"/>
      <c r="U258" s="21"/>
      <c r="V258" s="21"/>
      <c r="W258" s="21"/>
      <c r="X258" s="21"/>
      <c r="Y258" s="21"/>
      <c r="Z258" s="21" t="s">
        <v>42</v>
      </c>
      <c r="AA258" s="23"/>
      <c r="AB258" s="23" t="str">
        <f>IFERROR(VLOOKUP(B258,'[1]RICEW Tracker'!$C$10:$H$95,3,FALSE),"")</f>
        <v/>
      </c>
      <c r="AC258" s="23" t="str">
        <f>IFERROR(VLOOKUP(B258,'[1]RICEW Tracker'!$C$17:$H$95,4,FALSE),"")</f>
        <v/>
      </c>
      <c r="AD258" s="23" t="str">
        <f>IFERROR(VLOOKUP(B258,'[1]RICEW Tracker'!$C$17:$H$95,5,FALSE),"")</f>
        <v/>
      </c>
      <c r="AE258" s="23" t="str">
        <f>IFERROR(VLOOKUP(B258,'[1]RICEW Tracker'!$C$17:$H$95,6,FALSE),"")</f>
        <v/>
      </c>
      <c r="AF258" s="23" t="str">
        <f>IFERROR(VLOOKUP(B258,'[1]RICEW Tracker'!$C$17:$H$95,7,FALSE),"")</f>
        <v/>
      </c>
      <c r="AG258" s="23" t="str">
        <f>IFERROR(VLOOKUP(D258,'[1]RICEW Tracker'!$C$17:$H$95,8,FALSE),"")</f>
        <v/>
      </c>
      <c r="AH258" s="24" t="str">
        <f t="shared" si="3"/>
        <v/>
      </c>
      <c r="AI258" s="37"/>
    </row>
    <row r="259" spans="1:35" s="26" customFormat="1" ht="15" hidden="1" customHeight="1" x14ac:dyDescent="0.25">
      <c r="A259" s="14" t="e">
        <f>VLOOKUP(WICERMaster[[#This Row],[RICEW ID]],[1]Sheet4!#REF!,1,FALSE)</f>
        <v>#REF!</v>
      </c>
      <c r="B259" s="27" t="s">
        <v>625</v>
      </c>
      <c r="C259" s="16" t="s">
        <v>626</v>
      </c>
      <c r="D259" s="16" t="s">
        <v>52</v>
      </c>
      <c r="E259" s="17" t="s">
        <v>66</v>
      </c>
      <c r="F259" s="17"/>
      <c r="G259" s="18" t="s">
        <v>34</v>
      </c>
      <c r="H259" s="18" t="s">
        <v>34</v>
      </c>
      <c r="I259" s="18" t="s">
        <v>35</v>
      </c>
      <c r="J259" s="17" t="s">
        <v>36</v>
      </c>
      <c r="K259" s="32" t="s">
        <v>100</v>
      </c>
      <c r="L259" s="29">
        <v>43322</v>
      </c>
      <c r="M259" s="67" t="s">
        <v>101</v>
      </c>
      <c r="N259" s="19">
        <v>7</v>
      </c>
      <c r="O259" s="19"/>
      <c r="P259" s="19"/>
      <c r="Q259" s="19">
        <f>N259</f>
        <v>7</v>
      </c>
      <c r="R259" s="19"/>
      <c r="S259" s="48">
        <f>L259+3</f>
        <v>43325</v>
      </c>
      <c r="T259" s="48"/>
      <c r="U259" s="48"/>
      <c r="V259" s="48"/>
      <c r="W259" s="48"/>
      <c r="X259" s="48"/>
      <c r="Y259" s="48"/>
      <c r="Z259" s="21" t="s">
        <v>102</v>
      </c>
      <c r="AA259" s="23"/>
      <c r="AB259" s="23" t="str">
        <f>IFERROR(VLOOKUP(B259,'[1]RICEW Tracker'!$C$10:$H$95,3,FALSE),"")</f>
        <v/>
      </c>
      <c r="AC259" s="23" t="str">
        <f>IFERROR(VLOOKUP(B259,'[1]RICEW Tracker'!$C$17:$H$95,4,FALSE),"")</f>
        <v/>
      </c>
      <c r="AD259" s="23" t="str">
        <f>IFERROR(VLOOKUP(B259,'[1]RICEW Tracker'!$C$17:$H$95,5,FALSE),"")</f>
        <v/>
      </c>
      <c r="AE259" s="23" t="str">
        <f>IFERROR(VLOOKUP(B259,'[1]RICEW Tracker'!$C$17:$H$95,6,FALSE),"")</f>
        <v/>
      </c>
      <c r="AF259" s="23" t="str">
        <f>IFERROR(VLOOKUP(B259,'[1]RICEW Tracker'!$C$17:$H$95,7,FALSE),"")</f>
        <v/>
      </c>
      <c r="AG259" s="23" t="str">
        <f>IFERROR(VLOOKUP(D259,'[1]RICEW Tracker'!$C$17:$H$95,8,FALSE),"")</f>
        <v/>
      </c>
      <c r="AH259" s="24" t="str">
        <f t="shared" ref="AH259:AH322" si="4">IFERROR(IF(AND(AB259&gt;0,AC259=0,AD259=0,AE259=0,AF259="",N259=AB259),"Completed",IF(AND(AB259="",AC259="",AD259="",AE259="",AF259=""),"Not Started","Pending")),"")</f>
        <v>Not Started</v>
      </c>
      <c r="AI259" s="37"/>
    </row>
    <row r="260" spans="1:35" s="26" customFormat="1" ht="15" hidden="1" customHeight="1" x14ac:dyDescent="0.25">
      <c r="A260" s="14" t="e">
        <f>VLOOKUP(WICERMaster[[#This Row],[RICEW ID]],[1]Sheet4!#REF!,1,FALSE)</f>
        <v>#REF!</v>
      </c>
      <c r="B260" s="15" t="s">
        <v>631</v>
      </c>
      <c r="C260" s="16" t="s">
        <v>632</v>
      </c>
      <c r="D260" s="16" t="s">
        <v>52</v>
      </c>
      <c r="E260" s="17" t="s">
        <v>66</v>
      </c>
      <c r="F260" s="17"/>
      <c r="G260" s="18" t="s">
        <v>34</v>
      </c>
      <c r="H260" s="18" t="s">
        <v>34</v>
      </c>
      <c r="I260" s="18" t="s">
        <v>35</v>
      </c>
      <c r="J260" s="17" t="s">
        <v>36</v>
      </c>
      <c r="K260" s="19" t="s">
        <v>37</v>
      </c>
      <c r="L260" s="21">
        <f>VLOOKUP(B260,'[2]Data from Pivot'!$F$4:$G$224,2,FALSE)</f>
        <v>43242</v>
      </c>
      <c r="M260" s="67" t="s">
        <v>101</v>
      </c>
      <c r="N260" s="19" t="str">
        <f>IFERROR(VLOOKUP(B260,'[1]SQA Test design plan'!$F$4:$K$400,3,FALSE),"")</f>
        <v/>
      </c>
      <c r="O260" s="19" t="str">
        <f>IFERROR(VLOOKUP(B260,'[1]SQA Test design plan'!$F$4:$K$400,4,FALSE),"")</f>
        <v/>
      </c>
      <c r="P260" s="19" t="str">
        <f>IFERROR(VLOOKUP(B260,'[1]SQA Test design plan'!$F$4:$K$400,5,FALSE),"")</f>
        <v/>
      </c>
      <c r="Q260" s="19" t="str">
        <f>IFERROR(VLOOKUP(B260,'[1]SQA Test design plan'!$F$4:$K$400,6,FALSE),"")</f>
        <v/>
      </c>
      <c r="R260" s="19"/>
      <c r="S260" s="21">
        <v>43301</v>
      </c>
      <c r="T260" s="21"/>
      <c r="U260" s="21"/>
      <c r="V260" s="21"/>
      <c r="W260" s="21"/>
      <c r="X260" s="21"/>
      <c r="Y260" s="21"/>
      <c r="Z260" s="21" t="s">
        <v>102</v>
      </c>
      <c r="AA260" s="23"/>
      <c r="AB260" s="23" t="str">
        <f>IFERROR(VLOOKUP(B260,'[1]RICEW Tracker'!$C$10:$H$95,3,FALSE),"")</f>
        <v/>
      </c>
      <c r="AC260" s="23" t="str">
        <f>IFERROR(VLOOKUP(B260,'[1]RICEW Tracker'!$C$17:$H$95,4,FALSE),"")</f>
        <v/>
      </c>
      <c r="AD260" s="23" t="str">
        <f>IFERROR(VLOOKUP(B260,'[1]RICEW Tracker'!$C$17:$H$95,5,FALSE),"")</f>
        <v/>
      </c>
      <c r="AE260" s="23" t="str">
        <f>IFERROR(VLOOKUP(B260,'[1]RICEW Tracker'!$C$17:$H$95,6,FALSE),"")</f>
        <v/>
      </c>
      <c r="AF260" s="23" t="str">
        <f>IFERROR(VLOOKUP(B260,'[1]RICEW Tracker'!$C$17:$H$95,7,FALSE),"")</f>
        <v/>
      </c>
      <c r="AG260" s="23" t="str">
        <f>IFERROR(VLOOKUP(D260,'[1]RICEW Tracker'!$C$17:$H$95,8,FALSE),"")</f>
        <v/>
      </c>
      <c r="AH260" s="24" t="str">
        <f t="shared" si="4"/>
        <v>Not Started</v>
      </c>
      <c r="AI260" s="37"/>
    </row>
    <row r="261" spans="1:35" s="26" customFormat="1" ht="15" hidden="1" customHeight="1" x14ac:dyDescent="0.25">
      <c r="A261" s="14" t="e">
        <f>VLOOKUP(WICERMaster[[#This Row],[RICEW ID]],[1]Sheet4!#REF!,1,FALSE)</f>
        <v>#REF!</v>
      </c>
      <c r="B261" s="27" t="s">
        <v>633</v>
      </c>
      <c r="C261" s="16" t="s">
        <v>634</v>
      </c>
      <c r="D261" s="16" t="s">
        <v>52</v>
      </c>
      <c r="E261" s="17" t="s">
        <v>66</v>
      </c>
      <c r="F261" s="17"/>
      <c r="G261" s="18" t="s">
        <v>34</v>
      </c>
      <c r="H261" s="18" t="s">
        <v>34</v>
      </c>
      <c r="I261" s="18" t="s">
        <v>35</v>
      </c>
      <c r="J261" s="17" t="s">
        <v>36</v>
      </c>
      <c r="K261" s="32" t="s">
        <v>100</v>
      </c>
      <c r="L261" s="29">
        <v>43322</v>
      </c>
      <c r="M261" s="67" t="s">
        <v>101</v>
      </c>
      <c r="N261" s="19">
        <v>7</v>
      </c>
      <c r="O261" s="19"/>
      <c r="P261" s="19"/>
      <c r="Q261" s="19">
        <f>N261</f>
        <v>7</v>
      </c>
      <c r="R261" s="19"/>
      <c r="S261" s="48">
        <f>L261+3</f>
        <v>43325</v>
      </c>
      <c r="T261" s="48"/>
      <c r="U261" s="48"/>
      <c r="V261" s="48"/>
      <c r="W261" s="48"/>
      <c r="X261" s="48"/>
      <c r="Y261" s="48"/>
      <c r="Z261" s="21" t="s">
        <v>102</v>
      </c>
      <c r="AA261" s="23"/>
      <c r="AB261" s="23" t="str">
        <f>IFERROR(VLOOKUP(B261,'[1]RICEW Tracker'!$C$10:$H$95,3,FALSE),"")</f>
        <v/>
      </c>
      <c r="AC261" s="23" t="str">
        <f>IFERROR(VLOOKUP(B261,'[1]RICEW Tracker'!$C$17:$H$95,4,FALSE),"")</f>
        <v/>
      </c>
      <c r="AD261" s="23" t="str">
        <f>IFERROR(VLOOKUP(B261,'[1]RICEW Tracker'!$C$17:$H$95,5,FALSE),"")</f>
        <v/>
      </c>
      <c r="AE261" s="23" t="str">
        <f>IFERROR(VLOOKUP(B261,'[1]RICEW Tracker'!$C$17:$H$95,6,FALSE),"")</f>
        <v/>
      </c>
      <c r="AF261" s="23" t="str">
        <f>IFERROR(VLOOKUP(B261,'[1]RICEW Tracker'!$C$17:$H$95,7,FALSE),"")</f>
        <v/>
      </c>
      <c r="AG261" s="23" t="str">
        <f>IFERROR(VLOOKUP(D261,'[1]RICEW Tracker'!$C$17:$H$95,8,FALSE),"")</f>
        <v/>
      </c>
      <c r="AH261" s="24" t="str">
        <f t="shared" si="4"/>
        <v>Not Started</v>
      </c>
      <c r="AI261" s="37"/>
    </row>
    <row r="262" spans="1:35" s="14" customFormat="1" ht="15" hidden="1" customHeight="1" x14ac:dyDescent="0.25">
      <c r="A262" s="14" t="e">
        <f>VLOOKUP(WICERMaster[[#This Row],[RICEW ID]],[1]Sheet4!#REF!,1,FALSE)</f>
        <v>#REF!</v>
      </c>
      <c r="B262" s="15" t="s">
        <v>637</v>
      </c>
      <c r="C262" s="16" t="s">
        <v>638</v>
      </c>
      <c r="D262" s="16" t="s">
        <v>52</v>
      </c>
      <c r="E262" s="17" t="s">
        <v>66</v>
      </c>
      <c r="F262" s="17"/>
      <c r="G262" s="18" t="s">
        <v>34</v>
      </c>
      <c r="H262" s="18" t="s">
        <v>34</v>
      </c>
      <c r="I262" s="18" t="s">
        <v>35</v>
      </c>
      <c r="J262" s="17" t="s">
        <v>36</v>
      </c>
      <c r="K262" s="19" t="s">
        <v>37</v>
      </c>
      <c r="L262" s="21">
        <f>VLOOKUP(B262,'[2]Data from Pivot'!$F$4:$G$224,2,FALSE)</f>
        <v>43245</v>
      </c>
      <c r="M262" s="67" t="s">
        <v>101</v>
      </c>
      <c r="N262" s="19" t="str">
        <f>IFERROR(VLOOKUP(B262,'[1]SQA Test design plan'!$F$4:$K$400,3,FALSE),"")</f>
        <v/>
      </c>
      <c r="O262" s="19" t="str">
        <f>IFERROR(VLOOKUP(B262,'[1]SQA Test design plan'!$F$4:$K$400,4,FALSE),"")</f>
        <v/>
      </c>
      <c r="P262" s="19" t="str">
        <f>IFERROR(VLOOKUP(B262,'[1]SQA Test design plan'!$F$4:$K$400,5,FALSE),"")</f>
        <v/>
      </c>
      <c r="Q262" s="19" t="str">
        <f>IFERROR(VLOOKUP(B262,'[1]SQA Test design plan'!$F$4:$K$400,6,FALSE),"")</f>
        <v/>
      </c>
      <c r="R262" s="19"/>
      <c r="S262" s="21">
        <v>43301</v>
      </c>
      <c r="T262" s="21"/>
      <c r="U262" s="21"/>
      <c r="V262" s="21"/>
      <c r="W262" s="21"/>
      <c r="X262" s="21"/>
      <c r="Y262" s="21"/>
      <c r="Z262" s="21" t="s">
        <v>102</v>
      </c>
      <c r="AA262" s="23"/>
      <c r="AB262" s="23" t="str">
        <f>IFERROR(VLOOKUP(B262,'[1]RICEW Tracker'!$C$10:$H$95,3,FALSE),"")</f>
        <v/>
      </c>
      <c r="AC262" s="23" t="str">
        <f>IFERROR(VLOOKUP(B262,'[1]RICEW Tracker'!$C$17:$H$95,4,FALSE),"")</f>
        <v/>
      </c>
      <c r="AD262" s="23" t="str">
        <f>IFERROR(VLOOKUP(B262,'[1]RICEW Tracker'!$C$17:$H$95,5,FALSE),"")</f>
        <v/>
      </c>
      <c r="AE262" s="23" t="str">
        <f>IFERROR(VLOOKUP(B262,'[1]RICEW Tracker'!$C$17:$H$95,6,FALSE),"")</f>
        <v/>
      </c>
      <c r="AF262" s="23" t="str">
        <f>IFERROR(VLOOKUP(B262,'[1]RICEW Tracker'!$C$17:$H$95,7,FALSE),"")</f>
        <v/>
      </c>
      <c r="AG262" s="23" t="str">
        <f>IFERROR(VLOOKUP(D262,'[1]RICEW Tracker'!$C$17:$H$95,8,FALSE),"")</f>
        <v/>
      </c>
      <c r="AH262" s="24" t="str">
        <f t="shared" si="4"/>
        <v>Not Started</v>
      </c>
      <c r="AI262" s="37"/>
    </row>
    <row r="263" spans="1:35" s="26" customFormat="1" ht="15" hidden="1" customHeight="1" x14ac:dyDescent="0.25">
      <c r="A263" s="14" t="e">
        <f>VLOOKUP(WICERMaster[[#This Row],[RICEW ID]],[1]Sheet4!#REF!,1,FALSE)</f>
        <v>#REF!</v>
      </c>
      <c r="B263" s="15" t="s">
        <v>641</v>
      </c>
      <c r="C263" s="16" t="s">
        <v>642</v>
      </c>
      <c r="D263" s="16" t="s">
        <v>52</v>
      </c>
      <c r="E263" s="17" t="s">
        <v>66</v>
      </c>
      <c r="F263" s="17"/>
      <c r="G263" s="18" t="s">
        <v>34</v>
      </c>
      <c r="H263" s="18" t="s">
        <v>34</v>
      </c>
      <c r="I263" s="18" t="s">
        <v>35</v>
      </c>
      <c r="J263" s="17" t="s">
        <v>36</v>
      </c>
      <c r="K263" s="19" t="s">
        <v>37</v>
      </c>
      <c r="L263" s="21">
        <f>VLOOKUP(B263,'[2]Data from Pivot'!$F$4:$G$224,2,FALSE)</f>
        <v>43263</v>
      </c>
      <c r="M263" s="67" t="s">
        <v>101</v>
      </c>
      <c r="N263" s="19" t="str">
        <f>IFERROR(VLOOKUP(B263,'[1]SQA Test design plan'!$F$4:$K$400,3,FALSE),"")</f>
        <v/>
      </c>
      <c r="O263" s="19" t="str">
        <f>IFERROR(VLOOKUP(B263,'[1]SQA Test design plan'!$F$4:$K$400,4,FALSE),"")</f>
        <v/>
      </c>
      <c r="P263" s="19" t="str">
        <f>IFERROR(VLOOKUP(B263,'[1]SQA Test design plan'!$F$4:$K$400,5,FALSE),"")</f>
        <v/>
      </c>
      <c r="Q263" s="19" t="str">
        <f>IFERROR(VLOOKUP(B263,'[1]SQA Test design plan'!$F$4:$K$400,6,FALSE),"")</f>
        <v/>
      </c>
      <c r="R263" s="19"/>
      <c r="S263" s="21">
        <v>43301</v>
      </c>
      <c r="T263" s="21"/>
      <c r="U263" s="21"/>
      <c r="V263" s="21"/>
      <c r="W263" s="21"/>
      <c r="X263" s="21"/>
      <c r="Y263" s="21"/>
      <c r="Z263" s="21" t="s">
        <v>102</v>
      </c>
      <c r="AA263" s="23"/>
      <c r="AB263" s="23" t="str">
        <f>IFERROR(VLOOKUP(B263,'[1]RICEW Tracker'!$C$10:$H$95,3,FALSE),"")</f>
        <v/>
      </c>
      <c r="AC263" s="23" t="str">
        <f>IFERROR(VLOOKUP(B263,'[1]RICEW Tracker'!$C$17:$H$95,4,FALSE),"")</f>
        <v/>
      </c>
      <c r="AD263" s="23" t="str">
        <f>IFERROR(VLOOKUP(B263,'[1]RICEW Tracker'!$C$17:$H$95,5,FALSE),"")</f>
        <v/>
      </c>
      <c r="AE263" s="23" t="str">
        <f>IFERROR(VLOOKUP(B263,'[1]RICEW Tracker'!$C$17:$H$95,6,FALSE),"")</f>
        <v/>
      </c>
      <c r="AF263" s="23" t="str">
        <f>IFERROR(VLOOKUP(B263,'[1]RICEW Tracker'!$C$17:$H$95,7,FALSE),"")</f>
        <v/>
      </c>
      <c r="AG263" s="23" t="str">
        <f>IFERROR(VLOOKUP(D263,'[1]RICEW Tracker'!$C$17:$H$95,8,FALSE),"")</f>
        <v/>
      </c>
      <c r="AH263" s="24" t="str">
        <f t="shared" si="4"/>
        <v>Not Started</v>
      </c>
      <c r="AI263" s="37"/>
    </row>
    <row r="264" spans="1:35" s="26" customFormat="1" ht="15" hidden="1" customHeight="1" x14ac:dyDescent="0.25">
      <c r="A264" s="14" t="e">
        <f>VLOOKUP(WICERMaster[[#This Row],[RICEW ID]],[1]Sheet4!#REF!,1,FALSE)</f>
        <v>#REF!</v>
      </c>
      <c r="B264" s="15" t="s">
        <v>648</v>
      </c>
      <c r="C264" s="16" t="s">
        <v>649</v>
      </c>
      <c r="D264" s="16" t="s">
        <v>52</v>
      </c>
      <c r="E264" s="17" t="s">
        <v>66</v>
      </c>
      <c r="F264" s="17"/>
      <c r="G264" s="18" t="s">
        <v>34</v>
      </c>
      <c r="H264" s="18" t="s">
        <v>34</v>
      </c>
      <c r="I264" s="18" t="s">
        <v>35</v>
      </c>
      <c r="J264" s="17" t="s">
        <v>36</v>
      </c>
      <c r="K264" s="32" t="s">
        <v>100</v>
      </c>
      <c r="L264" s="29" t="e">
        <f>VLOOKUP(B264,'[1]SQA Execution Plan'!$C$13:$BG$76,51,FALSE)</f>
        <v>#N/A</v>
      </c>
      <c r="M264" s="67" t="s">
        <v>155</v>
      </c>
      <c r="N264" s="47" t="e">
        <f>VLOOKUP(B264,'[1]SQA Execution Plan'!$C$13:$BG$76,54,FALSE)</f>
        <v>#N/A</v>
      </c>
      <c r="O264" s="47" t="e">
        <f>VLOOKUP(B264,'[1]SQA Execution Plan'!$C$13:$BG$76,55,FALSE)</f>
        <v>#N/A</v>
      </c>
      <c r="P264" s="47" t="e">
        <f>VLOOKUP(B264,'[1]SQA Execution Plan'!$C$13:$BG$76,56,FALSE)</f>
        <v>#N/A</v>
      </c>
      <c r="Q264" s="47" t="e">
        <f>VLOOKUP(B264,'[1]SQA Execution Plan'!$C$13:$BG$76,57,FALSE)</f>
        <v>#N/A</v>
      </c>
      <c r="R264" s="47"/>
      <c r="S264" s="21" t="e">
        <f>#REF!+3</f>
        <v>#REF!</v>
      </c>
      <c r="T264" s="21"/>
      <c r="U264" s="21"/>
      <c r="V264" s="21"/>
      <c r="W264" s="21"/>
      <c r="X264" s="21"/>
      <c r="Y264" s="21"/>
      <c r="Z264" s="21" t="s">
        <v>42</v>
      </c>
      <c r="AA264" s="24"/>
      <c r="AB264" s="23" t="str">
        <f>IFERROR(VLOOKUP(B264,'[1]RICEW Tracker'!$C$10:$H$95,3,FALSE),"")</f>
        <v/>
      </c>
      <c r="AC264" s="23" t="str">
        <f>IFERROR(VLOOKUP(B264,'[1]RICEW Tracker'!$C$17:$H$95,4,FALSE),"")</f>
        <v/>
      </c>
      <c r="AD264" s="23" t="str">
        <f>IFERROR(VLOOKUP(B264,'[1]RICEW Tracker'!$C$17:$H$95,5,FALSE),"")</f>
        <v/>
      </c>
      <c r="AE264" s="23" t="str">
        <f>IFERROR(VLOOKUP(B264,'[1]RICEW Tracker'!$C$17:$H$95,6,FALSE),"")</f>
        <v/>
      </c>
      <c r="AF264" s="23" t="str">
        <f>IFERROR(VLOOKUP(B264,'[1]RICEW Tracker'!$C$17:$H$95,7,FALSE),"")</f>
        <v/>
      </c>
      <c r="AG264" s="23" t="str">
        <f>IFERROR(VLOOKUP(D264,'[1]RICEW Tracker'!$C$17:$H$95,8,FALSE),"")</f>
        <v/>
      </c>
      <c r="AH264" s="24" t="str">
        <f t="shared" si="4"/>
        <v/>
      </c>
      <c r="AI264" s="37"/>
    </row>
    <row r="265" spans="1:35" s="26" customFormat="1" ht="15" hidden="1" customHeight="1" x14ac:dyDescent="0.25">
      <c r="A265" s="14" t="e">
        <f>VLOOKUP(WICERMaster[[#This Row],[RICEW ID]],[1]Sheet4!#REF!,1,FALSE)</f>
        <v>#REF!</v>
      </c>
      <c r="B265" s="15" t="s">
        <v>658</v>
      </c>
      <c r="C265" s="16" t="s">
        <v>659</v>
      </c>
      <c r="D265" s="16" t="s">
        <v>52</v>
      </c>
      <c r="E265" s="17" t="s">
        <v>66</v>
      </c>
      <c r="F265" s="17"/>
      <c r="G265" s="18" t="s">
        <v>34</v>
      </c>
      <c r="H265" s="18" t="s">
        <v>34</v>
      </c>
      <c r="I265" s="18" t="s">
        <v>35</v>
      </c>
      <c r="J265" s="17" t="s">
        <v>36</v>
      </c>
      <c r="K265" s="32" t="s">
        <v>100</v>
      </c>
      <c r="L265" s="29">
        <v>43322</v>
      </c>
      <c r="M265" s="67" t="s">
        <v>101</v>
      </c>
      <c r="N265" s="19">
        <v>7</v>
      </c>
      <c r="O265" s="19"/>
      <c r="P265" s="19"/>
      <c r="Q265" s="19">
        <f>N265</f>
        <v>7</v>
      </c>
      <c r="R265" s="19"/>
      <c r="S265" s="48">
        <f>L265+3</f>
        <v>43325</v>
      </c>
      <c r="T265" s="48"/>
      <c r="U265" s="48"/>
      <c r="V265" s="48"/>
      <c r="W265" s="48"/>
      <c r="X265" s="48"/>
      <c r="Y265" s="48"/>
      <c r="Z265" s="21" t="s">
        <v>102</v>
      </c>
      <c r="AA265" s="23"/>
      <c r="AB265" s="23" t="str">
        <f>IFERROR(VLOOKUP(B265,'[1]RICEW Tracker'!$C$10:$H$95,3,FALSE),"")</f>
        <v/>
      </c>
      <c r="AC265" s="23" t="str">
        <f>IFERROR(VLOOKUP(B265,'[1]RICEW Tracker'!$C$17:$H$95,4,FALSE),"")</f>
        <v/>
      </c>
      <c r="AD265" s="23" t="str">
        <f>IFERROR(VLOOKUP(B265,'[1]RICEW Tracker'!$C$17:$H$95,5,FALSE),"")</f>
        <v/>
      </c>
      <c r="AE265" s="23" t="str">
        <f>IFERROR(VLOOKUP(B265,'[1]RICEW Tracker'!$C$17:$H$95,6,FALSE),"")</f>
        <v/>
      </c>
      <c r="AF265" s="23" t="str">
        <f>IFERROR(VLOOKUP(B265,'[1]RICEW Tracker'!$C$17:$H$95,7,FALSE),"")</f>
        <v/>
      </c>
      <c r="AG265" s="23" t="str">
        <f>IFERROR(VLOOKUP(D265,'[1]RICEW Tracker'!$C$17:$H$95,8,FALSE),"")</f>
        <v/>
      </c>
      <c r="AH265" s="24" t="str">
        <f t="shared" si="4"/>
        <v>Not Started</v>
      </c>
      <c r="AI265" s="37"/>
    </row>
    <row r="266" spans="1:35" s="26" customFormat="1" ht="15" hidden="1" customHeight="1" x14ac:dyDescent="0.25">
      <c r="A266" s="14" t="e">
        <f>VLOOKUP(WICERMaster[[#This Row],[RICEW ID]],[1]Sheet4!#REF!,1,FALSE)</f>
        <v>#REF!</v>
      </c>
      <c r="B266" s="15" t="s">
        <v>660</v>
      </c>
      <c r="C266" s="17" t="s">
        <v>661</v>
      </c>
      <c r="D266" s="16" t="s">
        <v>52</v>
      </c>
      <c r="E266" s="17" t="s">
        <v>66</v>
      </c>
      <c r="F266" s="17"/>
      <c r="G266" s="18" t="s">
        <v>34</v>
      </c>
      <c r="H266" s="18" t="s">
        <v>34</v>
      </c>
      <c r="I266" s="18" t="s">
        <v>35</v>
      </c>
      <c r="J266" s="17" t="s">
        <v>36</v>
      </c>
      <c r="K266" s="32" t="s">
        <v>100</v>
      </c>
      <c r="L266" s="29">
        <v>43322</v>
      </c>
      <c r="M266" s="67" t="s">
        <v>101</v>
      </c>
      <c r="N266" s="19">
        <v>7</v>
      </c>
      <c r="O266" s="19"/>
      <c r="P266" s="19"/>
      <c r="Q266" s="19">
        <f>N266</f>
        <v>7</v>
      </c>
      <c r="R266" s="19"/>
      <c r="S266" s="48">
        <f>L266+3</f>
        <v>43325</v>
      </c>
      <c r="T266" s="48"/>
      <c r="U266" s="48"/>
      <c r="V266" s="48"/>
      <c r="W266" s="48"/>
      <c r="X266" s="48"/>
      <c r="Y266" s="48"/>
      <c r="Z266" s="21" t="s">
        <v>102</v>
      </c>
      <c r="AA266" s="23"/>
      <c r="AB266" s="23" t="str">
        <f>IFERROR(VLOOKUP(B266,'[1]RICEW Tracker'!$C$10:$H$95,3,FALSE),"")</f>
        <v/>
      </c>
      <c r="AC266" s="23" t="str">
        <f>IFERROR(VLOOKUP(B266,'[1]RICEW Tracker'!$C$17:$H$95,4,FALSE),"")</f>
        <v/>
      </c>
      <c r="AD266" s="23" t="str">
        <f>IFERROR(VLOOKUP(B266,'[1]RICEW Tracker'!$C$17:$H$95,5,FALSE),"")</f>
        <v/>
      </c>
      <c r="AE266" s="23" t="str">
        <f>IFERROR(VLOOKUP(B266,'[1]RICEW Tracker'!$C$17:$H$95,6,FALSE),"")</f>
        <v/>
      </c>
      <c r="AF266" s="23" t="str">
        <f>IFERROR(VLOOKUP(B266,'[1]RICEW Tracker'!$C$17:$H$95,7,FALSE),"")</f>
        <v/>
      </c>
      <c r="AG266" s="23" t="str">
        <f>IFERROR(VLOOKUP(D266,'[1]RICEW Tracker'!$C$17:$H$95,8,FALSE),"")</f>
        <v/>
      </c>
      <c r="AH266" s="24" t="str">
        <f t="shared" si="4"/>
        <v>Not Started</v>
      </c>
      <c r="AI266" s="37"/>
    </row>
    <row r="267" spans="1:35" s="26" customFormat="1" ht="15" hidden="1" customHeight="1" x14ac:dyDescent="0.25">
      <c r="A267" s="14" t="e">
        <f>VLOOKUP(WICERMaster[[#This Row],[RICEW ID]],[1]Sheet4!#REF!,1,FALSE)</f>
        <v>#REF!</v>
      </c>
      <c r="B267" s="15" t="s">
        <v>812</v>
      </c>
      <c r="C267" s="25" t="s">
        <v>813</v>
      </c>
      <c r="D267" s="16" t="s">
        <v>52</v>
      </c>
      <c r="E267" s="17" t="s">
        <v>69</v>
      </c>
      <c r="F267" s="17"/>
      <c r="G267" s="18" t="s">
        <v>34</v>
      </c>
      <c r="H267" s="18" t="s">
        <v>34</v>
      </c>
      <c r="I267" s="18" t="s">
        <v>35</v>
      </c>
      <c r="J267" s="17" t="s">
        <v>36</v>
      </c>
      <c r="K267" s="19" t="s">
        <v>37</v>
      </c>
      <c r="L267" s="21">
        <f>VLOOKUP(B267,'[2]Data from Pivot'!$F$4:$G$224,2,FALSE)</f>
        <v>43245</v>
      </c>
      <c r="M267" s="67" t="s">
        <v>38</v>
      </c>
      <c r="N267" s="19" t="str">
        <f>IFERROR(VLOOKUP(B267,'[1]SQA Test design plan'!$F$4:$K$400,3,FALSE),"")</f>
        <v/>
      </c>
      <c r="O267" s="19" t="str">
        <f>IFERROR(VLOOKUP(B267,'[1]SQA Test design plan'!$F$4:$K$400,4,FALSE),"")</f>
        <v/>
      </c>
      <c r="P267" s="19" t="str">
        <f>IFERROR(VLOOKUP(B267,'[1]SQA Test design plan'!$F$4:$K$400,5,FALSE),"")</f>
        <v/>
      </c>
      <c r="Q267" s="19" t="str">
        <f>IFERROR(VLOOKUP(B267,'[1]SQA Test design plan'!$F$4:$K$400,6,FALSE),"")</f>
        <v/>
      </c>
      <c r="R267" s="19"/>
      <c r="S267" s="21">
        <v>43293</v>
      </c>
      <c r="T267" s="21"/>
      <c r="U267" s="21"/>
      <c r="V267" s="21"/>
      <c r="W267" s="21"/>
      <c r="X267" s="21"/>
      <c r="Y267" s="21"/>
      <c r="Z267" s="21" t="s">
        <v>42</v>
      </c>
      <c r="AA267" s="23"/>
      <c r="AB267" s="23" t="str">
        <f>IFERROR(VLOOKUP(B267,'[1]RICEW Tracker'!$C$10:$H$95,3,FALSE),"")</f>
        <v/>
      </c>
      <c r="AC267" s="23" t="str">
        <f>IFERROR(VLOOKUP(B267,'[1]RICEW Tracker'!$C$17:$H$95,4,FALSE),"")</f>
        <v/>
      </c>
      <c r="AD267" s="23" t="str">
        <f>IFERROR(VLOOKUP(B267,'[1]RICEW Tracker'!$C$17:$H$95,5,FALSE),"")</f>
        <v/>
      </c>
      <c r="AE267" s="23" t="str">
        <f>IFERROR(VLOOKUP(B267,'[1]RICEW Tracker'!$C$17:$H$95,6,FALSE),"")</f>
        <v/>
      </c>
      <c r="AF267" s="23" t="str">
        <f>IFERROR(VLOOKUP(B267,'[1]RICEW Tracker'!$C$17:$H$95,7,FALSE),"")</f>
        <v/>
      </c>
      <c r="AG267" s="23" t="str">
        <f>IFERROR(VLOOKUP(D267,'[1]RICEW Tracker'!$C$17:$H$95,8,FALSE),"")</f>
        <v/>
      </c>
      <c r="AH267" s="24" t="str">
        <f t="shared" si="4"/>
        <v>Not Started</v>
      </c>
      <c r="AI267" s="37"/>
    </row>
    <row r="268" spans="1:35" s="26" customFormat="1" ht="15" hidden="1" customHeight="1" x14ac:dyDescent="0.25">
      <c r="A268" s="14" t="e">
        <f>VLOOKUP(WICERMaster[[#This Row],[RICEW ID]],[1]Sheet4!#REF!,1,FALSE)</f>
        <v>#REF!</v>
      </c>
      <c r="B268" s="15" t="s">
        <v>814</v>
      </c>
      <c r="C268" s="16" t="s">
        <v>815</v>
      </c>
      <c r="D268" s="16" t="s">
        <v>52</v>
      </c>
      <c r="E268" s="17" t="s">
        <v>69</v>
      </c>
      <c r="F268" s="17"/>
      <c r="G268" s="18" t="s">
        <v>45</v>
      </c>
      <c r="H268" s="18" t="s">
        <v>34</v>
      </c>
      <c r="I268" s="18" t="s">
        <v>35</v>
      </c>
      <c r="J268" s="17" t="s">
        <v>36</v>
      </c>
      <c r="K268" s="19" t="s">
        <v>37</v>
      </c>
      <c r="L268" s="21">
        <f>VLOOKUP(B268,'[2]Data from Pivot'!$F$4:$G$224,2,FALSE)</f>
        <v>43256</v>
      </c>
      <c r="M268" s="67" t="s">
        <v>38</v>
      </c>
      <c r="N268" s="19" t="str">
        <f>IFERROR(VLOOKUP(B268,'[1]SQA Test design plan'!$F$4:$K$400,3,FALSE),"")</f>
        <v/>
      </c>
      <c r="O268" s="19" t="str">
        <f>IFERROR(VLOOKUP(B268,'[1]SQA Test design plan'!$F$4:$K$400,4,FALSE),"")</f>
        <v/>
      </c>
      <c r="P268" s="19" t="str">
        <f>IFERROR(VLOOKUP(B268,'[1]SQA Test design plan'!$F$4:$K$400,5,FALSE),"")</f>
        <v/>
      </c>
      <c r="Q268" s="19" t="str">
        <f>IFERROR(VLOOKUP(B268,'[1]SQA Test design plan'!$F$4:$K$400,6,FALSE),"")</f>
        <v/>
      </c>
      <c r="R268" s="19"/>
      <c r="S268" s="21">
        <v>43293</v>
      </c>
      <c r="T268" s="21"/>
      <c r="U268" s="21"/>
      <c r="V268" s="21"/>
      <c r="W268" s="21"/>
      <c r="X268" s="21"/>
      <c r="Y268" s="21"/>
      <c r="Z268" s="21" t="s">
        <v>42</v>
      </c>
      <c r="AA268" s="23"/>
      <c r="AB268" s="23" t="str">
        <f>IFERROR(VLOOKUP(B268,'[1]RICEW Tracker'!$C$10:$H$95,3,FALSE),"")</f>
        <v/>
      </c>
      <c r="AC268" s="23" t="str">
        <f>IFERROR(VLOOKUP(B268,'[1]RICEW Tracker'!$C$17:$H$95,4,FALSE),"")</f>
        <v/>
      </c>
      <c r="AD268" s="23" t="str">
        <f>IFERROR(VLOOKUP(B268,'[1]RICEW Tracker'!$C$17:$H$95,5,FALSE),"")</f>
        <v/>
      </c>
      <c r="AE268" s="23" t="str">
        <f>IFERROR(VLOOKUP(B268,'[1]RICEW Tracker'!$C$17:$H$95,6,FALSE),"")</f>
        <v/>
      </c>
      <c r="AF268" s="23" t="str">
        <f>IFERROR(VLOOKUP(B268,'[1]RICEW Tracker'!$C$17:$H$95,7,FALSE),"")</f>
        <v/>
      </c>
      <c r="AG268" s="23" t="str">
        <f>IFERROR(VLOOKUP(D268,'[1]RICEW Tracker'!$C$17:$H$95,8,FALSE),"")</f>
        <v/>
      </c>
      <c r="AH268" s="24" t="str">
        <f t="shared" si="4"/>
        <v>Not Started</v>
      </c>
      <c r="AI268" s="37"/>
    </row>
    <row r="269" spans="1:35" s="26" customFormat="1" ht="15" hidden="1" customHeight="1" x14ac:dyDescent="0.25">
      <c r="A269" s="14" t="e">
        <f>VLOOKUP(WICERMaster[[#This Row],[RICEW ID]],[1]Sheet4!#REF!,1,FALSE)</f>
        <v>#REF!</v>
      </c>
      <c r="B269" s="15" t="s">
        <v>816</v>
      </c>
      <c r="C269" s="16" t="s">
        <v>817</v>
      </c>
      <c r="D269" s="16" t="s">
        <v>52</v>
      </c>
      <c r="E269" s="17" t="s">
        <v>69</v>
      </c>
      <c r="F269" s="17"/>
      <c r="G269" s="18" t="s">
        <v>34</v>
      </c>
      <c r="H269" s="18" t="s">
        <v>34</v>
      </c>
      <c r="I269" s="18" t="s">
        <v>35</v>
      </c>
      <c r="J269" s="17" t="s">
        <v>36</v>
      </c>
      <c r="K269" s="32" t="s">
        <v>100</v>
      </c>
      <c r="L269" s="29" t="e">
        <f>VLOOKUP(B269,'[1]SQA Execution Plan'!$C$13:$BG$76,51,FALSE)</f>
        <v>#N/A</v>
      </c>
      <c r="M269" s="67" t="s">
        <v>155</v>
      </c>
      <c r="N269" s="47" t="e">
        <f>VLOOKUP(B269,'[1]SQA Execution Plan'!$C$13:$BG$76,54,FALSE)</f>
        <v>#N/A</v>
      </c>
      <c r="O269" s="47" t="e">
        <f>VLOOKUP(B269,'[1]SQA Execution Plan'!$C$13:$BG$76,55,FALSE)</f>
        <v>#N/A</v>
      </c>
      <c r="P269" s="47" t="e">
        <f>VLOOKUP(B269,'[1]SQA Execution Plan'!$C$13:$BG$76,56,FALSE)</f>
        <v>#N/A</v>
      </c>
      <c r="Q269" s="47" t="e">
        <f>VLOOKUP(B269,'[1]SQA Execution Plan'!$C$13:$BG$76,57,FALSE)</f>
        <v>#N/A</v>
      </c>
      <c r="R269" s="47"/>
      <c r="S269" s="21" t="e">
        <f>#REF!+3</f>
        <v>#REF!</v>
      </c>
      <c r="T269" s="21"/>
      <c r="U269" s="21"/>
      <c r="V269" s="21"/>
      <c r="W269" s="21"/>
      <c r="X269" s="21"/>
      <c r="Y269" s="21"/>
      <c r="Z269" s="21" t="s">
        <v>42</v>
      </c>
      <c r="AA269" s="23"/>
      <c r="AB269" s="23" t="str">
        <f>IFERROR(VLOOKUP(B269,'[1]RICEW Tracker'!$C$10:$H$95,3,FALSE),"")</f>
        <v/>
      </c>
      <c r="AC269" s="23" t="str">
        <f>IFERROR(VLOOKUP(B269,'[1]RICEW Tracker'!$C$17:$H$95,4,FALSE),"")</f>
        <v/>
      </c>
      <c r="AD269" s="23" t="str">
        <f>IFERROR(VLOOKUP(B269,'[1]RICEW Tracker'!$C$17:$H$95,5,FALSE),"")</f>
        <v/>
      </c>
      <c r="AE269" s="23" t="str">
        <f>IFERROR(VLOOKUP(B269,'[1]RICEW Tracker'!$C$17:$H$95,6,FALSE),"")</f>
        <v/>
      </c>
      <c r="AF269" s="23" t="str">
        <f>IFERROR(VLOOKUP(B269,'[1]RICEW Tracker'!$C$17:$H$95,7,FALSE),"")</f>
        <v/>
      </c>
      <c r="AG269" s="23" t="str">
        <f>IFERROR(VLOOKUP(D269,'[1]RICEW Tracker'!$C$17:$H$95,8,FALSE),"")</f>
        <v/>
      </c>
      <c r="AH269" s="24" t="str">
        <f t="shared" si="4"/>
        <v/>
      </c>
      <c r="AI269" s="37"/>
    </row>
    <row r="270" spans="1:35" s="26" customFormat="1" ht="15" hidden="1" customHeight="1" x14ac:dyDescent="0.25">
      <c r="A270" s="14" t="e">
        <f>VLOOKUP(WICERMaster[[#This Row],[RICEW ID]],[1]Sheet4!#REF!,1,FALSE)</f>
        <v>#REF!</v>
      </c>
      <c r="B270" s="15" t="s">
        <v>818</v>
      </c>
      <c r="C270" s="30" t="s">
        <v>819</v>
      </c>
      <c r="D270" s="16" t="s">
        <v>52</v>
      </c>
      <c r="E270" s="17" t="s">
        <v>69</v>
      </c>
      <c r="F270" s="17"/>
      <c r="G270" s="18" t="s">
        <v>34</v>
      </c>
      <c r="H270" s="18" t="s">
        <v>34</v>
      </c>
      <c r="I270" s="18" t="s">
        <v>35</v>
      </c>
      <c r="J270" s="17" t="s">
        <v>36</v>
      </c>
      <c r="K270" s="32" t="s">
        <v>100</v>
      </c>
      <c r="L270" s="29" t="e">
        <f>VLOOKUP(B270,'[1]SQA Execution Plan'!$C$13:$BG$76,51,FALSE)</f>
        <v>#N/A</v>
      </c>
      <c r="M270" s="67" t="s">
        <v>155</v>
      </c>
      <c r="N270" s="47" t="e">
        <f>VLOOKUP(B270,'[1]SQA Execution Plan'!$C$13:$BG$76,54,FALSE)</f>
        <v>#N/A</v>
      </c>
      <c r="O270" s="47" t="e">
        <f>VLOOKUP(B270,'[1]SQA Execution Plan'!$C$13:$BG$76,55,FALSE)</f>
        <v>#N/A</v>
      </c>
      <c r="P270" s="47" t="e">
        <f>VLOOKUP(B270,'[1]SQA Execution Plan'!$C$13:$BG$76,56,FALSE)</f>
        <v>#N/A</v>
      </c>
      <c r="Q270" s="47" t="e">
        <f>VLOOKUP(B270,'[1]SQA Execution Plan'!$C$13:$BG$76,57,FALSE)</f>
        <v>#N/A</v>
      </c>
      <c r="R270" s="47"/>
      <c r="S270" s="21" t="e">
        <f>#REF!+3</f>
        <v>#REF!</v>
      </c>
      <c r="T270" s="21"/>
      <c r="U270" s="21"/>
      <c r="V270" s="21"/>
      <c r="W270" s="21"/>
      <c r="X270" s="21"/>
      <c r="Y270" s="21"/>
      <c r="Z270" s="21" t="s">
        <v>42</v>
      </c>
      <c r="AA270" s="23"/>
      <c r="AB270" s="23" t="str">
        <f>IFERROR(VLOOKUP(B270,'[1]RICEW Tracker'!$C$10:$H$95,3,FALSE),"")</f>
        <v/>
      </c>
      <c r="AC270" s="23" t="str">
        <f>IFERROR(VLOOKUP(B270,'[1]RICEW Tracker'!$C$17:$H$95,4,FALSE),"")</f>
        <v/>
      </c>
      <c r="AD270" s="23" t="str">
        <f>IFERROR(VLOOKUP(B270,'[1]RICEW Tracker'!$C$17:$H$95,5,FALSE),"")</f>
        <v/>
      </c>
      <c r="AE270" s="23" t="str">
        <f>IFERROR(VLOOKUP(B270,'[1]RICEW Tracker'!$C$17:$H$95,6,FALSE),"")</f>
        <v/>
      </c>
      <c r="AF270" s="23" t="str">
        <f>IFERROR(VLOOKUP(B270,'[1]RICEW Tracker'!$C$17:$H$95,7,FALSE),"")</f>
        <v/>
      </c>
      <c r="AG270" s="23" t="str">
        <f>IFERROR(VLOOKUP(D270,'[1]RICEW Tracker'!$C$17:$H$95,8,FALSE),"")</f>
        <v/>
      </c>
      <c r="AH270" s="24" t="str">
        <f t="shared" si="4"/>
        <v/>
      </c>
      <c r="AI270" s="37"/>
    </row>
    <row r="271" spans="1:35" s="26" customFormat="1" ht="15" hidden="1" customHeight="1" x14ac:dyDescent="0.25">
      <c r="A271" s="14" t="e">
        <f>VLOOKUP(WICERMaster[[#This Row],[RICEW ID]],[1]Sheet4!#REF!,1,FALSE)</f>
        <v>#REF!</v>
      </c>
      <c r="B271" s="15" t="s">
        <v>822</v>
      </c>
      <c r="C271" s="16" t="s">
        <v>823</v>
      </c>
      <c r="D271" s="16" t="s">
        <v>52</v>
      </c>
      <c r="E271" s="17" t="s">
        <v>69</v>
      </c>
      <c r="F271" s="17"/>
      <c r="G271" s="18" t="s">
        <v>45</v>
      </c>
      <c r="H271" s="18" t="s">
        <v>34</v>
      </c>
      <c r="I271" s="18" t="s">
        <v>35</v>
      </c>
      <c r="J271" s="17" t="s">
        <v>36</v>
      </c>
      <c r="K271" s="19" t="s">
        <v>37</v>
      </c>
      <c r="L271" s="21">
        <f>VLOOKUP(B271,'[2]Data from Pivot'!$F$4:$G$224,2,FALSE)</f>
        <v>43229</v>
      </c>
      <c r="M271" s="67" t="s">
        <v>38</v>
      </c>
      <c r="N271" s="19" t="str">
        <f>IFERROR(VLOOKUP(B271,'[1]SQA Test design plan'!$F$4:$K$400,3,FALSE),"")</f>
        <v/>
      </c>
      <c r="O271" s="19" t="str">
        <f>IFERROR(VLOOKUP(B271,'[1]SQA Test design plan'!$F$4:$K$400,4,FALSE),"")</f>
        <v/>
      </c>
      <c r="P271" s="19" t="str">
        <f>IFERROR(VLOOKUP(B271,'[1]SQA Test design plan'!$F$4:$K$400,5,FALSE),"")</f>
        <v/>
      </c>
      <c r="Q271" s="19" t="str">
        <f>IFERROR(VLOOKUP(B271,'[1]SQA Test design plan'!$F$4:$K$400,6,FALSE),"")</f>
        <v/>
      </c>
      <c r="R271" s="19"/>
      <c r="S271" s="21">
        <v>43293</v>
      </c>
      <c r="T271" s="21"/>
      <c r="U271" s="21"/>
      <c r="V271" s="21"/>
      <c r="W271" s="21"/>
      <c r="X271" s="21"/>
      <c r="Y271" s="21"/>
      <c r="Z271" s="21" t="s">
        <v>42</v>
      </c>
      <c r="AA271" s="23"/>
      <c r="AB271" s="23" t="str">
        <f>IFERROR(VLOOKUP(B271,'[1]RICEW Tracker'!$C$10:$H$95,3,FALSE),"")</f>
        <v/>
      </c>
      <c r="AC271" s="23" t="str">
        <f>IFERROR(VLOOKUP(B271,'[1]RICEW Tracker'!$C$17:$H$95,4,FALSE),"")</f>
        <v/>
      </c>
      <c r="AD271" s="23" t="str">
        <f>IFERROR(VLOOKUP(B271,'[1]RICEW Tracker'!$C$17:$H$95,5,FALSE),"")</f>
        <v/>
      </c>
      <c r="AE271" s="23" t="str">
        <f>IFERROR(VLOOKUP(B271,'[1]RICEW Tracker'!$C$17:$H$95,6,FALSE),"")</f>
        <v/>
      </c>
      <c r="AF271" s="23" t="str">
        <f>IFERROR(VLOOKUP(B271,'[1]RICEW Tracker'!$C$17:$H$95,7,FALSE),"")</f>
        <v/>
      </c>
      <c r="AG271" s="23" t="str">
        <f>IFERROR(VLOOKUP(D271,'[1]RICEW Tracker'!$C$17:$H$95,8,FALSE),"")</f>
        <v/>
      </c>
      <c r="AH271" s="24" t="str">
        <f t="shared" si="4"/>
        <v>Not Started</v>
      </c>
      <c r="AI271" s="37"/>
    </row>
    <row r="272" spans="1:35" s="26" customFormat="1" ht="15" hidden="1" customHeight="1" x14ac:dyDescent="0.25">
      <c r="A272" s="14" t="e">
        <f>VLOOKUP(WICERMaster[[#This Row],[RICEW ID]],[1]Sheet4!#REF!,1,FALSE)</f>
        <v>#REF!</v>
      </c>
      <c r="B272" s="15" t="s">
        <v>824</v>
      </c>
      <c r="C272" s="16" t="s">
        <v>825</v>
      </c>
      <c r="D272" s="16" t="s">
        <v>52</v>
      </c>
      <c r="E272" s="17" t="s">
        <v>69</v>
      </c>
      <c r="F272" s="17"/>
      <c r="G272" s="18" t="s">
        <v>45</v>
      </c>
      <c r="H272" s="18" t="s">
        <v>34</v>
      </c>
      <c r="I272" s="18" t="s">
        <v>35</v>
      </c>
      <c r="J272" s="17" t="s">
        <v>36</v>
      </c>
      <c r="K272" s="32" t="s">
        <v>100</v>
      </c>
      <c r="L272" s="29">
        <v>43294</v>
      </c>
      <c r="M272" s="68" t="s">
        <v>155</v>
      </c>
      <c r="N272" s="19">
        <v>7</v>
      </c>
      <c r="O272" s="19" t="str">
        <f>IFERROR(VLOOKUP(B272,'[1]SQA Test design plan'!$F$4:$K$400,4,FALSE),"")</f>
        <v/>
      </c>
      <c r="P272" s="19">
        <f>ROUND(N272*80%,0)</f>
        <v>6</v>
      </c>
      <c r="Q272" s="19">
        <f>N272-P272</f>
        <v>1</v>
      </c>
      <c r="R272" s="19"/>
      <c r="S272" s="21" t="e">
        <f>#REF!+3</f>
        <v>#REF!</v>
      </c>
      <c r="T272" s="21"/>
      <c r="U272" s="21"/>
      <c r="V272" s="21"/>
      <c r="W272" s="21"/>
      <c r="X272" s="21"/>
      <c r="Y272" s="21"/>
      <c r="Z272" s="21" t="s">
        <v>42</v>
      </c>
      <c r="AA272" s="23"/>
      <c r="AB272" s="23" t="str">
        <f>IFERROR(VLOOKUP(B272,'[1]RICEW Tracker'!$C$10:$H$95,3,FALSE),"")</f>
        <v/>
      </c>
      <c r="AC272" s="23" t="str">
        <f>IFERROR(VLOOKUP(B272,'[1]RICEW Tracker'!$C$17:$H$95,4,FALSE),"")</f>
        <v/>
      </c>
      <c r="AD272" s="23" t="str">
        <f>IFERROR(VLOOKUP(B272,'[1]RICEW Tracker'!$C$17:$H$95,5,FALSE),"")</f>
        <v/>
      </c>
      <c r="AE272" s="23" t="str">
        <f>IFERROR(VLOOKUP(B272,'[1]RICEW Tracker'!$C$17:$H$95,6,FALSE),"")</f>
        <v/>
      </c>
      <c r="AF272" s="23" t="str">
        <f>IFERROR(VLOOKUP(B272,'[1]RICEW Tracker'!$C$17:$H$95,7,FALSE),"")</f>
        <v/>
      </c>
      <c r="AG272" s="23" t="str">
        <f>IFERROR(VLOOKUP(D272,'[1]RICEW Tracker'!$C$17:$H$95,8,FALSE),"")</f>
        <v/>
      </c>
      <c r="AH272" s="24" t="str">
        <f t="shared" si="4"/>
        <v>Not Started</v>
      </c>
      <c r="AI272" s="37"/>
    </row>
    <row r="273" spans="1:35" s="26" customFormat="1" ht="15" hidden="1" customHeight="1" x14ac:dyDescent="0.25">
      <c r="A273" s="14" t="e">
        <f>VLOOKUP(WICERMaster[[#This Row],[RICEW ID]],[1]Sheet4!#REF!,1,FALSE)</f>
        <v>#REF!</v>
      </c>
      <c r="B273" s="15" t="s">
        <v>828</v>
      </c>
      <c r="C273" s="16" t="s">
        <v>829</v>
      </c>
      <c r="D273" s="16" t="s">
        <v>52</v>
      </c>
      <c r="E273" s="17" t="s">
        <v>69</v>
      </c>
      <c r="F273" s="17"/>
      <c r="G273" s="18" t="s">
        <v>34</v>
      </c>
      <c r="H273" s="18" t="s">
        <v>34</v>
      </c>
      <c r="I273" s="18" t="s">
        <v>35</v>
      </c>
      <c r="J273" s="17" t="s">
        <v>36</v>
      </c>
      <c r="K273" s="32" t="s">
        <v>100</v>
      </c>
      <c r="L273" s="29" t="e">
        <f>VLOOKUP(B273,'[1]SQA Execution Plan'!$C$13:$BG$76,51,FALSE)</f>
        <v>#N/A</v>
      </c>
      <c r="M273" s="67" t="s">
        <v>155</v>
      </c>
      <c r="N273" s="47" t="e">
        <f>VLOOKUP(B273,'[1]SQA Execution Plan'!$C$13:$BG$76,54,FALSE)</f>
        <v>#N/A</v>
      </c>
      <c r="O273" s="47" t="e">
        <f>VLOOKUP(B273,'[1]SQA Execution Plan'!$C$13:$BG$76,55,FALSE)</f>
        <v>#N/A</v>
      </c>
      <c r="P273" s="47" t="e">
        <f>VLOOKUP(B273,'[1]SQA Execution Plan'!$C$13:$BG$76,56,FALSE)</f>
        <v>#N/A</v>
      </c>
      <c r="Q273" s="47" t="e">
        <f>VLOOKUP(B273,'[1]SQA Execution Plan'!$C$13:$BG$76,57,FALSE)</f>
        <v>#N/A</v>
      </c>
      <c r="R273" s="47"/>
      <c r="S273" s="21" t="e">
        <f>#REF!+3</f>
        <v>#REF!</v>
      </c>
      <c r="T273" s="21"/>
      <c r="U273" s="21"/>
      <c r="V273" s="21"/>
      <c r="W273" s="21"/>
      <c r="X273" s="21"/>
      <c r="Y273" s="21"/>
      <c r="Z273" s="21" t="s">
        <v>42</v>
      </c>
      <c r="AA273" s="23"/>
      <c r="AB273" s="23" t="str">
        <f>IFERROR(VLOOKUP(B273,'[1]RICEW Tracker'!$C$10:$H$95,3,FALSE),"")</f>
        <v/>
      </c>
      <c r="AC273" s="23" t="str">
        <f>IFERROR(VLOOKUP(B273,'[1]RICEW Tracker'!$C$17:$H$95,4,FALSE),"")</f>
        <v/>
      </c>
      <c r="AD273" s="23" t="str">
        <f>IFERROR(VLOOKUP(B273,'[1]RICEW Tracker'!$C$17:$H$95,5,FALSE),"")</f>
        <v/>
      </c>
      <c r="AE273" s="23" t="str">
        <f>IFERROR(VLOOKUP(B273,'[1]RICEW Tracker'!$C$17:$H$95,6,FALSE),"")</f>
        <v/>
      </c>
      <c r="AF273" s="23" t="str">
        <f>IFERROR(VLOOKUP(B273,'[1]RICEW Tracker'!$C$17:$H$95,7,FALSE),"")</f>
        <v/>
      </c>
      <c r="AG273" s="23" t="str">
        <f>IFERROR(VLOOKUP(D273,'[1]RICEW Tracker'!$C$17:$H$95,8,FALSE),"")</f>
        <v/>
      </c>
      <c r="AH273" s="24" t="str">
        <f t="shared" si="4"/>
        <v/>
      </c>
      <c r="AI273" s="37"/>
    </row>
    <row r="274" spans="1:35" s="14" customFormat="1" ht="15" hidden="1" customHeight="1" x14ac:dyDescent="0.25">
      <c r="A274" s="14" t="e">
        <f>VLOOKUP(WICERMaster[[#This Row],[RICEW ID]],[1]Sheet4!#REF!,1,FALSE)</f>
        <v>#REF!</v>
      </c>
      <c r="B274" s="15" t="s">
        <v>830</v>
      </c>
      <c r="C274" s="16" t="s">
        <v>831</v>
      </c>
      <c r="D274" s="16" t="s">
        <v>52</v>
      </c>
      <c r="E274" s="17" t="s">
        <v>69</v>
      </c>
      <c r="F274" s="17"/>
      <c r="G274" s="18" t="s">
        <v>45</v>
      </c>
      <c r="H274" s="18" t="s">
        <v>34</v>
      </c>
      <c r="I274" s="18" t="s">
        <v>35</v>
      </c>
      <c r="J274" s="17" t="s">
        <v>36</v>
      </c>
      <c r="K274" s="19" t="s">
        <v>37</v>
      </c>
      <c r="L274" s="21">
        <f>VLOOKUP(B274,'[2]Data from Pivot'!$F$4:$G$224,2,FALSE)</f>
        <v>43229</v>
      </c>
      <c r="M274" s="67" t="s">
        <v>38</v>
      </c>
      <c r="N274" s="19" t="str">
        <f>IFERROR(VLOOKUP(B274,'[1]SQA Test design plan'!$F$4:$K$400,3,FALSE),"")</f>
        <v/>
      </c>
      <c r="O274" s="19" t="str">
        <f>IFERROR(VLOOKUP(B274,'[1]SQA Test design plan'!$F$4:$K$400,4,FALSE),"")</f>
        <v/>
      </c>
      <c r="P274" s="19" t="str">
        <f>IFERROR(VLOOKUP(B274,'[1]SQA Test design plan'!$F$4:$K$400,5,FALSE),"")</f>
        <v/>
      </c>
      <c r="Q274" s="19" t="str">
        <f>IFERROR(VLOOKUP(B274,'[1]SQA Test design plan'!$F$4:$K$400,6,FALSE),"")</f>
        <v/>
      </c>
      <c r="R274" s="19"/>
      <c r="S274" s="21">
        <v>43293</v>
      </c>
      <c r="T274" s="21"/>
      <c r="U274" s="21"/>
      <c r="V274" s="21"/>
      <c r="W274" s="21"/>
      <c r="X274" s="21"/>
      <c r="Y274" s="21"/>
      <c r="Z274" s="21" t="s">
        <v>42</v>
      </c>
      <c r="AA274" s="23"/>
      <c r="AB274" s="23" t="str">
        <f>IFERROR(VLOOKUP(B274,'[1]RICEW Tracker'!$C$10:$H$95,3,FALSE),"")</f>
        <v/>
      </c>
      <c r="AC274" s="23" t="str">
        <f>IFERROR(VLOOKUP(B274,'[1]RICEW Tracker'!$C$17:$H$95,4,FALSE),"")</f>
        <v/>
      </c>
      <c r="AD274" s="23" t="str">
        <f>IFERROR(VLOOKUP(B274,'[1]RICEW Tracker'!$C$17:$H$95,5,FALSE),"")</f>
        <v/>
      </c>
      <c r="AE274" s="23" t="str">
        <f>IFERROR(VLOOKUP(B274,'[1]RICEW Tracker'!$C$17:$H$95,6,FALSE),"")</f>
        <v/>
      </c>
      <c r="AF274" s="23" t="str">
        <f>IFERROR(VLOOKUP(B274,'[1]RICEW Tracker'!$C$17:$H$95,7,FALSE),"")</f>
        <v/>
      </c>
      <c r="AG274" s="23" t="str">
        <f>IFERROR(VLOOKUP(D274,'[1]RICEW Tracker'!$C$17:$H$95,8,FALSE),"")</f>
        <v/>
      </c>
      <c r="AH274" s="24" t="str">
        <f t="shared" si="4"/>
        <v>Not Started</v>
      </c>
      <c r="AI274" s="37"/>
    </row>
    <row r="275" spans="1:35" s="14" customFormat="1" ht="15" hidden="1" customHeight="1" x14ac:dyDescent="0.25">
      <c r="A275" s="14" t="e">
        <f>VLOOKUP(WICERMaster[[#This Row],[RICEW ID]],[1]Sheet4!#REF!,1,FALSE)</f>
        <v>#REF!</v>
      </c>
      <c r="B275" s="15" t="s">
        <v>832</v>
      </c>
      <c r="C275" s="16" t="s">
        <v>833</v>
      </c>
      <c r="D275" s="16" t="s">
        <v>52</v>
      </c>
      <c r="E275" s="17" t="s">
        <v>69</v>
      </c>
      <c r="F275" s="17"/>
      <c r="G275" s="18" t="s">
        <v>45</v>
      </c>
      <c r="H275" s="18" t="s">
        <v>34</v>
      </c>
      <c r="I275" s="18" t="s">
        <v>35</v>
      </c>
      <c r="J275" s="17" t="s">
        <v>36</v>
      </c>
      <c r="K275" s="19" t="s">
        <v>37</v>
      </c>
      <c r="L275" s="21">
        <f>VLOOKUP(B275,'[2]Data from Pivot'!$F$4:$G$224,2,FALSE)</f>
        <v>43229</v>
      </c>
      <c r="M275" s="67" t="s">
        <v>38</v>
      </c>
      <c r="N275" s="19" t="str">
        <f>IFERROR(VLOOKUP(B275,'[1]SQA Test design plan'!$F$4:$K$400,3,FALSE),"")</f>
        <v/>
      </c>
      <c r="O275" s="19" t="str">
        <f>IFERROR(VLOOKUP(B275,'[1]SQA Test design plan'!$F$4:$K$400,4,FALSE),"")</f>
        <v/>
      </c>
      <c r="P275" s="19" t="str">
        <f>IFERROR(VLOOKUP(B275,'[1]SQA Test design plan'!$F$4:$K$400,5,FALSE),"")</f>
        <v/>
      </c>
      <c r="Q275" s="19" t="str">
        <f>IFERROR(VLOOKUP(B275,'[1]SQA Test design plan'!$F$4:$K$400,6,FALSE),"")</f>
        <v/>
      </c>
      <c r="R275" s="19"/>
      <c r="S275" s="21">
        <v>43293</v>
      </c>
      <c r="T275" s="21"/>
      <c r="U275" s="21"/>
      <c r="V275" s="21"/>
      <c r="W275" s="21"/>
      <c r="X275" s="21"/>
      <c r="Y275" s="21"/>
      <c r="Z275" s="21" t="s">
        <v>42</v>
      </c>
      <c r="AA275" s="23"/>
      <c r="AB275" s="23" t="str">
        <f>IFERROR(VLOOKUP(B275,'[1]RICEW Tracker'!$C$10:$H$95,3,FALSE),"")</f>
        <v/>
      </c>
      <c r="AC275" s="23" t="str">
        <f>IFERROR(VLOOKUP(B275,'[1]RICEW Tracker'!$C$17:$H$95,4,FALSE),"")</f>
        <v/>
      </c>
      <c r="AD275" s="23" t="str">
        <f>IFERROR(VLOOKUP(B275,'[1]RICEW Tracker'!$C$17:$H$95,5,FALSE),"")</f>
        <v/>
      </c>
      <c r="AE275" s="23" t="str">
        <f>IFERROR(VLOOKUP(B275,'[1]RICEW Tracker'!$C$17:$H$95,6,FALSE),"")</f>
        <v/>
      </c>
      <c r="AF275" s="23" t="str">
        <f>IFERROR(VLOOKUP(B275,'[1]RICEW Tracker'!$C$17:$H$95,7,FALSE),"")</f>
        <v/>
      </c>
      <c r="AG275" s="23" t="str">
        <f>IFERROR(VLOOKUP(D275,'[1]RICEW Tracker'!$C$17:$H$95,8,FALSE),"")</f>
        <v/>
      </c>
      <c r="AH275" s="24" t="str">
        <f t="shared" si="4"/>
        <v>Not Started</v>
      </c>
      <c r="AI275" s="37"/>
    </row>
    <row r="276" spans="1:35" s="26" customFormat="1" ht="15" hidden="1" customHeight="1" x14ac:dyDescent="0.25">
      <c r="A276" s="14" t="e">
        <f>VLOOKUP(WICERMaster[[#This Row],[RICEW ID]],[1]Sheet4!#REF!,1,FALSE)</f>
        <v>#REF!</v>
      </c>
      <c r="B276" s="15" t="s">
        <v>834</v>
      </c>
      <c r="C276" s="16" t="s">
        <v>835</v>
      </c>
      <c r="D276" s="16" t="s">
        <v>52</v>
      </c>
      <c r="E276" s="17" t="s">
        <v>69</v>
      </c>
      <c r="F276" s="17"/>
      <c r="G276" s="18" t="s">
        <v>34</v>
      </c>
      <c r="H276" s="18" t="s">
        <v>34</v>
      </c>
      <c r="I276" s="18" t="s">
        <v>35</v>
      </c>
      <c r="J276" s="17" t="s">
        <v>36</v>
      </c>
      <c r="K276" s="19" t="s">
        <v>37</v>
      </c>
      <c r="L276" s="21">
        <f>VLOOKUP(B276,'[2]Data from Pivot'!$F$4:$G$224,2,FALSE)</f>
        <v>43245</v>
      </c>
      <c r="M276" s="67" t="s">
        <v>38</v>
      </c>
      <c r="N276" s="19" t="str">
        <f>IFERROR(VLOOKUP(B276,'[1]SQA Test design plan'!$F$4:$K$400,3,FALSE),"")</f>
        <v/>
      </c>
      <c r="O276" s="19" t="str">
        <f>IFERROR(VLOOKUP(B276,'[1]SQA Test design plan'!$F$4:$K$400,4,FALSE),"")</f>
        <v/>
      </c>
      <c r="P276" s="19" t="str">
        <f>IFERROR(VLOOKUP(B276,'[1]SQA Test design plan'!$F$4:$K$400,5,FALSE),"")</f>
        <v/>
      </c>
      <c r="Q276" s="19" t="str">
        <f>IFERROR(VLOOKUP(B276,'[1]SQA Test design plan'!$F$4:$K$400,6,FALSE),"")</f>
        <v/>
      </c>
      <c r="R276" s="19"/>
      <c r="S276" s="21">
        <v>43293</v>
      </c>
      <c r="T276" s="21"/>
      <c r="U276" s="21"/>
      <c r="V276" s="21"/>
      <c r="W276" s="21"/>
      <c r="X276" s="21"/>
      <c r="Y276" s="21"/>
      <c r="Z276" s="21" t="s">
        <v>42</v>
      </c>
      <c r="AA276" s="36"/>
      <c r="AB276" s="23" t="str">
        <f>IFERROR(VLOOKUP(B276,'[1]RICEW Tracker'!$C$10:$H$95,3,FALSE),"")</f>
        <v/>
      </c>
      <c r="AC276" s="23" t="str">
        <f>IFERROR(VLOOKUP(B276,'[1]RICEW Tracker'!$C$17:$H$95,4,FALSE),"")</f>
        <v/>
      </c>
      <c r="AD276" s="23" t="str">
        <f>IFERROR(VLOOKUP(B276,'[1]RICEW Tracker'!$C$17:$H$95,5,FALSE),"")</f>
        <v/>
      </c>
      <c r="AE276" s="23" t="str">
        <f>IFERROR(VLOOKUP(B276,'[1]RICEW Tracker'!$C$17:$H$95,6,FALSE),"")</f>
        <v/>
      </c>
      <c r="AF276" s="23" t="str">
        <f>IFERROR(VLOOKUP(B276,'[1]RICEW Tracker'!$C$17:$H$95,7,FALSE),"")</f>
        <v/>
      </c>
      <c r="AG276" s="23" t="str">
        <f>IFERROR(VLOOKUP(D276,'[1]RICEW Tracker'!$C$17:$H$95,8,FALSE),"")</f>
        <v/>
      </c>
      <c r="AH276" s="24" t="str">
        <f t="shared" si="4"/>
        <v>Not Started</v>
      </c>
      <c r="AI276" s="37"/>
    </row>
    <row r="277" spans="1:35" s="26" customFormat="1" ht="15" hidden="1" customHeight="1" x14ac:dyDescent="0.25">
      <c r="A277" s="14" t="e">
        <f>VLOOKUP(WICERMaster[[#This Row],[RICEW ID]],[1]Sheet4!#REF!,1,FALSE)</f>
        <v>#REF!</v>
      </c>
      <c r="B277" s="15" t="s">
        <v>838</v>
      </c>
      <c r="C277" s="16" t="s">
        <v>839</v>
      </c>
      <c r="D277" s="16" t="s">
        <v>52</v>
      </c>
      <c r="E277" s="17" t="s">
        <v>69</v>
      </c>
      <c r="F277" s="17"/>
      <c r="G277" s="18" t="s">
        <v>45</v>
      </c>
      <c r="H277" s="18" t="s">
        <v>34</v>
      </c>
      <c r="I277" s="18" t="s">
        <v>35</v>
      </c>
      <c r="J277" s="17" t="s">
        <v>36</v>
      </c>
      <c r="K277" s="19" t="s">
        <v>37</v>
      </c>
      <c r="L277" s="21">
        <f>VLOOKUP(B277,'[2]Data from Pivot'!$F$4:$G$224,2,FALSE)</f>
        <v>43258</v>
      </c>
      <c r="M277" s="67" t="s">
        <v>38</v>
      </c>
      <c r="N277" s="19" t="str">
        <f>IFERROR(VLOOKUP(B277,'[1]SQA Test design plan'!$F$4:$K$400,3,FALSE),"")</f>
        <v/>
      </c>
      <c r="O277" s="19" t="str">
        <f>IFERROR(VLOOKUP(B277,'[1]SQA Test design plan'!$F$4:$K$400,4,FALSE),"")</f>
        <v/>
      </c>
      <c r="P277" s="19" t="str">
        <f>IFERROR(VLOOKUP(B277,'[1]SQA Test design plan'!$F$4:$K$400,5,FALSE),"")</f>
        <v/>
      </c>
      <c r="Q277" s="19" t="str">
        <f>IFERROR(VLOOKUP(B277,'[1]SQA Test design plan'!$F$4:$K$400,6,FALSE),"")</f>
        <v/>
      </c>
      <c r="R277" s="19"/>
      <c r="S277" s="21">
        <v>43293</v>
      </c>
      <c r="T277" s="21"/>
      <c r="U277" s="21"/>
      <c r="V277" s="21"/>
      <c r="W277" s="21"/>
      <c r="X277" s="21"/>
      <c r="Y277" s="21"/>
      <c r="Z277" s="21" t="s">
        <v>42</v>
      </c>
      <c r="AA277" s="23"/>
      <c r="AB277" s="23" t="str">
        <f>IFERROR(VLOOKUP(B277,'[1]RICEW Tracker'!$C$10:$H$95,3,FALSE),"")</f>
        <v/>
      </c>
      <c r="AC277" s="23" t="str">
        <f>IFERROR(VLOOKUP(B277,'[1]RICEW Tracker'!$C$17:$H$95,4,FALSE),"")</f>
        <v/>
      </c>
      <c r="AD277" s="23" t="str">
        <f>IFERROR(VLOOKUP(B277,'[1]RICEW Tracker'!$C$17:$H$95,5,FALSE),"")</f>
        <v/>
      </c>
      <c r="AE277" s="23" t="str">
        <f>IFERROR(VLOOKUP(B277,'[1]RICEW Tracker'!$C$17:$H$95,6,FALSE),"")</f>
        <v/>
      </c>
      <c r="AF277" s="23" t="str">
        <f>IFERROR(VLOOKUP(B277,'[1]RICEW Tracker'!$C$17:$H$95,7,FALSE),"")</f>
        <v/>
      </c>
      <c r="AG277" s="23" t="str">
        <f>IFERROR(VLOOKUP(D277,'[1]RICEW Tracker'!$C$17:$H$95,8,FALSE),"")</f>
        <v/>
      </c>
      <c r="AH277" s="24" t="str">
        <f t="shared" si="4"/>
        <v>Not Started</v>
      </c>
      <c r="AI277" s="37"/>
    </row>
    <row r="278" spans="1:35" s="14" customFormat="1" ht="15" hidden="1" customHeight="1" x14ac:dyDescent="0.25">
      <c r="A278" s="14" t="e">
        <f>VLOOKUP(WICERMaster[[#This Row],[RICEW ID]],[1]Sheet4!#REF!,1,FALSE)</f>
        <v>#REF!</v>
      </c>
      <c r="B278" s="15" t="s">
        <v>840</v>
      </c>
      <c r="C278" s="25" t="s">
        <v>841</v>
      </c>
      <c r="D278" s="16" t="s">
        <v>52</v>
      </c>
      <c r="E278" s="17" t="s">
        <v>69</v>
      </c>
      <c r="F278" s="17"/>
      <c r="G278" s="18" t="s">
        <v>45</v>
      </c>
      <c r="H278" s="18" t="s">
        <v>34</v>
      </c>
      <c r="I278" s="18" t="s">
        <v>35</v>
      </c>
      <c r="J278" s="17" t="s">
        <v>36</v>
      </c>
      <c r="K278" s="19" t="s">
        <v>37</v>
      </c>
      <c r="L278" s="21">
        <f>VLOOKUP(B278,'[2]Data from Pivot'!$F$4:$G$224,2,FALSE)</f>
        <v>43257</v>
      </c>
      <c r="M278" s="67" t="s">
        <v>38</v>
      </c>
      <c r="N278" s="19" t="str">
        <f>IFERROR(VLOOKUP(B278,'[1]SQA Test design plan'!$F$4:$K$400,3,FALSE),"")</f>
        <v/>
      </c>
      <c r="O278" s="19" t="str">
        <f>IFERROR(VLOOKUP(B278,'[1]SQA Test design plan'!$F$4:$K$400,4,FALSE),"")</f>
        <v/>
      </c>
      <c r="P278" s="19" t="str">
        <f>IFERROR(VLOOKUP(B278,'[1]SQA Test design plan'!$F$4:$K$400,5,FALSE),"")</f>
        <v/>
      </c>
      <c r="Q278" s="19" t="str">
        <f>IFERROR(VLOOKUP(B278,'[1]SQA Test design plan'!$F$4:$K$400,6,FALSE),"")</f>
        <v/>
      </c>
      <c r="R278" s="19"/>
      <c r="S278" s="21">
        <v>43293</v>
      </c>
      <c r="T278" s="21"/>
      <c r="U278" s="21"/>
      <c r="V278" s="21"/>
      <c r="W278" s="21"/>
      <c r="X278" s="21"/>
      <c r="Y278" s="21"/>
      <c r="Z278" s="21" t="s">
        <v>42</v>
      </c>
      <c r="AA278" s="23"/>
      <c r="AB278" s="23" t="str">
        <f>IFERROR(VLOOKUP(B278,'[1]RICEW Tracker'!$C$10:$H$95,3,FALSE),"")</f>
        <v/>
      </c>
      <c r="AC278" s="23" t="str">
        <f>IFERROR(VLOOKUP(B278,'[1]RICEW Tracker'!$C$17:$H$95,4,FALSE),"")</f>
        <v/>
      </c>
      <c r="AD278" s="23" t="str">
        <f>IFERROR(VLOOKUP(B278,'[1]RICEW Tracker'!$C$17:$H$95,5,FALSE),"")</f>
        <v/>
      </c>
      <c r="AE278" s="23" t="str">
        <f>IFERROR(VLOOKUP(B278,'[1]RICEW Tracker'!$C$17:$H$95,6,FALSE),"")</f>
        <v/>
      </c>
      <c r="AF278" s="23" t="str">
        <f>IFERROR(VLOOKUP(B278,'[1]RICEW Tracker'!$C$17:$H$95,7,FALSE),"")</f>
        <v/>
      </c>
      <c r="AG278" s="23" t="str">
        <f>IFERROR(VLOOKUP(D278,'[1]RICEW Tracker'!$C$17:$H$95,8,FALSE),"")</f>
        <v/>
      </c>
      <c r="AH278" s="24" t="str">
        <f t="shared" si="4"/>
        <v>Not Started</v>
      </c>
      <c r="AI278" s="37"/>
    </row>
    <row r="279" spans="1:35" s="26" customFormat="1" ht="15" hidden="1" customHeight="1" x14ac:dyDescent="0.25">
      <c r="A279" s="14" t="e">
        <f>VLOOKUP(WICERMaster[[#This Row],[RICEW ID]],[1]Sheet4!#REF!,1,FALSE)</f>
        <v>#REF!</v>
      </c>
      <c r="B279" s="15" t="s">
        <v>842</v>
      </c>
      <c r="C279" s="16" t="s">
        <v>843</v>
      </c>
      <c r="D279" s="16" t="s">
        <v>52</v>
      </c>
      <c r="E279" s="17" t="s">
        <v>69</v>
      </c>
      <c r="F279" s="17"/>
      <c r="G279" s="18" t="s">
        <v>34</v>
      </c>
      <c r="H279" s="18" t="s">
        <v>34</v>
      </c>
      <c r="I279" s="18" t="s">
        <v>35</v>
      </c>
      <c r="J279" s="17" t="s">
        <v>36</v>
      </c>
      <c r="K279" s="32" t="s">
        <v>100</v>
      </c>
      <c r="L279" s="29" t="e">
        <f>VLOOKUP(B279,'[1]SQA Execution Plan'!$C$13:$BG$76,51,FALSE)</f>
        <v>#N/A</v>
      </c>
      <c r="M279" s="67" t="s">
        <v>155</v>
      </c>
      <c r="N279" s="47" t="e">
        <f>VLOOKUP(B279,'[1]SQA Execution Plan'!$C$13:$BG$76,54,FALSE)</f>
        <v>#N/A</v>
      </c>
      <c r="O279" s="47" t="e">
        <f>VLOOKUP(B279,'[1]SQA Execution Plan'!$C$13:$BG$76,55,FALSE)</f>
        <v>#N/A</v>
      </c>
      <c r="P279" s="47" t="e">
        <f>VLOOKUP(B279,'[1]SQA Execution Plan'!$C$13:$BG$76,56,FALSE)</f>
        <v>#N/A</v>
      </c>
      <c r="Q279" s="47" t="e">
        <f>VLOOKUP(B279,'[1]SQA Execution Plan'!$C$13:$BG$76,57,FALSE)</f>
        <v>#N/A</v>
      </c>
      <c r="R279" s="47"/>
      <c r="S279" s="21" t="e">
        <f>#REF!+4</f>
        <v>#REF!</v>
      </c>
      <c r="T279" s="21"/>
      <c r="U279" s="21"/>
      <c r="V279" s="21"/>
      <c r="W279" s="21"/>
      <c r="X279" s="21"/>
      <c r="Y279" s="21"/>
      <c r="Z279" s="21" t="s">
        <v>42</v>
      </c>
      <c r="AA279" s="23"/>
      <c r="AB279" s="23" t="str">
        <f>IFERROR(VLOOKUP(B279,'[1]RICEW Tracker'!$C$10:$H$95,3,FALSE),"")</f>
        <v/>
      </c>
      <c r="AC279" s="23" t="str">
        <f>IFERROR(VLOOKUP(B279,'[1]RICEW Tracker'!$C$17:$H$95,4,FALSE),"")</f>
        <v/>
      </c>
      <c r="AD279" s="23" t="str">
        <f>IFERROR(VLOOKUP(B279,'[1]RICEW Tracker'!$C$17:$H$95,5,FALSE),"")</f>
        <v/>
      </c>
      <c r="AE279" s="23" t="str">
        <f>IFERROR(VLOOKUP(B279,'[1]RICEW Tracker'!$C$17:$H$95,6,FALSE),"")</f>
        <v/>
      </c>
      <c r="AF279" s="23" t="str">
        <f>IFERROR(VLOOKUP(B279,'[1]RICEW Tracker'!$C$17:$H$95,7,FALSE),"")</f>
        <v/>
      </c>
      <c r="AG279" s="23" t="str">
        <f>IFERROR(VLOOKUP(D279,'[1]RICEW Tracker'!$C$17:$H$95,8,FALSE),"")</f>
        <v/>
      </c>
      <c r="AH279" s="24" t="str">
        <f t="shared" si="4"/>
        <v/>
      </c>
      <c r="AI279" s="37"/>
    </row>
    <row r="280" spans="1:35" s="26" customFormat="1" ht="15" hidden="1" customHeight="1" x14ac:dyDescent="0.25">
      <c r="A280" s="14" t="e">
        <f>VLOOKUP(WICERMaster[[#This Row],[RICEW ID]],[1]Sheet4!#REF!,1,FALSE)</f>
        <v>#REF!</v>
      </c>
      <c r="B280" s="15" t="s">
        <v>846</v>
      </c>
      <c r="C280" s="16" t="s">
        <v>847</v>
      </c>
      <c r="D280" s="16" t="s">
        <v>52</v>
      </c>
      <c r="E280" s="17" t="s">
        <v>69</v>
      </c>
      <c r="F280" s="17"/>
      <c r="G280" s="18" t="s">
        <v>34</v>
      </c>
      <c r="H280" s="18" t="s">
        <v>34</v>
      </c>
      <c r="I280" s="18" t="s">
        <v>35</v>
      </c>
      <c r="J280" s="17" t="s">
        <v>36</v>
      </c>
      <c r="K280" s="19" t="s">
        <v>37</v>
      </c>
      <c r="L280" s="21">
        <f>VLOOKUP(B280,'[2]Data from Pivot'!$F$4:$G$224,2,FALSE)</f>
        <v>43229</v>
      </c>
      <c r="M280" s="67" t="s">
        <v>38</v>
      </c>
      <c r="N280" s="19" t="str">
        <f>IFERROR(VLOOKUP(B280,'[1]SQA Test design plan'!$F$4:$K$400,3,FALSE),"")</f>
        <v/>
      </c>
      <c r="O280" s="19" t="str">
        <f>IFERROR(VLOOKUP(B280,'[1]SQA Test design plan'!$F$4:$K$400,4,FALSE),"")</f>
        <v/>
      </c>
      <c r="P280" s="19" t="str">
        <f>IFERROR(VLOOKUP(B280,'[1]SQA Test design plan'!$F$4:$K$400,5,FALSE),"")</f>
        <v/>
      </c>
      <c r="Q280" s="19" t="str">
        <f>IFERROR(VLOOKUP(B280,'[1]SQA Test design plan'!$F$4:$K$400,6,FALSE),"")</f>
        <v/>
      </c>
      <c r="R280" s="19"/>
      <c r="S280" s="21">
        <v>43293</v>
      </c>
      <c r="T280" s="21"/>
      <c r="U280" s="21"/>
      <c r="V280" s="21"/>
      <c r="W280" s="21"/>
      <c r="X280" s="21"/>
      <c r="Y280" s="21"/>
      <c r="Z280" s="21" t="s">
        <v>42</v>
      </c>
      <c r="AA280" s="36">
        <v>43284</v>
      </c>
      <c r="AB280" s="23" t="str">
        <f>IFERROR(VLOOKUP(B280,'[1]RICEW Tracker'!$C$10:$H$95,3,FALSE),"")</f>
        <v/>
      </c>
      <c r="AC280" s="23" t="str">
        <f>IFERROR(VLOOKUP(B280,'[1]RICEW Tracker'!$C$17:$H$95,4,FALSE),"")</f>
        <v/>
      </c>
      <c r="AD280" s="23" t="str">
        <f>IFERROR(VLOOKUP(B280,'[1]RICEW Tracker'!$C$17:$H$95,5,FALSE),"")</f>
        <v/>
      </c>
      <c r="AE280" s="23" t="str">
        <f>IFERROR(VLOOKUP(B280,'[1]RICEW Tracker'!$C$17:$H$95,6,FALSE),"")</f>
        <v/>
      </c>
      <c r="AF280" s="23" t="str">
        <f>IFERROR(VLOOKUP(B280,'[1]RICEW Tracker'!$C$17:$H$95,7,FALSE),"")</f>
        <v/>
      </c>
      <c r="AG280" s="23" t="str">
        <f>IFERROR(VLOOKUP(D280,'[1]RICEW Tracker'!$C$17:$H$95,8,FALSE),"")</f>
        <v/>
      </c>
      <c r="AH280" s="24" t="str">
        <f t="shared" si="4"/>
        <v>Not Started</v>
      </c>
      <c r="AI280" s="37" t="e">
        <f>AB280/N280</f>
        <v>#VALUE!</v>
      </c>
    </row>
    <row r="281" spans="1:35" s="26" customFormat="1" ht="15" hidden="1" customHeight="1" x14ac:dyDescent="0.25">
      <c r="A281" s="14" t="e">
        <f>VLOOKUP(WICERMaster[[#This Row],[RICEW ID]],[1]Sheet4!#REF!,1,FALSE)</f>
        <v>#REF!</v>
      </c>
      <c r="B281" s="15" t="s">
        <v>848</v>
      </c>
      <c r="C281" s="16" t="s">
        <v>849</v>
      </c>
      <c r="D281" s="16" t="s">
        <v>52</v>
      </c>
      <c r="E281" s="17" t="s">
        <v>69</v>
      </c>
      <c r="F281" s="17"/>
      <c r="G281" s="18" t="s">
        <v>34</v>
      </c>
      <c r="H281" s="18" t="s">
        <v>34</v>
      </c>
      <c r="I281" s="18" t="s">
        <v>35</v>
      </c>
      <c r="J281" s="17" t="s">
        <v>36</v>
      </c>
      <c r="K281" s="19" t="s">
        <v>37</v>
      </c>
      <c r="L281" s="21">
        <f>VLOOKUP(B281,'[2]Data from Pivot'!$F$4:$G$224,2,FALSE)</f>
        <v>43245</v>
      </c>
      <c r="M281" s="67" t="s">
        <v>38</v>
      </c>
      <c r="N281" s="19" t="str">
        <f>IFERROR(VLOOKUP(B281,'[1]SQA Test design plan'!$F$4:$K$400,3,FALSE),"")</f>
        <v/>
      </c>
      <c r="O281" s="19" t="str">
        <f>IFERROR(VLOOKUP(B281,'[1]SQA Test design plan'!$F$4:$K$400,4,FALSE),"")</f>
        <v/>
      </c>
      <c r="P281" s="19" t="str">
        <f>IFERROR(VLOOKUP(B281,'[1]SQA Test design plan'!$F$4:$K$400,5,FALSE),"")</f>
        <v/>
      </c>
      <c r="Q281" s="19" t="str">
        <f>IFERROR(VLOOKUP(B281,'[1]SQA Test design plan'!$F$4:$K$400,6,FALSE),"")</f>
        <v/>
      </c>
      <c r="R281" s="19"/>
      <c r="S281" s="21">
        <v>43293</v>
      </c>
      <c r="T281" s="21"/>
      <c r="U281" s="21"/>
      <c r="V281" s="21"/>
      <c r="W281" s="21"/>
      <c r="X281" s="21"/>
      <c r="Y281" s="21"/>
      <c r="Z281" s="21" t="s">
        <v>42</v>
      </c>
      <c r="AA281" s="36">
        <v>43284</v>
      </c>
      <c r="AB281" s="23" t="str">
        <f>IFERROR(VLOOKUP(B281,'[1]RICEW Tracker'!$C$10:$H$95,3,FALSE),"")</f>
        <v/>
      </c>
      <c r="AC281" s="23" t="str">
        <f>IFERROR(VLOOKUP(B281,'[1]RICEW Tracker'!$C$17:$H$95,4,FALSE),"")</f>
        <v/>
      </c>
      <c r="AD281" s="23" t="str">
        <f>IFERROR(VLOOKUP(B281,'[1]RICEW Tracker'!$C$17:$H$95,5,FALSE),"")</f>
        <v/>
      </c>
      <c r="AE281" s="23" t="str">
        <f>IFERROR(VLOOKUP(B281,'[1]RICEW Tracker'!$C$17:$H$95,6,FALSE),"")</f>
        <v/>
      </c>
      <c r="AF281" s="23" t="str">
        <f>IFERROR(VLOOKUP(B281,'[1]RICEW Tracker'!$C$17:$H$95,7,FALSE),"")</f>
        <v/>
      </c>
      <c r="AG281" s="23" t="str">
        <f>IFERROR(VLOOKUP(D281,'[1]RICEW Tracker'!$C$17:$H$95,8,FALSE),"")</f>
        <v/>
      </c>
      <c r="AH281" s="24" t="str">
        <f t="shared" si="4"/>
        <v>Not Started</v>
      </c>
      <c r="AI281" s="37"/>
    </row>
    <row r="282" spans="1:35" s="26" customFormat="1" ht="15" hidden="1" customHeight="1" x14ac:dyDescent="0.25">
      <c r="A282" s="14" t="e">
        <f>VLOOKUP(WICERMaster[[#This Row],[RICEW ID]],[1]Sheet4!#REF!,1,FALSE)</f>
        <v>#REF!</v>
      </c>
      <c r="B282" s="15" t="s">
        <v>850</v>
      </c>
      <c r="C282" s="16" t="s">
        <v>851</v>
      </c>
      <c r="D282" s="16" t="s">
        <v>52</v>
      </c>
      <c r="E282" s="17" t="s">
        <v>69</v>
      </c>
      <c r="F282" s="17"/>
      <c r="G282" s="18" t="s">
        <v>34</v>
      </c>
      <c r="H282" s="18" t="s">
        <v>34</v>
      </c>
      <c r="I282" s="18" t="s">
        <v>35</v>
      </c>
      <c r="J282" s="18" t="s">
        <v>36</v>
      </c>
      <c r="K282" s="32" t="s">
        <v>100</v>
      </c>
      <c r="L282" s="29" t="e">
        <f>VLOOKUP(B282,'[1]SQA Execution Plan'!$C$13:$BG$76,51,FALSE)</f>
        <v>#N/A</v>
      </c>
      <c r="M282" s="67" t="s">
        <v>155</v>
      </c>
      <c r="N282" s="47" t="e">
        <f>VLOOKUP(B282,'[1]SQA Execution Plan'!$C$13:$BG$76,54,FALSE)</f>
        <v>#N/A</v>
      </c>
      <c r="O282" s="47" t="e">
        <f>VLOOKUP(B282,'[1]SQA Execution Plan'!$C$13:$BG$76,55,FALSE)</f>
        <v>#N/A</v>
      </c>
      <c r="P282" s="47" t="e">
        <f>VLOOKUP(B282,'[1]SQA Execution Plan'!$C$13:$BG$76,56,FALSE)</f>
        <v>#N/A</v>
      </c>
      <c r="Q282" s="47" t="e">
        <f>VLOOKUP(B282,'[1]SQA Execution Plan'!$C$13:$BG$76,57,FALSE)</f>
        <v>#N/A</v>
      </c>
      <c r="R282" s="47"/>
      <c r="S282" s="21" t="e">
        <f>#REF!+4</f>
        <v>#REF!</v>
      </c>
      <c r="T282" s="21"/>
      <c r="U282" s="21"/>
      <c r="V282" s="21"/>
      <c r="W282" s="21"/>
      <c r="X282" s="21"/>
      <c r="Y282" s="21"/>
      <c r="Z282" s="21" t="s">
        <v>42</v>
      </c>
      <c r="AA282" s="24"/>
      <c r="AB282" s="23" t="str">
        <f>IFERROR(VLOOKUP(B282,'[1]RICEW Tracker'!$C$10:$H$95,3,FALSE),"")</f>
        <v/>
      </c>
      <c r="AC282" s="23" t="str">
        <f>IFERROR(VLOOKUP(B282,'[1]RICEW Tracker'!$C$17:$H$95,4,FALSE),"")</f>
        <v/>
      </c>
      <c r="AD282" s="23" t="str">
        <f>IFERROR(VLOOKUP(B282,'[1]RICEW Tracker'!$C$17:$H$95,5,FALSE),"")</f>
        <v/>
      </c>
      <c r="AE282" s="23" t="str">
        <f>IFERROR(VLOOKUP(B282,'[1]RICEW Tracker'!$C$17:$H$95,6,FALSE),"")</f>
        <v/>
      </c>
      <c r="AF282" s="23" t="str">
        <f>IFERROR(VLOOKUP(B282,'[1]RICEW Tracker'!$C$17:$H$95,7,FALSE),"")</f>
        <v/>
      </c>
      <c r="AG282" s="23" t="str">
        <f>IFERROR(VLOOKUP(D282,'[1]RICEW Tracker'!$C$17:$H$95,8,FALSE),"")</f>
        <v/>
      </c>
      <c r="AH282" s="24" t="str">
        <f t="shared" si="4"/>
        <v/>
      </c>
      <c r="AI282" s="37"/>
    </row>
    <row r="283" spans="1:35" s="14" customFormat="1" ht="15" hidden="1" customHeight="1" x14ac:dyDescent="0.25">
      <c r="A283" s="14" t="e">
        <f>VLOOKUP(WICERMaster[[#This Row],[RICEW ID]],[1]Sheet4!#REF!,1,FALSE)</f>
        <v>#REF!</v>
      </c>
      <c r="B283" s="15" t="s">
        <v>852</v>
      </c>
      <c r="C283" s="25" t="s">
        <v>853</v>
      </c>
      <c r="D283" s="16" t="s">
        <v>52</v>
      </c>
      <c r="E283" s="17" t="s">
        <v>69</v>
      </c>
      <c r="F283" s="17"/>
      <c r="G283" s="18" t="s">
        <v>34</v>
      </c>
      <c r="H283" s="18" t="s">
        <v>34</v>
      </c>
      <c r="I283" s="18" t="s">
        <v>35</v>
      </c>
      <c r="J283" s="17" t="s">
        <v>36</v>
      </c>
      <c r="K283" s="32" t="s">
        <v>100</v>
      </c>
      <c r="L283" s="29" t="e">
        <f>VLOOKUP(B283,'[1]SQA Execution Plan'!$C$13:$BG$76,51,FALSE)</f>
        <v>#N/A</v>
      </c>
      <c r="M283" s="67" t="s">
        <v>155</v>
      </c>
      <c r="N283" s="47" t="e">
        <f>VLOOKUP(B283,'[1]SQA Execution Plan'!$C$13:$BG$76,54,FALSE)</f>
        <v>#N/A</v>
      </c>
      <c r="O283" s="47" t="e">
        <f>VLOOKUP(B283,'[1]SQA Execution Plan'!$C$13:$BG$76,55,FALSE)</f>
        <v>#N/A</v>
      </c>
      <c r="P283" s="47" t="e">
        <f>VLOOKUP(B283,'[1]SQA Execution Plan'!$C$13:$BG$76,56,FALSE)</f>
        <v>#N/A</v>
      </c>
      <c r="Q283" s="47" t="e">
        <f>VLOOKUP(B283,'[1]SQA Execution Plan'!$C$13:$BG$76,57,FALSE)</f>
        <v>#N/A</v>
      </c>
      <c r="R283" s="47"/>
      <c r="S283" s="21" t="e">
        <f>#REF!+4</f>
        <v>#REF!</v>
      </c>
      <c r="T283" s="21"/>
      <c r="U283" s="21"/>
      <c r="V283" s="21"/>
      <c r="W283" s="21"/>
      <c r="X283" s="21"/>
      <c r="Y283" s="21"/>
      <c r="Z283" s="21" t="s">
        <v>42</v>
      </c>
      <c r="AA283" s="23"/>
      <c r="AB283" s="23" t="str">
        <f>IFERROR(VLOOKUP(B283,'[1]RICEW Tracker'!$C$10:$H$95,3,FALSE),"")</f>
        <v/>
      </c>
      <c r="AC283" s="23" t="str">
        <f>IFERROR(VLOOKUP(B283,'[1]RICEW Tracker'!$C$17:$H$95,4,FALSE),"")</f>
        <v/>
      </c>
      <c r="AD283" s="23" t="str">
        <f>IFERROR(VLOOKUP(B283,'[1]RICEW Tracker'!$C$17:$H$95,5,FALSE),"")</f>
        <v/>
      </c>
      <c r="AE283" s="23" t="str">
        <f>IFERROR(VLOOKUP(B283,'[1]RICEW Tracker'!$C$17:$H$95,6,FALSE),"")</f>
        <v/>
      </c>
      <c r="AF283" s="23" t="str">
        <f>IFERROR(VLOOKUP(B283,'[1]RICEW Tracker'!$C$17:$H$95,7,FALSE),"")</f>
        <v/>
      </c>
      <c r="AG283" s="23" t="str">
        <f>IFERROR(VLOOKUP(D283,'[1]RICEW Tracker'!$C$17:$H$95,8,FALSE),"")</f>
        <v/>
      </c>
      <c r="AH283" s="24" t="str">
        <f t="shared" si="4"/>
        <v/>
      </c>
      <c r="AI283" s="37"/>
    </row>
    <row r="284" spans="1:35" s="26" customFormat="1" ht="15" hidden="1" customHeight="1" x14ac:dyDescent="0.25">
      <c r="A284" s="14" t="e">
        <f>VLOOKUP(WICERMaster[[#This Row],[RICEW ID]],[1]Sheet4!#REF!,1,FALSE)</f>
        <v>#REF!</v>
      </c>
      <c r="B284" s="15" t="s">
        <v>854</v>
      </c>
      <c r="C284" s="16" t="s">
        <v>855</v>
      </c>
      <c r="D284" s="16" t="s">
        <v>52</v>
      </c>
      <c r="E284" s="17" t="s">
        <v>69</v>
      </c>
      <c r="F284" s="17"/>
      <c r="G284" s="18" t="s">
        <v>34</v>
      </c>
      <c r="H284" s="18" t="s">
        <v>34</v>
      </c>
      <c r="I284" s="18" t="s">
        <v>35</v>
      </c>
      <c r="J284" s="17" t="s">
        <v>36</v>
      </c>
      <c r="K284" s="32" t="s">
        <v>100</v>
      </c>
      <c r="L284" s="29" t="e">
        <f>VLOOKUP(B284,'[1]SQA Execution Plan'!$C$13:$BG$76,51,FALSE)</f>
        <v>#N/A</v>
      </c>
      <c r="M284" s="67" t="s">
        <v>155</v>
      </c>
      <c r="N284" s="47" t="e">
        <f>VLOOKUP(B284,'[1]SQA Execution Plan'!$C$13:$BG$76,54,FALSE)</f>
        <v>#N/A</v>
      </c>
      <c r="O284" s="47" t="e">
        <f>VLOOKUP(B284,'[1]SQA Execution Plan'!$C$13:$BG$76,55,FALSE)</f>
        <v>#N/A</v>
      </c>
      <c r="P284" s="47" t="e">
        <f>VLOOKUP(B284,'[1]SQA Execution Plan'!$C$13:$BG$76,56,FALSE)</f>
        <v>#N/A</v>
      </c>
      <c r="Q284" s="47" t="e">
        <f>VLOOKUP(B284,'[1]SQA Execution Plan'!$C$13:$BG$76,57,FALSE)</f>
        <v>#N/A</v>
      </c>
      <c r="R284" s="47"/>
      <c r="S284" s="21" t="e">
        <f>#REF!+3</f>
        <v>#REF!</v>
      </c>
      <c r="T284" s="21"/>
      <c r="U284" s="21"/>
      <c r="V284" s="21"/>
      <c r="W284" s="21"/>
      <c r="X284" s="21"/>
      <c r="Y284" s="21"/>
      <c r="Z284" s="21" t="s">
        <v>42</v>
      </c>
      <c r="AA284" s="24"/>
      <c r="AB284" s="23" t="str">
        <f>IFERROR(VLOOKUP(B284,'[1]RICEW Tracker'!$C$10:$H$95,3,FALSE),"")</f>
        <v/>
      </c>
      <c r="AC284" s="23" t="str">
        <f>IFERROR(VLOOKUP(B284,'[1]RICEW Tracker'!$C$17:$H$95,4,FALSE),"")</f>
        <v/>
      </c>
      <c r="AD284" s="23" t="str">
        <f>IFERROR(VLOOKUP(B284,'[1]RICEW Tracker'!$C$17:$H$95,5,FALSE),"")</f>
        <v/>
      </c>
      <c r="AE284" s="23" t="str">
        <f>IFERROR(VLOOKUP(B284,'[1]RICEW Tracker'!$C$17:$H$95,6,FALSE),"")</f>
        <v/>
      </c>
      <c r="AF284" s="23" t="str">
        <f>IFERROR(VLOOKUP(B284,'[1]RICEW Tracker'!$C$17:$H$95,7,FALSE),"")</f>
        <v/>
      </c>
      <c r="AG284" s="23" t="str">
        <f>IFERROR(VLOOKUP(D284,'[1]RICEW Tracker'!$C$17:$H$95,8,FALSE),"")</f>
        <v/>
      </c>
      <c r="AH284" s="24" t="str">
        <f t="shared" si="4"/>
        <v/>
      </c>
      <c r="AI284" s="37"/>
    </row>
    <row r="285" spans="1:35" s="26" customFormat="1" ht="15" hidden="1" customHeight="1" x14ac:dyDescent="0.25">
      <c r="A285" s="14" t="e">
        <f>VLOOKUP(WICERMaster[[#This Row],[RICEW ID]],[1]Sheet4!#REF!,1,FALSE)</f>
        <v>#REF!</v>
      </c>
      <c r="B285" s="15" t="s">
        <v>856</v>
      </c>
      <c r="C285" s="30" t="s">
        <v>857</v>
      </c>
      <c r="D285" s="16" t="s">
        <v>52</v>
      </c>
      <c r="E285" s="17" t="s">
        <v>69</v>
      </c>
      <c r="F285" s="17"/>
      <c r="G285" s="18" t="s">
        <v>34</v>
      </c>
      <c r="H285" s="18" t="s">
        <v>34</v>
      </c>
      <c r="I285" s="18" t="s">
        <v>35</v>
      </c>
      <c r="J285" s="17" t="s">
        <v>36</v>
      </c>
      <c r="K285" s="32" t="s">
        <v>100</v>
      </c>
      <c r="L285" s="29" t="e">
        <f>VLOOKUP(B285,'[1]SQA Execution Plan'!$C$13:$BG$76,51,FALSE)</f>
        <v>#N/A</v>
      </c>
      <c r="M285" s="67" t="s">
        <v>155</v>
      </c>
      <c r="N285" s="47" t="e">
        <f>VLOOKUP(B285,'[1]SQA Execution Plan'!$C$13:$BG$76,54,FALSE)</f>
        <v>#N/A</v>
      </c>
      <c r="O285" s="47" t="e">
        <f>VLOOKUP(B285,'[1]SQA Execution Plan'!$C$13:$BG$76,55,FALSE)</f>
        <v>#N/A</v>
      </c>
      <c r="P285" s="47" t="e">
        <f>VLOOKUP(B285,'[1]SQA Execution Plan'!$C$13:$BG$76,56,FALSE)</f>
        <v>#N/A</v>
      </c>
      <c r="Q285" s="47" t="e">
        <f>VLOOKUP(B285,'[1]SQA Execution Plan'!$C$13:$BG$76,57,FALSE)</f>
        <v>#N/A</v>
      </c>
      <c r="R285" s="47"/>
      <c r="S285" s="21" t="e">
        <f>#REF!+3</f>
        <v>#REF!</v>
      </c>
      <c r="T285" s="21"/>
      <c r="U285" s="21"/>
      <c r="V285" s="21"/>
      <c r="W285" s="21"/>
      <c r="X285" s="21"/>
      <c r="Y285" s="21"/>
      <c r="Z285" s="21" t="s">
        <v>42</v>
      </c>
      <c r="AA285" s="24"/>
      <c r="AB285" s="23" t="str">
        <f>IFERROR(VLOOKUP(B285,'[1]RICEW Tracker'!$C$10:$H$95,3,FALSE),"")</f>
        <v/>
      </c>
      <c r="AC285" s="23" t="str">
        <f>IFERROR(VLOOKUP(B285,'[1]RICEW Tracker'!$C$17:$H$95,4,FALSE),"")</f>
        <v/>
      </c>
      <c r="AD285" s="23" t="str">
        <f>IFERROR(VLOOKUP(B285,'[1]RICEW Tracker'!$C$17:$H$95,5,FALSE),"")</f>
        <v/>
      </c>
      <c r="AE285" s="23" t="str">
        <f>IFERROR(VLOOKUP(B285,'[1]RICEW Tracker'!$C$17:$H$95,6,FALSE),"")</f>
        <v/>
      </c>
      <c r="AF285" s="23" t="str">
        <f>IFERROR(VLOOKUP(B285,'[1]RICEW Tracker'!$C$17:$H$95,7,FALSE),"")</f>
        <v/>
      </c>
      <c r="AG285" s="23" t="str">
        <f>IFERROR(VLOOKUP(D285,'[1]RICEW Tracker'!$C$17:$H$95,8,FALSE),"")</f>
        <v/>
      </c>
      <c r="AH285" s="24" t="str">
        <f t="shared" si="4"/>
        <v/>
      </c>
      <c r="AI285" s="37"/>
    </row>
    <row r="286" spans="1:35" s="14" customFormat="1" ht="15" hidden="1" customHeight="1" x14ac:dyDescent="0.25">
      <c r="A286" s="14" t="e">
        <f>VLOOKUP(WICERMaster[[#This Row],[RICEW ID]],[1]Sheet4!#REF!,1,FALSE)</f>
        <v>#REF!</v>
      </c>
      <c r="B286" s="15" t="s">
        <v>862</v>
      </c>
      <c r="C286" s="16" t="s">
        <v>863</v>
      </c>
      <c r="D286" s="16" t="s">
        <v>52</v>
      </c>
      <c r="E286" s="17" t="s">
        <v>69</v>
      </c>
      <c r="F286" s="17"/>
      <c r="G286" s="18" t="s">
        <v>45</v>
      </c>
      <c r="H286" s="18" t="s">
        <v>34</v>
      </c>
      <c r="I286" s="18" t="s">
        <v>35</v>
      </c>
      <c r="J286" s="17" t="s">
        <v>36</v>
      </c>
      <c r="K286" s="32" t="s">
        <v>100</v>
      </c>
      <c r="L286" s="29">
        <v>43301</v>
      </c>
      <c r="M286" s="68" t="s">
        <v>155</v>
      </c>
      <c r="N286" s="19">
        <v>7</v>
      </c>
      <c r="O286" s="19" t="str">
        <f>IFERROR(VLOOKUP(B286,'[1]SQA Test design plan'!$F$4:$K$400,4,FALSE),"")</f>
        <v/>
      </c>
      <c r="P286" s="19">
        <f>ROUND(N286*80%,0)</f>
        <v>6</v>
      </c>
      <c r="Q286" s="19">
        <f>N286-P286</f>
        <v>1</v>
      </c>
      <c r="R286" s="19"/>
      <c r="S286" s="21" t="e">
        <f>#REF!+3</f>
        <v>#REF!</v>
      </c>
      <c r="T286" s="21"/>
      <c r="U286" s="21"/>
      <c r="V286" s="21"/>
      <c r="W286" s="21"/>
      <c r="X286" s="21"/>
      <c r="Y286" s="21"/>
      <c r="Z286" s="21" t="s">
        <v>42</v>
      </c>
      <c r="AA286" s="24"/>
      <c r="AB286" s="23" t="str">
        <f>IFERROR(VLOOKUP(B286,'[1]RICEW Tracker'!$C$10:$H$95,3,FALSE),"")</f>
        <v/>
      </c>
      <c r="AC286" s="23" t="str">
        <f>IFERROR(VLOOKUP(B286,'[1]RICEW Tracker'!$C$17:$H$95,4,FALSE),"")</f>
        <v/>
      </c>
      <c r="AD286" s="23" t="str">
        <f>IFERROR(VLOOKUP(B286,'[1]RICEW Tracker'!$C$17:$H$95,5,FALSE),"")</f>
        <v/>
      </c>
      <c r="AE286" s="23" t="str">
        <f>IFERROR(VLOOKUP(B286,'[1]RICEW Tracker'!$C$17:$H$95,6,FALSE),"")</f>
        <v/>
      </c>
      <c r="AF286" s="23" t="str">
        <f>IFERROR(VLOOKUP(B286,'[1]RICEW Tracker'!$C$17:$H$95,7,FALSE),"")</f>
        <v/>
      </c>
      <c r="AG286" s="23" t="str">
        <f>IFERROR(VLOOKUP(D286,'[1]RICEW Tracker'!$C$17:$H$95,8,FALSE),"")</f>
        <v/>
      </c>
      <c r="AH286" s="24" t="str">
        <f t="shared" si="4"/>
        <v>Not Started</v>
      </c>
      <c r="AI286" s="37"/>
    </row>
    <row r="287" spans="1:35" s="41" customFormat="1" ht="15" hidden="1" customHeight="1" x14ac:dyDescent="0.25">
      <c r="A287" s="14" t="e">
        <f>VLOOKUP(WICERMaster[[#This Row],[RICEW ID]],[1]Sheet4!#REF!,1,FALSE)</f>
        <v>#REF!</v>
      </c>
      <c r="B287" s="15" t="s">
        <v>864</v>
      </c>
      <c r="C287" s="16" t="s">
        <v>865</v>
      </c>
      <c r="D287" s="16" t="s">
        <v>52</v>
      </c>
      <c r="E287" s="17" t="s">
        <v>69</v>
      </c>
      <c r="F287" s="17"/>
      <c r="G287" s="18" t="s">
        <v>45</v>
      </c>
      <c r="H287" s="18" t="s">
        <v>34</v>
      </c>
      <c r="I287" s="18" t="s">
        <v>35</v>
      </c>
      <c r="J287" s="17" t="s">
        <v>36</v>
      </c>
      <c r="K287" s="19" t="s">
        <v>37</v>
      </c>
      <c r="L287" s="50" t="str">
        <f>IFERROR(VLOOKUP(B287,'[1]SQA Test design plan'!$F$4:$K$400,2,FALSE),"")</f>
        <v/>
      </c>
      <c r="M287" s="68" t="s">
        <v>155</v>
      </c>
      <c r="N287" s="19" t="str">
        <f>IFERROR(VLOOKUP(B287,'[1]SQA Test design plan'!$F$4:$K$400,3,FALSE),"")</f>
        <v/>
      </c>
      <c r="O287" s="19" t="str">
        <f>IFERROR(VLOOKUP(B287,'[1]SQA Test design plan'!$F$4:$K$400,4,FALSE),"")</f>
        <v/>
      </c>
      <c r="P287" s="19" t="e">
        <f>ROUND(N287*80%,0)</f>
        <v>#VALUE!</v>
      </c>
      <c r="Q287" s="19" t="e">
        <f>N287-P287</f>
        <v>#VALUE!</v>
      </c>
      <c r="R287" s="19"/>
      <c r="S287" s="21">
        <v>43300</v>
      </c>
      <c r="T287" s="21"/>
      <c r="U287" s="21"/>
      <c r="V287" s="21"/>
      <c r="W287" s="21"/>
      <c r="X287" s="21"/>
      <c r="Y287" s="21"/>
      <c r="Z287" s="21" t="s">
        <v>42</v>
      </c>
      <c r="AA287" s="24"/>
      <c r="AB287" s="23" t="str">
        <f>IFERROR(VLOOKUP(B287,'[1]RICEW Tracker'!$C$10:$H$95,3,FALSE),"")</f>
        <v/>
      </c>
      <c r="AC287" s="23" t="str">
        <f>IFERROR(VLOOKUP(B287,'[1]RICEW Tracker'!$C$17:$H$95,4,FALSE),"")</f>
        <v/>
      </c>
      <c r="AD287" s="23" t="str">
        <f>IFERROR(VLOOKUP(B287,'[1]RICEW Tracker'!$C$17:$H$95,5,FALSE),"")</f>
        <v/>
      </c>
      <c r="AE287" s="23" t="str">
        <f>IFERROR(VLOOKUP(B287,'[1]RICEW Tracker'!$C$17:$H$95,6,FALSE),"")</f>
        <v/>
      </c>
      <c r="AF287" s="23" t="str">
        <f>IFERROR(VLOOKUP(B287,'[1]RICEW Tracker'!$C$17:$H$95,7,FALSE),"")</f>
        <v/>
      </c>
      <c r="AG287" s="23" t="str">
        <f>IFERROR(VLOOKUP(D287,'[1]RICEW Tracker'!$C$17:$H$95,8,FALSE),"")</f>
        <v/>
      </c>
      <c r="AH287" s="24" t="str">
        <f t="shared" si="4"/>
        <v>Not Started</v>
      </c>
      <c r="AI287" s="37"/>
    </row>
    <row r="288" spans="1:35" s="26" customFormat="1" ht="15" hidden="1" customHeight="1" x14ac:dyDescent="0.25">
      <c r="A288" s="14" t="e">
        <f>VLOOKUP(WICERMaster[[#This Row],[RICEW ID]],[1]Sheet4!#REF!,1,FALSE)</f>
        <v>#REF!</v>
      </c>
      <c r="B288" s="15" t="s">
        <v>866</v>
      </c>
      <c r="C288" s="16" t="s">
        <v>867</v>
      </c>
      <c r="D288" s="16" t="s">
        <v>52</v>
      </c>
      <c r="E288" s="17" t="s">
        <v>69</v>
      </c>
      <c r="F288" s="17"/>
      <c r="G288" s="18" t="s">
        <v>45</v>
      </c>
      <c r="H288" s="18" t="s">
        <v>34</v>
      </c>
      <c r="I288" s="18" t="s">
        <v>35</v>
      </c>
      <c r="J288" s="17" t="s">
        <v>36</v>
      </c>
      <c r="K288" s="19" t="s">
        <v>37</v>
      </c>
      <c r="L288" s="21">
        <f>VLOOKUP(B288,'[2]Data from Pivot'!$F$4:$G$224,2,FALSE)</f>
        <v>43245</v>
      </c>
      <c r="M288" s="67" t="s">
        <v>155</v>
      </c>
      <c r="N288" s="39" t="str">
        <f>IFERROR(VLOOKUP(B288,'[1]SQA Test design plan'!$F$4:$K$400,3,FALSE),"")</f>
        <v/>
      </c>
      <c r="O288" s="39" t="str">
        <f>IFERROR(VLOOKUP(B288,'[1]SQA Test design plan'!$F$4:$K$400,4,FALSE),"")</f>
        <v/>
      </c>
      <c r="P288" s="39">
        <v>10</v>
      </c>
      <c r="Q288" s="39" t="str">
        <f>IFERROR(VLOOKUP(B288,'[1]SQA Test design plan'!$F$4:$K$400,6,FALSE),"")</f>
        <v/>
      </c>
      <c r="R288" s="39"/>
      <c r="S288" s="21">
        <v>43294</v>
      </c>
      <c r="T288" s="21"/>
      <c r="U288" s="21"/>
      <c r="V288" s="21"/>
      <c r="W288" s="21"/>
      <c r="X288" s="21"/>
      <c r="Y288" s="21"/>
      <c r="Z288" s="22" t="s">
        <v>42</v>
      </c>
      <c r="AA288" s="24"/>
      <c r="AB288" s="23" t="str">
        <f>IFERROR(VLOOKUP(B288,'[1]RICEW Tracker'!$C$10:$H$95,3,FALSE),"")</f>
        <v/>
      </c>
      <c r="AC288" s="23" t="str">
        <f>IFERROR(VLOOKUP(B288,'[1]RICEW Tracker'!$C$17:$H$95,4,FALSE),"")</f>
        <v/>
      </c>
      <c r="AD288" s="23" t="str">
        <f>IFERROR(VLOOKUP(B288,'[1]RICEW Tracker'!$C$17:$H$95,5,FALSE),"")</f>
        <v/>
      </c>
      <c r="AE288" s="23" t="str">
        <f>IFERROR(VLOOKUP(B288,'[1]RICEW Tracker'!$C$17:$H$95,6,FALSE),"")</f>
        <v/>
      </c>
      <c r="AF288" s="23" t="str">
        <f>IFERROR(VLOOKUP(B288,'[1]RICEW Tracker'!$C$17:$H$95,7,FALSE),"")</f>
        <v/>
      </c>
      <c r="AG288" s="23" t="str">
        <f>IFERROR(VLOOKUP(D288,'[1]RICEW Tracker'!$C$17:$H$95,8,FALSE),"")</f>
        <v/>
      </c>
      <c r="AH288" s="24" t="str">
        <f t="shared" si="4"/>
        <v>Not Started</v>
      </c>
      <c r="AI288" s="37"/>
    </row>
    <row r="289" spans="1:35" s="26" customFormat="1" ht="15" hidden="1" customHeight="1" x14ac:dyDescent="0.25">
      <c r="A289" s="14" t="e">
        <f>VLOOKUP(WICERMaster[[#This Row],[RICEW ID]],[1]Sheet4!#REF!,1,FALSE)</f>
        <v>#REF!</v>
      </c>
      <c r="B289" s="15" t="s">
        <v>870</v>
      </c>
      <c r="C289" s="16" t="s">
        <v>871</v>
      </c>
      <c r="D289" s="16" t="s">
        <v>52</v>
      </c>
      <c r="E289" s="17" t="s">
        <v>69</v>
      </c>
      <c r="F289" s="17"/>
      <c r="G289" s="18" t="s">
        <v>34</v>
      </c>
      <c r="H289" s="18" t="s">
        <v>34</v>
      </c>
      <c r="I289" s="18" t="s">
        <v>35</v>
      </c>
      <c r="J289" s="17" t="s">
        <v>36</v>
      </c>
      <c r="K289" s="19" t="s">
        <v>37</v>
      </c>
      <c r="L289" s="21">
        <f>VLOOKUP(B289,'[2]Data from Pivot'!$F$4:$G$224,2,FALSE)</f>
        <v>43257</v>
      </c>
      <c r="M289" s="67" t="s">
        <v>38</v>
      </c>
      <c r="N289" s="19" t="str">
        <f>IFERROR(VLOOKUP(B289,'[1]SQA Test design plan'!$F$4:$K$400,3,FALSE),"")</f>
        <v/>
      </c>
      <c r="O289" s="19" t="str">
        <f>IFERROR(VLOOKUP(B289,'[1]SQA Test design plan'!$F$4:$K$400,4,FALSE),"")</f>
        <v/>
      </c>
      <c r="P289" s="19" t="str">
        <f>IFERROR(VLOOKUP(B289,'[1]SQA Test design plan'!$F$4:$K$400,5,FALSE),"")</f>
        <v/>
      </c>
      <c r="Q289" s="19" t="str">
        <f>IFERROR(VLOOKUP(B289,'[1]SQA Test design plan'!$F$4:$K$400,6,FALSE),"")</f>
        <v/>
      </c>
      <c r="R289" s="19"/>
      <c r="S289" s="21">
        <v>43283</v>
      </c>
      <c r="T289" s="21"/>
      <c r="U289" s="21"/>
      <c r="V289" s="21"/>
      <c r="W289" s="21"/>
      <c r="X289" s="21"/>
      <c r="Y289" s="21"/>
      <c r="Z289" s="21" t="s">
        <v>42</v>
      </c>
      <c r="AA289" s="36">
        <v>43283</v>
      </c>
      <c r="AB289" s="23" t="str">
        <f>IFERROR(VLOOKUP(B289,'[1]RICEW Tracker'!$C$10:$H$95,3,FALSE),"")</f>
        <v/>
      </c>
      <c r="AC289" s="23" t="str">
        <f>IFERROR(VLOOKUP(B289,'[1]RICEW Tracker'!$C$17:$H$95,4,FALSE),"")</f>
        <v/>
      </c>
      <c r="AD289" s="23" t="str">
        <f>IFERROR(VLOOKUP(B289,'[1]RICEW Tracker'!$C$17:$H$95,5,FALSE),"")</f>
        <v/>
      </c>
      <c r="AE289" s="23" t="str">
        <f>IFERROR(VLOOKUP(B289,'[1]RICEW Tracker'!$C$17:$H$95,6,FALSE),"")</f>
        <v/>
      </c>
      <c r="AF289" s="23" t="str">
        <f>IFERROR(VLOOKUP(B289,'[1]RICEW Tracker'!$C$17:$H$95,7,FALSE),"")</f>
        <v/>
      </c>
      <c r="AG289" s="23" t="str">
        <f>IFERROR(VLOOKUP(D289,'[1]RICEW Tracker'!$C$17:$H$95,8,FALSE),"")</f>
        <v/>
      </c>
      <c r="AH289" s="24" t="str">
        <f t="shared" si="4"/>
        <v>Not Started</v>
      </c>
      <c r="AI289" s="37" t="e">
        <f>AB289/N289</f>
        <v>#VALUE!</v>
      </c>
    </row>
    <row r="290" spans="1:35" s="26" customFormat="1" ht="15" hidden="1" customHeight="1" x14ac:dyDescent="0.25">
      <c r="A290" s="14" t="e">
        <f>VLOOKUP(WICERMaster[[#This Row],[RICEW ID]],[1]Sheet4!#REF!,1,FALSE)</f>
        <v>#REF!</v>
      </c>
      <c r="B290" s="15" t="s">
        <v>872</v>
      </c>
      <c r="C290" s="25" t="s">
        <v>873</v>
      </c>
      <c r="D290" s="16" t="s">
        <v>52</v>
      </c>
      <c r="E290" s="17" t="s">
        <v>69</v>
      </c>
      <c r="F290" s="17"/>
      <c r="G290" s="18" t="s">
        <v>34</v>
      </c>
      <c r="H290" s="18" t="s">
        <v>34</v>
      </c>
      <c r="I290" s="18" t="s">
        <v>35</v>
      </c>
      <c r="J290" s="17" t="s">
        <v>36</v>
      </c>
      <c r="K290" s="32" t="s">
        <v>100</v>
      </c>
      <c r="L290" s="29">
        <v>43322</v>
      </c>
      <c r="M290" s="66" t="s">
        <v>101</v>
      </c>
      <c r="N290" s="19">
        <v>7</v>
      </c>
      <c r="O290" s="19"/>
      <c r="P290" s="19"/>
      <c r="Q290" s="19">
        <f>N290</f>
        <v>7</v>
      </c>
      <c r="R290" s="19"/>
      <c r="S290" s="48">
        <f>L290+3</f>
        <v>43325</v>
      </c>
      <c r="T290" s="48"/>
      <c r="U290" s="48"/>
      <c r="V290" s="48"/>
      <c r="W290" s="48"/>
      <c r="X290" s="48"/>
      <c r="Y290" s="48"/>
      <c r="Z290" s="21" t="s">
        <v>102</v>
      </c>
      <c r="AA290" s="24"/>
      <c r="AB290" s="23" t="str">
        <f>IFERROR(VLOOKUP(B290,'[1]RICEW Tracker'!$C$10:$H$95,3,FALSE),"")</f>
        <v/>
      </c>
      <c r="AC290" s="23" t="str">
        <f>IFERROR(VLOOKUP(B290,'[1]RICEW Tracker'!$C$17:$H$95,4,FALSE),"")</f>
        <v/>
      </c>
      <c r="AD290" s="23" t="str">
        <f>IFERROR(VLOOKUP(B290,'[1]RICEW Tracker'!$C$17:$H$95,5,FALSE),"")</f>
        <v/>
      </c>
      <c r="AE290" s="23" t="str">
        <f>IFERROR(VLOOKUP(B290,'[1]RICEW Tracker'!$C$17:$H$95,6,FALSE),"")</f>
        <v/>
      </c>
      <c r="AF290" s="23" t="str">
        <f>IFERROR(VLOOKUP(B290,'[1]RICEW Tracker'!$C$17:$H$95,7,FALSE),"")</f>
        <v/>
      </c>
      <c r="AG290" s="23" t="str">
        <f>IFERROR(VLOOKUP(D290,'[1]RICEW Tracker'!$C$17:$H$95,8,FALSE),"")</f>
        <v/>
      </c>
      <c r="AH290" s="24" t="str">
        <f t="shared" si="4"/>
        <v>Not Started</v>
      </c>
      <c r="AI290" s="37"/>
    </row>
    <row r="291" spans="1:35" s="26" customFormat="1" ht="15" hidden="1" customHeight="1" x14ac:dyDescent="0.25">
      <c r="A291" s="14" t="e">
        <f>VLOOKUP(WICERMaster[[#This Row],[RICEW ID]],[1]Sheet4!#REF!,1,FALSE)</f>
        <v>#REF!</v>
      </c>
      <c r="B291" s="15" t="s">
        <v>874</v>
      </c>
      <c r="C291" s="16" t="s">
        <v>875</v>
      </c>
      <c r="D291" s="16" t="s">
        <v>52</v>
      </c>
      <c r="E291" s="17" t="s">
        <v>69</v>
      </c>
      <c r="F291" s="17"/>
      <c r="G291" s="18" t="s">
        <v>34</v>
      </c>
      <c r="H291" s="18" t="s">
        <v>34</v>
      </c>
      <c r="I291" s="18" t="s">
        <v>35</v>
      </c>
      <c r="J291" s="17" t="s">
        <v>36</v>
      </c>
      <c r="K291" s="32" t="s">
        <v>100</v>
      </c>
      <c r="L291" s="29" t="e">
        <f>VLOOKUP(B291,'[1]SQA Execution Plan'!$C$13:$BG$76,51,FALSE)</f>
        <v>#N/A</v>
      </c>
      <c r="M291" s="67" t="s">
        <v>155</v>
      </c>
      <c r="N291" s="47" t="e">
        <f>VLOOKUP(B291,'[1]SQA Execution Plan'!$C$13:$BG$76,54,FALSE)</f>
        <v>#N/A</v>
      </c>
      <c r="O291" s="47" t="e">
        <f>VLOOKUP(B291,'[1]SQA Execution Plan'!$C$13:$BG$76,55,FALSE)</f>
        <v>#N/A</v>
      </c>
      <c r="P291" s="47" t="e">
        <f>VLOOKUP(B291,'[1]SQA Execution Plan'!$C$13:$BG$76,56,FALSE)</f>
        <v>#N/A</v>
      </c>
      <c r="Q291" s="47" t="e">
        <f>VLOOKUP(B291,'[1]SQA Execution Plan'!$C$13:$BG$76,57,FALSE)</f>
        <v>#N/A</v>
      </c>
      <c r="R291" s="47"/>
      <c r="S291" s="21" t="e">
        <f>#REF!+4</f>
        <v>#REF!</v>
      </c>
      <c r="T291" s="21"/>
      <c r="U291" s="21"/>
      <c r="V291" s="21"/>
      <c r="W291" s="21"/>
      <c r="X291" s="21"/>
      <c r="Y291" s="21"/>
      <c r="Z291" s="21" t="s">
        <v>42</v>
      </c>
      <c r="AA291" s="24"/>
      <c r="AB291" s="23" t="str">
        <f>IFERROR(VLOOKUP(B291,'[1]RICEW Tracker'!$C$10:$H$95,3,FALSE),"")</f>
        <v/>
      </c>
      <c r="AC291" s="23" t="str">
        <f>IFERROR(VLOOKUP(B291,'[1]RICEW Tracker'!$C$17:$H$95,4,FALSE),"")</f>
        <v/>
      </c>
      <c r="AD291" s="23" t="str">
        <f>IFERROR(VLOOKUP(B291,'[1]RICEW Tracker'!$C$17:$H$95,5,FALSE),"")</f>
        <v/>
      </c>
      <c r="AE291" s="23" t="str">
        <f>IFERROR(VLOOKUP(B291,'[1]RICEW Tracker'!$C$17:$H$95,6,FALSE),"")</f>
        <v/>
      </c>
      <c r="AF291" s="23" t="str">
        <f>IFERROR(VLOOKUP(B291,'[1]RICEW Tracker'!$C$17:$H$95,7,FALSE),"")</f>
        <v/>
      </c>
      <c r="AG291" s="23" t="str">
        <f>IFERROR(VLOOKUP(D291,'[1]RICEW Tracker'!$C$17:$H$95,8,FALSE),"")</f>
        <v/>
      </c>
      <c r="AH291" s="24" t="str">
        <f t="shared" si="4"/>
        <v/>
      </c>
      <c r="AI291" s="37"/>
    </row>
    <row r="292" spans="1:35" s="26" customFormat="1" ht="15" hidden="1" customHeight="1" x14ac:dyDescent="0.25">
      <c r="A292" s="14" t="e">
        <f>VLOOKUP(WICERMaster[[#This Row],[RICEW ID]],[1]Sheet4!#REF!,1,FALSE)</f>
        <v>#REF!</v>
      </c>
      <c r="B292" s="15" t="s">
        <v>884</v>
      </c>
      <c r="C292" s="16" t="s">
        <v>885</v>
      </c>
      <c r="D292" s="16" t="s">
        <v>52</v>
      </c>
      <c r="E292" s="17" t="s">
        <v>69</v>
      </c>
      <c r="F292" s="17"/>
      <c r="G292" s="18" t="s">
        <v>34</v>
      </c>
      <c r="H292" s="18" t="s">
        <v>34</v>
      </c>
      <c r="I292" s="18" t="s">
        <v>35</v>
      </c>
      <c r="J292" s="17" t="s">
        <v>36</v>
      </c>
      <c r="K292" s="19" t="s">
        <v>37</v>
      </c>
      <c r="L292" s="31">
        <f>VLOOKUP(B292,'[2]Data from Pivot'!$F$4:$G$224,2,FALSE)</f>
        <v>43263</v>
      </c>
      <c r="M292" s="67" t="s">
        <v>38</v>
      </c>
      <c r="N292" s="19" t="str">
        <f>IFERROR(VLOOKUP(B292,'[1]SQA Test design plan'!$F$4:$K$400,3,FALSE),"")</f>
        <v/>
      </c>
      <c r="O292" s="19" t="str">
        <f>IFERROR(VLOOKUP(B292,'[1]SQA Test design plan'!$F$4:$K$400,4,FALSE),"")</f>
        <v/>
      </c>
      <c r="P292" s="19" t="str">
        <f>IFERROR(VLOOKUP(B292,'[1]SQA Test design plan'!$F$4:$K$400,5,FALSE),"")</f>
        <v/>
      </c>
      <c r="Q292" s="19" t="str">
        <f>IFERROR(VLOOKUP(B292,'[1]SQA Test design plan'!$F$4:$K$400,6,FALSE),"")</f>
        <v/>
      </c>
      <c r="R292" s="19"/>
      <c r="S292" s="21">
        <v>43283</v>
      </c>
      <c r="T292" s="21"/>
      <c r="U292" s="21"/>
      <c r="V292" s="21"/>
      <c r="W292" s="21"/>
      <c r="X292" s="21"/>
      <c r="Y292" s="21"/>
      <c r="Z292" s="21" t="s">
        <v>42</v>
      </c>
      <c r="AA292" s="36">
        <v>43283</v>
      </c>
      <c r="AB292" s="23" t="str">
        <f>IFERROR(VLOOKUP(B292,'[1]RICEW Tracker'!$C$10:$H$95,3,FALSE),"")</f>
        <v/>
      </c>
      <c r="AC292" s="23" t="str">
        <f>IFERROR(VLOOKUP(B292,'[1]RICEW Tracker'!$C$17:$H$95,4,FALSE),"")</f>
        <v/>
      </c>
      <c r="AD292" s="23" t="str">
        <f>IFERROR(VLOOKUP(B292,'[1]RICEW Tracker'!$C$17:$H$95,5,FALSE),"")</f>
        <v/>
      </c>
      <c r="AE292" s="23" t="str">
        <f>IFERROR(VLOOKUP(B292,'[1]RICEW Tracker'!$C$17:$H$95,6,FALSE),"")</f>
        <v/>
      </c>
      <c r="AF292" s="23" t="str">
        <f>IFERROR(VLOOKUP(B292,'[1]RICEW Tracker'!$C$17:$H$95,7,FALSE),"")</f>
        <v/>
      </c>
      <c r="AG292" s="23" t="str">
        <f>IFERROR(VLOOKUP(D292,'[1]RICEW Tracker'!$C$17:$H$95,8,FALSE),"")</f>
        <v/>
      </c>
      <c r="AH292" s="24" t="str">
        <f t="shared" si="4"/>
        <v>Not Started</v>
      </c>
      <c r="AI292" s="37" t="e">
        <f>AB292/N292</f>
        <v>#VALUE!</v>
      </c>
    </row>
    <row r="293" spans="1:35" s="26" customFormat="1" ht="15" hidden="1" customHeight="1" x14ac:dyDescent="0.25">
      <c r="A293" s="14" t="e">
        <f>VLOOKUP(WICERMaster[[#This Row],[RICEW ID]],[1]Sheet4!#REF!,1,FALSE)</f>
        <v>#REF!</v>
      </c>
      <c r="B293" s="27" t="s">
        <v>894</v>
      </c>
      <c r="C293" s="28" t="s">
        <v>895</v>
      </c>
      <c r="D293" s="16" t="s">
        <v>52</v>
      </c>
      <c r="E293" s="17" t="s">
        <v>69</v>
      </c>
      <c r="F293" s="17"/>
      <c r="G293" s="18" t="s">
        <v>45</v>
      </c>
      <c r="H293" s="18" t="s">
        <v>34</v>
      </c>
      <c r="I293" s="18" t="s">
        <v>35</v>
      </c>
      <c r="J293" s="17" t="s">
        <v>36</v>
      </c>
      <c r="K293" s="19" t="s">
        <v>37</v>
      </c>
      <c r="L293" s="31">
        <f>VLOOKUP(B293,'[2]Data from Pivot'!$F$4:$G$224,2,FALSE)</f>
        <v>43256</v>
      </c>
      <c r="M293" s="67" t="s">
        <v>38</v>
      </c>
      <c r="N293" s="19" t="str">
        <f>IFERROR(VLOOKUP(B293,'[1]SQA Test design plan'!$F$4:$K$400,3,FALSE),"")</f>
        <v/>
      </c>
      <c r="O293" s="19" t="str">
        <f>IFERROR(VLOOKUP(B293,'[1]SQA Test design plan'!$F$4:$K$400,4,FALSE),"")</f>
        <v/>
      </c>
      <c r="P293" s="19" t="str">
        <f>IFERROR(VLOOKUP(B293,'[1]SQA Test design plan'!$F$4:$K$400,5,FALSE),"")</f>
        <v/>
      </c>
      <c r="Q293" s="19" t="str">
        <f>IFERROR(VLOOKUP(B293,'[1]SQA Test design plan'!$F$4:$K$400,6,FALSE),"")</f>
        <v/>
      </c>
      <c r="R293" s="19"/>
      <c r="S293" s="21">
        <v>43293</v>
      </c>
      <c r="T293" s="21"/>
      <c r="U293" s="21"/>
      <c r="V293" s="21"/>
      <c r="W293" s="21"/>
      <c r="X293" s="21"/>
      <c r="Y293" s="21"/>
      <c r="Z293" s="21" t="s">
        <v>42</v>
      </c>
      <c r="AA293" s="24"/>
      <c r="AB293" s="23" t="str">
        <f>IFERROR(VLOOKUP(B293,'[1]RICEW Tracker'!$C$10:$H$95,3,FALSE),"")</f>
        <v/>
      </c>
      <c r="AC293" s="23" t="str">
        <f>IFERROR(VLOOKUP(B293,'[1]RICEW Tracker'!$C$17:$H$95,4,FALSE),"")</f>
        <v/>
      </c>
      <c r="AD293" s="23" t="str">
        <f>IFERROR(VLOOKUP(B293,'[1]RICEW Tracker'!$C$17:$H$95,5,FALSE),"")</f>
        <v/>
      </c>
      <c r="AE293" s="23" t="str">
        <f>IFERROR(VLOOKUP(B293,'[1]RICEW Tracker'!$C$17:$H$95,6,FALSE),"")</f>
        <v/>
      </c>
      <c r="AF293" s="23" t="str">
        <f>IFERROR(VLOOKUP(B293,'[1]RICEW Tracker'!$C$17:$H$95,7,FALSE),"")</f>
        <v/>
      </c>
      <c r="AG293" s="23" t="str">
        <f>IFERROR(VLOOKUP(D293,'[1]RICEW Tracker'!$C$17:$H$95,8,FALSE),"")</f>
        <v/>
      </c>
      <c r="AH293" s="24" t="str">
        <f t="shared" si="4"/>
        <v>Not Started</v>
      </c>
      <c r="AI293" s="37"/>
    </row>
    <row r="294" spans="1:35" s="26" customFormat="1" ht="15" hidden="1" customHeight="1" x14ac:dyDescent="0.25">
      <c r="A294" s="14" t="e">
        <f>VLOOKUP(WICERMaster[[#This Row],[RICEW ID]],[1]Sheet4!#REF!,1,FALSE)</f>
        <v>#REF!</v>
      </c>
      <c r="B294" s="15" t="s">
        <v>896</v>
      </c>
      <c r="C294" s="16" t="s">
        <v>897</v>
      </c>
      <c r="D294" s="16" t="s">
        <v>52</v>
      </c>
      <c r="E294" s="17" t="s">
        <v>69</v>
      </c>
      <c r="F294" s="17"/>
      <c r="G294" s="18" t="s">
        <v>34</v>
      </c>
      <c r="H294" s="18" t="s">
        <v>34</v>
      </c>
      <c r="I294" s="18" t="s">
        <v>35</v>
      </c>
      <c r="J294" s="17" t="s">
        <v>36</v>
      </c>
      <c r="K294" s="19" t="s">
        <v>37</v>
      </c>
      <c r="L294" s="31">
        <f>VLOOKUP(B294,'[2]Data from Pivot'!$F$4:$G$224,2,FALSE)</f>
        <v>43245</v>
      </c>
      <c r="M294" s="67" t="s">
        <v>38</v>
      </c>
      <c r="N294" s="19" t="str">
        <f>IFERROR(VLOOKUP(B294,'[1]SQA Test design plan'!$F$4:$K$400,3,FALSE),"")</f>
        <v/>
      </c>
      <c r="O294" s="19" t="str">
        <f>IFERROR(VLOOKUP(B294,'[1]SQA Test design plan'!$F$4:$K$400,4,FALSE),"")</f>
        <v/>
      </c>
      <c r="P294" s="19" t="str">
        <f>IFERROR(VLOOKUP(B294,'[1]SQA Test design plan'!$F$4:$K$400,5,FALSE),"")</f>
        <v/>
      </c>
      <c r="Q294" s="19" t="str">
        <f>IFERROR(VLOOKUP(B294,'[1]SQA Test design plan'!$F$4:$K$400,6,FALSE),"")</f>
        <v/>
      </c>
      <c r="R294" s="19"/>
      <c r="S294" s="21">
        <v>43293</v>
      </c>
      <c r="T294" s="21"/>
      <c r="U294" s="21"/>
      <c r="V294" s="21"/>
      <c r="W294" s="21"/>
      <c r="X294" s="21"/>
      <c r="Y294" s="21"/>
      <c r="Z294" s="21" t="s">
        <v>42</v>
      </c>
      <c r="AA294" s="36">
        <v>43283</v>
      </c>
      <c r="AB294" s="23" t="str">
        <f>IFERROR(VLOOKUP(B294,'[1]RICEW Tracker'!$C$10:$H$95,3,FALSE),"")</f>
        <v/>
      </c>
      <c r="AC294" s="23" t="str">
        <f>IFERROR(VLOOKUP(B294,'[1]RICEW Tracker'!$C$17:$H$95,4,FALSE),"")</f>
        <v/>
      </c>
      <c r="AD294" s="23" t="str">
        <f>IFERROR(VLOOKUP(B294,'[1]RICEW Tracker'!$C$17:$H$95,5,FALSE),"")</f>
        <v/>
      </c>
      <c r="AE294" s="23" t="str">
        <f>IFERROR(VLOOKUP(B294,'[1]RICEW Tracker'!$C$17:$H$95,6,FALSE),"")</f>
        <v/>
      </c>
      <c r="AF294" s="23" t="str">
        <f>IFERROR(VLOOKUP(B294,'[1]RICEW Tracker'!$C$17:$H$95,7,FALSE),"")</f>
        <v/>
      </c>
      <c r="AG294" s="23" t="str">
        <f>IFERROR(VLOOKUP(D294,'[1]RICEW Tracker'!$C$17:$H$95,8,FALSE),"")</f>
        <v/>
      </c>
      <c r="AH294" s="24" t="str">
        <f t="shared" si="4"/>
        <v>Not Started</v>
      </c>
      <c r="AI294" s="37"/>
    </row>
    <row r="295" spans="1:35" s="26" customFormat="1" ht="15" hidden="1" customHeight="1" x14ac:dyDescent="0.25">
      <c r="A295" s="14" t="e">
        <f>VLOOKUP(WICERMaster[[#This Row],[RICEW ID]],[1]Sheet4!#REF!,1,FALSE)</f>
        <v>#REF!</v>
      </c>
      <c r="B295" s="15" t="s">
        <v>900</v>
      </c>
      <c r="C295" s="16" t="s">
        <v>901</v>
      </c>
      <c r="D295" s="16" t="s">
        <v>52</v>
      </c>
      <c r="E295" s="17" t="s">
        <v>69</v>
      </c>
      <c r="F295" s="17"/>
      <c r="G295" s="18" t="s">
        <v>34</v>
      </c>
      <c r="H295" s="18" t="s">
        <v>34</v>
      </c>
      <c r="I295" s="18" t="s">
        <v>35</v>
      </c>
      <c r="J295" s="17" t="s">
        <v>36</v>
      </c>
      <c r="K295" s="32" t="s">
        <v>100</v>
      </c>
      <c r="L295" s="46" t="e">
        <f>VLOOKUP(B295,'[1]SQA Execution Plan'!$C$13:$BG$76,51,FALSE)</f>
        <v>#N/A</v>
      </c>
      <c r="M295" s="67" t="s">
        <v>155</v>
      </c>
      <c r="N295" s="47" t="e">
        <f>VLOOKUP(B295,'[1]SQA Execution Plan'!$C$13:$BG$76,54,FALSE)</f>
        <v>#N/A</v>
      </c>
      <c r="O295" s="47" t="e">
        <f>VLOOKUP(B295,'[1]SQA Execution Plan'!$C$13:$BG$76,55,FALSE)</f>
        <v>#N/A</v>
      </c>
      <c r="P295" s="47" t="e">
        <f>VLOOKUP(B295,'[1]SQA Execution Plan'!$C$13:$BG$76,56,FALSE)</f>
        <v>#N/A</v>
      </c>
      <c r="Q295" s="47" t="e">
        <f>VLOOKUP(B295,'[1]SQA Execution Plan'!$C$13:$BG$76,57,FALSE)</f>
        <v>#N/A</v>
      </c>
      <c r="R295" s="47"/>
      <c r="S295" s="21" t="e">
        <f>#REF!+3</f>
        <v>#REF!</v>
      </c>
      <c r="T295" s="21"/>
      <c r="U295" s="21"/>
      <c r="V295" s="21"/>
      <c r="W295" s="21"/>
      <c r="X295" s="21"/>
      <c r="Y295" s="21"/>
      <c r="Z295" s="21" t="s">
        <v>42</v>
      </c>
      <c r="AA295" s="24"/>
      <c r="AB295" s="23" t="str">
        <f>IFERROR(VLOOKUP(B295,'[1]RICEW Tracker'!$C$10:$H$95,3,FALSE),"")</f>
        <v/>
      </c>
      <c r="AC295" s="23" t="str">
        <f>IFERROR(VLOOKUP(B295,'[1]RICEW Tracker'!$C$17:$H$95,4,FALSE),"")</f>
        <v/>
      </c>
      <c r="AD295" s="23" t="str">
        <f>IFERROR(VLOOKUP(B295,'[1]RICEW Tracker'!$C$17:$H$95,5,FALSE),"")</f>
        <v/>
      </c>
      <c r="AE295" s="23" t="str">
        <f>IFERROR(VLOOKUP(B295,'[1]RICEW Tracker'!$C$17:$H$95,6,FALSE),"")</f>
        <v/>
      </c>
      <c r="AF295" s="23" t="str">
        <f>IFERROR(VLOOKUP(B295,'[1]RICEW Tracker'!$C$17:$H$95,7,FALSE),"")</f>
        <v/>
      </c>
      <c r="AG295" s="23" t="str">
        <f>IFERROR(VLOOKUP(D295,'[1]RICEW Tracker'!$C$17:$H$95,8,FALSE),"")</f>
        <v/>
      </c>
      <c r="AH295" s="24" t="str">
        <f t="shared" si="4"/>
        <v/>
      </c>
      <c r="AI295" s="37"/>
    </row>
    <row r="296" spans="1:35" s="26" customFormat="1" ht="15" hidden="1" customHeight="1" x14ac:dyDescent="0.25">
      <c r="A296" s="14" t="e">
        <f>VLOOKUP(WICERMaster[[#This Row],[RICEW ID]],[1]Sheet4!#REF!,1,FALSE)</f>
        <v>#REF!</v>
      </c>
      <c r="B296" s="15" t="s">
        <v>904</v>
      </c>
      <c r="C296" s="16" t="s">
        <v>905</v>
      </c>
      <c r="D296" s="16" t="s">
        <v>52</v>
      </c>
      <c r="E296" s="17" t="s">
        <v>69</v>
      </c>
      <c r="F296" s="17"/>
      <c r="G296" s="18" t="s">
        <v>34</v>
      </c>
      <c r="H296" s="18" t="s">
        <v>34</v>
      </c>
      <c r="I296" s="18" t="s">
        <v>35</v>
      </c>
      <c r="J296" s="17" t="s">
        <v>36</v>
      </c>
      <c r="K296" s="19" t="s">
        <v>37</v>
      </c>
      <c r="L296" s="31">
        <f>VLOOKUP(B296,'[2]Data from Pivot'!$F$4:$G$224,2,FALSE)</f>
        <v>43245</v>
      </c>
      <c r="M296" s="67" t="s">
        <v>38</v>
      </c>
      <c r="N296" s="19" t="str">
        <f>IFERROR(VLOOKUP(B296,'[1]SQA Test design plan'!$F$4:$K$400,3,FALSE),"")</f>
        <v/>
      </c>
      <c r="O296" s="19" t="str">
        <f>IFERROR(VLOOKUP(B296,'[1]SQA Test design plan'!$F$4:$K$400,4,FALSE),"")</f>
        <v/>
      </c>
      <c r="P296" s="19" t="str">
        <f>IFERROR(VLOOKUP(B296,'[1]SQA Test design plan'!$F$4:$K$400,5,FALSE),"")</f>
        <v/>
      </c>
      <c r="Q296" s="19" t="str">
        <f>IFERROR(VLOOKUP(B296,'[1]SQA Test design plan'!$F$4:$K$400,6,FALSE),"")</f>
        <v/>
      </c>
      <c r="R296" s="19"/>
      <c r="S296" s="21">
        <v>43293</v>
      </c>
      <c r="T296" s="21"/>
      <c r="U296" s="21"/>
      <c r="V296" s="21"/>
      <c r="W296" s="21"/>
      <c r="X296" s="21"/>
      <c r="Y296" s="21"/>
      <c r="Z296" s="21" t="s">
        <v>42</v>
      </c>
      <c r="AA296" s="36"/>
      <c r="AB296" s="23" t="str">
        <f>IFERROR(VLOOKUP(B296,'[1]RICEW Tracker'!$C$10:$H$95,3,FALSE),"")</f>
        <v/>
      </c>
      <c r="AC296" s="23" t="str">
        <f>IFERROR(VLOOKUP(B296,'[1]RICEW Tracker'!$C$17:$H$95,4,FALSE),"")</f>
        <v/>
      </c>
      <c r="AD296" s="23" t="str">
        <f>IFERROR(VLOOKUP(B296,'[1]RICEW Tracker'!$C$17:$H$95,5,FALSE),"")</f>
        <v/>
      </c>
      <c r="AE296" s="23" t="str">
        <f>IFERROR(VLOOKUP(B296,'[1]RICEW Tracker'!$C$17:$H$95,6,FALSE),"")</f>
        <v/>
      </c>
      <c r="AF296" s="23" t="str">
        <f>IFERROR(VLOOKUP(B296,'[1]RICEW Tracker'!$C$17:$H$95,7,FALSE),"")</f>
        <v/>
      </c>
      <c r="AG296" s="23" t="str">
        <f>IFERROR(VLOOKUP(D296,'[1]RICEW Tracker'!$C$17:$H$95,8,FALSE),"")</f>
        <v/>
      </c>
      <c r="AH296" s="24" t="str">
        <f t="shared" si="4"/>
        <v>Not Started</v>
      </c>
      <c r="AI296" s="37"/>
    </row>
    <row r="297" spans="1:35" s="26" customFormat="1" ht="15" hidden="1" customHeight="1" x14ac:dyDescent="0.25">
      <c r="A297" s="14" t="e">
        <f>VLOOKUP(WICERMaster[[#This Row],[RICEW ID]],[1]Sheet4!#REF!,1,FALSE)</f>
        <v>#REF!</v>
      </c>
      <c r="B297" s="15" t="s">
        <v>906</v>
      </c>
      <c r="C297" s="16" t="s">
        <v>907</v>
      </c>
      <c r="D297" s="16" t="s">
        <v>52</v>
      </c>
      <c r="E297" s="17" t="s">
        <v>69</v>
      </c>
      <c r="F297" s="17"/>
      <c r="G297" s="18" t="s">
        <v>34</v>
      </c>
      <c r="H297" s="18" t="s">
        <v>34</v>
      </c>
      <c r="I297" s="18" t="s">
        <v>35</v>
      </c>
      <c r="J297" s="17" t="s">
        <v>36</v>
      </c>
      <c r="K297" s="32" t="s">
        <v>100</v>
      </c>
      <c r="L297" s="31">
        <v>43322</v>
      </c>
      <c r="M297" s="66" t="s">
        <v>101</v>
      </c>
      <c r="N297" s="19">
        <v>7</v>
      </c>
      <c r="O297" s="19"/>
      <c r="P297" s="19"/>
      <c r="Q297" s="19">
        <f>N297</f>
        <v>7</v>
      </c>
      <c r="R297" s="19"/>
      <c r="S297" s="48">
        <f>L297+3</f>
        <v>43325</v>
      </c>
      <c r="T297" s="48"/>
      <c r="U297" s="48"/>
      <c r="V297" s="48"/>
      <c r="W297" s="48"/>
      <c r="X297" s="48"/>
      <c r="Y297" s="48"/>
      <c r="Z297" s="21" t="s">
        <v>102</v>
      </c>
      <c r="AA297" s="24"/>
      <c r="AB297" s="23" t="str">
        <f>IFERROR(VLOOKUP(B297,'[1]RICEW Tracker'!$C$10:$H$95,3,FALSE),"")</f>
        <v/>
      </c>
      <c r="AC297" s="23" t="str">
        <f>IFERROR(VLOOKUP(B297,'[1]RICEW Tracker'!$C$17:$H$95,4,FALSE),"")</f>
        <v/>
      </c>
      <c r="AD297" s="23" t="str">
        <f>IFERROR(VLOOKUP(B297,'[1]RICEW Tracker'!$C$17:$H$95,5,FALSE),"")</f>
        <v/>
      </c>
      <c r="AE297" s="23" t="str">
        <f>IFERROR(VLOOKUP(B297,'[1]RICEW Tracker'!$C$17:$H$95,6,FALSE),"")</f>
        <v/>
      </c>
      <c r="AF297" s="23" t="str">
        <f>IFERROR(VLOOKUP(B297,'[1]RICEW Tracker'!$C$17:$H$95,7,FALSE),"")</f>
        <v/>
      </c>
      <c r="AG297" s="23" t="str">
        <f>IFERROR(VLOOKUP(D297,'[1]RICEW Tracker'!$C$17:$H$95,8,FALSE),"")</f>
        <v/>
      </c>
      <c r="AH297" s="24" t="str">
        <f t="shared" si="4"/>
        <v>Not Started</v>
      </c>
      <c r="AI297" s="37"/>
    </row>
    <row r="298" spans="1:35" s="26" customFormat="1" ht="15" hidden="1" customHeight="1" x14ac:dyDescent="0.25">
      <c r="A298" s="14" t="e">
        <f>VLOOKUP(WICERMaster[[#This Row],[RICEW ID]],[1]Sheet4!#REF!,1,FALSE)</f>
        <v>#REF!</v>
      </c>
      <c r="B298" s="15" t="s">
        <v>910</v>
      </c>
      <c r="C298" s="16" t="s">
        <v>911</v>
      </c>
      <c r="D298" s="16" t="s">
        <v>52</v>
      </c>
      <c r="E298" s="17" t="s">
        <v>69</v>
      </c>
      <c r="F298" s="17"/>
      <c r="G298" s="18" t="s">
        <v>45</v>
      </c>
      <c r="H298" s="18" t="s">
        <v>34</v>
      </c>
      <c r="I298" s="18" t="s">
        <v>35</v>
      </c>
      <c r="J298" s="17" t="s">
        <v>36</v>
      </c>
      <c r="K298" s="19" t="s">
        <v>37</v>
      </c>
      <c r="L298" s="31">
        <f>VLOOKUP(B298,'[2]Data from Pivot'!$F$4:$G$224,2,FALSE)</f>
        <v>43256</v>
      </c>
      <c r="M298" s="67" t="s">
        <v>38</v>
      </c>
      <c r="N298" s="19" t="str">
        <f>IFERROR(VLOOKUP(B298,'[1]SQA Test design plan'!$F$4:$K$400,3,FALSE),"")</f>
        <v/>
      </c>
      <c r="O298" s="19" t="str">
        <f>IFERROR(VLOOKUP(B298,'[1]SQA Test design plan'!$F$4:$K$400,4,FALSE),"")</f>
        <v/>
      </c>
      <c r="P298" s="19" t="str">
        <f>IFERROR(VLOOKUP(B298,'[1]SQA Test design plan'!$F$4:$K$400,5,FALSE),"")</f>
        <v/>
      </c>
      <c r="Q298" s="19" t="str">
        <f>IFERROR(VLOOKUP(B298,'[1]SQA Test design plan'!$F$4:$K$400,6,FALSE),"")</f>
        <v/>
      </c>
      <c r="R298" s="19"/>
      <c r="S298" s="21">
        <v>43297</v>
      </c>
      <c r="T298" s="21"/>
      <c r="U298" s="21"/>
      <c r="V298" s="21"/>
      <c r="W298" s="21"/>
      <c r="X298" s="21"/>
      <c r="Y298" s="21"/>
      <c r="Z298" s="21" t="s">
        <v>42</v>
      </c>
      <c r="AA298" s="24"/>
      <c r="AB298" s="23" t="str">
        <f>IFERROR(VLOOKUP(B298,'[1]RICEW Tracker'!$C$10:$H$95,3,FALSE),"")</f>
        <v/>
      </c>
      <c r="AC298" s="23" t="str">
        <f>IFERROR(VLOOKUP(B298,'[1]RICEW Tracker'!$C$17:$H$95,4,FALSE),"")</f>
        <v/>
      </c>
      <c r="AD298" s="23" t="str">
        <f>IFERROR(VLOOKUP(B298,'[1]RICEW Tracker'!$C$17:$H$95,5,FALSE),"")</f>
        <v/>
      </c>
      <c r="AE298" s="23" t="str">
        <f>IFERROR(VLOOKUP(B298,'[1]RICEW Tracker'!$C$17:$H$95,6,FALSE),"")</f>
        <v/>
      </c>
      <c r="AF298" s="23" t="str">
        <f>IFERROR(VLOOKUP(B298,'[1]RICEW Tracker'!$C$17:$H$95,7,FALSE),"")</f>
        <v/>
      </c>
      <c r="AG298" s="23" t="str">
        <f>IFERROR(VLOOKUP(D298,'[1]RICEW Tracker'!$C$17:$H$95,8,FALSE),"")</f>
        <v/>
      </c>
      <c r="AH298" s="24" t="str">
        <f t="shared" si="4"/>
        <v>Not Started</v>
      </c>
      <c r="AI298" s="37"/>
    </row>
    <row r="299" spans="1:35" s="26" customFormat="1" ht="15" hidden="1" customHeight="1" x14ac:dyDescent="0.25">
      <c r="A299" s="14" t="e">
        <f>VLOOKUP(WICERMaster[[#This Row],[RICEW ID]],[1]Sheet4!#REF!,1,FALSE)</f>
        <v>#REF!</v>
      </c>
      <c r="B299" s="15" t="s">
        <v>912</v>
      </c>
      <c r="C299" s="16" t="s">
        <v>913</v>
      </c>
      <c r="D299" s="16" t="s">
        <v>52</v>
      </c>
      <c r="E299" s="17" t="s">
        <v>69</v>
      </c>
      <c r="F299" s="17"/>
      <c r="G299" s="18" t="s">
        <v>45</v>
      </c>
      <c r="H299" s="18" t="s">
        <v>34</v>
      </c>
      <c r="I299" s="18" t="s">
        <v>35</v>
      </c>
      <c r="J299" s="17" t="s">
        <v>36</v>
      </c>
      <c r="K299" s="19" t="s">
        <v>37</v>
      </c>
      <c r="L299" s="31">
        <f>VLOOKUP(B299,'[2]Data from Pivot'!$F$4:$G$224,2,FALSE)</f>
        <v>43269</v>
      </c>
      <c r="M299" s="67" t="s">
        <v>38</v>
      </c>
      <c r="N299" s="19" t="str">
        <f>IFERROR(VLOOKUP(B299,'[1]SQA Test design plan'!$F$4:$K$400,3,FALSE),"")</f>
        <v/>
      </c>
      <c r="O299" s="19" t="str">
        <f>IFERROR(VLOOKUP(B299,'[1]SQA Test design plan'!$F$4:$K$400,4,FALSE),"")</f>
        <v/>
      </c>
      <c r="P299" s="19" t="str">
        <f>IFERROR(VLOOKUP(B299,'[1]SQA Test design plan'!$F$4:$K$400,5,FALSE),"")</f>
        <v/>
      </c>
      <c r="Q299" s="19" t="str">
        <f>IFERROR(VLOOKUP(B299,'[1]SQA Test design plan'!$F$4:$K$400,6,FALSE),"")</f>
        <v/>
      </c>
      <c r="R299" s="19"/>
      <c r="S299" s="21">
        <v>43297</v>
      </c>
      <c r="T299" s="21"/>
      <c r="U299" s="21"/>
      <c r="V299" s="21"/>
      <c r="W299" s="21"/>
      <c r="X299" s="21"/>
      <c r="Y299" s="21"/>
      <c r="Z299" s="21" t="s">
        <v>42</v>
      </c>
      <c r="AA299" s="24"/>
      <c r="AB299" s="23" t="str">
        <f>IFERROR(VLOOKUP(B299,'[1]RICEW Tracker'!$C$10:$H$95,3,FALSE),"")</f>
        <v/>
      </c>
      <c r="AC299" s="23" t="str">
        <f>IFERROR(VLOOKUP(B299,'[1]RICEW Tracker'!$C$17:$H$95,4,FALSE),"")</f>
        <v/>
      </c>
      <c r="AD299" s="23" t="str">
        <f>IFERROR(VLOOKUP(B299,'[1]RICEW Tracker'!$C$17:$H$95,5,FALSE),"")</f>
        <v/>
      </c>
      <c r="AE299" s="23" t="str">
        <f>IFERROR(VLOOKUP(B299,'[1]RICEW Tracker'!$C$17:$H$95,6,FALSE),"")</f>
        <v/>
      </c>
      <c r="AF299" s="23" t="str">
        <f>IFERROR(VLOOKUP(B299,'[1]RICEW Tracker'!$C$17:$H$95,7,FALSE),"")</f>
        <v/>
      </c>
      <c r="AG299" s="23" t="str">
        <f>IFERROR(VLOOKUP(D299,'[1]RICEW Tracker'!$C$17:$H$95,8,FALSE),"")</f>
        <v/>
      </c>
      <c r="AH299" s="24" t="str">
        <f t="shared" si="4"/>
        <v>Not Started</v>
      </c>
      <c r="AI299" s="37"/>
    </row>
    <row r="300" spans="1:35" s="26" customFormat="1" ht="15" hidden="1" customHeight="1" x14ac:dyDescent="0.25">
      <c r="A300" s="14" t="e">
        <f>VLOOKUP(WICERMaster[[#This Row],[RICEW ID]],[1]Sheet4!#REF!,1,FALSE)</f>
        <v>#REF!</v>
      </c>
      <c r="B300" s="15" t="s">
        <v>1086</v>
      </c>
      <c r="C300" s="25" t="s">
        <v>1087</v>
      </c>
      <c r="D300" s="16" t="s">
        <v>52</v>
      </c>
      <c r="E300" s="17" t="s">
        <v>255</v>
      </c>
      <c r="F300" s="17"/>
      <c r="G300" s="18" t="s">
        <v>34</v>
      </c>
      <c r="H300" s="18" t="s">
        <v>34</v>
      </c>
      <c r="I300" s="18" t="s">
        <v>35</v>
      </c>
      <c r="J300" s="17" t="s">
        <v>36</v>
      </c>
      <c r="K300" s="19" t="s">
        <v>37</v>
      </c>
      <c r="L300" s="20">
        <f>VLOOKUP(B300,'[2]Data from Pivot'!$F$4:$G$224,2,FALSE)</f>
        <v>43236</v>
      </c>
      <c r="M300" s="67" t="s">
        <v>101</v>
      </c>
      <c r="N300" s="19" t="str">
        <f>IFERROR(VLOOKUP(B300,'[1]SQA Test design plan'!$F$4:$K$400,3,FALSE),"")</f>
        <v/>
      </c>
      <c r="O300" s="19" t="str">
        <f>IFERROR(VLOOKUP(B300,'[1]SQA Test design plan'!$F$4:$K$400,4,FALSE),"")</f>
        <v/>
      </c>
      <c r="P300" s="19" t="str">
        <f>IFERROR(VLOOKUP(B300,'[1]SQA Test design plan'!$F$4:$K$400,5,FALSE),"")</f>
        <v/>
      </c>
      <c r="Q300" s="19" t="str">
        <f>IFERROR(VLOOKUP(B300,'[1]SQA Test design plan'!$F$4:$K$400,6,FALSE),"")</f>
        <v/>
      </c>
      <c r="R300" s="19"/>
      <c r="S300" s="21">
        <v>43299</v>
      </c>
      <c r="T300" s="21"/>
      <c r="U300" s="21"/>
      <c r="V300" s="21"/>
      <c r="W300" s="21"/>
      <c r="X300" s="21"/>
      <c r="Y300" s="21"/>
      <c r="Z300" s="21" t="s">
        <v>102</v>
      </c>
      <c r="AA300" s="33"/>
      <c r="AB300" s="23" t="str">
        <f>IFERROR(VLOOKUP(B300,'[1]RICEW Tracker'!$C$10:$H$95,3,FALSE),"")</f>
        <v/>
      </c>
      <c r="AC300" s="23" t="str">
        <f>IFERROR(VLOOKUP(B300,'[1]RICEW Tracker'!$C$17:$H$95,4,FALSE),"")</f>
        <v/>
      </c>
      <c r="AD300" s="23" t="str">
        <f>IFERROR(VLOOKUP(B300,'[1]RICEW Tracker'!$C$17:$H$95,5,FALSE),"")</f>
        <v/>
      </c>
      <c r="AE300" s="23" t="str">
        <f>IFERROR(VLOOKUP(B300,'[1]RICEW Tracker'!$C$17:$H$95,6,FALSE),"")</f>
        <v/>
      </c>
      <c r="AF300" s="23" t="str">
        <f>IFERROR(VLOOKUP(B300,'[1]RICEW Tracker'!$C$17:$H$95,7,FALSE),"")</f>
        <v/>
      </c>
      <c r="AG300" s="23" t="str">
        <f>IFERROR(VLOOKUP(D300,'[1]RICEW Tracker'!$C$17:$H$95,8,FALSE),"")</f>
        <v/>
      </c>
      <c r="AH300" s="24" t="str">
        <f t="shared" si="4"/>
        <v>Not Started</v>
      </c>
      <c r="AI300" s="14"/>
    </row>
    <row r="301" spans="1:35" s="26" customFormat="1" ht="15" hidden="1" customHeight="1" x14ac:dyDescent="0.25">
      <c r="A301" s="14" t="e">
        <f>VLOOKUP(WICERMaster[[#This Row],[RICEW ID]],[1]Sheet4!#REF!,1,FALSE)</f>
        <v>#REF!</v>
      </c>
      <c r="B301" s="15" t="s">
        <v>1088</v>
      </c>
      <c r="C301" s="18" t="s">
        <v>1089</v>
      </c>
      <c r="D301" s="16" t="s">
        <v>52</v>
      </c>
      <c r="E301" s="17" t="s">
        <v>255</v>
      </c>
      <c r="F301" s="17"/>
      <c r="G301" s="18" t="s">
        <v>45</v>
      </c>
      <c r="H301" s="18" t="s">
        <v>34</v>
      </c>
      <c r="I301" s="18" t="s">
        <v>35</v>
      </c>
      <c r="J301" s="17" t="s">
        <v>36</v>
      </c>
      <c r="K301" s="32" t="s">
        <v>100</v>
      </c>
      <c r="L301" s="31">
        <v>43301</v>
      </c>
      <c r="M301" s="67" t="s">
        <v>155</v>
      </c>
      <c r="N301" s="19">
        <v>7</v>
      </c>
      <c r="O301" s="19" t="str">
        <f>IFERROR(VLOOKUP(B301,'[1]SQA Test design plan'!$F$4:$K$400,4,FALSE),"")</f>
        <v/>
      </c>
      <c r="P301" s="19">
        <f>ROUND(N301*80%,0)</f>
        <v>6</v>
      </c>
      <c r="Q301" s="19">
        <f>N301-P301</f>
        <v>1</v>
      </c>
      <c r="R301" s="19"/>
      <c r="S301" s="21">
        <v>43283</v>
      </c>
      <c r="T301" s="21"/>
      <c r="U301" s="21"/>
      <c r="V301" s="21"/>
      <c r="W301" s="21"/>
      <c r="X301" s="21"/>
      <c r="Y301" s="21"/>
      <c r="Z301" s="21" t="s">
        <v>42</v>
      </c>
      <c r="AA301" s="45"/>
      <c r="AB301" s="23" t="str">
        <f>IFERROR(VLOOKUP(B301,'[1]RICEW Tracker'!$C$10:$H$95,3,FALSE),"")</f>
        <v/>
      </c>
      <c r="AC301" s="23" t="str">
        <f>IFERROR(VLOOKUP(B301,'[1]RICEW Tracker'!$C$17:$H$95,4,FALSE),"")</f>
        <v/>
      </c>
      <c r="AD301" s="23" t="str">
        <f>IFERROR(VLOOKUP(B301,'[1]RICEW Tracker'!$C$17:$H$95,5,FALSE),"")</f>
        <v/>
      </c>
      <c r="AE301" s="23" t="str">
        <f>IFERROR(VLOOKUP(B301,'[1]RICEW Tracker'!$C$17:$H$95,6,FALSE),"")</f>
        <v/>
      </c>
      <c r="AF301" s="23" t="str">
        <f>IFERROR(VLOOKUP(B301,'[1]RICEW Tracker'!$C$17:$H$95,7,FALSE),"")</f>
        <v/>
      </c>
      <c r="AG301" s="23" t="str">
        <f>IFERROR(VLOOKUP(D301,'[1]RICEW Tracker'!$C$17:$H$95,8,FALSE),"")</f>
        <v/>
      </c>
      <c r="AH301" s="24" t="str">
        <f t="shared" si="4"/>
        <v>Not Started</v>
      </c>
      <c r="AI301" s="42"/>
    </row>
    <row r="302" spans="1:35" s="26" customFormat="1" ht="15" hidden="1" customHeight="1" x14ac:dyDescent="0.25">
      <c r="A302" s="14" t="e">
        <f>VLOOKUP(WICERMaster[[#This Row],[RICEW ID]],[1]Sheet4!#REF!,1,FALSE)</f>
        <v>#REF!</v>
      </c>
      <c r="B302" s="27" t="s">
        <v>571</v>
      </c>
      <c r="C302" s="16" t="s">
        <v>572</v>
      </c>
      <c r="D302" s="16" t="s">
        <v>52</v>
      </c>
      <c r="E302" s="17" t="s">
        <v>66</v>
      </c>
      <c r="F302" s="17"/>
      <c r="G302" s="18" t="s">
        <v>45</v>
      </c>
      <c r="H302" s="18" t="s">
        <v>34</v>
      </c>
      <c r="I302" s="18" t="s">
        <v>35</v>
      </c>
      <c r="J302" s="17" t="s">
        <v>179</v>
      </c>
      <c r="K302" s="32" t="s">
        <v>100</v>
      </c>
      <c r="L302" s="29">
        <v>43287</v>
      </c>
      <c r="M302" s="68" t="s">
        <v>155</v>
      </c>
      <c r="N302" s="19">
        <v>7</v>
      </c>
      <c r="O302" s="19" t="str">
        <f>IFERROR(VLOOKUP(B302,'[1]SQA Test design plan'!$F$4:$K$400,4,FALSE),"")</f>
        <v/>
      </c>
      <c r="P302" s="19">
        <f>ROUND(N302*80%,0)</f>
        <v>6</v>
      </c>
      <c r="Q302" s="19">
        <f>N302-P302</f>
        <v>1</v>
      </c>
      <c r="R302" s="19"/>
      <c r="S302" s="21" t="e">
        <f>#REF!+3</f>
        <v>#REF!</v>
      </c>
      <c r="T302" s="21"/>
      <c r="U302" s="21"/>
      <c r="V302" s="21"/>
      <c r="W302" s="21"/>
      <c r="X302" s="21"/>
      <c r="Y302" s="21"/>
      <c r="Z302" s="21" t="s">
        <v>42</v>
      </c>
      <c r="AA302" s="23"/>
      <c r="AB302" s="23" t="str">
        <f>IFERROR(VLOOKUP(B302,'[1]RICEW Tracker'!$C$10:$H$95,3,FALSE),"")</f>
        <v/>
      </c>
      <c r="AC302" s="23" t="str">
        <f>IFERROR(VLOOKUP(B302,'[1]RICEW Tracker'!$C$17:$H$95,4,FALSE),"")</f>
        <v/>
      </c>
      <c r="AD302" s="23" t="str">
        <f>IFERROR(VLOOKUP(B302,'[1]RICEW Tracker'!$C$17:$H$95,5,FALSE),"")</f>
        <v/>
      </c>
      <c r="AE302" s="23" t="str">
        <f>IFERROR(VLOOKUP(B302,'[1]RICEW Tracker'!$C$17:$H$95,6,FALSE),"")</f>
        <v/>
      </c>
      <c r="AF302" s="23" t="str">
        <f>IFERROR(VLOOKUP(B302,'[1]RICEW Tracker'!$C$17:$H$95,7,FALSE),"")</f>
        <v/>
      </c>
      <c r="AG302" s="23" t="str">
        <f>IFERROR(VLOOKUP(D302,'[1]RICEW Tracker'!$C$17:$H$95,8,FALSE),"")</f>
        <v/>
      </c>
      <c r="AH302" s="24" t="str">
        <f t="shared" si="4"/>
        <v>Not Started</v>
      </c>
      <c r="AI302" s="37"/>
    </row>
    <row r="303" spans="1:35" s="26" customFormat="1" ht="15" hidden="1" customHeight="1" x14ac:dyDescent="0.25">
      <c r="A303" s="14" t="e">
        <f>VLOOKUP(WICERMaster[[#This Row],[RICEW ID]],[1]Sheet4!#REF!,1,FALSE)</f>
        <v>#REF!</v>
      </c>
      <c r="B303" s="27" t="s">
        <v>635</v>
      </c>
      <c r="C303" s="16" t="s">
        <v>636</v>
      </c>
      <c r="D303" s="16" t="s">
        <v>52</v>
      </c>
      <c r="E303" s="17" t="s">
        <v>66</v>
      </c>
      <c r="F303" s="17"/>
      <c r="G303" s="18" t="s">
        <v>45</v>
      </c>
      <c r="H303" s="18" t="s">
        <v>34</v>
      </c>
      <c r="I303" s="18" t="s">
        <v>35</v>
      </c>
      <c r="J303" s="17" t="s">
        <v>179</v>
      </c>
      <c r="K303" s="32" t="s">
        <v>100</v>
      </c>
      <c r="L303" s="29">
        <v>43294</v>
      </c>
      <c r="M303" s="68" t="s">
        <v>155</v>
      </c>
      <c r="N303" s="19">
        <v>7</v>
      </c>
      <c r="O303" s="19" t="str">
        <f>IFERROR(VLOOKUP(B303,'[1]SQA Test design plan'!$F$4:$K$400,4,FALSE),"")</f>
        <v/>
      </c>
      <c r="P303" s="19">
        <f>ROUND(N303*80%,0)</f>
        <v>6</v>
      </c>
      <c r="Q303" s="19">
        <f>N303-P303</f>
        <v>1</v>
      </c>
      <c r="R303" s="19"/>
      <c r="S303" s="21" t="e">
        <f>#REF!+3</f>
        <v>#REF!</v>
      </c>
      <c r="T303" s="21"/>
      <c r="U303" s="21"/>
      <c r="V303" s="21"/>
      <c r="W303" s="21"/>
      <c r="X303" s="21"/>
      <c r="Y303" s="21"/>
      <c r="Z303" s="21" t="s">
        <v>42</v>
      </c>
      <c r="AA303" s="23"/>
      <c r="AB303" s="23" t="str">
        <f>IFERROR(VLOOKUP(B303,'[1]RICEW Tracker'!$C$10:$H$95,3,FALSE),"")</f>
        <v/>
      </c>
      <c r="AC303" s="23" t="str">
        <f>IFERROR(VLOOKUP(B303,'[1]RICEW Tracker'!$C$17:$H$95,4,FALSE),"")</f>
        <v/>
      </c>
      <c r="AD303" s="23" t="str">
        <f>IFERROR(VLOOKUP(B303,'[1]RICEW Tracker'!$C$17:$H$95,5,FALSE),"")</f>
        <v/>
      </c>
      <c r="AE303" s="23" t="str">
        <f>IFERROR(VLOOKUP(B303,'[1]RICEW Tracker'!$C$17:$H$95,6,FALSE),"")</f>
        <v/>
      </c>
      <c r="AF303" s="23" t="str">
        <f>IFERROR(VLOOKUP(B303,'[1]RICEW Tracker'!$C$17:$H$95,7,FALSE),"")</f>
        <v/>
      </c>
      <c r="AG303" s="23" t="str">
        <f>IFERROR(VLOOKUP(D303,'[1]RICEW Tracker'!$C$17:$H$95,8,FALSE),"")</f>
        <v/>
      </c>
      <c r="AH303" s="24" t="str">
        <f t="shared" si="4"/>
        <v>Not Started</v>
      </c>
      <c r="AI303" s="37"/>
    </row>
    <row r="304" spans="1:35" s="26" customFormat="1" ht="15" hidden="1" customHeight="1" x14ac:dyDescent="0.25">
      <c r="A304" s="14" t="e">
        <f>VLOOKUP(WICERMaster[[#This Row],[RICEW ID]],[1]Sheet4!#REF!,1,FALSE)</f>
        <v>#REF!</v>
      </c>
      <c r="B304" s="15" t="s">
        <v>836</v>
      </c>
      <c r="C304" s="16" t="s">
        <v>837</v>
      </c>
      <c r="D304" s="16" t="s">
        <v>52</v>
      </c>
      <c r="E304" s="17" t="s">
        <v>69</v>
      </c>
      <c r="F304" s="17"/>
      <c r="G304" s="18" t="s">
        <v>45</v>
      </c>
      <c r="H304" s="18" t="s">
        <v>34</v>
      </c>
      <c r="I304" s="18" t="s">
        <v>35</v>
      </c>
      <c r="J304" s="17" t="s">
        <v>179</v>
      </c>
      <c r="K304" s="32" t="s">
        <v>100</v>
      </c>
      <c r="L304" s="29" t="e">
        <f>VLOOKUP(B304,'[1]SQA Execution Plan'!$C$13:$BG$76,51,FALSE)</f>
        <v>#N/A</v>
      </c>
      <c r="M304" s="67" t="s">
        <v>155</v>
      </c>
      <c r="N304" s="47" t="e">
        <f>VLOOKUP(B304,'[1]SQA Execution Plan'!$C$13:$BG$76,54,FALSE)</f>
        <v>#N/A</v>
      </c>
      <c r="O304" s="47" t="e">
        <f>VLOOKUP(B304,'[1]SQA Execution Plan'!$C$13:$BG$76,55,FALSE)</f>
        <v>#N/A</v>
      </c>
      <c r="P304" s="47" t="e">
        <f>VLOOKUP(B304,'[1]SQA Execution Plan'!$C$13:$BG$76,56,FALSE)</f>
        <v>#N/A</v>
      </c>
      <c r="Q304" s="47" t="e">
        <f>VLOOKUP(B304,'[1]SQA Execution Plan'!$C$13:$BG$76,57,FALSE)</f>
        <v>#N/A</v>
      </c>
      <c r="R304" s="47"/>
      <c r="S304" s="21" t="e">
        <f>#REF!+4</f>
        <v>#REF!</v>
      </c>
      <c r="T304" s="21"/>
      <c r="U304" s="21"/>
      <c r="V304" s="21"/>
      <c r="W304" s="21"/>
      <c r="X304" s="21"/>
      <c r="Y304" s="21"/>
      <c r="Z304" s="21" t="s">
        <v>42</v>
      </c>
      <c r="AA304" s="23"/>
      <c r="AB304" s="23" t="str">
        <f>IFERROR(VLOOKUP(B304,'[1]RICEW Tracker'!$C$10:$H$95,3,FALSE),"")</f>
        <v/>
      </c>
      <c r="AC304" s="23" t="str">
        <f>IFERROR(VLOOKUP(B304,'[1]RICEW Tracker'!$C$17:$H$95,4,FALSE),"")</f>
        <v/>
      </c>
      <c r="AD304" s="23" t="str">
        <f>IFERROR(VLOOKUP(B304,'[1]RICEW Tracker'!$C$17:$H$95,5,FALSE),"")</f>
        <v/>
      </c>
      <c r="AE304" s="23" t="str">
        <f>IFERROR(VLOOKUP(B304,'[1]RICEW Tracker'!$C$17:$H$95,6,FALSE),"")</f>
        <v/>
      </c>
      <c r="AF304" s="23" t="str">
        <f>IFERROR(VLOOKUP(B304,'[1]RICEW Tracker'!$C$17:$H$95,7,FALSE),"")</f>
        <v/>
      </c>
      <c r="AG304" s="23" t="str">
        <f>IFERROR(VLOOKUP(D304,'[1]RICEW Tracker'!$C$17:$H$95,8,FALSE),"")</f>
        <v/>
      </c>
      <c r="AH304" s="24" t="str">
        <f t="shared" si="4"/>
        <v/>
      </c>
      <c r="AI304" s="37"/>
    </row>
    <row r="305" spans="1:35" s="26" customFormat="1" ht="15" hidden="1" customHeight="1" x14ac:dyDescent="0.25">
      <c r="A305" s="14" t="e">
        <f>VLOOKUP(WICERMaster[[#This Row],[RICEW ID]],[1]Sheet4!#REF!,1,FALSE)</f>
        <v>#REF!</v>
      </c>
      <c r="B305" s="15" t="s">
        <v>734</v>
      </c>
      <c r="C305" s="16" t="s">
        <v>741</v>
      </c>
      <c r="D305" s="16" t="s">
        <v>52</v>
      </c>
      <c r="E305" s="17" t="s">
        <v>33</v>
      </c>
      <c r="F305" s="17"/>
      <c r="G305" s="18" t="s">
        <v>434</v>
      </c>
      <c r="H305" s="18" t="s">
        <v>434</v>
      </c>
      <c r="I305" s="18" t="s">
        <v>736</v>
      </c>
      <c r="J305" s="18" t="s">
        <v>204</v>
      </c>
      <c r="K305" s="32" t="s">
        <v>100</v>
      </c>
      <c r="L305" s="29">
        <v>43294</v>
      </c>
      <c r="M305" s="68" t="s">
        <v>101</v>
      </c>
      <c r="N305" s="19">
        <v>7</v>
      </c>
      <c r="O305" s="19" t="str">
        <f>IFERROR(VLOOKUP(B305,'[1]SQA Test design plan'!$F$4:$K$400,4,FALSE),"")</f>
        <v/>
      </c>
      <c r="P305" s="19"/>
      <c r="Q305" s="19">
        <f>N305-P305</f>
        <v>7</v>
      </c>
      <c r="R305" s="19"/>
      <c r="S305" s="21">
        <v>43313</v>
      </c>
      <c r="T305" s="21"/>
      <c r="U305" s="21"/>
      <c r="V305" s="21"/>
      <c r="W305" s="21"/>
      <c r="X305" s="21"/>
      <c r="Y305" s="21"/>
      <c r="Z305" s="21" t="s">
        <v>102</v>
      </c>
      <c r="AA305" s="23"/>
      <c r="AB305" s="23" t="str">
        <f>IFERROR(VLOOKUP(B305,'[1]RICEW Tracker'!$C$10:$H$95,3,FALSE),"")</f>
        <v/>
      </c>
      <c r="AC305" s="23" t="str">
        <f>IFERROR(VLOOKUP(B305,'[1]RICEW Tracker'!$C$17:$H$95,4,FALSE),"")</f>
        <v/>
      </c>
      <c r="AD305" s="23" t="str">
        <f>IFERROR(VLOOKUP(B305,'[1]RICEW Tracker'!$C$17:$H$95,5,FALSE),"")</f>
        <v/>
      </c>
      <c r="AE305" s="23" t="str">
        <f>IFERROR(VLOOKUP(B305,'[1]RICEW Tracker'!$C$17:$H$95,6,FALSE),"")</f>
        <v/>
      </c>
      <c r="AF305" s="23" t="str">
        <f>IFERROR(VLOOKUP(B305,'[1]RICEW Tracker'!$C$17:$H$95,7,FALSE),"")</f>
        <v/>
      </c>
      <c r="AG305" s="23" t="str">
        <f>IFERROR(VLOOKUP(D305,'[1]RICEW Tracker'!$C$17:$H$95,8,FALSE),"")</f>
        <v/>
      </c>
      <c r="AH305" s="24" t="str">
        <f t="shared" si="4"/>
        <v>Not Started</v>
      </c>
      <c r="AI305" s="37"/>
    </row>
    <row r="306" spans="1:35" s="26" customFormat="1" ht="15" hidden="1" customHeight="1" x14ac:dyDescent="0.25">
      <c r="A306" s="14" t="e">
        <f>VLOOKUP(WICERMaster[[#This Row],[RICEW ID]],[1]Sheet4!#REF!,1,FALSE)</f>
        <v>#REF!</v>
      </c>
      <c r="B306" s="15" t="s">
        <v>734</v>
      </c>
      <c r="C306" s="16" t="s">
        <v>742</v>
      </c>
      <c r="D306" s="16" t="s">
        <v>52</v>
      </c>
      <c r="E306" s="17" t="s">
        <v>33</v>
      </c>
      <c r="F306" s="17"/>
      <c r="G306" s="18" t="s">
        <v>434</v>
      </c>
      <c r="H306" s="18" t="s">
        <v>434</v>
      </c>
      <c r="I306" s="18" t="s">
        <v>736</v>
      </c>
      <c r="J306" s="18" t="s">
        <v>204</v>
      </c>
      <c r="K306" s="32" t="s">
        <v>100</v>
      </c>
      <c r="L306" s="29">
        <v>43294</v>
      </c>
      <c r="M306" s="68" t="s">
        <v>101</v>
      </c>
      <c r="N306" s="19">
        <v>7</v>
      </c>
      <c r="O306" s="19" t="str">
        <f>IFERROR(VLOOKUP(B306,'[1]SQA Test design plan'!$F$4:$K$400,4,FALSE),"")</f>
        <v/>
      </c>
      <c r="P306" s="19"/>
      <c r="Q306" s="19">
        <f>N306-P306</f>
        <v>7</v>
      </c>
      <c r="R306" s="19"/>
      <c r="S306" s="21">
        <v>43313</v>
      </c>
      <c r="T306" s="21"/>
      <c r="U306" s="21"/>
      <c r="V306" s="21"/>
      <c r="W306" s="21"/>
      <c r="X306" s="21"/>
      <c r="Y306" s="21"/>
      <c r="Z306" s="21" t="s">
        <v>102</v>
      </c>
      <c r="AA306" s="23"/>
      <c r="AB306" s="23" t="str">
        <f>IFERROR(VLOOKUP(B306,'[1]RICEW Tracker'!$C$10:$H$95,3,FALSE),"")</f>
        <v/>
      </c>
      <c r="AC306" s="23" t="str">
        <f>IFERROR(VLOOKUP(B306,'[1]RICEW Tracker'!$C$17:$H$95,4,FALSE),"")</f>
        <v/>
      </c>
      <c r="AD306" s="23" t="str">
        <f>IFERROR(VLOOKUP(B306,'[1]RICEW Tracker'!$C$17:$H$95,5,FALSE),"")</f>
        <v/>
      </c>
      <c r="AE306" s="23" t="str">
        <f>IFERROR(VLOOKUP(B306,'[1]RICEW Tracker'!$C$17:$H$95,6,FALSE),"")</f>
        <v/>
      </c>
      <c r="AF306" s="23" t="str">
        <f>IFERROR(VLOOKUP(B306,'[1]RICEW Tracker'!$C$17:$H$95,7,FALSE),"")</f>
        <v/>
      </c>
      <c r="AG306" s="23" t="str">
        <f>IFERROR(VLOOKUP(D306,'[1]RICEW Tracker'!$C$17:$H$95,8,FALSE),"")</f>
        <v/>
      </c>
      <c r="AH306" s="24" t="str">
        <f t="shared" si="4"/>
        <v>Not Started</v>
      </c>
      <c r="AI306" s="37"/>
    </row>
    <row r="307" spans="1:35" s="26" customFormat="1" ht="15" hidden="1" customHeight="1" x14ac:dyDescent="0.25">
      <c r="A307" s="14" t="e">
        <f>VLOOKUP(WICERMaster[[#This Row],[RICEW ID]],[1]Sheet4!#REF!,1,FALSE)</f>
        <v>#REF!</v>
      </c>
      <c r="B307" s="15" t="s">
        <v>734</v>
      </c>
      <c r="C307" s="16" t="s">
        <v>743</v>
      </c>
      <c r="D307" s="16" t="s">
        <v>52</v>
      </c>
      <c r="E307" s="17" t="s">
        <v>33</v>
      </c>
      <c r="F307" s="17"/>
      <c r="G307" s="18" t="s">
        <v>434</v>
      </c>
      <c r="H307" s="18" t="s">
        <v>434</v>
      </c>
      <c r="I307" s="18" t="s">
        <v>736</v>
      </c>
      <c r="J307" s="18" t="s">
        <v>204</v>
      </c>
      <c r="K307" s="32" t="s">
        <v>100</v>
      </c>
      <c r="L307" s="29">
        <v>43294</v>
      </c>
      <c r="M307" s="68" t="s">
        <v>101</v>
      </c>
      <c r="N307" s="19">
        <v>7</v>
      </c>
      <c r="O307" s="19" t="str">
        <f>IFERROR(VLOOKUP(B307,'[1]SQA Test design plan'!$F$4:$K$400,4,FALSE),"")</f>
        <v/>
      </c>
      <c r="P307" s="19"/>
      <c r="Q307" s="19">
        <f>N307-P307</f>
        <v>7</v>
      </c>
      <c r="R307" s="19"/>
      <c r="S307" s="21">
        <v>43313</v>
      </c>
      <c r="T307" s="21"/>
      <c r="U307" s="21"/>
      <c r="V307" s="21"/>
      <c r="W307" s="21"/>
      <c r="X307" s="21"/>
      <c r="Y307" s="21"/>
      <c r="Z307" s="21" t="s">
        <v>102</v>
      </c>
      <c r="AA307" s="23"/>
      <c r="AB307" s="23" t="str">
        <f>IFERROR(VLOOKUP(B307,'[1]RICEW Tracker'!$C$10:$H$95,3,FALSE),"")</f>
        <v/>
      </c>
      <c r="AC307" s="23" t="str">
        <f>IFERROR(VLOOKUP(B307,'[1]RICEW Tracker'!$C$17:$H$95,4,FALSE),"")</f>
        <v/>
      </c>
      <c r="AD307" s="23" t="str">
        <f>IFERROR(VLOOKUP(B307,'[1]RICEW Tracker'!$C$17:$H$95,5,FALSE),"")</f>
        <v/>
      </c>
      <c r="AE307" s="23" t="str">
        <f>IFERROR(VLOOKUP(B307,'[1]RICEW Tracker'!$C$17:$H$95,6,FALSE),"")</f>
        <v/>
      </c>
      <c r="AF307" s="23" t="str">
        <f>IFERROR(VLOOKUP(B307,'[1]RICEW Tracker'!$C$17:$H$95,7,FALSE),"")</f>
        <v/>
      </c>
      <c r="AG307" s="23" t="str">
        <f>IFERROR(VLOOKUP(D307,'[1]RICEW Tracker'!$C$17:$H$95,8,FALSE),"")</f>
        <v/>
      </c>
      <c r="AH307" s="24" t="str">
        <f t="shared" si="4"/>
        <v>Not Started</v>
      </c>
      <c r="AI307" s="37"/>
    </row>
    <row r="308" spans="1:35" s="26" customFormat="1" ht="15" hidden="1" customHeight="1" x14ac:dyDescent="0.25">
      <c r="A308" s="14" t="e">
        <f>VLOOKUP(WICERMaster[[#This Row],[RICEW ID]],[1]Sheet4!#REF!,1,FALSE)</f>
        <v>#REF!</v>
      </c>
      <c r="B308" s="15" t="s">
        <v>96</v>
      </c>
      <c r="C308" s="16" t="s">
        <v>97</v>
      </c>
      <c r="D308" s="16" t="s">
        <v>52</v>
      </c>
      <c r="E308" s="17" t="s">
        <v>91</v>
      </c>
      <c r="F308" s="17"/>
      <c r="G308" s="18" t="s">
        <v>92</v>
      </c>
      <c r="H308" s="18" t="s">
        <v>92</v>
      </c>
      <c r="I308" s="18" t="s">
        <v>93</v>
      </c>
      <c r="J308" s="18" t="s">
        <v>93</v>
      </c>
      <c r="K308" s="32" t="s">
        <v>92</v>
      </c>
      <c r="L308" s="20"/>
      <c r="M308" s="66" t="s">
        <v>92</v>
      </c>
      <c r="N308" s="19" t="str">
        <f>IFERROR(VLOOKUP(B308,'[1]SQA Test design plan'!$F$4:$K$400,3,FALSE),"")</f>
        <v/>
      </c>
      <c r="O308" s="19" t="str">
        <f>IFERROR(VLOOKUP(B308,'[1]SQA Test design plan'!$F$4:$K$400,4,FALSE),"")</f>
        <v/>
      </c>
      <c r="P308" s="19" t="str">
        <f>IFERROR(VLOOKUP(B308,'[1]SQA Test design plan'!$F$4:$K$400,5,FALSE),"")</f>
        <v/>
      </c>
      <c r="Q308" s="19" t="str">
        <f>IFERROR(VLOOKUP(B308,'[1]SQA Test design plan'!$F$4:$K$400,6,FALSE),"")</f>
        <v/>
      </c>
      <c r="R308" s="19"/>
      <c r="S308" s="22"/>
      <c r="T308" s="22"/>
      <c r="U308" s="22"/>
      <c r="V308" s="22"/>
      <c r="W308" s="22"/>
      <c r="X308" s="22"/>
      <c r="Y308" s="22"/>
      <c r="Z308" s="22"/>
      <c r="AA308" s="33"/>
      <c r="AB308" s="23" t="str">
        <f>IFERROR(VLOOKUP(B308,'[1]RICEW Tracker'!$C$10:$H$95,3,FALSE),"")</f>
        <v/>
      </c>
      <c r="AC308" s="23" t="str">
        <f>IFERROR(VLOOKUP(B308,'[1]RICEW Tracker'!$C$17:$H$95,4,FALSE),"")</f>
        <v/>
      </c>
      <c r="AD308" s="23" t="str">
        <f>IFERROR(VLOOKUP(B308,'[1]RICEW Tracker'!$C$17:$H$95,5,FALSE),"")</f>
        <v/>
      </c>
      <c r="AE308" s="23" t="str">
        <f>IFERROR(VLOOKUP(B308,'[1]RICEW Tracker'!$C$17:$H$95,6,FALSE),"")</f>
        <v/>
      </c>
      <c r="AF308" s="23" t="str">
        <f>IFERROR(VLOOKUP(B308,'[1]RICEW Tracker'!$C$17:$H$95,7,FALSE),"")</f>
        <v/>
      </c>
      <c r="AG308" s="23" t="str">
        <f>IFERROR(VLOOKUP(D308,'[1]RICEW Tracker'!$C$17:$H$95,8,FALSE),"")</f>
        <v/>
      </c>
      <c r="AH308" s="24" t="str">
        <f t="shared" si="4"/>
        <v>Not Started</v>
      </c>
      <c r="AI308" s="14"/>
    </row>
    <row r="309" spans="1:35" s="26" customFormat="1" ht="15" hidden="1" customHeight="1" x14ac:dyDescent="0.25">
      <c r="A309" s="14" t="e">
        <f>VLOOKUP(WICERMaster[[#This Row],[RICEW ID]],[1]Sheet4!#REF!,1,FALSE)</f>
        <v>#REF!</v>
      </c>
      <c r="B309" s="15" t="s">
        <v>103</v>
      </c>
      <c r="C309" s="16" t="s">
        <v>104</v>
      </c>
      <c r="D309" s="16" t="s">
        <v>52</v>
      </c>
      <c r="E309" s="17" t="s">
        <v>91</v>
      </c>
      <c r="F309" s="17"/>
      <c r="G309" s="18" t="s">
        <v>92</v>
      </c>
      <c r="H309" s="18" t="s">
        <v>92</v>
      </c>
      <c r="I309" s="18" t="s">
        <v>93</v>
      </c>
      <c r="J309" s="18" t="s">
        <v>93</v>
      </c>
      <c r="K309" s="32" t="s">
        <v>92</v>
      </c>
      <c r="L309" s="20"/>
      <c r="M309" s="66" t="s">
        <v>92</v>
      </c>
      <c r="N309" s="19" t="str">
        <f>IFERROR(VLOOKUP(B309,'[1]SQA Test design plan'!$F$4:$K$400,3,FALSE),"")</f>
        <v/>
      </c>
      <c r="O309" s="19" t="str">
        <f>IFERROR(VLOOKUP(B309,'[1]SQA Test design plan'!$F$4:$K$400,4,FALSE),"")</f>
        <v/>
      </c>
      <c r="P309" s="19" t="str">
        <f>IFERROR(VLOOKUP(B309,'[1]SQA Test design plan'!$F$4:$K$400,5,FALSE),"")</f>
        <v/>
      </c>
      <c r="Q309" s="19" t="str">
        <f>IFERROR(VLOOKUP(B309,'[1]SQA Test design plan'!$F$4:$K$400,6,FALSE),"")</f>
        <v/>
      </c>
      <c r="R309" s="19"/>
      <c r="S309" s="22"/>
      <c r="T309" s="22"/>
      <c r="U309" s="22"/>
      <c r="V309" s="22"/>
      <c r="W309" s="22"/>
      <c r="X309" s="22"/>
      <c r="Y309" s="22"/>
      <c r="Z309" s="22"/>
      <c r="AA309" s="33"/>
      <c r="AB309" s="23" t="str">
        <f>IFERROR(VLOOKUP(B309,'[1]RICEW Tracker'!$C$10:$H$95,3,FALSE),"")</f>
        <v/>
      </c>
      <c r="AC309" s="23" t="str">
        <f>IFERROR(VLOOKUP(B309,'[1]RICEW Tracker'!$C$17:$H$95,4,FALSE),"")</f>
        <v/>
      </c>
      <c r="AD309" s="23" t="str">
        <f>IFERROR(VLOOKUP(B309,'[1]RICEW Tracker'!$C$17:$H$95,5,FALSE),"")</f>
        <v/>
      </c>
      <c r="AE309" s="23" t="str">
        <f>IFERROR(VLOOKUP(B309,'[1]RICEW Tracker'!$C$17:$H$95,6,FALSE),"")</f>
        <v/>
      </c>
      <c r="AF309" s="23" t="str">
        <f>IFERROR(VLOOKUP(B309,'[1]RICEW Tracker'!$C$17:$H$95,7,FALSE),"")</f>
        <v/>
      </c>
      <c r="AG309" s="23" t="str">
        <f>IFERROR(VLOOKUP(D309,'[1]RICEW Tracker'!$C$17:$H$95,8,FALSE),"")</f>
        <v/>
      </c>
      <c r="AH309" s="24" t="str">
        <f t="shared" si="4"/>
        <v>Not Started</v>
      </c>
      <c r="AI309" s="14"/>
    </row>
    <row r="310" spans="1:35" s="26" customFormat="1" ht="15" hidden="1" customHeight="1" x14ac:dyDescent="0.25">
      <c r="A310" s="14" t="e">
        <f>VLOOKUP(WICERMaster[[#This Row],[RICEW ID]],[1]Sheet4!#REF!,1,FALSE)</f>
        <v>#REF!</v>
      </c>
      <c r="B310" s="15" t="s">
        <v>107</v>
      </c>
      <c r="C310" s="16" t="s">
        <v>108</v>
      </c>
      <c r="D310" s="16" t="s">
        <v>52</v>
      </c>
      <c r="E310" s="17" t="s">
        <v>91</v>
      </c>
      <c r="F310" s="17"/>
      <c r="G310" s="18" t="s">
        <v>92</v>
      </c>
      <c r="H310" s="18" t="s">
        <v>92</v>
      </c>
      <c r="I310" s="18" t="s">
        <v>93</v>
      </c>
      <c r="J310" s="18" t="s">
        <v>93</v>
      </c>
      <c r="K310" s="32" t="s">
        <v>92</v>
      </c>
      <c r="L310" s="20"/>
      <c r="M310" s="66" t="s">
        <v>92</v>
      </c>
      <c r="N310" s="19" t="str">
        <f>IFERROR(VLOOKUP(B310,'[1]SQA Test design plan'!$F$4:$K$400,3,FALSE),"")</f>
        <v/>
      </c>
      <c r="O310" s="19" t="str">
        <f>IFERROR(VLOOKUP(B310,'[1]SQA Test design plan'!$F$4:$K$400,4,FALSE),"")</f>
        <v/>
      </c>
      <c r="P310" s="19" t="str">
        <f>IFERROR(VLOOKUP(B310,'[1]SQA Test design plan'!$F$4:$K$400,5,FALSE),"")</f>
        <v/>
      </c>
      <c r="Q310" s="19" t="str">
        <f>IFERROR(VLOOKUP(B310,'[1]SQA Test design plan'!$F$4:$K$400,6,FALSE),"")</f>
        <v/>
      </c>
      <c r="R310" s="19"/>
      <c r="S310" s="22"/>
      <c r="T310" s="22"/>
      <c r="U310" s="22"/>
      <c r="V310" s="22"/>
      <c r="W310" s="22"/>
      <c r="X310" s="22"/>
      <c r="Y310" s="22"/>
      <c r="Z310" s="22"/>
      <c r="AA310" s="33"/>
      <c r="AB310" s="23" t="str">
        <f>IFERROR(VLOOKUP(B310,'[1]RICEW Tracker'!$C$10:$H$95,3,FALSE),"")</f>
        <v/>
      </c>
      <c r="AC310" s="23" t="str">
        <f>IFERROR(VLOOKUP(B310,'[1]RICEW Tracker'!$C$17:$H$95,4,FALSE),"")</f>
        <v/>
      </c>
      <c r="AD310" s="23" t="str">
        <f>IFERROR(VLOOKUP(B310,'[1]RICEW Tracker'!$C$17:$H$95,5,FALSE),"")</f>
        <v/>
      </c>
      <c r="AE310" s="23" t="str">
        <f>IFERROR(VLOOKUP(B310,'[1]RICEW Tracker'!$C$17:$H$95,6,FALSE),"")</f>
        <v/>
      </c>
      <c r="AF310" s="23" t="str">
        <f>IFERROR(VLOOKUP(B310,'[1]RICEW Tracker'!$C$17:$H$95,7,FALSE),"")</f>
        <v/>
      </c>
      <c r="AG310" s="23" t="str">
        <f>IFERROR(VLOOKUP(D310,'[1]RICEW Tracker'!$C$17:$H$95,8,FALSE),"")</f>
        <v/>
      </c>
      <c r="AH310" s="24" t="str">
        <f t="shared" si="4"/>
        <v>Not Started</v>
      </c>
    </row>
    <row r="311" spans="1:35" s="26" customFormat="1" ht="15" hidden="1" customHeight="1" x14ac:dyDescent="0.25">
      <c r="A311" s="14" t="e">
        <f>VLOOKUP(WICERMaster[[#This Row],[RICEW ID]],[1]Sheet4!#REF!,1,FALSE)</f>
        <v>#REF!</v>
      </c>
      <c r="B311" s="15" t="s">
        <v>109</v>
      </c>
      <c r="C311" s="16" t="s">
        <v>110</v>
      </c>
      <c r="D311" s="16" t="s">
        <v>52</v>
      </c>
      <c r="E311" s="17" t="s">
        <v>91</v>
      </c>
      <c r="F311" s="17"/>
      <c r="G311" s="18" t="s">
        <v>92</v>
      </c>
      <c r="H311" s="18" t="s">
        <v>92</v>
      </c>
      <c r="I311" s="18" t="s">
        <v>93</v>
      </c>
      <c r="J311" s="18" t="s">
        <v>93</v>
      </c>
      <c r="K311" s="32" t="s">
        <v>92</v>
      </c>
      <c r="L311" s="20"/>
      <c r="M311" s="66" t="s">
        <v>92</v>
      </c>
      <c r="N311" s="19" t="str">
        <f>IFERROR(VLOOKUP(B311,'[1]SQA Test design plan'!$F$4:$K$400,3,FALSE),"")</f>
        <v/>
      </c>
      <c r="O311" s="19" t="str">
        <f>IFERROR(VLOOKUP(B311,'[1]SQA Test design plan'!$F$4:$K$400,4,FALSE),"")</f>
        <v/>
      </c>
      <c r="P311" s="19" t="str">
        <f>IFERROR(VLOOKUP(B311,'[1]SQA Test design plan'!$F$4:$K$400,5,FALSE),"")</f>
        <v/>
      </c>
      <c r="Q311" s="19" t="str">
        <f>IFERROR(VLOOKUP(B311,'[1]SQA Test design plan'!$F$4:$K$400,6,FALSE),"")</f>
        <v/>
      </c>
      <c r="R311" s="19"/>
      <c r="S311" s="22"/>
      <c r="T311" s="22"/>
      <c r="U311" s="22"/>
      <c r="V311" s="22"/>
      <c r="W311" s="22"/>
      <c r="X311" s="22"/>
      <c r="Y311" s="22"/>
      <c r="Z311" s="22"/>
      <c r="AA311" s="33"/>
      <c r="AB311" s="23" t="str">
        <f>IFERROR(VLOOKUP(B311,'[1]RICEW Tracker'!$C$10:$H$95,3,FALSE),"")</f>
        <v/>
      </c>
      <c r="AC311" s="23" t="str">
        <f>IFERROR(VLOOKUP(B311,'[1]RICEW Tracker'!$C$17:$H$95,4,FALSE),"")</f>
        <v/>
      </c>
      <c r="AD311" s="23" t="str">
        <f>IFERROR(VLOOKUP(B311,'[1]RICEW Tracker'!$C$17:$H$95,5,FALSE),"")</f>
        <v/>
      </c>
      <c r="AE311" s="23" t="str">
        <f>IFERROR(VLOOKUP(B311,'[1]RICEW Tracker'!$C$17:$H$95,6,FALSE),"")</f>
        <v/>
      </c>
      <c r="AF311" s="23" t="str">
        <f>IFERROR(VLOOKUP(B311,'[1]RICEW Tracker'!$C$17:$H$95,7,FALSE),"")</f>
        <v/>
      </c>
      <c r="AG311" s="23" t="str">
        <f>IFERROR(VLOOKUP(D311,'[1]RICEW Tracker'!$C$17:$H$95,8,FALSE),"")</f>
        <v/>
      </c>
      <c r="AH311" s="24" t="str">
        <f t="shared" si="4"/>
        <v>Not Started</v>
      </c>
    </row>
    <row r="312" spans="1:35" s="26" customFormat="1" ht="15" hidden="1" customHeight="1" x14ac:dyDescent="0.25">
      <c r="A312" s="14" t="e">
        <f>VLOOKUP(WICERMaster[[#This Row],[RICEW ID]],[1]Sheet4!#REF!,1,FALSE)</f>
        <v>#REF!</v>
      </c>
      <c r="B312" s="15" t="s">
        <v>111</v>
      </c>
      <c r="C312" s="16" t="s">
        <v>112</v>
      </c>
      <c r="D312" s="16" t="s">
        <v>52</v>
      </c>
      <c r="E312" s="17" t="s">
        <v>91</v>
      </c>
      <c r="F312" s="17"/>
      <c r="G312" s="18" t="s">
        <v>92</v>
      </c>
      <c r="H312" s="18" t="s">
        <v>92</v>
      </c>
      <c r="I312" s="18" t="s">
        <v>93</v>
      </c>
      <c r="J312" s="18" t="s">
        <v>93</v>
      </c>
      <c r="K312" s="32" t="s">
        <v>92</v>
      </c>
      <c r="L312" s="20"/>
      <c r="M312" s="66" t="s">
        <v>92</v>
      </c>
      <c r="N312" s="19" t="str">
        <f>IFERROR(VLOOKUP(B312,'[1]SQA Test design plan'!$F$4:$K$400,3,FALSE),"")</f>
        <v/>
      </c>
      <c r="O312" s="19" t="str">
        <f>IFERROR(VLOOKUP(B312,'[1]SQA Test design plan'!$F$4:$K$400,4,FALSE),"")</f>
        <v/>
      </c>
      <c r="P312" s="19" t="str">
        <f>IFERROR(VLOOKUP(B312,'[1]SQA Test design plan'!$F$4:$K$400,5,FALSE),"")</f>
        <v/>
      </c>
      <c r="Q312" s="19" t="str">
        <f>IFERROR(VLOOKUP(B312,'[1]SQA Test design plan'!$F$4:$K$400,6,FALSE),"")</f>
        <v/>
      </c>
      <c r="R312" s="19"/>
      <c r="S312" s="22"/>
      <c r="T312" s="22"/>
      <c r="U312" s="22"/>
      <c r="V312" s="22"/>
      <c r="W312" s="22"/>
      <c r="X312" s="22"/>
      <c r="Y312" s="22"/>
      <c r="Z312" s="22"/>
      <c r="AA312" s="33"/>
      <c r="AB312" s="23" t="str">
        <f>IFERROR(VLOOKUP(B312,'[1]RICEW Tracker'!$C$10:$H$95,3,FALSE),"")</f>
        <v/>
      </c>
      <c r="AC312" s="23" t="str">
        <f>IFERROR(VLOOKUP(B312,'[1]RICEW Tracker'!$C$17:$H$95,4,FALSE),"")</f>
        <v/>
      </c>
      <c r="AD312" s="23" t="str">
        <f>IFERROR(VLOOKUP(B312,'[1]RICEW Tracker'!$C$17:$H$95,5,FALSE),"")</f>
        <v/>
      </c>
      <c r="AE312" s="23" t="str">
        <f>IFERROR(VLOOKUP(B312,'[1]RICEW Tracker'!$C$17:$H$95,6,FALSE),"")</f>
        <v/>
      </c>
      <c r="AF312" s="23" t="str">
        <f>IFERROR(VLOOKUP(B312,'[1]RICEW Tracker'!$C$17:$H$95,7,FALSE),"")</f>
        <v/>
      </c>
      <c r="AG312" s="23" t="str">
        <f>IFERROR(VLOOKUP(D312,'[1]RICEW Tracker'!$C$17:$H$95,8,FALSE),"")</f>
        <v/>
      </c>
      <c r="AH312" s="24" t="str">
        <f t="shared" si="4"/>
        <v>Not Started</v>
      </c>
    </row>
    <row r="313" spans="1:35" s="26" customFormat="1" ht="15" hidden="1" customHeight="1" x14ac:dyDescent="0.25">
      <c r="A313" s="14" t="e">
        <f>VLOOKUP(WICERMaster[[#This Row],[RICEW ID]],[1]Sheet4!#REF!,1,FALSE)</f>
        <v>#REF!</v>
      </c>
      <c r="B313" s="15" t="s">
        <v>117</v>
      </c>
      <c r="C313" s="16" t="s">
        <v>118</v>
      </c>
      <c r="D313" s="16" t="s">
        <v>52</v>
      </c>
      <c r="E313" s="17" t="s">
        <v>91</v>
      </c>
      <c r="F313" s="17"/>
      <c r="G313" s="18" t="s">
        <v>92</v>
      </c>
      <c r="H313" s="18" t="s">
        <v>92</v>
      </c>
      <c r="I313" s="18" t="s">
        <v>93</v>
      </c>
      <c r="J313" s="18" t="s">
        <v>93</v>
      </c>
      <c r="K313" s="32" t="s">
        <v>92</v>
      </c>
      <c r="L313" s="20"/>
      <c r="M313" s="66" t="s">
        <v>92</v>
      </c>
      <c r="N313" s="19" t="str">
        <f>IFERROR(VLOOKUP(B313,'[1]SQA Test design plan'!$F$4:$K$400,3,FALSE),"")</f>
        <v/>
      </c>
      <c r="O313" s="19" t="str">
        <f>IFERROR(VLOOKUP(B313,'[1]SQA Test design plan'!$F$4:$K$400,4,FALSE),"")</f>
        <v/>
      </c>
      <c r="P313" s="19" t="str">
        <f>IFERROR(VLOOKUP(B313,'[1]SQA Test design plan'!$F$4:$K$400,5,FALSE),"")</f>
        <v/>
      </c>
      <c r="Q313" s="19" t="str">
        <f>IFERROR(VLOOKUP(B313,'[1]SQA Test design plan'!$F$4:$K$400,6,FALSE),"")</f>
        <v/>
      </c>
      <c r="R313" s="19"/>
      <c r="S313" s="22"/>
      <c r="T313" s="22"/>
      <c r="U313" s="22"/>
      <c r="V313" s="22"/>
      <c r="W313" s="22"/>
      <c r="X313" s="22"/>
      <c r="Y313" s="22"/>
      <c r="Z313" s="22"/>
      <c r="AA313" s="33"/>
      <c r="AB313" s="23" t="str">
        <f>IFERROR(VLOOKUP(B313,'[1]RICEW Tracker'!$C$10:$H$95,3,FALSE),"")</f>
        <v/>
      </c>
      <c r="AC313" s="23" t="str">
        <f>IFERROR(VLOOKUP(B313,'[1]RICEW Tracker'!$C$17:$H$95,4,FALSE),"")</f>
        <v/>
      </c>
      <c r="AD313" s="23" t="str">
        <f>IFERROR(VLOOKUP(B313,'[1]RICEW Tracker'!$C$17:$H$95,5,FALSE),"")</f>
        <v/>
      </c>
      <c r="AE313" s="23" t="str">
        <f>IFERROR(VLOOKUP(B313,'[1]RICEW Tracker'!$C$17:$H$95,6,FALSE),"")</f>
        <v/>
      </c>
      <c r="AF313" s="23" t="str">
        <f>IFERROR(VLOOKUP(B313,'[1]RICEW Tracker'!$C$17:$H$95,7,FALSE),"")</f>
        <v/>
      </c>
      <c r="AG313" s="23" t="str">
        <f>IFERROR(VLOOKUP(D313,'[1]RICEW Tracker'!$C$17:$H$95,8,FALSE),"")</f>
        <v/>
      </c>
      <c r="AH313" s="24" t="str">
        <f t="shared" si="4"/>
        <v>Not Started</v>
      </c>
      <c r="AI313" s="34"/>
    </row>
    <row r="314" spans="1:35" s="26" customFormat="1" ht="15" hidden="1" customHeight="1" x14ac:dyDescent="0.25">
      <c r="A314" s="14" t="e">
        <f>VLOOKUP(WICERMaster[[#This Row],[RICEW ID]],[1]Sheet4!#REF!,1,FALSE)</f>
        <v>#REF!</v>
      </c>
      <c r="B314" s="15" t="s">
        <v>119</v>
      </c>
      <c r="C314" s="16" t="s">
        <v>120</v>
      </c>
      <c r="D314" s="16" t="s">
        <v>52</v>
      </c>
      <c r="E314" s="17" t="s">
        <v>91</v>
      </c>
      <c r="F314" s="17"/>
      <c r="G314" s="18" t="s">
        <v>92</v>
      </c>
      <c r="H314" s="18" t="s">
        <v>92</v>
      </c>
      <c r="I314" s="18" t="s">
        <v>93</v>
      </c>
      <c r="J314" s="18" t="s">
        <v>93</v>
      </c>
      <c r="K314" s="32" t="s">
        <v>92</v>
      </c>
      <c r="L314" s="20"/>
      <c r="M314" s="66" t="s">
        <v>92</v>
      </c>
      <c r="N314" s="19" t="str">
        <f>IFERROR(VLOOKUP(B314,'[1]SQA Test design plan'!$F$4:$K$400,3,FALSE),"")</f>
        <v/>
      </c>
      <c r="O314" s="19" t="str">
        <f>IFERROR(VLOOKUP(B314,'[1]SQA Test design plan'!$F$4:$K$400,4,FALSE),"")</f>
        <v/>
      </c>
      <c r="P314" s="19" t="str">
        <f>IFERROR(VLOOKUP(B314,'[1]SQA Test design plan'!$F$4:$K$400,5,FALSE),"")</f>
        <v/>
      </c>
      <c r="Q314" s="19" t="str">
        <f>IFERROR(VLOOKUP(B314,'[1]SQA Test design plan'!$F$4:$K$400,6,FALSE),"")</f>
        <v/>
      </c>
      <c r="R314" s="19"/>
      <c r="S314" s="22"/>
      <c r="T314" s="22"/>
      <c r="U314" s="22"/>
      <c r="V314" s="22"/>
      <c r="W314" s="22"/>
      <c r="X314" s="22"/>
      <c r="Y314" s="22"/>
      <c r="Z314" s="22"/>
      <c r="AA314" s="33"/>
      <c r="AB314" s="23" t="str">
        <f>IFERROR(VLOOKUP(B314,'[1]RICEW Tracker'!$C$10:$H$95,3,FALSE),"")</f>
        <v/>
      </c>
      <c r="AC314" s="23" t="str">
        <f>IFERROR(VLOOKUP(B314,'[1]RICEW Tracker'!$C$17:$H$95,4,FALSE),"")</f>
        <v/>
      </c>
      <c r="AD314" s="23" t="str">
        <f>IFERROR(VLOOKUP(B314,'[1]RICEW Tracker'!$C$17:$H$95,5,FALSE),"")</f>
        <v/>
      </c>
      <c r="AE314" s="23" t="str">
        <f>IFERROR(VLOOKUP(B314,'[1]RICEW Tracker'!$C$17:$H$95,6,FALSE),"")</f>
        <v/>
      </c>
      <c r="AF314" s="23" t="str">
        <f>IFERROR(VLOOKUP(B314,'[1]RICEW Tracker'!$C$17:$H$95,7,FALSE),"")</f>
        <v/>
      </c>
      <c r="AG314" s="23" t="str">
        <f>IFERROR(VLOOKUP(D314,'[1]RICEW Tracker'!$C$17:$H$95,8,FALSE),"")</f>
        <v/>
      </c>
      <c r="AH314" s="24" t="str">
        <f t="shared" si="4"/>
        <v>Not Started</v>
      </c>
    </row>
    <row r="315" spans="1:35" s="26" customFormat="1" ht="15" hidden="1" customHeight="1" x14ac:dyDescent="0.25">
      <c r="A315" s="14" t="e">
        <f>VLOOKUP(WICERMaster[[#This Row],[RICEW ID]],[1]Sheet4!#REF!,1,FALSE)</f>
        <v>#REF!</v>
      </c>
      <c r="B315" s="15" t="s">
        <v>260</v>
      </c>
      <c r="C315" s="25" t="s">
        <v>261</v>
      </c>
      <c r="D315" s="16" t="s">
        <v>52</v>
      </c>
      <c r="E315" s="17" t="s">
        <v>33</v>
      </c>
      <c r="F315" s="17"/>
      <c r="G315" s="18" t="s">
        <v>92</v>
      </c>
      <c r="H315" s="18" t="s">
        <v>92</v>
      </c>
      <c r="I315" s="18" t="s">
        <v>93</v>
      </c>
      <c r="J315" s="18" t="s">
        <v>93</v>
      </c>
      <c r="K315" s="19" t="s">
        <v>37</v>
      </c>
      <c r="L315" s="20">
        <f>VLOOKUP(B315,'[2]Data from Pivot'!$F$4:$G$224,2,FALSE)</f>
        <v>43245</v>
      </c>
      <c r="M315" s="67" t="s">
        <v>101</v>
      </c>
      <c r="N315" s="19" t="str">
        <f>IFERROR(VLOOKUP(B315,'[1]SQA Test design plan'!$F$4:$K$400,3,FALSE),"")</f>
        <v/>
      </c>
      <c r="O315" s="19" t="str">
        <f>IFERROR(VLOOKUP(B315,'[1]SQA Test design plan'!$F$4:$K$400,4,FALSE),"")</f>
        <v/>
      </c>
      <c r="P315" s="19" t="str">
        <f>IFERROR(VLOOKUP(B315,'[1]SQA Test design plan'!$F$4:$K$400,5,FALSE),"")</f>
        <v/>
      </c>
      <c r="Q315" s="19" t="str">
        <f>IFERROR(VLOOKUP(B315,'[1]SQA Test design plan'!$F$4:$K$400,6,FALSE),"")</f>
        <v/>
      </c>
      <c r="R315" s="19"/>
      <c r="S315" s="21">
        <v>43316</v>
      </c>
      <c r="T315" s="21"/>
      <c r="U315" s="21"/>
      <c r="V315" s="21"/>
      <c r="W315" s="21"/>
      <c r="X315" s="21"/>
      <c r="Y315" s="21"/>
      <c r="Z315" s="21" t="s">
        <v>102</v>
      </c>
      <c r="AA315" s="33"/>
      <c r="AB315" s="23" t="str">
        <f>IFERROR(VLOOKUP(B315,'[1]RICEW Tracker'!$C$10:$H$95,3,FALSE),"")</f>
        <v/>
      </c>
      <c r="AC315" s="23" t="str">
        <f>IFERROR(VLOOKUP(B315,'[1]RICEW Tracker'!$C$17:$H$95,4,FALSE),"")</f>
        <v/>
      </c>
      <c r="AD315" s="23" t="str">
        <f>IFERROR(VLOOKUP(B315,'[1]RICEW Tracker'!$C$17:$H$95,5,FALSE),"")</f>
        <v/>
      </c>
      <c r="AE315" s="23" t="str">
        <f>IFERROR(VLOOKUP(B315,'[1]RICEW Tracker'!$C$17:$H$95,6,FALSE),"")</f>
        <v/>
      </c>
      <c r="AF315" s="23" t="str">
        <f>IFERROR(VLOOKUP(B315,'[1]RICEW Tracker'!$C$17:$H$95,7,FALSE),"")</f>
        <v/>
      </c>
      <c r="AG315" s="23" t="str">
        <f>IFERROR(VLOOKUP(D315,'[1]RICEW Tracker'!$C$17:$H$95,8,FALSE),"")</f>
        <v/>
      </c>
      <c r="AH315" s="24" t="str">
        <f t="shared" si="4"/>
        <v>Not Started</v>
      </c>
      <c r="AI315" s="37"/>
    </row>
    <row r="316" spans="1:35" s="26" customFormat="1" ht="15" hidden="1" customHeight="1" x14ac:dyDescent="0.25">
      <c r="A316" s="14" t="e">
        <f>VLOOKUP(WICERMaster[[#This Row],[RICEW ID]],[1]Sheet4!#REF!,1,FALSE)</f>
        <v>#REF!</v>
      </c>
      <c r="B316" s="15" t="s">
        <v>276</v>
      </c>
      <c r="C316" s="16" t="s">
        <v>277</v>
      </c>
      <c r="D316" s="16" t="s">
        <v>52</v>
      </c>
      <c r="E316" s="17" t="s">
        <v>33</v>
      </c>
      <c r="F316" s="17"/>
      <c r="G316" s="18" t="s">
        <v>92</v>
      </c>
      <c r="H316" s="18" t="s">
        <v>92</v>
      </c>
      <c r="I316" s="18" t="s">
        <v>93</v>
      </c>
      <c r="J316" s="18" t="s">
        <v>93</v>
      </c>
      <c r="K316" s="32" t="s">
        <v>92</v>
      </c>
      <c r="L316" s="20"/>
      <c r="M316" s="66" t="s">
        <v>92</v>
      </c>
      <c r="N316" s="19" t="str">
        <f>IFERROR(VLOOKUP(B316,'[1]SQA Test design plan'!$F$4:$K$400,3,FALSE),"")</f>
        <v/>
      </c>
      <c r="O316" s="19" t="str">
        <f>IFERROR(VLOOKUP(B316,'[1]SQA Test design plan'!$F$4:$K$400,4,FALSE),"")</f>
        <v/>
      </c>
      <c r="P316" s="19" t="str">
        <f>IFERROR(VLOOKUP(B316,'[1]SQA Test design plan'!$F$4:$K$400,5,FALSE),"")</f>
        <v/>
      </c>
      <c r="Q316" s="19" t="str">
        <f>IFERROR(VLOOKUP(B316,'[1]SQA Test design plan'!$F$4:$K$400,6,FALSE),"")</f>
        <v/>
      </c>
      <c r="R316" s="19"/>
      <c r="S316" s="22"/>
      <c r="T316" s="22"/>
      <c r="U316" s="22"/>
      <c r="V316" s="22"/>
      <c r="W316" s="22"/>
      <c r="X316" s="22"/>
      <c r="Y316" s="22"/>
      <c r="Z316" s="22"/>
      <c r="AA316" s="33"/>
      <c r="AB316" s="23" t="str">
        <f>IFERROR(VLOOKUP(B316,'[1]RICEW Tracker'!$C$10:$H$95,3,FALSE),"")</f>
        <v/>
      </c>
      <c r="AC316" s="23" t="str">
        <f>IFERROR(VLOOKUP(B316,'[1]RICEW Tracker'!$C$17:$H$95,4,FALSE),"")</f>
        <v/>
      </c>
      <c r="AD316" s="23" t="str">
        <f>IFERROR(VLOOKUP(B316,'[1]RICEW Tracker'!$C$17:$H$95,5,FALSE),"")</f>
        <v/>
      </c>
      <c r="AE316" s="23" t="str">
        <f>IFERROR(VLOOKUP(B316,'[1]RICEW Tracker'!$C$17:$H$95,6,FALSE),"")</f>
        <v/>
      </c>
      <c r="AF316" s="23" t="str">
        <f>IFERROR(VLOOKUP(B316,'[1]RICEW Tracker'!$C$17:$H$95,7,FALSE),"")</f>
        <v/>
      </c>
      <c r="AG316" s="23" t="str">
        <f>IFERROR(VLOOKUP(D316,'[1]RICEW Tracker'!$C$17:$H$95,8,FALSE),"")</f>
        <v/>
      </c>
      <c r="AH316" s="24" t="str">
        <f t="shared" si="4"/>
        <v>Not Started</v>
      </c>
      <c r="AI316" s="37"/>
    </row>
    <row r="317" spans="1:35" s="26" customFormat="1" ht="15" hidden="1" customHeight="1" x14ac:dyDescent="0.25">
      <c r="A317" s="14" t="e">
        <f>VLOOKUP(WICERMaster[[#This Row],[RICEW ID]],[1]Sheet4!#REF!,1,FALSE)</f>
        <v>#REF!</v>
      </c>
      <c r="B317" s="15" t="s">
        <v>284</v>
      </c>
      <c r="C317" s="16" t="s">
        <v>285</v>
      </c>
      <c r="D317" s="16" t="s">
        <v>52</v>
      </c>
      <c r="E317" s="17" t="s">
        <v>33</v>
      </c>
      <c r="F317" s="17"/>
      <c r="G317" s="18" t="s">
        <v>92</v>
      </c>
      <c r="H317" s="18" t="s">
        <v>92</v>
      </c>
      <c r="I317" s="18" t="s">
        <v>93</v>
      </c>
      <c r="J317" s="18" t="s">
        <v>93</v>
      </c>
      <c r="K317" s="32" t="s">
        <v>92</v>
      </c>
      <c r="L317" s="20"/>
      <c r="M317" s="66" t="s">
        <v>92</v>
      </c>
      <c r="N317" s="19" t="str">
        <f>IFERROR(VLOOKUP(B317,'[1]SQA Test design plan'!$F$4:$K$400,3,FALSE),"")</f>
        <v/>
      </c>
      <c r="O317" s="19" t="str">
        <f>IFERROR(VLOOKUP(B317,'[1]SQA Test design plan'!$F$4:$K$400,4,FALSE),"")</f>
        <v/>
      </c>
      <c r="P317" s="19" t="str">
        <f>IFERROR(VLOOKUP(B317,'[1]SQA Test design plan'!$F$4:$K$400,5,FALSE),"")</f>
        <v/>
      </c>
      <c r="Q317" s="19" t="str">
        <f>IFERROR(VLOOKUP(B317,'[1]SQA Test design plan'!$F$4:$K$400,6,FALSE),"")</f>
        <v/>
      </c>
      <c r="R317" s="19"/>
      <c r="S317" s="22"/>
      <c r="T317" s="22"/>
      <c r="U317" s="22"/>
      <c r="V317" s="22"/>
      <c r="W317" s="22"/>
      <c r="X317" s="22"/>
      <c r="Y317" s="22"/>
      <c r="Z317" s="22"/>
      <c r="AA317" s="33"/>
      <c r="AB317" s="23" t="str">
        <f>IFERROR(VLOOKUP(B317,'[1]RICEW Tracker'!$C$10:$H$95,3,FALSE),"")</f>
        <v/>
      </c>
      <c r="AC317" s="23" t="str">
        <f>IFERROR(VLOOKUP(B317,'[1]RICEW Tracker'!$C$17:$H$95,4,FALSE),"")</f>
        <v/>
      </c>
      <c r="AD317" s="23" t="str">
        <f>IFERROR(VLOOKUP(B317,'[1]RICEW Tracker'!$C$17:$H$95,5,FALSE),"")</f>
        <v/>
      </c>
      <c r="AE317" s="23" t="str">
        <f>IFERROR(VLOOKUP(B317,'[1]RICEW Tracker'!$C$17:$H$95,6,FALSE),"")</f>
        <v/>
      </c>
      <c r="AF317" s="23" t="str">
        <f>IFERROR(VLOOKUP(B317,'[1]RICEW Tracker'!$C$17:$H$95,7,FALSE),"")</f>
        <v/>
      </c>
      <c r="AG317" s="23" t="str">
        <f>IFERROR(VLOOKUP(D317,'[1]RICEW Tracker'!$C$17:$H$95,8,FALSE),"")</f>
        <v/>
      </c>
      <c r="AH317" s="24" t="str">
        <f t="shared" si="4"/>
        <v>Not Started</v>
      </c>
      <c r="AI317" s="37"/>
    </row>
    <row r="318" spans="1:35" s="26" customFormat="1" ht="8.4499999999999993" hidden="1" customHeight="1" x14ac:dyDescent="0.25">
      <c r="A318" s="14" t="e">
        <f>VLOOKUP(WICERMaster[[#This Row],[RICEW ID]],[1]Sheet4!#REF!,1,FALSE)</f>
        <v>#REF!</v>
      </c>
      <c r="B318" s="15" t="s">
        <v>288</v>
      </c>
      <c r="C318" s="25" t="s">
        <v>289</v>
      </c>
      <c r="D318" s="16" t="s">
        <v>52</v>
      </c>
      <c r="E318" s="17" t="s">
        <v>33</v>
      </c>
      <c r="F318" s="17"/>
      <c r="G318" s="18" t="s">
        <v>92</v>
      </c>
      <c r="H318" s="18" t="s">
        <v>92</v>
      </c>
      <c r="I318" s="18" t="s">
        <v>93</v>
      </c>
      <c r="J318" s="18" t="s">
        <v>93</v>
      </c>
      <c r="K318" s="32" t="s">
        <v>92</v>
      </c>
      <c r="L318" s="20"/>
      <c r="M318" s="66" t="s">
        <v>92</v>
      </c>
      <c r="N318" s="19" t="str">
        <f>IFERROR(VLOOKUP(B318,'[1]SQA Test design plan'!$F$4:$K$400,3,FALSE),"")</f>
        <v/>
      </c>
      <c r="O318" s="19" t="str">
        <f>IFERROR(VLOOKUP(B318,'[1]SQA Test design plan'!$F$4:$K$400,4,FALSE),"")</f>
        <v/>
      </c>
      <c r="P318" s="19" t="str">
        <f>IFERROR(VLOOKUP(B318,'[1]SQA Test design plan'!$F$4:$K$400,5,FALSE),"")</f>
        <v/>
      </c>
      <c r="Q318" s="19" t="str">
        <f>IFERROR(VLOOKUP(B318,'[1]SQA Test design plan'!$F$4:$K$400,6,FALSE),"")</f>
        <v/>
      </c>
      <c r="R318" s="19"/>
      <c r="S318" s="22"/>
      <c r="T318" s="22"/>
      <c r="U318" s="22"/>
      <c r="V318" s="22"/>
      <c r="W318" s="22"/>
      <c r="X318" s="22"/>
      <c r="Y318" s="22"/>
      <c r="Z318" s="22"/>
      <c r="AA318" s="33"/>
      <c r="AB318" s="23" t="str">
        <f>IFERROR(VLOOKUP(B318,'[1]RICEW Tracker'!$C$10:$H$95,3,FALSE),"")</f>
        <v/>
      </c>
      <c r="AC318" s="23" t="str">
        <f>IFERROR(VLOOKUP(B318,'[1]RICEW Tracker'!$C$17:$H$95,4,FALSE),"")</f>
        <v/>
      </c>
      <c r="AD318" s="23" t="str">
        <f>IFERROR(VLOOKUP(B318,'[1]RICEW Tracker'!$C$17:$H$95,5,FALSE),"")</f>
        <v/>
      </c>
      <c r="AE318" s="23" t="str">
        <f>IFERROR(VLOOKUP(B318,'[1]RICEW Tracker'!$C$17:$H$95,6,FALSE),"")</f>
        <v/>
      </c>
      <c r="AF318" s="23" t="str">
        <f>IFERROR(VLOOKUP(B318,'[1]RICEW Tracker'!$C$17:$H$95,7,FALSE),"")</f>
        <v/>
      </c>
      <c r="AG318" s="23" t="str">
        <f>IFERROR(VLOOKUP(D318,'[1]RICEW Tracker'!$C$17:$H$95,8,FALSE),"")</f>
        <v/>
      </c>
      <c r="AH318" s="24" t="str">
        <f t="shared" si="4"/>
        <v>Not Started</v>
      </c>
      <c r="AI318" s="37"/>
    </row>
    <row r="319" spans="1:35" s="26" customFormat="1" ht="15" hidden="1" customHeight="1" x14ac:dyDescent="0.25">
      <c r="A319" s="14" t="e">
        <f>VLOOKUP(WICERMaster[[#This Row],[RICEW ID]],[1]Sheet4!#REF!,1,FALSE)</f>
        <v>#REF!</v>
      </c>
      <c r="B319" s="15" t="s">
        <v>312</v>
      </c>
      <c r="C319" s="16" t="s">
        <v>313</v>
      </c>
      <c r="D319" s="16" t="s">
        <v>52</v>
      </c>
      <c r="E319" s="17" t="s">
        <v>33</v>
      </c>
      <c r="F319" s="17"/>
      <c r="G319" s="18" t="s">
        <v>92</v>
      </c>
      <c r="H319" s="18" t="s">
        <v>92</v>
      </c>
      <c r="I319" s="18" t="s">
        <v>93</v>
      </c>
      <c r="J319" s="18" t="s">
        <v>93</v>
      </c>
      <c r="K319" s="32" t="s">
        <v>92</v>
      </c>
      <c r="L319" s="20"/>
      <c r="M319" s="66" t="s">
        <v>92</v>
      </c>
      <c r="N319" s="19" t="str">
        <f>IFERROR(VLOOKUP(B319,'[1]SQA Test design plan'!$F$4:$K$400,3,FALSE),"")</f>
        <v/>
      </c>
      <c r="O319" s="19" t="str">
        <f>IFERROR(VLOOKUP(B319,'[1]SQA Test design plan'!$F$4:$K$400,4,FALSE),"")</f>
        <v/>
      </c>
      <c r="P319" s="19" t="str">
        <f>IFERROR(VLOOKUP(B319,'[1]SQA Test design plan'!$F$4:$K$400,5,FALSE),"")</f>
        <v/>
      </c>
      <c r="Q319" s="19" t="str">
        <f>IFERROR(VLOOKUP(B319,'[1]SQA Test design plan'!$F$4:$K$400,6,FALSE),"")</f>
        <v/>
      </c>
      <c r="R319" s="19"/>
      <c r="S319" s="22"/>
      <c r="T319" s="22"/>
      <c r="U319" s="22"/>
      <c r="V319" s="22"/>
      <c r="W319" s="22"/>
      <c r="X319" s="22"/>
      <c r="Y319" s="22"/>
      <c r="Z319" s="22"/>
      <c r="AA319" s="33"/>
      <c r="AB319" s="23" t="str">
        <f>IFERROR(VLOOKUP(B319,'[1]RICEW Tracker'!$C$10:$H$95,3,FALSE),"")</f>
        <v/>
      </c>
      <c r="AC319" s="23" t="str">
        <f>IFERROR(VLOOKUP(B319,'[1]RICEW Tracker'!$C$17:$H$95,4,FALSE),"")</f>
        <v/>
      </c>
      <c r="AD319" s="23" t="str">
        <f>IFERROR(VLOOKUP(B319,'[1]RICEW Tracker'!$C$17:$H$95,5,FALSE),"")</f>
        <v/>
      </c>
      <c r="AE319" s="23" t="str">
        <f>IFERROR(VLOOKUP(B319,'[1]RICEW Tracker'!$C$17:$H$95,6,FALSE),"")</f>
        <v/>
      </c>
      <c r="AF319" s="23" t="str">
        <f>IFERROR(VLOOKUP(B319,'[1]RICEW Tracker'!$C$17:$H$95,7,FALSE),"")</f>
        <v/>
      </c>
      <c r="AG319" s="23" t="str">
        <f>IFERROR(VLOOKUP(D319,'[1]RICEW Tracker'!$C$17:$H$95,8,FALSE),"")</f>
        <v/>
      </c>
      <c r="AH319" s="24" t="str">
        <f t="shared" si="4"/>
        <v>Not Started</v>
      </c>
      <c r="AI319" s="37"/>
    </row>
    <row r="320" spans="1:35" s="26" customFormat="1" ht="15" hidden="1" customHeight="1" x14ac:dyDescent="0.25">
      <c r="A320" s="14" t="e">
        <f>VLOOKUP(WICERMaster[[#This Row],[RICEW ID]],[1]Sheet4!#REF!,1,FALSE)</f>
        <v>#REF!</v>
      </c>
      <c r="B320" s="15" t="s">
        <v>569</v>
      </c>
      <c r="C320" s="16" t="s">
        <v>570</v>
      </c>
      <c r="D320" s="16" t="s">
        <v>52</v>
      </c>
      <c r="E320" s="17" t="s">
        <v>66</v>
      </c>
      <c r="F320" s="17"/>
      <c r="G320" s="18" t="s">
        <v>92</v>
      </c>
      <c r="H320" s="18" t="s">
        <v>92</v>
      </c>
      <c r="I320" s="18" t="s">
        <v>93</v>
      </c>
      <c r="J320" s="18" t="s">
        <v>93</v>
      </c>
      <c r="K320" s="32" t="s">
        <v>92</v>
      </c>
      <c r="L320" s="21"/>
      <c r="M320" s="66" t="s">
        <v>92</v>
      </c>
      <c r="N320" s="19" t="str">
        <f>IFERROR(VLOOKUP(B320,'[1]SQA Test design plan'!$F$4:$K$400,3,FALSE),"")</f>
        <v/>
      </c>
      <c r="O320" s="19" t="str">
        <f>IFERROR(VLOOKUP(B320,'[1]SQA Test design plan'!$F$4:$K$400,4,FALSE),"")</f>
        <v/>
      </c>
      <c r="P320" s="19" t="str">
        <f>IFERROR(VLOOKUP(B320,'[1]SQA Test design plan'!$F$4:$K$400,5,FALSE),"")</f>
        <v/>
      </c>
      <c r="Q320" s="19" t="str">
        <f>IFERROR(VLOOKUP(B320,'[1]SQA Test design plan'!$F$4:$K$400,6,FALSE),"")</f>
        <v/>
      </c>
      <c r="R320" s="19"/>
      <c r="S320" s="22"/>
      <c r="T320" s="22"/>
      <c r="U320" s="22"/>
      <c r="V320" s="22"/>
      <c r="W320" s="22"/>
      <c r="X320" s="22"/>
      <c r="Y320" s="22"/>
      <c r="Z320" s="22"/>
      <c r="AA320" s="33"/>
      <c r="AB320" s="23" t="str">
        <f>IFERROR(VLOOKUP(B320,'[1]RICEW Tracker'!$C$10:$H$95,3,FALSE),"")</f>
        <v/>
      </c>
      <c r="AC320" s="23" t="str">
        <f>IFERROR(VLOOKUP(B320,'[1]RICEW Tracker'!$C$17:$H$95,4,FALSE),"")</f>
        <v/>
      </c>
      <c r="AD320" s="23" t="str">
        <f>IFERROR(VLOOKUP(B320,'[1]RICEW Tracker'!$C$17:$H$95,5,FALSE),"")</f>
        <v/>
      </c>
      <c r="AE320" s="23" t="str">
        <f>IFERROR(VLOOKUP(B320,'[1]RICEW Tracker'!$C$17:$H$95,6,FALSE),"")</f>
        <v/>
      </c>
      <c r="AF320" s="23" t="str">
        <f>IFERROR(VLOOKUP(B320,'[1]RICEW Tracker'!$C$17:$H$95,7,FALSE),"")</f>
        <v/>
      </c>
      <c r="AG320" s="23" t="str">
        <f>IFERROR(VLOOKUP(D320,'[1]RICEW Tracker'!$C$17:$H$95,8,FALSE),"")</f>
        <v/>
      </c>
      <c r="AH320" s="24" t="str">
        <f t="shared" si="4"/>
        <v>Not Started</v>
      </c>
      <c r="AI320" s="37"/>
    </row>
    <row r="321" spans="1:35" s="26" customFormat="1" ht="15" hidden="1" customHeight="1" x14ac:dyDescent="0.25">
      <c r="A321" s="14" t="e">
        <f>VLOOKUP(WICERMaster[[#This Row],[RICEW ID]],[1]Sheet4!#REF!,1,FALSE)</f>
        <v>#REF!</v>
      </c>
      <c r="B321" s="15" t="s">
        <v>575</v>
      </c>
      <c r="C321" s="16" t="s">
        <v>576</v>
      </c>
      <c r="D321" s="16" t="s">
        <v>52</v>
      </c>
      <c r="E321" s="17" t="s">
        <v>66</v>
      </c>
      <c r="F321" s="17"/>
      <c r="G321" s="18" t="s">
        <v>92</v>
      </c>
      <c r="H321" s="18" t="s">
        <v>92</v>
      </c>
      <c r="I321" s="18" t="s">
        <v>93</v>
      </c>
      <c r="J321" s="18" t="s">
        <v>93</v>
      </c>
      <c r="K321" s="32" t="s">
        <v>92</v>
      </c>
      <c r="L321" s="21"/>
      <c r="M321" s="66" t="s">
        <v>92</v>
      </c>
      <c r="N321" s="19" t="str">
        <f>IFERROR(VLOOKUP(B321,'[1]SQA Test design plan'!$F$4:$K$400,3,FALSE),"")</f>
        <v/>
      </c>
      <c r="O321" s="19" t="str">
        <f>IFERROR(VLOOKUP(B321,'[1]SQA Test design plan'!$F$4:$K$400,4,FALSE),"")</f>
        <v/>
      </c>
      <c r="P321" s="19" t="str">
        <f>IFERROR(VLOOKUP(B321,'[1]SQA Test design plan'!$F$4:$K$400,5,FALSE),"")</f>
        <v/>
      </c>
      <c r="Q321" s="19" t="str">
        <f>IFERROR(VLOOKUP(B321,'[1]SQA Test design plan'!$F$4:$K$400,6,FALSE),"")</f>
        <v/>
      </c>
      <c r="R321" s="19"/>
      <c r="S321" s="22"/>
      <c r="T321" s="22"/>
      <c r="U321" s="22"/>
      <c r="V321" s="22"/>
      <c r="W321" s="22"/>
      <c r="X321" s="22"/>
      <c r="Y321" s="22"/>
      <c r="Z321" s="22"/>
      <c r="AA321" s="33"/>
      <c r="AB321" s="23" t="str">
        <f>IFERROR(VLOOKUP(B321,'[1]RICEW Tracker'!$C$10:$H$95,3,FALSE),"")</f>
        <v/>
      </c>
      <c r="AC321" s="23" t="str">
        <f>IFERROR(VLOOKUP(B321,'[1]RICEW Tracker'!$C$17:$H$95,4,FALSE),"")</f>
        <v/>
      </c>
      <c r="AD321" s="23" t="str">
        <f>IFERROR(VLOOKUP(B321,'[1]RICEW Tracker'!$C$17:$H$95,5,FALSE),"")</f>
        <v/>
      </c>
      <c r="AE321" s="23" t="str">
        <f>IFERROR(VLOOKUP(B321,'[1]RICEW Tracker'!$C$17:$H$95,6,FALSE),"")</f>
        <v/>
      </c>
      <c r="AF321" s="23" t="str">
        <f>IFERROR(VLOOKUP(B321,'[1]RICEW Tracker'!$C$17:$H$95,7,FALSE),"")</f>
        <v/>
      </c>
      <c r="AG321" s="23" t="str">
        <f>IFERROR(VLOOKUP(D321,'[1]RICEW Tracker'!$C$17:$H$95,8,FALSE),"")</f>
        <v/>
      </c>
      <c r="AH321" s="24" t="str">
        <f t="shared" si="4"/>
        <v>Not Started</v>
      </c>
      <c r="AI321" s="37"/>
    </row>
    <row r="322" spans="1:35" s="26" customFormat="1" ht="15" hidden="1" customHeight="1" x14ac:dyDescent="0.25">
      <c r="A322" s="14" t="e">
        <f>VLOOKUP(WICERMaster[[#This Row],[RICEW ID]],[1]Sheet4!#REF!,1,FALSE)</f>
        <v>#REF!</v>
      </c>
      <c r="B322" s="15" t="s">
        <v>577</v>
      </c>
      <c r="C322" s="30" t="s">
        <v>578</v>
      </c>
      <c r="D322" s="16" t="s">
        <v>52</v>
      </c>
      <c r="E322" s="17" t="s">
        <v>66</v>
      </c>
      <c r="F322" s="17"/>
      <c r="G322" s="18" t="s">
        <v>92</v>
      </c>
      <c r="H322" s="18" t="s">
        <v>92</v>
      </c>
      <c r="I322" s="18" t="s">
        <v>93</v>
      </c>
      <c r="J322" s="18" t="s">
        <v>93</v>
      </c>
      <c r="K322" s="32" t="s">
        <v>92</v>
      </c>
      <c r="L322" s="21"/>
      <c r="M322" s="66" t="s">
        <v>92</v>
      </c>
      <c r="N322" s="19" t="str">
        <f>IFERROR(VLOOKUP(B322,'[1]SQA Test design plan'!$F$4:$K$400,3,FALSE),"")</f>
        <v/>
      </c>
      <c r="O322" s="19" t="str">
        <f>IFERROR(VLOOKUP(B322,'[1]SQA Test design plan'!$F$4:$K$400,4,FALSE),"")</f>
        <v/>
      </c>
      <c r="P322" s="19" t="str">
        <f>IFERROR(VLOOKUP(B322,'[1]SQA Test design plan'!$F$4:$K$400,5,FALSE),"")</f>
        <v/>
      </c>
      <c r="Q322" s="19" t="str">
        <f>IFERROR(VLOOKUP(B322,'[1]SQA Test design plan'!$F$4:$K$400,6,FALSE),"")</f>
        <v/>
      </c>
      <c r="R322" s="19"/>
      <c r="S322" s="22"/>
      <c r="T322" s="22"/>
      <c r="U322" s="22"/>
      <c r="V322" s="22"/>
      <c r="W322" s="22"/>
      <c r="X322" s="22"/>
      <c r="Y322" s="22"/>
      <c r="Z322" s="22"/>
      <c r="AA322" s="33"/>
      <c r="AB322" s="23" t="str">
        <f>IFERROR(VLOOKUP(B322,'[1]RICEW Tracker'!$C$10:$H$95,3,FALSE),"")</f>
        <v/>
      </c>
      <c r="AC322" s="23" t="str">
        <f>IFERROR(VLOOKUP(B322,'[1]RICEW Tracker'!$C$17:$H$95,4,FALSE),"")</f>
        <v/>
      </c>
      <c r="AD322" s="23" t="str">
        <f>IFERROR(VLOOKUP(B322,'[1]RICEW Tracker'!$C$17:$H$95,5,FALSE),"")</f>
        <v/>
      </c>
      <c r="AE322" s="23" t="str">
        <f>IFERROR(VLOOKUP(B322,'[1]RICEW Tracker'!$C$17:$H$95,6,FALSE),"")</f>
        <v/>
      </c>
      <c r="AF322" s="23" t="str">
        <f>IFERROR(VLOOKUP(B322,'[1]RICEW Tracker'!$C$17:$H$95,7,FALSE),"")</f>
        <v/>
      </c>
      <c r="AG322" s="23" t="str">
        <f>IFERROR(VLOOKUP(D322,'[1]RICEW Tracker'!$C$17:$H$95,8,FALSE),"")</f>
        <v/>
      </c>
      <c r="AH322" s="24" t="str">
        <f t="shared" si="4"/>
        <v>Not Started</v>
      </c>
      <c r="AI322" s="37"/>
    </row>
    <row r="323" spans="1:35" s="26" customFormat="1" ht="15" hidden="1" customHeight="1" x14ac:dyDescent="0.25">
      <c r="A323" s="14" t="e">
        <f>VLOOKUP(WICERMaster[[#This Row],[RICEW ID]],[1]Sheet4!#REF!,1,FALSE)</f>
        <v>#REF!</v>
      </c>
      <c r="B323" s="15" t="s">
        <v>581</v>
      </c>
      <c r="C323" s="16" t="s">
        <v>582</v>
      </c>
      <c r="D323" s="16" t="s">
        <v>52</v>
      </c>
      <c r="E323" s="17" t="s">
        <v>66</v>
      </c>
      <c r="F323" s="17"/>
      <c r="G323" s="18" t="s">
        <v>92</v>
      </c>
      <c r="H323" s="18" t="s">
        <v>92</v>
      </c>
      <c r="I323" s="18" t="s">
        <v>93</v>
      </c>
      <c r="J323" s="18" t="s">
        <v>93</v>
      </c>
      <c r="K323" s="32" t="s">
        <v>92</v>
      </c>
      <c r="L323" s="21"/>
      <c r="M323" s="66" t="s">
        <v>92</v>
      </c>
      <c r="N323" s="19" t="str">
        <f>IFERROR(VLOOKUP(B323,'[1]SQA Test design plan'!$F$4:$K$400,3,FALSE),"")</f>
        <v/>
      </c>
      <c r="O323" s="19" t="str">
        <f>IFERROR(VLOOKUP(B323,'[1]SQA Test design plan'!$F$4:$K$400,4,FALSE),"")</f>
        <v/>
      </c>
      <c r="P323" s="19" t="str">
        <f>IFERROR(VLOOKUP(B323,'[1]SQA Test design plan'!$F$4:$K$400,5,FALSE),"")</f>
        <v/>
      </c>
      <c r="Q323" s="19" t="str">
        <f>IFERROR(VLOOKUP(B323,'[1]SQA Test design plan'!$F$4:$K$400,6,FALSE),"")</f>
        <v/>
      </c>
      <c r="R323" s="19"/>
      <c r="S323" s="22"/>
      <c r="T323" s="22"/>
      <c r="U323" s="22"/>
      <c r="V323" s="22"/>
      <c r="W323" s="22"/>
      <c r="X323" s="22"/>
      <c r="Y323" s="22"/>
      <c r="Z323" s="22"/>
      <c r="AA323" s="33"/>
      <c r="AB323" s="23" t="str">
        <f>IFERROR(VLOOKUP(B323,'[1]RICEW Tracker'!$C$10:$H$95,3,FALSE),"")</f>
        <v/>
      </c>
      <c r="AC323" s="23" t="str">
        <f>IFERROR(VLOOKUP(B323,'[1]RICEW Tracker'!$C$17:$H$95,4,FALSE),"")</f>
        <v/>
      </c>
      <c r="AD323" s="23" t="str">
        <f>IFERROR(VLOOKUP(B323,'[1]RICEW Tracker'!$C$17:$H$95,5,FALSE),"")</f>
        <v/>
      </c>
      <c r="AE323" s="23" t="str">
        <f>IFERROR(VLOOKUP(B323,'[1]RICEW Tracker'!$C$17:$H$95,6,FALSE),"")</f>
        <v/>
      </c>
      <c r="AF323" s="23" t="str">
        <f>IFERROR(VLOOKUP(B323,'[1]RICEW Tracker'!$C$17:$H$95,7,FALSE),"")</f>
        <v/>
      </c>
      <c r="AG323" s="23" t="str">
        <f>IFERROR(VLOOKUP(D323,'[1]RICEW Tracker'!$C$17:$H$95,8,FALSE),"")</f>
        <v/>
      </c>
      <c r="AH323" s="24" t="str">
        <f t="shared" ref="AH323:AH386" si="5">IFERROR(IF(AND(AB323&gt;0,AC323=0,AD323=0,AE323=0,AF323="",N323=AB323),"Completed",IF(AND(AB323="",AC323="",AD323="",AE323="",AF323=""),"Not Started","Pending")),"")</f>
        <v>Not Started</v>
      </c>
      <c r="AI323" s="37"/>
    </row>
    <row r="324" spans="1:35" s="26" customFormat="1" ht="15" hidden="1" customHeight="1" x14ac:dyDescent="0.25">
      <c r="A324" s="14" t="e">
        <f>VLOOKUP(WICERMaster[[#This Row],[RICEW ID]],[1]Sheet4!#REF!,1,FALSE)</f>
        <v>#REF!</v>
      </c>
      <c r="B324" s="15" t="s">
        <v>583</v>
      </c>
      <c r="C324" s="16" t="s">
        <v>584</v>
      </c>
      <c r="D324" s="16" t="s">
        <v>52</v>
      </c>
      <c r="E324" s="17" t="s">
        <v>66</v>
      </c>
      <c r="F324" s="17"/>
      <c r="G324" s="18" t="s">
        <v>92</v>
      </c>
      <c r="H324" s="18" t="s">
        <v>92</v>
      </c>
      <c r="I324" s="18" t="s">
        <v>93</v>
      </c>
      <c r="J324" s="18" t="s">
        <v>93</v>
      </c>
      <c r="K324" s="32" t="s">
        <v>92</v>
      </c>
      <c r="L324" s="21"/>
      <c r="M324" s="66" t="s">
        <v>92</v>
      </c>
      <c r="N324" s="19" t="str">
        <f>IFERROR(VLOOKUP(B324,'[1]SQA Test design plan'!$F$4:$K$400,3,FALSE),"")</f>
        <v/>
      </c>
      <c r="O324" s="19" t="str">
        <f>IFERROR(VLOOKUP(B324,'[1]SQA Test design plan'!$F$4:$K$400,4,FALSE),"")</f>
        <v/>
      </c>
      <c r="P324" s="19" t="str">
        <f>IFERROR(VLOOKUP(B324,'[1]SQA Test design plan'!$F$4:$K$400,5,FALSE),"")</f>
        <v/>
      </c>
      <c r="Q324" s="19" t="str">
        <f>IFERROR(VLOOKUP(B324,'[1]SQA Test design plan'!$F$4:$K$400,6,FALSE),"")</f>
        <v/>
      </c>
      <c r="R324" s="19"/>
      <c r="S324" s="22"/>
      <c r="T324" s="22"/>
      <c r="U324" s="22"/>
      <c r="V324" s="22"/>
      <c r="W324" s="22"/>
      <c r="X324" s="22"/>
      <c r="Y324" s="22"/>
      <c r="Z324" s="22"/>
      <c r="AA324" s="33"/>
      <c r="AB324" s="23" t="str">
        <f>IFERROR(VLOOKUP(B324,'[1]RICEW Tracker'!$C$10:$H$95,3,FALSE),"")</f>
        <v/>
      </c>
      <c r="AC324" s="23" t="str">
        <f>IFERROR(VLOOKUP(B324,'[1]RICEW Tracker'!$C$17:$H$95,4,FALSE),"")</f>
        <v/>
      </c>
      <c r="AD324" s="23" t="str">
        <f>IFERROR(VLOOKUP(B324,'[1]RICEW Tracker'!$C$17:$H$95,5,FALSE),"")</f>
        <v/>
      </c>
      <c r="AE324" s="23" t="str">
        <f>IFERROR(VLOOKUP(B324,'[1]RICEW Tracker'!$C$17:$H$95,6,FALSE),"")</f>
        <v/>
      </c>
      <c r="AF324" s="23" t="str">
        <f>IFERROR(VLOOKUP(B324,'[1]RICEW Tracker'!$C$17:$H$95,7,FALSE),"")</f>
        <v/>
      </c>
      <c r="AG324" s="23" t="str">
        <f>IFERROR(VLOOKUP(D324,'[1]RICEW Tracker'!$C$17:$H$95,8,FALSE),"")</f>
        <v/>
      </c>
      <c r="AH324" s="24" t="str">
        <f t="shared" si="5"/>
        <v>Not Started</v>
      </c>
      <c r="AI324" s="37"/>
    </row>
    <row r="325" spans="1:35" s="26" customFormat="1" ht="15" hidden="1" customHeight="1" x14ac:dyDescent="0.25">
      <c r="A325" s="14" t="e">
        <f>VLOOKUP(WICERMaster[[#This Row],[RICEW ID]],[1]Sheet4!#REF!,1,FALSE)</f>
        <v>#REF!</v>
      </c>
      <c r="B325" s="15" t="s">
        <v>587</v>
      </c>
      <c r="C325" s="16" t="s">
        <v>588</v>
      </c>
      <c r="D325" s="16" t="s">
        <v>52</v>
      </c>
      <c r="E325" s="17" t="s">
        <v>66</v>
      </c>
      <c r="F325" s="17"/>
      <c r="G325" s="18" t="s">
        <v>92</v>
      </c>
      <c r="H325" s="18" t="s">
        <v>92</v>
      </c>
      <c r="I325" s="18" t="s">
        <v>93</v>
      </c>
      <c r="J325" s="18" t="s">
        <v>93</v>
      </c>
      <c r="K325" s="32" t="s">
        <v>92</v>
      </c>
      <c r="L325" s="21"/>
      <c r="M325" s="66" t="s">
        <v>92</v>
      </c>
      <c r="N325" s="19" t="str">
        <f>IFERROR(VLOOKUP(B325,'[1]SQA Test design plan'!$F$4:$K$400,3,FALSE),"")</f>
        <v/>
      </c>
      <c r="O325" s="19" t="str">
        <f>IFERROR(VLOOKUP(B325,'[1]SQA Test design plan'!$F$4:$K$400,4,FALSE),"")</f>
        <v/>
      </c>
      <c r="P325" s="19" t="str">
        <f>IFERROR(VLOOKUP(B325,'[1]SQA Test design plan'!$F$4:$K$400,5,FALSE),"")</f>
        <v/>
      </c>
      <c r="Q325" s="19" t="str">
        <f>IFERROR(VLOOKUP(B325,'[1]SQA Test design plan'!$F$4:$K$400,6,FALSE),"")</f>
        <v/>
      </c>
      <c r="R325" s="19"/>
      <c r="S325" s="22"/>
      <c r="T325" s="22"/>
      <c r="U325" s="22"/>
      <c r="V325" s="22"/>
      <c r="W325" s="22"/>
      <c r="X325" s="22"/>
      <c r="Y325" s="22"/>
      <c r="Z325" s="22"/>
      <c r="AA325" s="23"/>
      <c r="AB325" s="23" t="str">
        <f>IFERROR(VLOOKUP(B325,'[1]RICEW Tracker'!$C$10:$H$95,3,FALSE),"")</f>
        <v/>
      </c>
      <c r="AC325" s="23" t="str">
        <f>IFERROR(VLOOKUP(B325,'[1]RICEW Tracker'!$C$17:$H$95,4,FALSE),"")</f>
        <v/>
      </c>
      <c r="AD325" s="23" t="str">
        <f>IFERROR(VLOOKUP(B325,'[1]RICEW Tracker'!$C$17:$H$95,5,FALSE),"")</f>
        <v/>
      </c>
      <c r="AE325" s="23" t="str">
        <f>IFERROR(VLOOKUP(B325,'[1]RICEW Tracker'!$C$17:$H$95,6,FALSE),"")</f>
        <v/>
      </c>
      <c r="AF325" s="23" t="str">
        <f>IFERROR(VLOOKUP(B325,'[1]RICEW Tracker'!$C$17:$H$95,7,FALSE),"")</f>
        <v/>
      </c>
      <c r="AG325" s="23" t="str">
        <f>IFERROR(VLOOKUP(D325,'[1]RICEW Tracker'!$C$17:$H$95,8,FALSE),"")</f>
        <v/>
      </c>
      <c r="AH325" s="24" t="str">
        <f t="shared" si="5"/>
        <v>Not Started</v>
      </c>
      <c r="AI325" s="37"/>
    </row>
    <row r="326" spans="1:35" s="26" customFormat="1" ht="15" hidden="1" customHeight="1" x14ac:dyDescent="0.25">
      <c r="A326" s="14" t="e">
        <f>VLOOKUP(WICERMaster[[#This Row],[RICEW ID]],[1]Sheet4!#REF!,1,FALSE)</f>
        <v>#REF!</v>
      </c>
      <c r="B326" s="15" t="s">
        <v>589</v>
      </c>
      <c r="C326" s="16" t="s">
        <v>590</v>
      </c>
      <c r="D326" s="16" t="s">
        <v>52</v>
      </c>
      <c r="E326" s="17" t="s">
        <v>66</v>
      </c>
      <c r="F326" s="17"/>
      <c r="G326" s="18" t="s">
        <v>92</v>
      </c>
      <c r="H326" s="18" t="s">
        <v>92</v>
      </c>
      <c r="I326" s="18" t="s">
        <v>93</v>
      </c>
      <c r="J326" s="18" t="s">
        <v>93</v>
      </c>
      <c r="K326" s="32" t="s">
        <v>92</v>
      </c>
      <c r="L326" s="21"/>
      <c r="M326" s="66" t="s">
        <v>92</v>
      </c>
      <c r="N326" s="19" t="str">
        <f>IFERROR(VLOOKUP(B326,'[1]SQA Test design plan'!$F$4:$K$400,3,FALSE),"")</f>
        <v/>
      </c>
      <c r="O326" s="19" t="str">
        <f>IFERROR(VLOOKUP(B326,'[1]SQA Test design plan'!$F$4:$K$400,4,FALSE),"")</f>
        <v/>
      </c>
      <c r="P326" s="19" t="str">
        <f>IFERROR(VLOOKUP(B326,'[1]SQA Test design plan'!$F$4:$K$400,5,FALSE),"")</f>
        <v/>
      </c>
      <c r="Q326" s="19" t="str">
        <f>IFERROR(VLOOKUP(B326,'[1]SQA Test design plan'!$F$4:$K$400,6,FALSE),"")</f>
        <v/>
      </c>
      <c r="R326" s="19"/>
      <c r="S326" s="22"/>
      <c r="T326" s="22"/>
      <c r="U326" s="22"/>
      <c r="V326" s="22"/>
      <c r="W326" s="22"/>
      <c r="X326" s="22"/>
      <c r="Y326" s="22"/>
      <c r="Z326" s="22"/>
      <c r="AA326" s="33"/>
      <c r="AB326" s="23" t="str">
        <f>IFERROR(VLOOKUP(B326,'[1]RICEW Tracker'!$C$10:$H$95,3,FALSE),"")</f>
        <v/>
      </c>
      <c r="AC326" s="23" t="str">
        <f>IFERROR(VLOOKUP(B326,'[1]RICEW Tracker'!$C$17:$H$95,4,FALSE),"")</f>
        <v/>
      </c>
      <c r="AD326" s="23" t="str">
        <f>IFERROR(VLOOKUP(B326,'[1]RICEW Tracker'!$C$17:$H$95,5,FALSE),"")</f>
        <v/>
      </c>
      <c r="AE326" s="23" t="str">
        <f>IFERROR(VLOOKUP(B326,'[1]RICEW Tracker'!$C$17:$H$95,6,FALSE),"")</f>
        <v/>
      </c>
      <c r="AF326" s="23" t="str">
        <f>IFERROR(VLOOKUP(B326,'[1]RICEW Tracker'!$C$17:$H$95,7,FALSE),"")</f>
        <v/>
      </c>
      <c r="AG326" s="23" t="str">
        <f>IFERROR(VLOOKUP(D326,'[1]RICEW Tracker'!$C$17:$H$95,8,FALSE),"")</f>
        <v/>
      </c>
      <c r="AH326" s="24" t="str">
        <f t="shared" si="5"/>
        <v>Not Started</v>
      </c>
      <c r="AI326" s="37"/>
    </row>
    <row r="327" spans="1:35" s="26" customFormat="1" ht="15" hidden="1" customHeight="1" x14ac:dyDescent="0.25">
      <c r="A327" s="14" t="e">
        <f>VLOOKUP(WICERMaster[[#This Row],[RICEW ID]],[1]Sheet4!#REF!,1,FALSE)</f>
        <v>#REF!</v>
      </c>
      <c r="B327" s="15" t="s">
        <v>599</v>
      </c>
      <c r="C327" s="16" t="s">
        <v>600</v>
      </c>
      <c r="D327" s="16" t="s">
        <v>52</v>
      </c>
      <c r="E327" s="17" t="s">
        <v>66</v>
      </c>
      <c r="F327" s="17"/>
      <c r="G327" s="18" t="s">
        <v>92</v>
      </c>
      <c r="H327" s="18" t="s">
        <v>92</v>
      </c>
      <c r="I327" s="18" t="s">
        <v>93</v>
      </c>
      <c r="J327" s="18" t="s">
        <v>93</v>
      </c>
      <c r="K327" s="32" t="s">
        <v>92</v>
      </c>
      <c r="L327" s="21"/>
      <c r="M327" s="66" t="s">
        <v>92</v>
      </c>
      <c r="N327" s="19" t="str">
        <f>IFERROR(VLOOKUP(B327,'[1]SQA Test design plan'!$F$4:$K$400,3,FALSE),"")</f>
        <v/>
      </c>
      <c r="O327" s="19" t="str">
        <f>IFERROR(VLOOKUP(B327,'[1]SQA Test design plan'!$F$4:$K$400,4,FALSE),"")</f>
        <v/>
      </c>
      <c r="P327" s="19" t="str">
        <f>IFERROR(VLOOKUP(B327,'[1]SQA Test design plan'!$F$4:$K$400,5,FALSE),"")</f>
        <v/>
      </c>
      <c r="Q327" s="19" t="str">
        <f>IFERROR(VLOOKUP(B327,'[1]SQA Test design plan'!$F$4:$K$400,6,FALSE),"")</f>
        <v/>
      </c>
      <c r="R327" s="19"/>
      <c r="S327" s="22"/>
      <c r="T327" s="22"/>
      <c r="U327" s="22"/>
      <c r="V327" s="22"/>
      <c r="W327" s="22"/>
      <c r="X327" s="22"/>
      <c r="Y327" s="22"/>
      <c r="Z327" s="22"/>
      <c r="AA327" s="33"/>
      <c r="AB327" s="23" t="str">
        <f>IFERROR(VLOOKUP(B327,'[1]RICEW Tracker'!$C$10:$H$95,3,FALSE),"")</f>
        <v/>
      </c>
      <c r="AC327" s="23" t="str">
        <f>IFERROR(VLOOKUP(B327,'[1]RICEW Tracker'!$C$17:$H$95,4,FALSE),"")</f>
        <v/>
      </c>
      <c r="AD327" s="23" t="str">
        <f>IFERROR(VLOOKUP(B327,'[1]RICEW Tracker'!$C$17:$H$95,5,FALSE),"")</f>
        <v/>
      </c>
      <c r="AE327" s="23" t="str">
        <f>IFERROR(VLOOKUP(B327,'[1]RICEW Tracker'!$C$17:$H$95,6,FALSE),"")</f>
        <v/>
      </c>
      <c r="AF327" s="23" t="str">
        <f>IFERROR(VLOOKUP(B327,'[1]RICEW Tracker'!$C$17:$H$95,7,FALSE),"")</f>
        <v/>
      </c>
      <c r="AG327" s="23" t="str">
        <f>IFERROR(VLOOKUP(D327,'[1]RICEW Tracker'!$C$17:$H$95,8,FALSE),"")</f>
        <v/>
      </c>
      <c r="AH327" s="24" t="str">
        <f t="shared" si="5"/>
        <v>Not Started</v>
      </c>
      <c r="AI327" s="37"/>
    </row>
    <row r="328" spans="1:35" s="26" customFormat="1" ht="15" hidden="1" customHeight="1" x14ac:dyDescent="0.25">
      <c r="A328" s="14" t="e">
        <f>VLOOKUP(WICERMaster[[#This Row],[RICEW ID]],[1]Sheet4!#REF!,1,FALSE)</f>
        <v>#REF!</v>
      </c>
      <c r="B328" s="15" t="s">
        <v>615</v>
      </c>
      <c r="C328" s="16" t="s">
        <v>616</v>
      </c>
      <c r="D328" s="16" t="s">
        <v>52</v>
      </c>
      <c r="E328" s="17" t="s">
        <v>66</v>
      </c>
      <c r="F328" s="17"/>
      <c r="G328" s="18" t="s">
        <v>92</v>
      </c>
      <c r="H328" s="18" t="s">
        <v>92</v>
      </c>
      <c r="I328" s="18" t="s">
        <v>93</v>
      </c>
      <c r="J328" s="18" t="s">
        <v>93</v>
      </c>
      <c r="K328" s="32" t="s">
        <v>92</v>
      </c>
      <c r="L328" s="21"/>
      <c r="M328" s="66" t="s">
        <v>92</v>
      </c>
      <c r="N328" s="19" t="str">
        <f>IFERROR(VLOOKUP(B328,'[1]SQA Test design plan'!$F$4:$K$400,3,FALSE),"")</f>
        <v/>
      </c>
      <c r="O328" s="19" t="str">
        <f>IFERROR(VLOOKUP(B328,'[1]SQA Test design plan'!$F$4:$K$400,4,FALSE),"")</f>
        <v/>
      </c>
      <c r="P328" s="19" t="str">
        <f>IFERROR(VLOOKUP(B328,'[1]SQA Test design plan'!$F$4:$K$400,5,FALSE),"")</f>
        <v/>
      </c>
      <c r="Q328" s="19" t="str">
        <f>IFERROR(VLOOKUP(B328,'[1]SQA Test design plan'!$F$4:$K$400,6,FALSE),"")</f>
        <v/>
      </c>
      <c r="R328" s="19"/>
      <c r="S328" s="22"/>
      <c r="T328" s="22"/>
      <c r="U328" s="22"/>
      <c r="V328" s="22"/>
      <c r="W328" s="22"/>
      <c r="X328" s="22"/>
      <c r="Y328" s="22"/>
      <c r="Z328" s="22"/>
      <c r="AA328" s="23"/>
      <c r="AB328" s="23" t="str">
        <f>IFERROR(VLOOKUP(B328,'[1]RICEW Tracker'!$C$10:$H$95,3,FALSE),"")</f>
        <v/>
      </c>
      <c r="AC328" s="23" t="str">
        <f>IFERROR(VLOOKUP(B328,'[1]RICEW Tracker'!$C$17:$H$95,4,FALSE),"")</f>
        <v/>
      </c>
      <c r="AD328" s="23" t="str">
        <f>IFERROR(VLOOKUP(B328,'[1]RICEW Tracker'!$C$17:$H$95,5,FALSE),"")</f>
        <v/>
      </c>
      <c r="AE328" s="23" t="str">
        <f>IFERROR(VLOOKUP(B328,'[1]RICEW Tracker'!$C$17:$H$95,6,FALSE),"")</f>
        <v/>
      </c>
      <c r="AF328" s="23" t="str">
        <f>IFERROR(VLOOKUP(B328,'[1]RICEW Tracker'!$C$17:$H$95,7,FALSE),"")</f>
        <v/>
      </c>
      <c r="AG328" s="23" t="str">
        <f>IFERROR(VLOOKUP(D328,'[1]RICEW Tracker'!$C$17:$H$95,8,FALSE),"")</f>
        <v/>
      </c>
      <c r="AH328" s="24" t="str">
        <f t="shared" si="5"/>
        <v>Not Started</v>
      </c>
      <c r="AI328" s="37"/>
    </row>
    <row r="329" spans="1:35" s="26" customFormat="1" ht="15" hidden="1" customHeight="1" x14ac:dyDescent="0.25">
      <c r="A329" s="14" t="e">
        <f>VLOOKUP(WICERMaster[[#This Row],[RICEW ID]],[1]Sheet4!#REF!,1,FALSE)</f>
        <v>#REF!</v>
      </c>
      <c r="B329" s="15" t="s">
        <v>621</v>
      </c>
      <c r="C329" s="16" t="s">
        <v>622</v>
      </c>
      <c r="D329" s="16" t="s">
        <v>52</v>
      </c>
      <c r="E329" s="17" t="s">
        <v>66</v>
      </c>
      <c r="F329" s="17"/>
      <c r="G329" s="18" t="s">
        <v>92</v>
      </c>
      <c r="H329" s="18" t="s">
        <v>92</v>
      </c>
      <c r="I329" s="18" t="s">
        <v>93</v>
      </c>
      <c r="J329" s="18" t="s">
        <v>93</v>
      </c>
      <c r="K329" s="32" t="s">
        <v>92</v>
      </c>
      <c r="L329" s="21"/>
      <c r="M329" s="66" t="s">
        <v>92</v>
      </c>
      <c r="N329" s="19" t="str">
        <f>IFERROR(VLOOKUP(B329,'[1]SQA Test design plan'!$F$4:$K$400,3,FALSE),"")</f>
        <v/>
      </c>
      <c r="O329" s="19" t="str">
        <f>IFERROR(VLOOKUP(B329,'[1]SQA Test design plan'!$F$4:$K$400,4,FALSE),"")</f>
        <v/>
      </c>
      <c r="P329" s="19" t="str">
        <f>IFERROR(VLOOKUP(B329,'[1]SQA Test design plan'!$F$4:$K$400,5,FALSE),"")</f>
        <v/>
      </c>
      <c r="Q329" s="19" t="str">
        <f>IFERROR(VLOOKUP(B329,'[1]SQA Test design plan'!$F$4:$K$400,6,FALSE),"")</f>
        <v/>
      </c>
      <c r="R329" s="19"/>
      <c r="S329" s="22"/>
      <c r="T329" s="22"/>
      <c r="U329" s="22"/>
      <c r="V329" s="22"/>
      <c r="W329" s="22"/>
      <c r="X329" s="22"/>
      <c r="Y329" s="22"/>
      <c r="Z329" s="22"/>
      <c r="AA329" s="33"/>
      <c r="AB329" s="23" t="str">
        <f>IFERROR(VLOOKUP(B329,'[1]RICEW Tracker'!$C$10:$H$95,3,FALSE),"")</f>
        <v/>
      </c>
      <c r="AC329" s="23" t="str">
        <f>IFERROR(VLOOKUP(B329,'[1]RICEW Tracker'!$C$17:$H$95,4,FALSE),"")</f>
        <v/>
      </c>
      <c r="AD329" s="23" t="str">
        <f>IFERROR(VLOOKUP(B329,'[1]RICEW Tracker'!$C$17:$H$95,5,FALSE),"")</f>
        <v/>
      </c>
      <c r="AE329" s="23" t="str">
        <f>IFERROR(VLOOKUP(B329,'[1]RICEW Tracker'!$C$17:$H$95,6,FALSE),"")</f>
        <v/>
      </c>
      <c r="AF329" s="23" t="str">
        <f>IFERROR(VLOOKUP(B329,'[1]RICEW Tracker'!$C$17:$H$95,7,FALSE),"")</f>
        <v/>
      </c>
      <c r="AG329" s="23" t="str">
        <f>IFERROR(VLOOKUP(D329,'[1]RICEW Tracker'!$C$17:$H$95,8,FALSE),"")</f>
        <v/>
      </c>
      <c r="AH329" s="24" t="str">
        <f t="shared" si="5"/>
        <v>Not Started</v>
      </c>
      <c r="AI329" s="37"/>
    </row>
    <row r="330" spans="1:35" s="26" customFormat="1" ht="15" hidden="1" customHeight="1" x14ac:dyDescent="0.25">
      <c r="A330" s="14" t="e">
        <f>VLOOKUP(WICERMaster[[#This Row],[RICEW ID]],[1]Sheet4!#REF!,1,FALSE)</f>
        <v>#REF!</v>
      </c>
      <c r="B330" s="15" t="s">
        <v>623</v>
      </c>
      <c r="C330" s="16" t="s">
        <v>624</v>
      </c>
      <c r="D330" s="16" t="s">
        <v>52</v>
      </c>
      <c r="E330" s="17" t="s">
        <v>66</v>
      </c>
      <c r="F330" s="17"/>
      <c r="G330" s="18" t="s">
        <v>92</v>
      </c>
      <c r="H330" s="18" t="s">
        <v>92</v>
      </c>
      <c r="I330" s="18" t="s">
        <v>93</v>
      </c>
      <c r="J330" s="18" t="s">
        <v>93</v>
      </c>
      <c r="K330" s="32" t="s">
        <v>92</v>
      </c>
      <c r="L330" s="21"/>
      <c r="M330" s="66" t="s">
        <v>92</v>
      </c>
      <c r="N330" s="19" t="str">
        <f>IFERROR(VLOOKUP(B330,'[1]SQA Test design plan'!$F$4:$K$400,3,FALSE),"")</f>
        <v/>
      </c>
      <c r="O330" s="19" t="str">
        <f>IFERROR(VLOOKUP(B330,'[1]SQA Test design plan'!$F$4:$K$400,4,FALSE),"")</f>
        <v/>
      </c>
      <c r="P330" s="19" t="str">
        <f>IFERROR(VLOOKUP(B330,'[1]SQA Test design plan'!$F$4:$K$400,5,FALSE),"")</f>
        <v/>
      </c>
      <c r="Q330" s="19" t="str">
        <f>IFERROR(VLOOKUP(B330,'[1]SQA Test design plan'!$F$4:$K$400,6,FALSE),"")</f>
        <v/>
      </c>
      <c r="R330" s="19"/>
      <c r="S330" s="22"/>
      <c r="T330" s="22"/>
      <c r="U330" s="22"/>
      <c r="V330" s="22"/>
      <c r="W330" s="22"/>
      <c r="X330" s="22"/>
      <c r="Y330" s="22"/>
      <c r="Z330" s="22"/>
      <c r="AA330" s="33"/>
      <c r="AB330" s="23" t="str">
        <f>IFERROR(VLOOKUP(B330,'[1]RICEW Tracker'!$C$10:$H$95,3,FALSE),"")</f>
        <v/>
      </c>
      <c r="AC330" s="23" t="str">
        <f>IFERROR(VLOOKUP(B330,'[1]RICEW Tracker'!$C$17:$H$95,4,FALSE),"")</f>
        <v/>
      </c>
      <c r="AD330" s="23" t="str">
        <f>IFERROR(VLOOKUP(B330,'[1]RICEW Tracker'!$C$17:$H$95,5,FALSE),"")</f>
        <v/>
      </c>
      <c r="AE330" s="23" t="str">
        <f>IFERROR(VLOOKUP(B330,'[1]RICEW Tracker'!$C$17:$H$95,6,FALSE),"")</f>
        <v/>
      </c>
      <c r="AF330" s="23" t="str">
        <f>IFERROR(VLOOKUP(B330,'[1]RICEW Tracker'!$C$17:$H$95,7,FALSE),"")</f>
        <v/>
      </c>
      <c r="AG330" s="23" t="str">
        <f>IFERROR(VLOOKUP(D330,'[1]RICEW Tracker'!$C$17:$H$95,8,FALSE),"")</f>
        <v/>
      </c>
      <c r="AH330" s="24" t="str">
        <f t="shared" si="5"/>
        <v>Not Started</v>
      </c>
      <c r="AI330" s="37"/>
    </row>
    <row r="331" spans="1:35" s="26" customFormat="1" ht="15" hidden="1" customHeight="1" x14ac:dyDescent="0.25">
      <c r="A331" s="14" t="e">
        <f>VLOOKUP(WICERMaster[[#This Row],[RICEW ID]],[1]Sheet4!#REF!,1,FALSE)</f>
        <v>#REF!</v>
      </c>
      <c r="B331" s="15" t="s">
        <v>629</v>
      </c>
      <c r="C331" s="16" t="s">
        <v>630</v>
      </c>
      <c r="D331" s="16" t="s">
        <v>52</v>
      </c>
      <c r="E331" s="17" t="s">
        <v>66</v>
      </c>
      <c r="F331" s="17"/>
      <c r="G331" s="18" t="s">
        <v>92</v>
      </c>
      <c r="H331" s="18" t="s">
        <v>92</v>
      </c>
      <c r="I331" s="18" t="s">
        <v>93</v>
      </c>
      <c r="J331" s="18" t="s">
        <v>93</v>
      </c>
      <c r="K331" s="32" t="s">
        <v>92</v>
      </c>
      <c r="L331" s="21"/>
      <c r="M331" s="66" t="s">
        <v>92</v>
      </c>
      <c r="N331" s="19" t="str">
        <f>IFERROR(VLOOKUP(B331,'[1]SQA Test design plan'!$F$4:$K$400,3,FALSE),"")</f>
        <v/>
      </c>
      <c r="O331" s="19" t="str">
        <f>IFERROR(VLOOKUP(B331,'[1]SQA Test design plan'!$F$4:$K$400,4,FALSE),"")</f>
        <v/>
      </c>
      <c r="P331" s="19" t="str">
        <f>IFERROR(VLOOKUP(B331,'[1]SQA Test design plan'!$F$4:$K$400,5,FALSE),"")</f>
        <v/>
      </c>
      <c r="Q331" s="19" t="str">
        <f>IFERROR(VLOOKUP(B331,'[1]SQA Test design plan'!$F$4:$K$400,6,FALSE),"")</f>
        <v/>
      </c>
      <c r="R331" s="19"/>
      <c r="S331" s="22"/>
      <c r="T331" s="22"/>
      <c r="U331" s="22"/>
      <c r="V331" s="22"/>
      <c r="W331" s="22"/>
      <c r="X331" s="22"/>
      <c r="Y331" s="22"/>
      <c r="Z331" s="22"/>
      <c r="AA331" s="33"/>
      <c r="AB331" s="23" t="str">
        <f>IFERROR(VLOOKUP(B331,'[1]RICEW Tracker'!$C$10:$H$95,3,FALSE),"")</f>
        <v/>
      </c>
      <c r="AC331" s="23" t="str">
        <f>IFERROR(VLOOKUP(B331,'[1]RICEW Tracker'!$C$17:$H$95,4,FALSE),"")</f>
        <v/>
      </c>
      <c r="AD331" s="23" t="str">
        <f>IFERROR(VLOOKUP(B331,'[1]RICEW Tracker'!$C$17:$H$95,5,FALSE),"")</f>
        <v/>
      </c>
      <c r="AE331" s="23" t="str">
        <f>IFERROR(VLOOKUP(B331,'[1]RICEW Tracker'!$C$17:$H$95,6,FALSE),"")</f>
        <v/>
      </c>
      <c r="AF331" s="23" t="str">
        <f>IFERROR(VLOOKUP(B331,'[1]RICEW Tracker'!$C$17:$H$95,7,FALSE),"")</f>
        <v/>
      </c>
      <c r="AG331" s="23" t="str">
        <f>IFERROR(VLOOKUP(D331,'[1]RICEW Tracker'!$C$17:$H$95,8,FALSE),"")</f>
        <v/>
      </c>
      <c r="AH331" s="24" t="str">
        <f t="shared" si="5"/>
        <v>Not Started</v>
      </c>
      <c r="AI331" s="37"/>
    </row>
    <row r="332" spans="1:35" s="26" customFormat="1" ht="15" hidden="1" customHeight="1" x14ac:dyDescent="0.25">
      <c r="A332" s="14" t="e">
        <f>VLOOKUP(WICERMaster[[#This Row],[RICEW ID]],[1]Sheet4!#REF!,1,FALSE)</f>
        <v>#REF!</v>
      </c>
      <c r="B332" s="15" t="s">
        <v>639</v>
      </c>
      <c r="C332" s="16" t="s">
        <v>640</v>
      </c>
      <c r="D332" s="16" t="s">
        <v>52</v>
      </c>
      <c r="E332" s="17" t="s">
        <v>66</v>
      </c>
      <c r="F332" s="17"/>
      <c r="G332" s="18" t="s">
        <v>92</v>
      </c>
      <c r="H332" s="18" t="s">
        <v>92</v>
      </c>
      <c r="I332" s="18" t="s">
        <v>93</v>
      </c>
      <c r="J332" s="18" t="s">
        <v>93</v>
      </c>
      <c r="K332" s="32" t="s">
        <v>92</v>
      </c>
      <c r="L332" s="21"/>
      <c r="M332" s="66" t="s">
        <v>92</v>
      </c>
      <c r="N332" s="19" t="str">
        <f>IFERROR(VLOOKUP(B332,'[1]SQA Test design plan'!$F$4:$K$400,3,FALSE),"")</f>
        <v/>
      </c>
      <c r="O332" s="19" t="str">
        <f>IFERROR(VLOOKUP(B332,'[1]SQA Test design plan'!$F$4:$K$400,4,FALSE),"")</f>
        <v/>
      </c>
      <c r="P332" s="19" t="str">
        <f>IFERROR(VLOOKUP(B332,'[1]SQA Test design plan'!$F$4:$K$400,5,FALSE),"")</f>
        <v/>
      </c>
      <c r="Q332" s="19" t="str">
        <f>IFERROR(VLOOKUP(B332,'[1]SQA Test design plan'!$F$4:$K$400,6,FALSE),"")</f>
        <v/>
      </c>
      <c r="R332" s="19"/>
      <c r="S332" s="22"/>
      <c r="T332" s="22"/>
      <c r="U332" s="22"/>
      <c r="V332" s="22"/>
      <c r="W332" s="22"/>
      <c r="X332" s="22"/>
      <c r="Y332" s="22"/>
      <c r="Z332" s="22"/>
      <c r="AA332" s="33"/>
      <c r="AB332" s="23" t="str">
        <f>IFERROR(VLOOKUP(B332,'[1]RICEW Tracker'!$C$10:$H$95,3,FALSE),"")</f>
        <v/>
      </c>
      <c r="AC332" s="23" t="str">
        <f>IFERROR(VLOOKUP(B332,'[1]RICEW Tracker'!$C$17:$H$95,4,FALSE),"")</f>
        <v/>
      </c>
      <c r="AD332" s="23" t="str">
        <f>IFERROR(VLOOKUP(B332,'[1]RICEW Tracker'!$C$17:$H$95,5,FALSE),"")</f>
        <v/>
      </c>
      <c r="AE332" s="23" t="str">
        <f>IFERROR(VLOOKUP(B332,'[1]RICEW Tracker'!$C$17:$H$95,6,FALSE),"")</f>
        <v/>
      </c>
      <c r="AF332" s="23" t="str">
        <f>IFERROR(VLOOKUP(B332,'[1]RICEW Tracker'!$C$17:$H$95,7,FALSE),"")</f>
        <v/>
      </c>
      <c r="AG332" s="23" t="str">
        <f>IFERROR(VLOOKUP(D332,'[1]RICEW Tracker'!$C$17:$H$95,8,FALSE),"")</f>
        <v/>
      </c>
      <c r="AH332" s="24" t="str">
        <f t="shared" si="5"/>
        <v>Not Started</v>
      </c>
      <c r="AI332" s="37"/>
    </row>
    <row r="333" spans="1:35" s="26" customFormat="1" ht="15" hidden="1" customHeight="1" x14ac:dyDescent="0.25">
      <c r="A333" s="14" t="e">
        <f>VLOOKUP(WICERMaster[[#This Row],[RICEW ID]],[1]Sheet4!#REF!,1,FALSE)</f>
        <v>#REF!</v>
      </c>
      <c r="B333" s="15" t="s">
        <v>645</v>
      </c>
      <c r="C333" s="16" t="s">
        <v>646</v>
      </c>
      <c r="D333" s="16" t="s">
        <v>52</v>
      </c>
      <c r="E333" s="17" t="s">
        <v>647</v>
      </c>
      <c r="F333" s="17"/>
      <c r="G333" s="18" t="s">
        <v>92</v>
      </c>
      <c r="H333" s="18" t="s">
        <v>92</v>
      </c>
      <c r="I333" s="18" t="s">
        <v>93</v>
      </c>
      <c r="J333" s="18" t="s">
        <v>93</v>
      </c>
      <c r="K333" s="32" t="s">
        <v>92</v>
      </c>
      <c r="L333" s="21"/>
      <c r="M333" s="66" t="s">
        <v>92</v>
      </c>
      <c r="N333" s="19" t="str">
        <f>IFERROR(VLOOKUP(B333,'[1]SQA Test design plan'!$F$4:$K$400,3,FALSE),"")</f>
        <v/>
      </c>
      <c r="O333" s="19" t="str">
        <f>IFERROR(VLOOKUP(B333,'[1]SQA Test design plan'!$F$4:$K$400,4,FALSE),"")</f>
        <v/>
      </c>
      <c r="P333" s="19" t="str">
        <f>IFERROR(VLOOKUP(B333,'[1]SQA Test design plan'!$F$4:$K$400,5,FALSE),"")</f>
        <v/>
      </c>
      <c r="Q333" s="19" t="str">
        <f>IFERROR(VLOOKUP(B333,'[1]SQA Test design plan'!$F$4:$K$400,6,FALSE),"")</f>
        <v/>
      </c>
      <c r="R333" s="19"/>
      <c r="S333" s="22"/>
      <c r="T333" s="22"/>
      <c r="U333" s="22"/>
      <c r="V333" s="22"/>
      <c r="W333" s="22"/>
      <c r="X333" s="22"/>
      <c r="Y333" s="22"/>
      <c r="Z333" s="22"/>
      <c r="AA333" s="33"/>
      <c r="AB333" s="23" t="str">
        <f>IFERROR(VLOOKUP(B333,'[1]RICEW Tracker'!$C$10:$H$95,3,FALSE),"")</f>
        <v/>
      </c>
      <c r="AC333" s="23" t="str">
        <f>IFERROR(VLOOKUP(B333,'[1]RICEW Tracker'!$C$17:$H$95,4,FALSE),"")</f>
        <v/>
      </c>
      <c r="AD333" s="23" t="str">
        <f>IFERROR(VLOOKUP(B333,'[1]RICEW Tracker'!$C$17:$H$95,5,FALSE),"")</f>
        <v/>
      </c>
      <c r="AE333" s="23" t="str">
        <f>IFERROR(VLOOKUP(B333,'[1]RICEW Tracker'!$C$17:$H$95,6,FALSE),"")</f>
        <v/>
      </c>
      <c r="AF333" s="23" t="str">
        <f>IFERROR(VLOOKUP(B333,'[1]RICEW Tracker'!$C$17:$H$95,7,FALSE),"")</f>
        <v/>
      </c>
      <c r="AG333" s="23" t="str">
        <f>IFERROR(VLOOKUP(D333,'[1]RICEW Tracker'!$C$17:$H$95,8,FALSE),"")</f>
        <v/>
      </c>
      <c r="AH333" s="24" t="str">
        <f t="shared" si="5"/>
        <v>Not Started</v>
      </c>
      <c r="AI333" s="37"/>
    </row>
    <row r="334" spans="1:35" s="26" customFormat="1" ht="15" hidden="1" customHeight="1" x14ac:dyDescent="0.25">
      <c r="A334" s="14" t="e">
        <f>VLOOKUP(WICERMaster[[#This Row],[RICEW ID]],[1]Sheet4!#REF!,1,FALSE)</f>
        <v>#REF!</v>
      </c>
      <c r="B334" s="15" t="s">
        <v>654</v>
      </c>
      <c r="C334" s="16" t="s">
        <v>655</v>
      </c>
      <c r="D334" s="16" t="s">
        <v>52</v>
      </c>
      <c r="E334" s="18" t="s">
        <v>66</v>
      </c>
      <c r="F334" s="18"/>
      <c r="G334" s="18" t="s">
        <v>92</v>
      </c>
      <c r="H334" s="18" t="s">
        <v>92</v>
      </c>
      <c r="I334" s="18" t="s">
        <v>93</v>
      </c>
      <c r="J334" s="18" t="s">
        <v>93</v>
      </c>
      <c r="K334" s="32" t="s">
        <v>92</v>
      </c>
      <c r="L334" s="21"/>
      <c r="M334" s="66" t="s">
        <v>92</v>
      </c>
      <c r="N334" s="19" t="str">
        <f>IFERROR(VLOOKUP(B334,'[1]SQA Test design plan'!$F$4:$K$400,3,FALSE),"")</f>
        <v/>
      </c>
      <c r="O334" s="19" t="str">
        <f>IFERROR(VLOOKUP(B334,'[1]SQA Test design plan'!$F$4:$K$400,4,FALSE),"")</f>
        <v/>
      </c>
      <c r="P334" s="19" t="str">
        <f>IFERROR(VLOOKUP(B334,'[1]SQA Test design plan'!$F$4:$K$400,5,FALSE),"")</f>
        <v/>
      </c>
      <c r="Q334" s="19" t="str">
        <f>IFERROR(VLOOKUP(B334,'[1]SQA Test design plan'!$F$4:$K$400,6,FALSE),"")</f>
        <v/>
      </c>
      <c r="R334" s="19"/>
      <c r="S334" s="22"/>
      <c r="T334" s="22"/>
      <c r="U334" s="22"/>
      <c r="V334" s="22"/>
      <c r="W334" s="22"/>
      <c r="X334" s="22"/>
      <c r="Y334" s="22"/>
      <c r="Z334" s="22"/>
      <c r="AA334" s="23"/>
      <c r="AB334" s="23" t="str">
        <f>IFERROR(VLOOKUP(B334,'[1]RICEW Tracker'!$C$10:$H$95,3,FALSE),"")</f>
        <v/>
      </c>
      <c r="AC334" s="23" t="str">
        <f>IFERROR(VLOOKUP(B334,'[1]RICEW Tracker'!$C$17:$H$95,4,FALSE),"")</f>
        <v/>
      </c>
      <c r="AD334" s="23" t="str">
        <f>IFERROR(VLOOKUP(B334,'[1]RICEW Tracker'!$C$17:$H$95,5,FALSE),"")</f>
        <v/>
      </c>
      <c r="AE334" s="23" t="str">
        <f>IFERROR(VLOOKUP(B334,'[1]RICEW Tracker'!$C$17:$H$95,6,FALSE),"")</f>
        <v/>
      </c>
      <c r="AF334" s="23" t="str">
        <f>IFERROR(VLOOKUP(B334,'[1]RICEW Tracker'!$C$17:$H$95,7,FALSE),"")</f>
        <v/>
      </c>
      <c r="AG334" s="23" t="str">
        <f>IFERROR(VLOOKUP(D334,'[1]RICEW Tracker'!$C$17:$H$95,8,FALSE),"")</f>
        <v/>
      </c>
      <c r="AH334" s="24" t="str">
        <f t="shared" si="5"/>
        <v>Not Started</v>
      </c>
      <c r="AI334" s="37"/>
    </row>
    <row r="335" spans="1:35" s="26" customFormat="1" ht="15" hidden="1" customHeight="1" x14ac:dyDescent="0.25">
      <c r="A335" s="14" t="e">
        <f>VLOOKUP(WICERMaster[[#This Row],[RICEW ID]],[1]Sheet4!#REF!,1,FALSE)</f>
        <v>#REF!</v>
      </c>
      <c r="B335" s="15" t="s">
        <v>340</v>
      </c>
      <c r="C335" s="16" t="s">
        <v>341</v>
      </c>
      <c r="D335" s="16" t="s">
        <v>59</v>
      </c>
      <c r="E335" s="19" t="s">
        <v>33</v>
      </c>
      <c r="F335" s="19"/>
      <c r="G335" s="18" t="s">
        <v>166</v>
      </c>
      <c r="H335" s="18" t="s">
        <v>166</v>
      </c>
      <c r="I335" s="18" t="s">
        <v>35</v>
      </c>
      <c r="J335" s="18" t="s">
        <v>154</v>
      </c>
      <c r="K335" s="19" t="s">
        <v>37</v>
      </c>
      <c r="L335" s="38">
        <f>VLOOKUP(B335,'[2]Data from Pivot'!$F$4:$G$224,2,FALSE)</f>
        <v>43238</v>
      </c>
      <c r="M335" s="67" t="s">
        <v>101</v>
      </c>
      <c r="N335" s="39" t="str">
        <f>IFERROR(VLOOKUP(B335,'[1]SQA Test design plan'!$F$4:$K$400,3,FALSE),"")</f>
        <v/>
      </c>
      <c r="O335" s="39" t="str">
        <f>IFERROR(VLOOKUP(B335,'[1]SQA Test design plan'!$F$4:$K$400,4,FALSE),"")</f>
        <v/>
      </c>
      <c r="P335" s="39" t="e">
        <f>ROUND(N335*80%,0)</f>
        <v>#VALUE!</v>
      </c>
      <c r="Q335" s="39" t="e">
        <f>N335-P335</f>
        <v>#VALUE!</v>
      </c>
      <c r="R335" s="39"/>
      <c r="S335" s="29">
        <v>43316</v>
      </c>
      <c r="T335" s="29"/>
      <c r="U335" s="29"/>
      <c r="V335" s="29"/>
      <c r="W335" s="29"/>
      <c r="X335" s="29"/>
      <c r="Y335" s="29"/>
      <c r="Z335" s="21" t="s">
        <v>42</v>
      </c>
      <c r="AA335" s="45"/>
      <c r="AB335" s="23" t="str">
        <f>IFERROR(VLOOKUP(B335,'[1]RICEW Tracker'!$C$10:$H$95,3,FALSE),"")</f>
        <v/>
      </c>
      <c r="AC335" s="23" t="str">
        <f>IFERROR(VLOOKUP(B335,'[1]RICEW Tracker'!$C$17:$H$95,4,FALSE),"")</f>
        <v/>
      </c>
      <c r="AD335" s="23" t="str">
        <f>IFERROR(VLOOKUP(B335,'[1]RICEW Tracker'!$C$17:$H$95,5,FALSE),"")</f>
        <v/>
      </c>
      <c r="AE335" s="23" t="str">
        <f>IFERROR(VLOOKUP(B335,'[1]RICEW Tracker'!$C$17:$H$95,6,FALSE),"")</f>
        <v/>
      </c>
      <c r="AF335" s="23" t="str">
        <f>IFERROR(VLOOKUP(B335,'[1]RICEW Tracker'!$C$17:$H$95,7,FALSE),"")</f>
        <v/>
      </c>
      <c r="AG335" s="23" t="str">
        <f>IFERROR(VLOOKUP(D335,'[1]RICEW Tracker'!$C$17:$H$95,8,FALSE),"")</f>
        <v/>
      </c>
      <c r="AH335" s="24" t="str">
        <f t="shared" si="5"/>
        <v>Not Started</v>
      </c>
      <c r="AI335" s="37"/>
    </row>
    <row r="336" spans="1:35" s="26" customFormat="1" ht="15" hidden="1" customHeight="1" x14ac:dyDescent="0.25">
      <c r="A336" s="14" t="e">
        <f>VLOOKUP(WICERMaster[[#This Row],[RICEW ID]],[1]Sheet4!#REF!,1,FALSE)</f>
        <v>#REF!</v>
      </c>
      <c r="B336" s="15" t="s">
        <v>378</v>
      </c>
      <c r="C336" s="25" t="s">
        <v>379</v>
      </c>
      <c r="D336" s="16" t="s">
        <v>59</v>
      </c>
      <c r="E336" s="19" t="s">
        <v>33</v>
      </c>
      <c r="F336" s="19"/>
      <c r="G336" s="18" t="s">
        <v>166</v>
      </c>
      <c r="H336" s="18" t="s">
        <v>166</v>
      </c>
      <c r="I336" s="18" t="s">
        <v>35</v>
      </c>
      <c r="J336" s="18" t="s">
        <v>154</v>
      </c>
      <c r="K336" s="32" t="s">
        <v>100</v>
      </c>
      <c r="L336" s="31">
        <v>43287</v>
      </c>
      <c r="M336" s="68" t="s">
        <v>155</v>
      </c>
      <c r="N336" s="19">
        <v>7</v>
      </c>
      <c r="O336" s="19" t="str">
        <f>IFERROR(VLOOKUP(B336,'[1]SQA Test design plan'!$F$4:$K$400,4,FALSE),"")</f>
        <v/>
      </c>
      <c r="P336" s="19">
        <f>ROUND(N336*80%,0)</f>
        <v>6</v>
      </c>
      <c r="Q336" s="19">
        <f>N336-P336</f>
        <v>1</v>
      </c>
      <c r="R336" s="19"/>
      <c r="S336" s="29" t="e">
        <f>#REF!+3</f>
        <v>#REF!</v>
      </c>
      <c r="T336" s="29"/>
      <c r="U336" s="29"/>
      <c r="V336" s="29"/>
      <c r="W336" s="29"/>
      <c r="X336" s="29"/>
      <c r="Y336" s="29"/>
      <c r="Z336" s="21" t="s">
        <v>42</v>
      </c>
      <c r="AA336" s="45"/>
      <c r="AB336" s="23" t="str">
        <f>IFERROR(VLOOKUP(B336,'[1]RICEW Tracker'!$C$10:$H$95,3,FALSE),"")</f>
        <v/>
      </c>
      <c r="AC336" s="23" t="str">
        <f>IFERROR(VLOOKUP(B336,'[1]RICEW Tracker'!$C$17:$H$95,4,FALSE),"")</f>
        <v/>
      </c>
      <c r="AD336" s="23" t="str">
        <f>IFERROR(VLOOKUP(B336,'[1]RICEW Tracker'!$C$17:$H$95,5,FALSE),"")</f>
        <v/>
      </c>
      <c r="AE336" s="23" t="str">
        <f>IFERROR(VLOOKUP(B336,'[1]RICEW Tracker'!$C$17:$H$95,6,FALSE),"")</f>
        <v/>
      </c>
      <c r="AF336" s="23" t="str">
        <f>IFERROR(VLOOKUP(B336,'[1]RICEW Tracker'!$C$17:$H$95,7,FALSE),"")</f>
        <v/>
      </c>
      <c r="AG336" s="23" t="str">
        <f>IFERROR(VLOOKUP(D336,'[1]RICEW Tracker'!$C$17:$H$95,8,FALSE),"")</f>
        <v/>
      </c>
      <c r="AH336" s="24" t="str">
        <f t="shared" si="5"/>
        <v>Not Started</v>
      </c>
      <c r="AI336" s="37"/>
    </row>
    <row r="337" spans="1:35" s="26" customFormat="1" ht="15" hidden="1" customHeight="1" x14ac:dyDescent="0.25">
      <c r="A337" s="14" t="e">
        <f>VLOOKUP(WICERMaster[[#This Row],[RICEW ID]],[1]Sheet4!#REF!,1,FALSE)</f>
        <v>#REF!</v>
      </c>
      <c r="B337" s="15" t="s">
        <v>1092</v>
      </c>
      <c r="C337" s="16" t="s">
        <v>1093</v>
      </c>
      <c r="D337" s="16" t="s">
        <v>59</v>
      </c>
      <c r="E337" s="19" t="s">
        <v>255</v>
      </c>
      <c r="F337" s="19"/>
      <c r="G337" s="18" t="s">
        <v>166</v>
      </c>
      <c r="H337" s="18" t="s">
        <v>166</v>
      </c>
      <c r="I337" s="18" t="s">
        <v>35</v>
      </c>
      <c r="J337" s="17" t="s">
        <v>154</v>
      </c>
      <c r="K337" s="32" t="s">
        <v>100</v>
      </c>
      <c r="L337" s="31">
        <v>43308</v>
      </c>
      <c r="M337" s="66" t="s">
        <v>101</v>
      </c>
      <c r="N337" s="19">
        <v>7</v>
      </c>
      <c r="O337" s="19" t="str">
        <f>IFERROR(VLOOKUP(B337,'[1]SQA Test design plan'!$F$4:$K$400,4,FALSE),"")</f>
        <v/>
      </c>
      <c r="P337" s="19"/>
      <c r="Q337" s="19">
        <f>N337-P337</f>
        <v>7</v>
      </c>
      <c r="R337" s="19"/>
      <c r="S337" s="29">
        <v>43314</v>
      </c>
      <c r="T337" s="29"/>
      <c r="U337" s="29"/>
      <c r="V337" s="29"/>
      <c r="W337" s="29"/>
      <c r="X337" s="29"/>
      <c r="Y337" s="29"/>
      <c r="Z337" s="21" t="s">
        <v>102</v>
      </c>
      <c r="AA337" s="23"/>
      <c r="AB337" s="23" t="str">
        <f>IFERROR(VLOOKUP(B337,'[1]RICEW Tracker'!$C$10:$H$95,3,FALSE),"")</f>
        <v/>
      </c>
      <c r="AC337" s="23" t="str">
        <f>IFERROR(VLOOKUP(B337,'[1]RICEW Tracker'!$C$17:$H$95,4,FALSE),"")</f>
        <v/>
      </c>
      <c r="AD337" s="23" t="str">
        <f>IFERROR(VLOOKUP(B337,'[1]RICEW Tracker'!$C$17:$H$95,5,FALSE),"")</f>
        <v/>
      </c>
      <c r="AE337" s="23" t="str">
        <f>IFERROR(VLOOKUP(B337,'[1]RICEW Tracker'!$C$17:$H$95,6,FALSE),"")</f>
        <v/>
      </c>
      <c r="AF337" s="23" t="str">
        <f>IFERROR(VLOOKUP(B337,'[1]RICEW Tracker'!$C$17:$H$95,7,FALSE),"")</f>
        <v/>
      </c>
      <c r="AG337" s="23" t="str">
        <f>IFERROR(VLOOKUP(D337,'[1]RICEW Tracker'!$C$17:$H$95,8,FALSE),"")</f>
        <v/>
      </c>
      <c r="AH337" s="24" t="str">
        <f t="shared" si="5"/>
        <v>Not Started</v>
      </c>
    </row>
    <row r="338" spans="1:35" s="14" customFormat="1" ht="15" hidden="1" customHeight="1" x14ac:dyDescent="0.25">
      <c r="A338" s="14" t="e">
        <f>VLOOKUP(WICERMaster[[#This Row],[RICEW ID]],[1]Sheet4!#REF!,1,FALSE)</f>
        <v>#REF!</v>
      </c>
      <c r="B338" s="15" t="s">
        <v>1094</v>
      </c>
      <c r="C338" s="25" t="s">
        <v>1095</v>
      </c>
      <c r="D338" s="16" t="s">
        <v>59</v>
      </c>
      <c r="E338" s="19" t="s">
        <v>255</v>
      </c>
      <c r="F338" s="19"/>
      <c r="G338" s="18" t="s">
        <v>166</v>
      </c>
      <c r="H338" s="18" t="s">
        <v>166</v>
      </c>
      <c r="I338" s="18" t="s">
        <v>35</v>
      </c>
      <c r="J338" s="18" t="s">
        <v>154</v>
      </c>
      <c r="K338" s="32" t="s">
        <v>100</v>
      </c>
      <c r="L338" s="31">
        <v>43308</v>
      </c>
      <c r="M338" s="66" t="s">
        <v>101</v>
      </c>
      <c r="N338" s="19">
        <v>7</v>
      </c>
      <c r="O338" s="19" t="str">
        <f>IFERROR(VLOOKUP(B338,'[1]SQA Test design plan'!$F$4:$K$400,4,FALSE),"")</f>
        <v/>
      </c>
      <c r="P338" s="19"/>
      <c r="Q338" s="19">
        <f>N338-P338</f>
        <v>7</v>
      </c>
      <c r="R338" s="19"/>
      <c r="S338" s="29">
        <v>43314</v>
      </c>
      <c r="T338" s="29"/>
      <c r="U338" s="29"/>
      <c r="V338" s="29"/>
      <c r="W338" s="29"/>
      <c r="X338" s="29"/>
      <c r="Y338" s="29"/>
      <c r="Z338" s="21" t="s">
        <v>102</v>
      </c>
      <c r="AA338" s="57"/>
      <c r="AB338" s="23" t="str">
        <f>IFERROR(VLOOKUP(B338,'[1]RICEW Tracker'!$C$10:$H$95,3,FALSE),"")</f>
        <v/>
      </c>
      <c r="AC338" s="23" t="str">
        <f>IFERROR(VLOOKUP(B338,'[1]RICEW Tracker'!$C$17:$H$95,4,FALSE),"")</f>
        <v/>
      </c>
      <c r="AD338" s="23" t="str">
        <f>IFERROR(VLOOKUP(B338,'[1]RICEW Tracker'!$C$17:$H$95,5,FALSE),"")</f>
        <v/>
      </c>
      <c r="AE338" s="23" t="str">
        <f>IFERROR(VLOOKUP(B338,'[1]RICEW Tracker'!$C$17:$H$95,6,FALSE),"")</f>
        <v/>
      </c>
      <c r="AF338" s="23" t="str">
        <f>IFERROR(VLOOKUP(B338,'[1]RICEW Tracker'!$C$17:$H$95,7,FALSE),"")</f>
        <v/>
      </c>
      <c r="AG338" s="23" t="str">
        <f>IFERROR(VLOOKUP(D338,'[1]RICEW Tracker'!$C$17:$H$95,8,FALSE),"")</f>
        <v/>
      </c>
      <c r="AH338" s="24" t="str">
        <f t="shared" si="5"/>
        <v>Not Started</v>
      </c>
      <c r="AI338" s="55"/>
    </row>
    <row r="339" spans="1:35" s="26" customFormat="1" ht="15" hidden="1" customHeight="1" x14ac:dyDescent="0.25">
      <c r="A339" s="14" t="e">
        <f>VLOOKUP(WICERMaster[[#This Row],[RICEW ID]],[1]Sheet4!#REF!,1,FALSE)</f>
        <v>#REF!</v>
      </c>
      <c r="B339" s="15" t="s">
        <v>1096</v>
      </c>
      <c r="C339" s="16" t="s">
        <v>1097</v>
      </c>
      <c r="D339" s="16" t="s">
        <v>59</v>
      </c>
      <c r="E339" s="19" t="s">
        <v>255</v>
      </c>
      <c r="F339" s="19"/>
      <c r="G339" s="18" t="s">
        <v>166</v>
      </c>
      <c r="H339" s="18" t="s">
        <v>166</v>
      </c>
      <c r="I339" s="18" t="s">
        <v>35</v>
      </c>
      <c r="J339" s="18" t="s">
        <v>154</v>
      </c>
      <c r="K339" s="32" t="s">
        <v>100</v>
      </c>
      <c r="L339" s="31">
        <v>43308</v>
      </c>
      <c r="M339" s="66" t="s">
        <v>101</v>
      </c>
      <c r="N339" s="19">
        <v>7</v>
      </c>
      <c r="O339" s="19" t="str">
        <f>IFERROR(VLOOKUP(B339,'[1]SQA Test design plan'!$F$4:$K$400,4,FALSE),"")</f>
        <v/>
      </c>
      <c r="P339" s="19"/>
      <c r="Q339" s="19">
        <f>N339-P339</f>
        <v>7</v>
      </c>
      <c r="R339" s="19"/>
      <c r="S339" s="29">
        <v>43314</v>
      </c>
      <c r="T339" s="29"/>
      <c r="U339" s="29"/>
      <c r="V339" s="29"/>
      <c r="W339" s="29"/>
      <c r="X339" s="29"/>
      <c r="Y339" s="29"/>
      <c r="Z339" s="21" t="s">
        <v>102</v>
      </c>
      <c r="AA339" s="40"/>
      <c r="AB339" s="23" t="str">
        <f>IFERROR(VLOOKUP(B339,'[1]RICEW Tracker'!$C$10:$H$95,3,FALSE),"")</f>
        <v/>
      </c>
      <c r="AC339" s="23" t="str">
        <f>IFERROR(VLOOKUP(B339,'[1]RICEW Tracker'!$C$17:$H$95,4,FALSE),"")</f>
        <v/>
      </c>
      <c r="AD339" s="23" t="str">
        <f>IFERROR(VLOOKUP(B339,'[1]RICEW Tracker'!$C$17:$H$95,5,FALSE),"")</f>
        <v/>
      </c>
      <c r="AE339" s="23" t="str">
        <f>IFERROR(VLOOKUP(B339,'[1]RICEW Tracker'!$C$17:$H$95,6,FALSE),"")</f>
        <v/>
      </c>
      <c r="AF339" s="23" t="str">
        <f>IFERROR(VLOOKUP(B339,'[1]RICEW Tracker'!$C$17:$H$95,7,FALSE),"")</f>
        <v/>
      </c>
      <c r="AG339" s="23" t="str">
        <f>IFERROR(VLOOKUP(D339,'[1]RICEW Tracker'!$C$17:$H$95,8,FALSE),"")</f>
        <v/>
      </c>
      <c r="AH339" s="24" t="str">
        <f t="shared" si="5"/>
        <v>Not Started</v>
      </c>
      <c r="AI339" s="34"/>
    </row>
    <row r="340" spans="1:35" s="26" customFormat="1" ht="15" hidden="1" customHeight="1" x14ac:dyDescent="0.25">
      <c r="A340" s="14" t="e">
        <f>VLOOKUP(WICERMaster[[#This Row],[RICEW ID]],[1]Sheet4!#REF!,1,FALSE)</f>
        <v>#REF!</v>
      </c>
      <c r="B340" s="15" t="s">
        <v>1104</v>
      </c>
      <c r="C340" s="16" t="s">
        <v>1105</v>
      </c>
      <c r="D340" s="16" t="s">
        <v>59</v>
      </c>
      <c r="E340" s="19" t="s">
        <v>255</v>
      </c>
      <c r="F340" s="19"/>
      <c r="G340" s="18" t="s">
        <v>166</v>
      </c>
      <c r="H340" s="18" t="s">
        <v>166</v>
      </c>
      <c r="I340" s="18" t="s">
        <v>35</v>
      </c>
      <c r="J340" s="17" t="s">
        <v>154</v>
      </c>
      <c r="K340" s="19" t="s">
        <v>37</v>
      </c>
      <c r="L340" s="20">
        <f>VLOOKUP(B340,'[2]Data from Pivot'!$F$4:$G$224,2,FALSE)</f>
        <v>43259</v>
      </c>
      <c r="M340" s="67" t="s">
        <v>38</v>
      </c>
      <c r="N340" s="19" t="str">
        <f>IFERROR(VLOOKUP(B340,'[1]SQA Test design plan'!$F$4:$K$400,3,FALSE),"")</f>
        <v/>
      </c>
      <c r="O340" s="19" t="str">
        <f>IFERROR(VLOOKUP(B340,'[1]SQA Test design plan'!$F$4:$K$400,4,FALSE),"")</f>
        <v/>
      </c>
      <c r="P340" s="19" t="str">
        <f>IFERROR(VLOOKUP(B340,'[1]SQA Test design plan'!$F$4:$K$400,5,FALSE),"")</f>
        <v/>
      </c>
      <c r="Q340" s="19" t="str">
        <f>IFERROR(VLOOKUP(B340,'[1]SQA Test design plan'!$F$4:$K$400,6,FALSE),"")</f>
        <v/>
      </c>
      <c r="R340" s="19"/>
      <c r="S340" s="29">
        <v>43317</v>
      </c>
      <c r="T340" s="29"/>
      <c r="U340" s="29"/>
      <c r="V340" s="29"/>
      <c r="W340" s="29"/>
      <c r="X340" s="29"/>
      <c r="Y340" s="29"/>
      <c r="Z340" s="22" t="s">
        <v>39</v>
      </c>
      <c r="AA340" s="23"/>
      <c r="AB340" s="23" t="str">
        <f>IFERROR(VLOOKUP(B340,'[1]RICEW Tracker'!$C$10:$H$95,3,FALSE),"")</f>
        <v/>
      </c>
      <c r="AC340" s="23" t="str">
        <f>IFERROR(VLOOKUP(B340,'[1]RICEW Tracker'!$C$17:$H$95,4,FALSE),"")</f>
        <v/>
      </c>
      <c r="AD340" s="23" t="str">
        <f>IFERROR(VLOOKUP(B340,'[1]RICEW Tracker'!$C$17:$H$95,5,FALSE),"")</f>
        <v/>
      </c>
      <c r="AE340" s="23" t="str">
        <f>IFERROR(VLOOKUP(B340,'[1]RICEW Tracker'!$C$17:$H$95,6,FALSE),"")</f>
        <v/>
      </c>
      <c r="AF340" s="23" t="str">
        <f>IFERROR(VLOOKUP(B340,'[1]RICEW Tracker'!$C$17:$H$95,7,FALSE),"")</f>
        <v/>
      </c>
      <c r="AG340" s="23" t="str">
        <f>IFERROR(VLOOKUP(D340,'[1]RICEW Tracker'!$C$17:$H$95,8,FALSE),"")</f>
        <v/>
      </c>
      <c r="AH340" s="24" t="str">
        <f t="shared" si="5"/>
        <v>Not Started</v>
      </c>
    </row>
    <row r="341" spans="1:35" s="26" customFormat="1" ht="15" hidden="1" customHeight="1" x14ac:dyDescent="0.25">
      <c r="A341" s="14" t="e">
        <f>VLOOKUP(WICERMaster[[#This Row],[RICEW ID]],[1]Sheet4!#REF!,1,FALSE)</f>
        <v>#REF!</v>
      </c>
      <c r="B341" s="15" t="s">
        <v>1110</v>
      </c>
      <c r="C341" s="16" t="s">
        <v>1111</v>
      </c>
      <c r="D341" s="16" t="s">
        <v>59</v>
      </c>
      <c r="E341" s="19" t="s">
        <v>255</v>
      </c>
      <c r="F341" s="19"/>
      <c r="G341" s="18" t="s">
        <v>166</v>
      </c>
      <c r="H341" s="18" t="s">
        <v>166</v>
      </c>
      <c r="I341" s="18" t="s">
        <v>35</v>
      </c>
      <c r="J341" s="18" t="s">
        <v>154</v>
      </c>
      <c r="K341" s="19" t="s">
        <v>37</v>
      </c>
      <c r="L341" s="38">
        <f>VLOOKUP(B341,'[2]Data from Pivot'!$F$4:$G$224,2,FALSE)</f>
        <v>43238</v>
      </c>
      <c r="M341" s="67" t="s">
        <v>101</v>
      </c>
      <c r="N341" s="39" t="str">
        <f>IFERROR(VLOOKUP(B341,'[1]SQA Test design plan'!$F$4:$K$400,3,FALSE),"")</f>
        <v/>
      </c>
      <c r="O341" s="39" t="str">
        <f>IFERROR(VLOOKUP(B341,'[1]SQA Test design plan'!$F$4:$K$400,4,FALSE),"")</f>
        <v/>
      </c>
      <c r="P341" s="39" t="e">
        <f>ROUND(N341*80%,0)</f>
        <v>#VALUE!</v>
      </c>
      <c r="Q341" s="39" t="e">
        <f>N341-P341</f>
        <v>#VALUE!</v>
      </c>
      <c r="R341" s="39"/>
      <c r="S341" s="29">
        <v>43317</v>
      </c>
      <c r="T341" s="29"/>
      <c r="U341" s="29"/>
      <c r="V341" s="29"/>
      <c r="W341" s="29"/>
      <c r="X341" s="29"/>
      <c r="Y341" s="29"/>
      <c r="Z341" s="21" t="s">
        <v>42</v>
      </c>
      <c r="AA341" s="40"/>
      <c r="AB341" s="23" t="str">
        <f>IFERROR(VLOOKUP(B341,'[1]RICEW Tracker'!$C$10:$H$95,3,FALSE),"")</f>
        <v/>
      </c>
      <c r="AC341" s="23" t="str">
        <f>IFERROR(VLOOKUP(B341,'[1]RICEW Tracker'!$C$17:$H$95,4,FALSE),"")</f>
        <v/>
      </c>
      <c r="AD341" s="23" t="str">
        <f>IFERROR(VLOOKUP(B341,'[1]RICEW Tracker'!$C$17:$H$95,5,FALSE),"")</f>
        <v/>
      </c>
      <c r="AE341" s="23" t="str">
        <f>IFERROR(VLOOKUP(B341,'[1]RICEW Tracker'!$C$17:$H$95,6,FALSE),"")</f>
        <v/>
      </c>
      <c r="AF341" s="23" t="str">
        <f>IFERROR(VLOOKUP(B341,'[1]RICEW Tracker'!$C$17:$H$95,7,FALSE),"")</f>
        <v/>
      </c>
      <c r="AG341" s="23" t="str">
        <f>IFERROR(VLOOKUP(D341,'[1]RICEW Tracker'!$C$17:$H$95,8,FALSE),"")</f>
        <v/>
      </c>
      <c r="AH341" s="24" t="str">
        <f t="shared" si="5"/>
        <v>Not Started</v>
      </c>
      <c r="AI341" s="34"/>
    </row>
    <row r="342" spans="1:35" s="26" customFormat="1" ht="15" hidden="1" customHeight="1" x14ac:dyDescent="0.25">
      <c r="A342" s="14" t="e">
        <f>VLOOKUP(WICERMaster[[#This Row],[RICEW ID]],[1]Sheet4!#REF!,1,FALSE)</f>
        <v>#REF!</v>
      </c>
      <c r="B342" s="15" t="s">
        <v>1112</v>
      </c>
      <c r="C342" s="16" t="s">
        <v>1113</v>
      </c>
      <c r="D342" s="16" t="s">
        <v>59</v>
      </c>
      <c r="E342" s="19" t="s">
        <v>255</v>
      </c>
      <c r="F342" s="19"/>
      <c r="G342" s="18" t="s">
        <v>166</v>
      </c>
      <c r="H342" s="18" t="s">
        <v>166</v>
      </c>
      <c r="I342" s="18" t="s">
        <v>35</v>
      </c>
      <c r="J342" s="18" t="s">
        <v>154</v>
      </c>
      <c r="K342" s="32" t="s">
        <v>100</v>
      </c>
      <c r="L342" s="31">
        <v>43308</v>
      </c>
      <c r="M342" s="66" t="s">
        <v>101</v>
      </c>
      <c r="N342" s="19">
        <v>7</v>
      </c>
      <c r="O342" s="19" t="str">
        <f>IFERROR(VLOOKUP(B342,'[1]SQA Test design plan'!$F$4:$K$400,4,FALSE),"")</f>
        <v/>
      </c>
      <c r="P342" s="19"/>
      <c r="Q342" s="19">
        <f>N342-P342</f>
        <v>7</v>
      </c>
      <c r="R342" s="19"/>
      <c r="S342" s="29">
        <v>43314</v>
      </c>
      <c r="T342" s="29"/>
      <c r="U342" s="29"/>
      <c r="V342" s="29"/>
      <c r="W342" s="29"/>
      <c r="X342" s="29"/>
      <c r="Y342" s="29"/>
      <c r="Z342" s="21" t="s">
        <v>102</v>
      </c>
      <c r="AA342" s="40"/>
      <c r="AB342" s="23" t="str">
        <f>IFERROR(VLOOKUP(B342,'[1]RICEW Tracker'!$C$10:$H$95,3,FALSE),"")</f>
        <v/>
      </c>
      <c r="AC342" s="23" t="str">
        <f>IFERROR(VLOOKUP(B342,'[1]RICEW Tracker'!$C$17:$H$95,4,FALSE),"")</f>
        <v/>
      </c>
      <c r="AD342" s="23" t="str">
        <f>IFERROR(VLOOKUP(B342,'[1]RICEW Tracker'!$C$17:$H$95,5,FALSE),"")</f>
        <v/>
      </c>
      <c r="AE342" s="23" t="str">
        <f>IFERROR(VLOOKUP(B342,'[1]RICEW Tracker'!$C$17:$H$95,6,FALSE),"")</f>
        <v/>
      </c>
      <c r="AF342" s="23" t="str">
        <f>IFERROR(VLOOKUP(B342,'[1]RICEW Tracker'!$C$17:$H$95,7,FALSE),"")</f>
        <v/>
      </c>
      <c r="AG342" s="23" t="str">
        <f>IFERROR(VLOOKUP(D342,'[1]RICEW Tracker'!$C$17:$H$95,8,FALSE),"")</f>
        <v/>
      </c>
      <c r="AH342" s="24" t="str">
        <f t="shared" si="5"/>
        <v>Not Started</v>
      </c>
      <c r="AI342" s="34"/>
    </row>
    <row r="343" spans="1:35" s="26" customFormat="1" ht="15" hidden="1" customHeight="1" x14ac:dyDescent="0.25">
      <c r="A343" s="14" t="e">
        <f>VLOOKUP(WICERMaster[[#This Row],[RICEW ID]],[1]Sheet4!#REF!,1,FALSE)</f>
        <v>#REF!</v>
      </c>
      <c r="B343" s="15" t="s">
        <v>1114</v>
      </c>
      <c r="C343" s="16" t="s">
        <v>1115</v>
      </c>
      <c r="D343" s="16" t="s">
        <v>59</v>
      </c>
      <c r="E343" s="19" t="s">
        <v>255</v>
      </c>
      <c r="F343" s="19"/>
      <c r="G343" s="18" t="s">
        <v>166</v>
      </c>
      <c r="H343" s="18" t="s">
        <v>166</v>
      </c>
      <c r="I343" s="18" t="s">
        <v>35</v>
      </c>
      <c r="J343" s="18" t="s">
        <v>154</v>
      </c>
      <c r="K343" s="32" t="s">
        <v>100</v>
      </c>
      <c r="L343" s="31">
        <v>43308</v>
      </c>
      <c r="M343" s="66" t="s">
        <v>101</v>
      </c>
      <c r="N343" s="19">
        <v>7</v>
      </c>
      <c r="O343" s="19" t="str">
        <f>IFERROR(VLOOKUP(B343,'[1]SQA Test design plan'!$F$4:$K$400,4,FALSE),"")</f>
        <v/>
      </c>
      <c r="P343" s="19"/>
      <c r="Q343" s="19">
        <f>N343-P343</f>
        <v>7</v>
      </c>
      <c r="R343" s="19"/>
      <c r="S343" s="29">
        <v>43314</v>
      </c>
      <c r="T343" s="29"/>
      <c r="U343" s="29"/>
      <c r="V343" s="29"/>
      <c r="W343" s="29"/>
      <c r="X343" s="29"/>
      <c r="Y343" s="29"/>
      <c r="Z343" s="21" t="s">
        <v>102</v>
      </c>
      <c r="AA343" s="40"/>
      <c r="AB343" s="23" t="str">
        <f>IFERROR(VLOOKUP(B343,'[1]RICEW Tracker'!$C$10:$H$95,3,FALSE),"")</f>
        <v/>
      </c>
      <c r="AC343" s="23" t="str">
        <f>IFERROR(VLOOKUP(B343,'[1]RICEW Tracker'!$C$17:$H$95,4,FALSE),"")</f>
        <v/>
      </c>
      <c r="AD343" s="23" t="str">
        <f>IFERROR(VLOOKUP(B343,'[1]RICEW Tracker'!$C$17:$H$95,5,FALSE),"")</f>
        <v/>
      </c>
      <c r="AE343" s="23" t="str">
        <f>IFERROR(VLOOKUP(B343,'[1]RICEW Tracker'!$C$17:$H$95,6,FALSE),"")</f>
        <v/>
      </c>
      <c r="AF343" s="23" t="str">
        <f>IFERROR(VLOOKUP(B343,'[1]RICEW Tracker'!$C$17:$H$95,7,FALSE),"")</f>
        <v/>
      </c>
      <c r="AG343" s="23" t="str">
        <f>IFERROR(VLOOKUP(D343,'[1]RICEW Tracker'!$C$17:$H$95,8,FALSE),"")</f>
        <v/>
      </c>
      <c r="AH343" s="24" t="str">
        <f t="shared" si="5"/>
        <v>Not Started</v>
      </c>
      <c r="AI343" s="34"/>
    </row>
    <row r="344" spans="1:35" s="26" customFormat="1" ht="15" hidden="1" customHeight="1" x14ac:dyDescent="0.25">
      <c r="A344" s="14" t="e">
        <f>VLOOKUP(WICERMaster[[#This Row],[RICEW ID]],[1]Sheet4!#REF!,1,FALSE)</f>
        <v>#REF!</v>
      </c>
      <c r="B344" s="15" t="s">
        <v>1090</v>
      </c>
      <c r="C344" s="16" t="s">
        <v>1091</v>
      </c>
      <c r="D344" s="16" t="s">
        <v>59</v>
      </c>
      <c r="E344" s="17" t="s">
        <v>255</v>
      </c>
      <c r="F344" s="17"/>
      <c r="G344" s="18" t="s">
        <v>166</v>
      </c>
      <c r="H344" s="18" t="s">
        <v>166</v>
      </c>
      <c r="I344" s="18" t="s">
        <v>35</v>
      </c>
      <c r="J344" s="18" t="s">
        <v>204</v>
      </c>
      <c r="K344" s="19" t="s">
        <v>37</v>
      </c>
      <c r="L344" s="20">
        <f>VLOOKUP(B344,'[2]Data from Pivot'!$F$4:$G$224,2,FALSE)</f>
        <v>43259</v>
      </c>
      <c r="M344" s="67" t="s">
        <v>38</v>
      </c>
      <c r="N344" s="19" t="str">
        <f>IFERROR(VLOOKUP(B344,'[1]SQA Test design plan'!$F$4:$K$400,3,FALSE),"")</f>
        <v/>
      </c>
      <c r="O344" s="19" t="str">
        <f>IFERROR(VLOOKUP(B344,'[1]SQA Test design plan'!$F$4:$K$400,4,FALSE),"")</f>
        <v/>
      </c>
      <c r="P344" s="19" t="str">
        <f>IFERROR(VLOOKUP(B344,'[1]SQA Test design plan'!$F$4:$K$400,5,FALSE),"")</f>
        <v/>
      </c>
      <c r="Q344" s="19" t="str">
        <f>IFERROR(VLOOKUP(B344,'[1]SQA Test design plan'!$F$4:$K$400,6,FALSE),"")</f>
        <v/>
      </c>
      <c r="R344" s="19"/>
      <c r="S344" s="21">
        <v>43317</v>
      </c>
      <c r="T344" s="21"/>
      <c r="U344" s="21"/>
      <c r="V344" s="21"/>
      <c r="W344" s="21"/>
      <c r="X344" s="21"/>
      <c r="Y344" s="21"/>
      <c r="Z344" s="22" t="s">
        <v>39</v>
      </c>
      <c r="AA344" s="40"/>
      <c r="AB344" s="23" t="str">
        <f>IFERROR(VLOOKUP(B344,'[1]RICEW Tracker'!$C$10:$H$95,3,FALSE),"")</f>
        <v/>
      </c>
      <c r="AC344" s="23" t="str">
        <f>IFERROR(VLOOKUP(B344,'[1]RICEW Tracker'!$C$17:$H$95,4,FALSE),"")</f>
        <v/>
      </c>
      <c r="AD344" s="23" t="str">
        <f>IFERROR(VLOOKUP(B344,'[1]RICEW Tracker'!$C$17:$H$95,5,FALSE),"")</f>
        <v/>
      </c>
      <c r="AE344" s="23" t="str">
        <f>IFERROR(VLOOKUP(B344,'[1]RICEW Tracker'!$C$17:$H$95,6,FALSE),"")</f>
        <v/>
      </c>
      <c r="AF344" s="23" t="str">
        <f>IFERROR(VLOOKUP(B344,'[1]RICEW Tracker'!$C$17:$H$95,7,FALSE),"")</f>
        <v/>
      </c>
      <c r="AG344" s="23" t="str">
        <f>IFERROR(VLOOKUP(D344,'[1]RICEW Tracker'!$C$17:$H$95,8,FALSE),"")</f>
        <v/>
      </c>
      <c r="AH344" s="24" t="str">
        <f t="shared" si="5"/>
        <v>Not Started</v>
      </c>
      <c r="AI344" s="34"/>
    </row>
    <row r="345" spans="1:35" s="26" customFormat="1" ht="15" hidden="1" customHeight="1" x14ac:dyDescent="0.25">
      <c r="A345" s="14" t="e">
        <f>VLOOKUP(WICERMaster[[#This Row],[RICEW ID]],[1]Sheet4!#REF!,1,FALSE)</f>
        <v>#REF!</v>
      </c>
      <c r="B345" s="15" t="s">
        <v>1098</v>
      </c>
      <c r="C345" s="16" t="s">
        <v>1099</v>
      </c>
      <c r="D345" s="16" t="s">
        <v>59</v>
      </c>
      <c r="E345" s="17" t="s">
        <v>33</v>
      </c>
      <c r="F345" s="17"/>
      <c r="G345" s="18" t="s">
        <v>166</v>
      </c>
      <c r="H345" s="18" t="s">
        <v>166</v>
      </c>
      <c r="I345" s="18" t="s">
        <v>736</v>
      </c>
      <c r="J345" s="18" t="s">
        <v>204</v>
      </c>
      <c r="K345" s="32" t="s">
        <v>100</v>
      </c>
      <c r="L345" s="31">
        <v>43308</v>
      </c>
      <c r="M345" s="66" t="s">
        <v>101</v>
      </c>
      <c r="N345" s="19">
        <v>7</v>
      </c>
      <c r="O345" s="19" t="str">
        <f>IFERROR(VLOOKUP(B345,'[1]SQA Test design plan'!$F$4:$K$400,4,FALSE),"")</f>
        <v/>
      </c>
      <c r="P345" s="19"/>
      <c r="Q345" s="19">
        <f>N345-P345</f>
        <v>7</v>
      </c>
      <c r="R345" s="19"/>
      <c r="S345" s="21">
        <v>43314</v>
      </c>
      <c r="T345" s="21"/>
      <c r="U345" s="21"/>
      <c r="V345" s="21"/>
      <c r="W345" s="21"/>
      <c r="X345" s="21"/>
      <c r="Y345" s="21"/>
      <c r="Z345" s="21" t="s">
        <v>102</v>
      </c>
      <c r="AA345" s="40"/>
      <c r="AB345" s="23" t="str">
        <f>IFERROR(VLOOKUP(B345,'[1]RICEW Tracker'!$C$10:$H$95,3,FALSE),"")</f>
        <v/>
      </c>
      <c r="AC345" s="23" t="str">
        <f>IFERROR(VLOOKUP(B345,'[1]RICEW Tracker'!$C$17:$H$95,4,FALSE),"")</f>
        <v/>
      </c>
      <c r="AD345" s="23" t="str">
        <f>IFERROR(VLOOKUP(B345,'[1]RICEW Tracker'!$C$17:$H$95,5,FALSE),"")</f>
        <v/>
      </c>
      <c r="AE345" s="23" t="str">
        <f>IFERROR(VLOOKUP(B345,'[1]RICEW Tracker'!$C$17:$H$95,6,FALSE),"")</f>
        <v/>
      </c>
      <c r="AF345" s="23" t="str">
        <f>IFERROR(VLOOKUP(B345,'[1]RICEW Tracker'!$C$17:$H$95,7,FALSE),"")</f>
        <v/>
      </c>
      <c r="AG345" s="23" t="str">
        <f>IFERROR(VLOOKUP(D345,'[1]RICEW Tracker'!$C$17:$H$95,8,FALSE),"")</f>
        <v/>
      </c>
      <c r="AH345" s="24" t="str">
        <f t="shared" si="5"/>
        <v>Not Started</v>
      </c>
      <c r="AI345" s="34"/>
    </row>
    <row r="346" spans="1:35" s="26" customFormat="1" ht="15" hidden="1" customHeight="1" x14ac:dyDescent="0.25">
      <c r="A346" s="14" t="e">
        <f>VLOOKUP(WICERMaster[[#This Row],[RICEW ID]],[1]Sheet4!#REF!,1,FALSE)</f>
        <v>#REF!</v>
      </c>
      <c r="B346" s="15" t="s">
        <v>1102</v>
      </c>
      <c r="C346" s="16" t="s">
        <v>1103</v>
      </c>
      <c r="D346" s="16" t="s">
        <v>59</v>
      </c>
      <c r="E346" s="17" t="s">
        <v>255</v>
      </c>
      <c r="F346" s="17"/>
      <c r="G346" s="18" t="s">
        <v>166</v>
      </c>
      <c r="H346" s="18" t="s">
        <v>166</v>
      </c>
      <c r="I346" s="18" t="s">
        <v>35</v>
      </c>
      <c r="J346" s="18" t="s">
        <v>204</v>
      </c>
      <c r="K346" s="19" t="s">
        <v>37</v>
      </c>
      <c r="L346" s="38">
        <f>VLOOKUP(B346,'[2]Data from Pivot'!$F$4:$G$224,2,FALSE)</f>
        <v>43238</v>
      </c>
      <c r="M346" s="67" t="s">
        <v>101</v>
      </c>
      <c r="N346" s="39" t="str">
        <f>IFERROR(VLOOKUP(B346,'[1]SQA Test design plan'!$F$4:$K$400,3,FALSE),"")</f>
        <v/>
      </c>
      <c r="O346" s="39" t="str">
        <f>IFERROR(VLOOKUP(B346,'[1]SQA Test design plan'!$F$4:$K$400,4,FALSE),"")</f>
        <v/>
      </c>
      <c r="P346" s="39" t="e">
        <f>ROUND(N346*80%,0)</f>
        <v>#VALUE!</v>
      </c>
      <c r="Q346" s="39" t="e">
        <f>N346-P346</f>
        <v>#VALUE!</v>
      </c>
      <c r="R346" s="39"/>
      <c r="S346" s="21">
        <v>43317</v>
      </c>
      <c r="T346" s="21"/>
      <c r="U346" s="21"/>
      <c r="V346" s="21"/>
      <c r="W346" s="21"/>
      <c r="X346" s="21"/>
      <c r="Y346" s="21"/>
      <c r="Z346" s="21" t="s">
        <v>42</v>
      </c>
      <c r="AA346" s="40"/>
      <c r="AB346" s="23" t="str">
        <f>IFERROR(VLOOKUP(B346,'[1]RICEW Tracker'!$C$10:$H$95,3,FALSE),"")</f>
        <v/>
      </c>
      <c r="AC346" s="23" t="str">
        <f>IFERROR(VLOOKUP(B346,'[1]RICEW Tracker'!$C$17:$H$95,4,FALSE),"")</f>
        <v/>
      </c>
      <c r="AD346" s="23" t="str">
        <f>IFERROR(VLOOKUP(B346,'[1]RICEW Tracker'!$C$17:$H$95,5,FALSE),"")</f>
        <v/>
      </c>
      <c r="AE346" s="23" t="str">
        <f>IFERROR(VLOOKUP(B346,'[1]RICEW Tracker'!$C$17:$H$95,6,FALSE),"")</f>
        <v/>
      </c>
      <c r="AF346" s="23" t="str">
        <f>IFERROR(VLOOKUP(B346,'[1]RICEW Tracker'!$C$17:$H$95,7,FALSE),"")</f>
        <v/>
      </c>
      <c r="AG346" s="23" t="str">
        <f>IFERROR(VLOOKUP(D346,'[1]RICEW Tracker'!$C$17:$H$95,8,FALSE),"")</f>
        <v/>
      </c>
      <c r="AH346" s="24" t="str">
        <f t="shared" si="5"/>
        <v>Not Started</v>
      </c>
      <c r="AI346" s="34"/>
    </row>
    <row r="347" spans="1:35" s="26" customFormat="1" ht="15" hidden="1" customHeight="1" x14ac:dyDescent="0.25">
      <c r="A347" s="14" t="e">
        <f>VLOOKUP(WICERMaster[[#This Row],[RICEW ID]],[1]Sheet4!#REF!,1,FALSE)</f>
        <v>#REF!</v>
      </c>
      <c r="B347" s="15" t="s">
        <v>342</v>
      </c>
      <c r="C347" s="16" t="s">
        <v>343</v>
      </c>
      <c r="D347" s="16" t="s">
        <v>59</v>
      </c>
      <c r="E347" s="19" t="s">
        <v>33</v>
      </c>
      <c r="F347" s="19"/>
      <c r="G347" s="18" t="s">
        <v>45</v>
      </c>
      <c r="H347" s="18" t="s">
        <v>45</v>
      </c>
      <c r="I347" s="18" t="s">
        <v>35</v>
      </c>
      <c r="J347" s="17" t="s">
        <v>36</v>
      </c>
      <c r="K347" s="19" t="s">
        <v>37</v>
      </c>
      <c r="L347" s="20">
        <f>VLOOKUP(B347,'[2]Data from Pivot'!$F$4:$G$224,2,FALSE)</f>
        <v>43231</v>
      </c>
      <c r="M347" s="67" t="s">
        <v>101</v>
      </c>
      <c r="N347" s="19" t="str">
        <f>IFERROR(VLOOKUP(B347,'[1]SQA Test design plan'!$F$4:$K$400,3,FALSE),"")</f>
        <v/>
      </c>
      <c r="O347" s="19" t="str">
        <f>IFERROR(VLOOKUP(B347,'[1]SQA Test design plan'!$F$4:$K$400,4,FALSE),"")</f>
        <v/>
      </c>
      <c r="P347" s="19" t="str">
        <f>IFERROR(VLOOKUP(B347,'[1]SQA Test design plan'!$F$4:$K$400,5,FALSE),"")</f>
        <v/>
      </c>
      <c r="Q347" s="19" t="str">
        <f>IFERROR(VLOOKUP(B347,'[1]SQA Test design plan'!$F$4:$K$400,6,FALSE),"")</f>
        <v/>
      </c>
      <c r="R347" s="19"/>
      <c r="S347" s="29">
        <f>AA347</f>
        <v>43277</v>
      </c>
      <c r="T347" s="29"/>
      <c r="U347" s="29"/>
      <c r="V347" s="29"/>
      <c r="W347" s="29"/>
      <c r="X347" s="29"/>
      <c r="Y347" s="29"/>
      <c r="Z347" s="21" t="s">
        <v>102</v>
      </c>
      <c r="AA347" s="36">
        <v>43277</v>
      </c>
      <c r="AB347" s="23" t="str">
        <f>IFERROR(VLOOKUP(B347,'[1]RICEW Tracker'!$C$10:$H$95,3,FALSE),"")</f>
        <v/>
      </c>
      <c r="AC347" s="23" t="str">
        <f>IFERROR(VLOOKUP(B347,'[1]RICEW Tracker'!$C$17:$H$95,4,FALSE),"")</f>
        <v/>
      </c>
      <c r="AD347" s="23" t="str">
        <f>IFERROR(VLOOKUP(B347,'[1]RICEW Tracker'!$C$17:$H$95,5,FALSE),"")</f>
        <v/>
      </c>
      <c r="AE347" s="23" t="str">
        <f>IFERROR(VLOOKUP(B347,'[1]RICEW Tracker'!$C$17:$H$95,6,FALSE),"")</f>
        <v/>
      </c>
      <c r="AF347" s="23" t="str">
        <f>IFERROR(VLOOKUP(B347,'[1]RICEW Tracker'!$C$17:$H$95,7,FALSE),"")</f>
        <v/>
      </c>
      <c r="AG347" s="23" t="str">
        <f>IFERROR(VLOOKUP(D347,'[1]RICEW Tracker'!$C$17:$H$95,8,FALSE),"")</f>
        <v/>
      </c>
      <c r="AH347" s="24" t="str">
        <f t="shared" si="5"/>
        <v>Not Started</v>
      </c>
      <c r="AI347" s="37"/>
    </row>
    <row r="348" spans="1:35" s="26" customFormat="1" ht="15" hidden="1" customHeight="1" x14ac:dyDescent="0.25">
      <c r="A348" s="14" t="e">
        <f>VLOOKUP(WICERMaster[[#This Row],[RICEW ID]],[1]Sheet4!#REF!,1,FALSE)</f>
        <v>#REF!</v>
      </c>
      <c r="B348" s="15" t="s">
        <v>390</v>
      </c>
      <c r="C348" s="16" t="s">
        <v>391</v>
      </c>
      <c r="D348" s="16" t="s">
        <v>59</v>
      </c>
      <c r="E348" s="19" t="s">
        <v>33</v>
      </c>
      <c r="F348" s="19"/>
      <c r="G348" s="18" t="s">
        <v>45</v>
      </c>
      <c r="H348" s="18" t="s">
        <v>45</v>
      </c>
      <c r="I348" s="18" t="s">
        <v>35</v>
      </c>
      <c r="J348" s="17" t="s">
        <v>36</v>
      </c>
      <c r="K348" s="19" t="s">
        <v>37</v>
      </c>
      <c r="L348" s="50" t="str">
        <f>IFERROR(VLOOKUP(B348,'[1]SQA Test design plan'!$F$4:$K$400,2,FALSE),"")</f>
        <v/>
      </c>
      <c r="M348" s="68" t="s">
        <v>155</v>
      </c>
      <c r="N348" s="19" t="str">
        <f>IFERROR(VLOOKUP(B348,'[1]SQA Test design plan'!$F$4:$K$400,3,FALSE),"")</f>
        <v/>
      </c>
      <c r="O348" s="19" t="str">
        <f>IFERROR(VLOOKUP(B348,'[1]SQA Test design plan'!$F$4:$K$400,4,FALSE),"")</f>
        <v/>
      </c>
      <c r="P348" s="19" t="e">
        <f>ROUND(N348*80%,0)</f>
        <v>#VALUE!</v>
      </c>
      <c r="Q348" s="19" t="e">
        <f>N348-P348</f>
        <v>#VALUE!</v>
      </c>
      <c r="R348" s="19"/>
      <c r="S348" s="29">
        <f>AA348</f>
        <v>43277</v>
      </c>
      <c r="T348" s="29"/>
      <c r="U348" s="29"/>
      <c r="V348" s="29"/>
      <c r="W348" s="29"/>
      <c r="X348" s="29"/>
      <c r="Y348" s="29"/>
      <c r="Z348" s="21" t="s">
        <v>42</v>
      </c>
      <c r="AA348" s="36">
        <v>43277</v>
      </c>
      <c r="AB348" s="23" t="str">
        <f>IFERROR(VLOOKUP(B348,'[1]RICEW Tracker'!$C$10:$H$95,3,FALSE),"")</f>
        <v/>
      </c>
      <c r="AC348" s="23" t="str">
        <f>IFERROR(VLOOKUP(B348,'[1]RICEW Tracker'!$C$17:$H$95,4,FALSE),"")</f>
        <v/>
      </c>
      <c r="AD348" s="23" t="str">
        <f>IFERROR(VLOOKUP(B348,'[1]RICEW Tracker'!$C$17:$H$95,5,FALSE),"")</f>
        <v/>
      </c>
      <c r="AE348" s="23" t="str">
        <f>IFERROR(VLOOKUP(B348,'[1]RICEW Tracker'!$C$17:$H$95,6,FALSE),"")</f>
        <v/>
      </c>
      <c r="AF348" s="23" t="str">
        <f>IFERROR(VLOOKUP(B348,'[1]RICEW Tracker'!$C$17:$H$95,7,FALSE),"")</f>
        <v/>
      </c>
      <c r="AG348" s="23" t="str">
        <f>IFERROR(VLOOKUP(D348,'[1]RICEW Tracker'!$C$17:$H$95,8,FALSE),"")</f>
        <v/>
      </c>
      <c r="AH348" s="24" t="str">
        <f t="shared" si="5"/>
        <v>Not Started</v>
      </c>
      <c r="AI348" s="37" t="e">
        <f>AB348/N348</f>
        <v>#VALUE!</v>
      </c>
    </row>
    <row r="349" spans="1:35" s="26" customFormat="1" ht="15" hidden="1" customHeight="1" x14ac:dyDescent="0.25">
      <c r="A349" s="14" t="e">
        <f>VLOOKUP(WICERMaster[[#This Row],[RICEW ID]],[1]Sheet4!#REF!,1,FALSE)</f>
        <v>#REF!</v>
      </c>
      <c r="B349" s="15" t="s">
        <v>437</v>
      </c>
      <c r="C349" s="16" t="s">
        <v>438</v>
      </c>
      <c r="D349" s="16" t="s">
        <v>59</v>
      </c>
      <c r="E349" s="19" t="s">
        <v>33</v>
      </c>
      <c r="F349" s="19"/>
      <c r="G349" s="18" t="s">
        <v>45</v>
      </c>
      <c r="H349" s="18" t="s">
        <v>45</v>
      </c>
      <c r="I349" s="18" t="s">
        <v>35</v>
      </c>
      <c r="J349" s="17" t="s">
        <v>36</v>
      </c>
      <c r="K349" s="19" t="s">
        <v>37</v>
      </c>
      <c r="L349" s="21">
        <f>VLOOKUP(B349,'[2]Data from Pivot'!$F$4:$G$224,2,FALSE)</f>
        <v>43238</v>
      </c>
      <c r="M349" s="67" t="s">
        <v>155</v>
      </c>
      <c r="N349" s="39" t="str">
        <f>IFERROR(VLOOKUP(B349,'[1]SQA Test design plan'!$F$4:$K$400,3,FALSE),"")</f>
        <v/>
      </c>
      <c r="O349" s="39" t="str">
        <f>IFERROR(VLOOKUP(B349,'[1]SQA Test design plan'!$F$4:$K$400,4,FALSE),"")</f>
        <v/>
      </c>
      <c r="P349" s="39" t="e">
        <f>ROUND(N349*80%,0)</f>
        <v>#VALUE!</v>
      </c>
      <c r="Q349" s="39" t="e">
        <f>N349-P349</f>
        <v>#VALUE!</v>
      </c>
      <c r="R349" s="39"/>
      <c r="S349" s="29">
        <f>AA349</f>
        <v>43277</v>
      </c>
      <c r="T349" s="29"/>
      <c r="U349" s="29"/>
      <c r="V349" s="29"/>
      <c r="W349" s="29"/>
      <c r="X349" s="29"/>
      <c r="Y349" s="29"/>
      <c r="Z349" s="21" t="s">
        <v>42</v>
      </c>
      <c r="AA349" s="36">
        <v>43277</v>
      </c>
      <c r="AB349" s="23" t="str">
        <f>IFERROR(VLOOKUP(B349,'[1]RICEW Tracker'!$C$10:$H$95,3,FALSE),"")</f>
        <v/>
      </c>
      <c r="AC349" s="23" t="str">
        <f>IFERROR(VLOOKUP(B349,'[1]RICEW Tracker'!$C$17:$H$95,4,FALSE),"")</f>
        <v/>
      </c>
      <c r="AD349" s="23" t="str">
        <f>IFERROR(VLOOKUP(B349,'[1]RICEW Tracker'!$C$17:$H$95,5,FALSE),"")</f>
        <v/>
      </c>
      <c r="AE349" s="23" t="str">
        <f>IFERROR(VLOOKUP(B349,'[1]RICEW Tracker'!$C$17:$H$95,6,FALSE),"")</f>
        <v/>
      </c>
      <c r="AF349" s="23" t="str">
        <f>IFERROR(VLOOKUP(B349,'[1]RICEW Tracker'!$C$17:$H$95,7,FALSE),"")</f>
        <v/>
      </c>
      <c r="AG349" s="23" t="str">
        <f>IFERROR(VLOOKUP(D349,'[1]RICEW Tracker'!$C$17:$H$95,8,FALSE),"")</f>
        <v/>
      </c>
      <c r="AH349" s="24" t="str">
        <f t="shared" si="5"/>
        <v>Not Started</v>
      </c>
      <c r="AI349" s="37"/>
    </row>
    <row r="350" spans="1:35" s="26" customFormat="1" ht="15" hidden="1" customHeight="1" x14ac:dyDescent="0.25">
      <c r="A350" s="14" t="e">
        <f>VLOOKUP(WICERMaster[[#This Row],[RICEW ID]],[1]Sheet4!#REF!,1,FALSE)</f>
        <v>#REF!</v>
      </c>
      <c r="B350" s="15" t="s">
        <v>702</v>
      </c>
      <c r="C350" s="16" t="s">
        <v>703</v>
      </c>
      <c r="D350" s="16" t="s">
        <v>59</v>
      </c>
      <c r="E350" s="19" t="s">
        <v>66</v>
      </c>
      <c r="F350" s="19"/>
      <c r="G350" s="18" t="s">
        <v>45</v>
      </c>
      <c r="H350" s="18" t="s">
        <v>45</v>
      </c>
      <c r="I350" s="18" t="s">
        <v>35</v>
      </c>
      <c r="J350" s="17" t="s">
        <v>36</v>
      </c>
      <c r="K350" s="19" t="s">
        <v>37</v>
      </c>
      <c r="L350" s="50" t="str">
        <f>IFERROR(VLOOKUP(B350,'[1]SQA Test design plan'!$F$4:$K$400,2,FALSE),"")</f>
        <v/>
      </c>
      <c r="M350" s="68" t="s">
        <v>155</v>
      </c>
      <c r="N350" s="19" t="str">
        <f>IFERROR(VLOOKUP(B350,'[1]SQA Test design plan'!$F$4:$K$400,3,FALSE),"")</f>
        <v/>
      </c>
      <c r="O350" s="19" t="str">
        <f>IFERROR(VLOOKUP(B350,'[1]SQA Test design plan'!$F$4:$K$400,4,FALSE),"")</f>
        <v/>
      </c>
      <c r="P350" s="19" t="e">
        <f>ROUND(N350*80%,0)</f>
        <v>#VALUE!</v>
      </c>
      <c r="Q350" s="19" t="e">
        <f>N350-P350</f>
        <v>#VALUE!</v>
      </c>
      <c r="R350" s="19"/>
      <c r="S350" s="29">
        <v>43306</v>
      </c>
      <c r="T350" s="29"/>
      <c r="U350" s="29"/>
      <c r="V350" s="29"/>
      <c r="W350" s="29"/>
      <c r="X350" s="29"/>
      <c r="Y350" s="29"/>
      <c r="Z350" s="21" t="s">
        <v>42</v>
      </c>
      <c r="AA350" s="23"/>
      <c r="AB350" s="23" t="str">
        <f>IFERROR(VLOOKUP(B350,'[1]RICEW Tracker'!$C$10:$H$95,3,FALSE),"")</f>
        <v/>
      </c>
      <c r="AC350" s="23" t="str">
        <f>IFERROR(VLOOKUP(B350,'[1]RICEW Tracker'!$C$17:$H$95,4,FALSE),"")</f>
        <v/>
      </c>
      <c r="AD350" s="23" t="str">
        <f>IFERROR(VLOOKUP(B350,'[1]RICEW Tracker'!$C$17:$H$95,5,FALSE),"")</f>
        <v/>
      </c>
      <c r="AE350" s="23" t="str">
        <f>IFERROR(VLOOKUP(B350,'[1]RICEW Tracker'!$C$17:$H$95,6,FALSE),"")</f>
        <v/>
      </c>
      <c r="AF350" s="23" t="str">
        <f>IFERROR(VLOOKUP(B350,'[1]RICEW Tracker'!$C$17:$H$95,7,FALSE),"")</f>
        <v/>
      </c>
      <c r="AG350" s="23" t="str">
        <f>IFERROR(VLOOKUP(D350,'[1]RICEW Tracker'!$C$17:$H$95,8,FALSE),"")</f>
        <v/>
      </c>
      <c r="AH350" s="24" t="str">
        <f t="shared" si="5"/>
        <v>Not Started</v>
      </c>
      <c r="AI350" s="37"/>
    </row>
    <row r="351" spans="1:35" s="26" customFormat="1" ht="15" hidden="1" customHeight="1" x14ac:dyDescent="0.25">
      <c r="A351" s="14" t="e">
        <f>VLOOKUP(WICERMaster[[#This Row],[RICEW ID]],[1]Sheet4!#REF!,1,FALSE)</f>
        <v>#REF!</v>
      </c>
      <c r="B351" s="15" t="s">
        <v>924</v>
      </c>
      <c r="C351" s="16" t="s">
        <v>925</v>
      </c>
      <c r="D351" s="16" t="s">
        <v>59</v>
      </c>
      <c r="E351" s="19" t="s">
        <v>69</v>
      </c>
      <c r="F351" s="19"/>
      <c r="G351" s="18" t="s">
        <v>45</v>
      </c>
      <c r="H351" s="18" t="s">
        <v>45</v>
      </c>
      <c r="I351" s="18" t="s">
        <v>35</v>
      </c>
      <c r="J351" s="17" t="s">
        <v>36</v>
      </c>
      <c r="K351" s="19" t="s">
        <v>37</v>
      </c>
      <c r="L351" s="31">
        <f>VLOOKUP(B351,'[2]Data from Pivot'!$F$4:$G$224,2,FALSE)</f>
        <v>43234</v>
      </c>
      <c r="M351" s="67" t="s">
        <v>38</v>
      </c>
      <c r="N351" s="19" t="str">
        <f>IFERROR(VLOOKUP(B351,'[1]SQA Test design plan'!$F$4:$K$400,3,FALSE),"")</f>
        <v/>
      </c>
      <c r="O351" s="19" t="str">
        <f>IFERROR(VLOOKUP(B351,'[1]SQA Test design plan'!$F$4:$K$400,4,FALSE),"")</f>
        <v/>
      </c>
      <c r="P351" s="19" t="str">
        <f>IFERROR(VLOOKUP(B351,'[1]SQA Test design plan'!$F$4:$K$400,5,FALSE),"")</f>
        <v/>
      </c>
      <c r="Q351" s="19" t="str">
        <f>IFERROR(VLOOKUP(B351,'[1]SQA Test design plan'!$F$4:$K$400,6,FALSE),"")</f>
        <v/>
      </c>
      <c r="R351" s="19"/>
      <c r="S351" s="29">
        <v>43297</v>
      </c>
      <c r="T351" s="29"/>
      <c r="U351" s="29"/>
      <c r="V351" s="29"/>
      <c r="W351" s="29"/>
      <c r="X351" s="29"/>
      <c r="Y351" s="29"/>
      <c r="Z351" s="21" t="s">
        <v>42</v>
      </c>
      <c r="AA351" s="36">
        <v>43285</v>
      </c>
      <c r="AB351" s="23" t="str">
        <f>IFERROR(VLOOKUP(B351,'[1]RICEW Tracker'!$C$10:$H$95,3,FALSE),"")</f>
        <v/>
      </c>
      <c r="AC351" s="23" t="str">
        <f>IFERROR(VLOOKUP(B351,'[1]RICEW Tracker'!$C$17:$H$95,4,FALSE),"")</f>
        <v/>
      </c>
      <c r="AD351" s="23" t="str">
        <f>IFERROR(VLOOKUP(B351,'[1]RICEW Tracker'!$C$17:$H$95,5,FALSE),"")</f>
        <v/>
      </c>
      <c r="AE351" s="23" t="str">
        <f>IFERROR(VLOOKUP(B351,'[1]RICEW Tracker'!$C$17:$H$95,6,FALSE),"")</f>
        <v/>
      </c>
      <c r="AF351" s="23" t="str">
        <f>IFERROR(VLOOKUP(B351,'[1]RICEW Tracker'!$C$17:$H$95,7,FALSE),"")</f>
        <v/>
      </c>
      <c r="AG351" s="23" t="str">
        <f>IFERROR(VLOOKUP(D351,'[1]RICEW Tracker'!$C$17:$H$95,8,FALSE),"")</f>
        <v/>
      </c>
      <c r="AH351" s="24" t="str">
        <f t="shared" si="5"/>
        <v>Not Started</v>
      </c>
      <c r="AI351" s="37"/>
    </row>
    <row r="352" spans="1:35" s="26" customFormat="1" ht="15" hidden="1" customHeight="1" x14ac:dyDescent="0.25">
      <c r="A352" s="14" t="e">
        <f>VLOOKUP(WICERMaster[[#This Row],[RICEW ID]],[1]Sheet4!#REF!,1,FALSE)</f>
        <v>#REF!</v>
      </c>
      <c r="B352" s="15" t="s">
        <v>964</v>
      </c>
      <c r="C352" s="25" t="s">
        <v>965</v>
      </c>
      <c r="D352" s="16" t="s">
        <v>59</v>
      </c>
      <c r="E352" s="19" t="s">
        <v>69</v>
      </c>
      <c r="F352" s="19"/>
      <c r="G352" s="18" t="s">
        <v>45</v>
      </c>
      <c r="H352" s="18" t="s">
        <v>45</v>
      </c>
      <c r="I352" s="18" t="s">
        <v>35</v>
      </c>
      <c r="J352" s="17" t="s">
        <v>36</v>
      </c>
      <c r="K352" s="19" t="s">
        <v>37</v>
      </c>
      <c r="L352" s="31">
        <f>VLOOKUP(B352,'[2]Data from Pivot'!$F$4:$G$224,2,FALSE)</f>
        <v>43263</v>
      </c>
      <c r="M352" s="67" t="s">
        <v>38</v>
      </c>
      <c r="N352" s="19" t="str">
        <f>IFERROR(VLOOKUP(B352,'[1]SQA Test design plan'!$F$4:$K$400,3,FALSE),"")</f>
        <v/>
      </c>
      <c r="O352" s="19" t="str">
        <f>IFERROR(VLOOKUP(B352,'[1]SQA Test design plan'!$F$4:$K$400,4,FALSE),"")</f>
        <v/>
      </c>
      <c r="P352" s="19" t="str">
        <f>IFERROR(VLOOKUP(B352,'[1]SQA Test design plan'!$F$4:$K$400,5,FALSE),"")</f>
        <v/>
      </c>
      <c r="Q352" s="19" t="str">
        <f>IFERROR(VLOOKUP(B352,'[1]SQA Test design plan'!$F$4:$K$400,6,FALSE),"")</f>
        <v/>
      </c>
      <c r="R352" s="19"/>
      <c r="S352" s="29">
        <v>43297</v>
      </c>
      <c r="T352" s="29"/>
      <c r="U352" s="29"/>
      <c r="V352" s="29"/>
      <c r="W352" s="29"/>
      <c r="X352" s="29"/>
      <c r="Y352" s="29"/>
      <c r="Z352" s="21" t="s">
        <v>42</v>
      </c>
      <c r="AA352" s="36">
        <v>43277</v>
      </c>
      <c r="AB352" s="23" t="str">
        <f>IFERROR(VLOOKUP(B352,'[1]RICEW Tracker'!$C$10:$H$95,3,FALSE),"")</f>
        <v/>
      </c>
      <c r="AC352" s="23" t="str">
        <f>IFERROR(VLOOKUP(B352,'[1]RICEW Tracker'!$C$17:$H$95,4,FALSE),"")</f>
        <v/>
      </c>
      <c r="AD352" s="23" t="str">
        <f>IFERROR(VLOOKUP(B352,'[1]RICEW Tracker'!$C$17:$H$95,5,FALSE),"")</f>
        <v/>
      </c>
      <c r="AE352" s="23" t="str">
        <f>IFERROR(VLOOKUP(B352,'[1]RICEW Tracker'!$C$17:$H$95,6,FALSE),"")</f>
        <v/>
      </c>
      <c r="AF352" s="23" t="str">
        <f>IFERROR(VLOOKUP(B352,'[1]RICEW Tracker'!$C$17:$H$95,7,FALSE),"")</f>
        <v/>
      </c>
      <c r="AG352" s="23" t="str">
        <f>IFERROR(VLOOKUP(D352,'[1]RICEW Tracker'!$C$17:$H$95,8,FALSE),"")</f>
        <v/>
      </c>
      <c r="AH352" s="24" t="str">
        <f t="shared" si="5"/>
        <v>Not Started</v>
      </c>
      <c r="AI352" s="37"/>
    </row>
    <row r="353" spans="1:35" s="26" customFormat="1" ht="15" hidden="1" customHeight="1" x14ac:dyDescent="0.25">
      <c r="A353" s="14" t="e">
        <f>VLOOKUP(WICERMaster[[#This Row],[RICEW ID]],[1]Sheet4!#REF!,1,FALSE)</f>
        <v>#REF!</v>
      </c>
      <c r="B353" s="15" t="s">
        <v>374</v>
      </c>
      <c r="C353" s="16" t="s">
        <v>375</v>
      </c>
      <c r="D353" s="16" t="s">
        <v>59</v>
      </c>
      <c r="E353" s="19" t="s">
        <v>33</v>
      </c>
      <c r="F353" s="19"/>
      <c r="G353" s="18" t="s">
        <v>45</v>
      </c>
      <c r="H353" s="18" t="s">
        <v>45</v>
      </c>
      <c r="I353" s="18" t="s">
        <v>35</v>
      </c>
      <c r="J353" s="17" t="s">
        <v>179</v>
      </c>
      <c r="K353" s="32" t="s">
        <v>100</v>
      </c>
      <c r="L353" s="46" t="e">
        <f>VLOOKUP(B353,'[1]SQA Execution Plan'!$C$13:$BG$76,51,FALSE)</f>
        <v>#N/A</v>
      </c>
      <c r="M353" s="67" t="s">
        <v>155</v>
      </c>
      <c r="N353" s="47" t="e">
        <f>VLOOKUP(B353,'[1]SQA Execution Plan'!$C$13:$BG$76,54,FALSE)</f>
        <v>#N/A</v>
      </c>
      <c r="O353" s="47" t="e">
        <f>VLOOKUP(B353,'[1]SQA Execution Plan'!$C$13:$BG$76,55,FALSE)</f>
        <v>#N/A</v>
      </c>
      <c r="P353" s="47" t="e">
        <f>VLOOKUP(B353,'[1]SQA Execution Plan'!$C$13:$BG$76,56,FALSE)</f>
        <v>#N/A</v>
      </c>
      <c r="Q353" s="47" t="e">
        <f>VLOOKUP(B353,'[1]SQA Execution Plan'!$C$13:$BG$76,57,FALSE)</f>
        <v>#N/A</v>
      </c>
      <c r="R353" s="47"/>
      <c r="S353" s="29" t="e">
        <f>#REF!+3</f>
        <v>#REF!</v>
      </c>
      <c r="T353" s="29"/>
      <c r="U353" s="29"/>
      <c r="V353" s="29"/>
      <c r="W353" s="29"/>
      <c r="X353" s="29"/>
      <c r="Y353" s="29"/>
      <c r="Z353" s="21" t="s">
        <v>42</v>
      </c>
      <c r="AA353" s="23"/>
      <c r="AB353" s="23" t="str">
        <f>IFERROR(VLOOKUP(B353,'[1]RICEW Tracker'!$C$10:$H$95,3,FALSE),"")</f>
        <v/>
      </c>
      <c r="AC353" s="23" t="str">
        <f>IFERROR(VLOOKUP(B353,'[1]RICEW Tracker'!$C$17:$H$95,4,FALSE),"")</f>
        <v/>
      </c>
      <c r="AD353" s="23" t="str">
        <f>IFERROR(VLOOKUP(B353,'[1]RICEW Tracker'!$C$17:$H$95,5,FALSE),"")</f>
        <v/>
      </c>
      <c r="AE353" s="23" t="str">
        <f>IFERROR(VLOOKUP(B353,'[1]RICEW Tracker'!$C$17:$H$95,6,FALSE),"")</f>
        <v/>
      </c>
      <c r="AF353" s="23" t="str">
        <f>IFERROR(VLOOKUP(B353,'[1]RICEW Tracker'!$C$17:$H$95,7,FALSE),"")</f>
        <v/>
      </c>
      <c r="AG353" s="23" t="str">
        <f>IFERROR(VLOOKUP(D353,'[1]RICEW Tracker'!$C$17:$H$95,8,FALSE),"")</f>
        <v/>
      </c>
      <c r="AH353" s="24" t="str">
        <f t="shared" si="5"/>
        <v/>
      </c>
      <c r="AI353" s="37"/>
    </row>
    <row r="354" spans="1:35" s="26" customFormat="1" ht="15" hidden="1" customHeight="1" x14ac:dyDescent="0.25">
      <c r="A354" s="14" t="e">
        <f>VLOOKUP(WICERMaster[[#This Row],[RICEW ID]],[1]Sheet4!#REF!,1,FALSE)</f>
        <v>#REF!</v>
      </c>
      <c r="B354" s="15" t="s">
        <v>392</v>
      </c>
      <c r="C354" s="16" t="s">
        <v>393</v>
      </c>
      <c r="D354" s="16" t="s">
        <v>59</v>
      </c>
      <c r="E354" s="19" t="s">
        <v>33</v>
      </c>
      <c r="F354" s="19"/>
      <c r="G354" s="18" t="s">
        <v>45</v>
      </c>
      <c r="H354" s="18" t="s">
        <v>45</v>
      </c>
      <c r="I354" s="18" t="s">
        <v>35</v>
      </c>
      <c r="J354" s="17" t="s">
        <v>179</v>
      </c>
      <c r="K354" s="32" t="s">
        <v>100</v>
      </c>
      <c r="L354" s="29">
        <v>43287</v>
      </c>
      <c r="M354" s="68" t="s">
        <v>155</v>
      </c>
      <c r="N354" s="19">
        <v>7</v>
      </c>
      <c r="O354" s="19" t="str">
        <f>IFERROR(VLOOKUP(B354,'[1]SQA Test design plan'!$F$4:$K$400,4,FALSE),"")</f>
        <v/>
      </c>
      <c r="P354" s="19">
        <f>ROUND(N354*80%,0)</f>
        <v>6</v>
      </c>
      <c r="Q354" s="19">
        <f>N354-P354</f>
        <v>1</v>
      </c>
      <c r="R354" s="19"/>
      <c r="S354" s="29" t="e">
        <f>#REF!+3</f>
        <v>#REF!</v>
      </c>
      <c r="T354" s="29"/>
      <c r="U354" s="29"/>
      <c r="V354" s="29"/>
      <c r="W354" s="29"/>
      <c r="X354" s="29"/>
      <c r="Y354" s="29"/>
      <c r="Z354" s="21" t="s">
        <v>42</v>
      </c>
      <c r="AA354" s="23"/>
      <c r="AB354" s="23" t="str">
        <f>IFERROR(VLOOKUP(B354,'[1]RICEW Tracker'!$C$10:$H$95,3,FALSE),"")</f>
        <v/>
      </c>
      <c r="AC354" s="23" t="str">
        <f>IFERROR(VLOOKUP(B354,'[1]RICEW Tracker'!$C$17:$H$95,4,FALSE),"")</f>
        <v/>
      </c>
      <c r="AD354" s="23" t="str">
        <f>IFERROR(VLOOKUP(B354,'[1]RICEW Tracker'!$C$17:$H$95,5,FALSE),"")</f>
        <v/>
      </c>
      <c r="AE354" s="23" t="str">
        <f>IFERROR(VLOOKUP(B354,'[1]RICEW Tracker'!$C$17:$H$95,6,FALSE),"")</f>
        <v/>
      </c>
      <c r="AF354" s="23" t="str">
        <f>IFERROR(VLOOKUP(B354,'[1]RICEW Tracker'!$C$17:$H$95,7,FALSE),"")</f>
        <v/>
      </c>
      <c r="AG354" s="23" t="str">
        <f>IFERROR(VLOOKUP(D354,'[1]RICEW Tracker'!$C$17:$H$95,8,FALSE),"")</f>
        <v/>
      </c>
      <c r="AH354" s="24" t="str">
        <f t="shared" si="5"/>
        <v>Not Started</v>
      </c>
      <c r="AI354" s="37"/>
    </row>
    <row r="355" spans="1:35" s="26" customFormat="1" ht="15" hidden="1" customHeight="1" x14ac:dyDescent="0.25">
      <c r="A355" s="14" t="e">
        <f>VLOOKUP(WICERMaster[[#This Row],[RICEW ID]],[1]Sheet4!#REF!,1,FALSE)</f>
        <v>#REF!</v>
      </c>
      <c r="B355" s="15" t="s">
        <v>402</v>
      </c>
      <c r="C355" s="16" t="s">
        <v>403</v>
      </c>
      <c r="D355" s="16" t="s">
        <v>59</v>
      </c>
      <c r="E355" s="19" t="s">
        <v>33</v>
      </c>
      <c r="F355" s="19"/>
      <c r="G355" s="18" t="s">
        <v>45</v>
      </c>
      <c r="H355" s="18" t="s">
        <v>45</v>
      </c>
      <c r="I355" s="18" t="s">
        <v>35</v>
      </c>
      <c r="J355" s="17" t="s">
        <v>179</v>
      </c>
      <c r="K355" s="32" t="s">
        <v>100</v>
      </c>
      <c r="L355" s="29" t="e">
        <f>VLOOKUP(B355,'[1]SQA Execution Plan'!$C$13:$BG$76,51,FALSE)</f>
        <v>#N/A</v>
      </c>
      <c r="M355" s="67" t="s">
        <v>155</v>
      </c>
      <c r="N355" s="47" t="e">
        <f>VLOOKUP(B355,'[1]SQA Execution Plan'!$C$13:$BG$76,54,FALSE)</f>
        <v>#N/A</v>
      </c>
      <c r="O355" s="47" t="e">
        <f>VLOOKUP(B355,'[1]SQA Execution Plan'!$C$13:$BG$76,55,FALSE)</f>
        <v>#N/A</v>
      </c>
      <c r="P355" s="47" t="e">
        <f>VLOOKUP(B355,'[1]SQA Execution Plan'!$C$13:$BG$76,56,FALSE)</f>
        <v>#N/A</v>
      </c>
      <c r="Q355" s="47" t="e">
        <f>VLOOKUP(B355,'[1]SQA Execution Plan'!$C$13:$BG$76,57,FALSE)</f>
        <v>#N/A</v>
      </c>
      <c r="R355" s="47"/>
      <c r="S355" s="29" t="e">
        <f>#REF!+4</f>
        <v>#REF!</v>
      </c>
      <c r="T355" s="29"/>
      <c r="U355" s="29"/>
      <c r="V355" s="29"/>
      <c r="W355" s="29"/>
      <c r="X355" s="29"/>
      <c r="Y355" s="29"/>
      <c r="Z355" s="21" t="s">
        <v>42</v>
      </c>
      <c r="AA355" s="23"/>
      <c r="AB355" s="23" t="str">
        <f>IFERROR(VLOOKUP(B355,'[1]RICEW Tracker'!$C$10:$H$95,3,FALSE),"")</f>
        <v/>
      </c>
      <c r="AC355" s="23" t="str">
        <f>IFERROR(VLOOKUP(B355,'[1]RICEW Tracker'!$C$17:$H$95,4,FALSE),"")</f>
        <v/>
      </c>
      <c r="AD355" s="23" t="str">
        <f>IFERROR(VLOOKUP(B355,'[1]RICEW Tracker'!$C$17:$H$95,5,FALSE),"")</f>
        <v/>
      </c>
      <c r="AE355" s="23" t="str">
        <f>IFERROR(VLOOKUP(B355,'[1]RICEW Tracker'!$C$17:$H$95,6,FALSE),"")</f>
        <v/>
      </c>
      <c r="AF355" s="23" t="str">
        <f>IFERROR(VLOOKUP(B355,'[1]RICEW Tracker'!$C$17:$H$95,7,FALSE),"")</f>
        <v/>
      </c>
      <c r="AG355" s="23" t="str">
        <f>IFERROR(VLOOKUP(D355,'[1]RICEW Tracker'!$C$17:$H$95,8,FALSE),"")</f>
        <v/>
      </c>
      <c r="AH355" s="24" t="str">
        <f t="shared" si="5"/>
        <v/>
      </c>
      <c r="AI355" s="37"/>
    </row>
    <row r="356" spans="1:35" s="14" customFormat="1" ht="15" hidden="1" customHeight="1" x14ac:dyDescent="0.25">
      <c r="A356" s="14" t="e">
        <f>VLOOKUP(WICERMaster[[#This Row],[RICEW ID]],[1]Sheet4!#REF!,1,FALSE)</f>
        <v>#REF!</v>
      </c>
      <c r="B356" s="15" t="s">
        <v>420</v>
      </c>
      <c r="C356" s="16" t="s">
        <v>421</v>
      </c>
      <c r="D356" s="16" t="s">
        <v>59</v>
      </c>
      <c r="E356" s="19" t="s">
        <v>33</v>
      </c>
      <c r="F356" s="19"/>
      <c r="G356" s="18" t="s">
        <v>45</v>
      </c>
      <c r="H356" s="18" t="s">
        <v>45</v>
      </c>
      <c r="I356" s="18" t="s">
        <v>35</v>
      </c>
      <c r="J356" s="17" t="s">
        <v>179</v>
      </c>
      <c r="K356" s="32" t="s">
        <v>100</v>
      </c>
      <c r="L356" s="29" t="e">
        <f>VLOOKUP(B356,'[1]SQA Execution Plan'!$C$13:$BG$76,51,FALSE)</f>
        <v>#N/A</v>
      </c>
      <c r="M356" s="67" t="s">
        <v>155</v>
      </c>
      <c r="N356" s="47" t="e">
        <f>VLOOKUP(B356,'[1]SQA Execution Plan'!$C$13:$BG$76,54,FALSE)</f>
        <v>#N/A</v>
      </c>
      <c r="O356" s="47" t="e">
        <f>VLOOKUP(B356,'[1]SQA Execution Plan'!$C$13:$BG$76,55,FALSE)</f>
        <v>#N/A</v>
      </c>
      <c r="P356" s="47" t="e">
        <f>VLOOKUP(B356,'[1]SQA Execution Plan'!$C$13:$BG$76,56,FALSE)</f>
        <v>#N/A</v>
      </c>
      <c r="Q356" s="47" t="e">
        <f>VLOOKUP(B356,'[1]SQA Execution Plan'!$C$13:$BG$76,57,FALSE)</f>
        <v>#N/A</v>
      </c>
      <c r="R356" s="47"/>
      <c r="S356" s="29" t="e">
        <f>#REF!+6</f>
        <v>#REF!</v>
      </c>
      <c r="T356" s="29"/>
      <c r="U356" s="29"/>
      <c r="V356" s="29"/>
      <c r="W356" s="29"/>
      <c r="X356" s="29"/>
      <c r="Y356" s="29"/>
      <c r="Z356" s="21" t="s">
        <v>42</v>
      </c>
      <c r="AA356" s="23"/>
      <c r="AB356" s="23" t="str">
        <f>IFERROR(VLOOKUP(B356,'[1]RICEW Tracker'!$C$10:$H$95,3,FALSE),"")</f>
        <v/>
      </c>
      <c r="AC356" s="23" t="str">
        <f>IFERROR(VLOOKUP(B356,'[1]RICEW Tracker'!$C$17:$H$95,4,FALSE),"")</f>
        <v/>
      </c>
      <c r="AD356" s="23" t="str">
        <f>IFERROR(VLOOKUP(B356,'[1]RICEW Tracker'!$C$17:$H$95,5,FALSE),"")</f>
        <v/>
      </c>
      <c r="AE356" s="23" t="str">
        <f>IFERROR(VLOOKUP(B356,'[1]RICEW Tracker'!$C$17:$H$95,6,FALSE),"")</f>
        <v/>
      </c>
      <c r="AF356" s="23" t="str">
        <f>IFERROR(VLOOKUP(B356,'[1]RICEW Tracker'!$C$17:$H$95,7,FALSE),"")</f>
        <v/>
      </c>
      <c r="AG356" s="23" t="str">
        <f>IFERROR(VLOOKUP(D356,'[1]RICEW Tracker'!$C$17:$H$95,8,FALSE),"")</f>
        <v/>
      </c>
      <c r="AH356" s="24" t="str">
        <f t="shared" si="5"/>
        <v/>
      </c>
      <c r="AI356" s="37"/>
    </row>
    <row r="357" spans="1:35" s="26" customFormat="1" ht="15" hidden="1" customHeight="1" x14ac:dyDescent="0.25">
      <c r="A357" s="14" t="e">
        <f>VLOOKUP(WICERMaster[[#This Row],[RICEW ID]],[1]Sheet4!#REF!,1,FALSE)</f>
        <v>#REF!</v>
      </c>
      <c r="B357" s="15" t="s">
        <v>447</v>
      </c>
      <c r="C357" s="16" t="s">
        <v>448</v>
      </c>
      <c r="D357" s="16" t="s">
        <v>59</v>
      </c>
      <c r="E357" s="19" t="s">
        <v>33</v>
      </c>
      <c r="F357" s="19"/>
      <c r="G357" s="18" t="s">
        <v>45</v>
      </c>
      <c r="H357" s="18" t="s">
        <v>45</v>
      </c>
      <c r="I357" s="18" t="s">
        <v>35</v>
      </c>
      <c r="J357" s="17" t="s">
        <v>179</v>
      </c>
      <c r="K357" s="32" t="s">
        <v>100</v>
      </c>
      <c r="L357" s="29">
        <v>43294</v>
      </c>
      <c r="M357" s="66" t="s">
        <v>101</v>
      </c>
      <c r="N357" s="19">
        <v>7</v>
      </c>
      <c r="O357" s="19" t="str">
        <f>IFERROR(VLOOKUP(B357,'[1]SQA Test design plan'!$F$4:$K$400,4,FALSE),"")</f>
        <v/>
      </c>
      <c r="P357" s="19"/>
      <c r="Q357" s="19">
        <f>N357-P357</f>
        <v>7</v>
      </c>
      <c r="R357" s="19"/>
      <c r="S357" s="29">
        <v>43314</v>
      </c>
      <c r="T357" s="29"/>
      <c r="U357" s="29"/>
      <c r="V357" s="29"/>
      <c r="W357" s="29"/>
      <c r="X357" s="29"/>
      <c r="Y357" s="29"/>
      <c r="Z357" s="21" t="s">
        <v>102</v>
      </c>
      <c r="AA357" s="23"/>
      <c r="AB357" s="23" t="str">
        <f>IFERROR(VLOOKUP(B357,'[1]RICEW Tracker'!$C$10:$H$95,3,FALSE),"")</f>
        <v/>
      </c>
      <c r="AC357" s="23" t="str">
        <f>IFERROR(VLOOKUP(B357,'[1]RICEW Tracker'!$C$17:$H$95,4,FALSE),"")</f>
        <v/>
      </c>
      <c r="AD357" s="23" t="str">
        <f>IFERROR(VLOOKUP(B357,'[1]RICEW Tracker'!$C$17:$H$95,5,FALSE),"")</f>
        <v/>
      </c>
      <c r="AE357" s="23" t="str">
        <f>IFERROR(VLOOKUP(B357,'[1]RICEW Tracker'!$C$17:$H$95,6,FALSE),"")</f>
        <v/>
      </c>
      <c r="AF357" s="23" t="str">
        <f>IFERROR(VLOOKUP(B357,'[1]RICEW Tracker'!$C$17:$H$95,7,FALSE),"")</f>
        <v/>
      </c>
      <c r="AG357" s="23" t="str">
        <f>IFERROR(VLOOKUP(D357,'[1]RICEW Tracker'!$C$17:$H$95,8,FALSE),"")</f>
        <v/>
      </c>
      <c r="AH357" s="24" t="str">
        <f t="shared" si="5"/>
        <v>Not Started</v>
      </c>
      <c r="AI357" s="37"/>
    </row>
    <row r="358" spans="1:35" s="26" customFormat="1" ht="15" hidden="1" customHeight="1" x14ac:dyDescent="0.25">
      <c r="A358" s="14" t="e">
        <f>VLOOKUP(WICERMaster[[#This Row],[RICEW ID]],[1]Sheet4!#REF!,1,FALSE)</f>
        <v>#REF!</v>
      </c>
      <c r="B358" s="15" t="s">
        <v>676</v>
      </c>
      <c r="C358" s="16" t="s">
        <v>677</v>
      </c>
      <c r="D358" s="16" t="s">
        <v>59</v>
      </c>
      <c r="E358" s="19" t="s">
        <v>66</v>
      </c>
      <c r="F358" s="19"/>
      <c r="G358" s="18" t="s">
        <v>45</v>
      </c>
      <c r="H358" s="18" t="s">
        <v>45</v>
      </c>
      <c r="I358" s="18" t="s">
        <v>35</v>
      </c>
      <c r="J358" s="17" t="s">
        <v>179</v>
      </c>
      <c r="K358" s="32" t="s">
        <v>100</v>
      </c>
      <c r="L358" s="29" t="e">
        <f>VLOOKUP(B358,'[1]SQA Execution Plan'!$C$13:$BG$76,51,FALSE)</f>
        <v>#N/A</v>
      </c>
      <c r="M358" s="67" t="s">
        <v>155</v>
      </c>
      <c r="N358" s="47" t="e">
        <f>VLOOKUP(B358,'[1]SQA Execution Plan'!$C$13:$BG$76,54,FALSE)</f>
        <v>#N/A</v>
      </c>
      <c r="O358" s="47" t="e">
        <f>VLOOKUP(B358,'[1]SQA Execution Plan'!$C$13:$BG$76,55,FALSE)</f>
        <v>#N/A</v>
      </c>
      <c r="P358" s="47" t="e">
        <f>VLOOKUP(B358,'[1]SQA Execution Plan'!$C$13:$BG$76,56,FALSE)</f>
        <v>#N/A</v>
      </c>
      <c r="Q358" s="47" t="e">
        <f>VLOOKUP(B358,'[1]SQA Execution Plan'!$C$13:$BG$76,57,FALSE)</f>
        <v>#N/A</v>
      </c>
      <c r="R358" s="47"/>
      <c r="S358" s="29" t="e">
        <f>#REF!+3</f>
        <v>#REF!</v>
      </c>
      <c r="T358" s="29"/>
      <c r="U358" s="29"/>
      <c r="V358" s="29"/>
      <c r="W358" s="29"/>
      <c r="X358" s="29"/>
      <c r="Y358" s="29"/>
      <c r="Z358" s="21" t="s">
        <v>42</v>
      </c>
      <c r="AA358" s="23"/>
      <c r="AB358" s="23" t="str">
        <f>IFERROR(VLOOKUP(B358,'[1]RICEW Tracker'!$C$10:$H$95,3,FALSE),"")</f>
        <v/>
      </c>
      <c r="AC358" s="23" t="str">
        <f>IFERROR(VLOOKUP(B358,'[1]RICEW Tracker'!$C$17:$H$95,4,FALSE),"")</f>
        <v/>
      </c>
      <c r="AD358" s="23" t="str">
        <f>IFERROR(VLOOKUP(B358,'[1]RICEW Tracker'!$C$17:$H$95,5,FALSE),"")</f>
        <v/>
      </c>
      <c r="AE358" s="23" t="str">
        <f>IFERROR(VLOOKUP(B358,'[1]RICEW Tracker'!$C$17:$H$95,6,FALSE),"")</f>
        <v/>
      </c>
      <c r="AF358" s="23" t="str">
        <f>IFERROR(VLOOKUP(B358,'[1]RICEW Tracker'!$C$17:$H$95,7,FALSE),"")</f>
        <v/>
      </c>
      <c r="AG358" s="23" t="str">
        <f>IFERROR(VLOOKUP(D358,'[1]RICEW Tracker'!$C$17:$H$95,8,FALSE),"")</f>
        <v/>
      </c>
      <c r="AH358" s="24" t="str">
        <f t="shared" si="5"/>
        <v/>
      </c>
      <c r="AI358" s="37"/>
    </row>
    <row r="359" spans="1:35" s="26" customFormat="1" ht="15" hidden="1" customHeight="1" x14ac:dyDescent="0.25">
      <c r="A359" s="14" t="e">
        <f>VLOOKUP(WICERMaster[[#This Row],[RICEW ID]],[1]Sheet4!#REF!,1,FALSE)</f>
        <v>#REF!</v>
      </c>
      <c r="B359" s="15" t="s">
        <v>694</v>
      </c>
      <c r="C359" s="16" t="s">
        <v>695</v>
      </c>
      <c r="D359" s="16" t="s">
        <v>59</v>
      </c>
      <c r="E359" s="19" t="s">
        <v>66</v>
      </c>
      <c r="F359" s="19"/>
      <c r="G359" s="18" t="s">
        <v>45</v>
      </c>
      <c r="H359" s="18" t="s">
        <v>45</v>
      </c>
      <c r="I359" s="18" t="s">
        <v>35</v>
      </c>
      <c r="J359" s="17" t="s">
        <v>179</v>
      </c>
      <c r="K359" s="19" t="s">
        <v>37</v>
      </c>
      <c r="L359" s="21">
        <f>VLOOKUP(B359,'[2]Data from Pivot'!$F$4:$G$224,2,FALSE)</f>
        <v>43259</v>
      </c>
      <c r="M359" s="67" t="s">
        <v>155</v>
      </c>
      <c r="N359" s="39" t="str">
        <f>IFERROR(VLOOKUP(B359,'[1]SQA Test design plan'!$F$4:$K$400,3,FALSE),"")</f>
        <v/>
      </c>
      <c r="O359" s="39" t="str">
        <f>IFERROR(VLOOKUP(B359,'[1]SQA Test design plan'!$F$4:$K$400,4,FALSE),"")</f>
        <v/>
      </c>
      <c r="P359" s="39" t="e">
        <f>ROUND(N359*80%,0)</f>
        <v>#VALUE!</v>
      </c>
      <c r="Q359" s="39" t="e">
        <f>N359-P359</f>
        <v>#VALUE!</v>
      </c>
      <c r="R359" s="39"/>
      <c r="S359" s="29">
        <v>43294</v>
      </c>
      <c r="T359" s="29"/>
      <c r="U359" s="29"/>
      <c r="V359" s="29"/>
      <c r="W359" s="29"/>
      <c r="X359" s="29"/>
      <c r="Y359" s="29"/>
      <c r="Z359" s="21" t="s">
        <v>42</v>
      </c>
      <c r="AA359" s="23"/>
      <c r="AB359" s="23" t="str">
        <f>IFERROR(VLOOKUP(B359,'[1]RICEW Tracker'!$C$10:$H$95,3,FALSE),"")</f>
        <v/>
      </c>
      <c r="AC359" s="23" t="str">
        <f>IFERROR(VLOOKUP(B359,'[1]RICEW Tracker'!$C$17:$H$95,4,FALSE),"")</f>
        <v/>
      </c>
      <c r="AD359" s="23" t="str">
        <f>IFERROR(VLOOKUP(B359,'[1]RICEW Tracker'!$C$17:$H$95,5,FALSE),"")</f>
        <v/>
      </c>
      <c r="AE359" s="23" t="str">
        <f>IFERROR(VLOOKUP(B359,'[1]RICEW Tracker'!$C$17:$H$95,6,FALSE),"")</f>
        <v/>
      </c>
      <c r="AF359" s="23" t="str">
        <f>IFERROR(VLOOKUP(B359,'[1]RICEW Tracker'!$C$17:$H$95,7,FALSE),"")</f>
        <v/>
      </c>
      <c r="AG359" s="23" t="str">
        <f>IFERROR(VLOOKUP(D359,'[1]RICEW Tracker'!$C$17:$H$95,8,FALSE),"")</f>
        <v/>
      </c>
      <c r="AH359" s="24" t="str">
        <f t="shared" si="5"/>
        <v>Not Started</v>
      </c>
      <c r="AI359" s="37"/>
    </row>
    <row r="360" spans="1:35" s="26" customFormat="1" ht="15" hidden="1" customHeight="1" x14ac:dyDescent="0.25">
      <c r="A360" s="14" t="e">
        <f>VLOOKUP(WICERMaster[[#This Row],[RICEW ID]],[1]Sheet4!#REF!,1,FALSE)</f>
        <v>#REF!</v>
      </c>
      <c r="B360" s="15" t="s">
        <v>922</v>
      </c>
      <c r="C360" s="25" t="s">
        <v>923</v>
      </c>
      <c r="D360" s="16" t="s">
        <v>59</v>
      </c>
      <c r="E360" s="19" t="s">
        <v>69</v>
      </c>
      <c r="F360" s="19"/>
      <c r="G360" s="18" t="s">
        <v>45</v>
      </c>
      <c r="H360" s="18" t="s">
        <v>45</v>
      </c>
      <c r="I360" s="18" t="s">
        <v>35</v>
      </c>
      <c r="J360" s="17" t="s">
        <v>179</v>
      </c>
      <c r="K360" s="32" t="s">
        <v>100</v>
      </c>
      <c r="L360" s="46" t="e">
        <f>VLOOKUP(B360,'[1]SQA Execution Plan'!$C$13:$BG$76,51,FALSE)</f>
        <v>#N/A</v>
      </c>
      <c r="M360" s="67" t="s">
        <v>155</v>
      </c>
      <c r="N360" s="47" t="e">
        <f>VLOOKUP(B360,'[1]SQA Execution Plan'!$C$13:$BG$76,54,FALSE)</f>
        <v>#N/A</v>
      </c>
      <c r="O360" s="47" t="e">
        <f>VLOOKUP(B360,'[1]SQA Execution Plan'!$C$13:$BG$76,55,FALSE)</f>
        <v>#N/A</v>
      </c>
      <c r="P360" s="47" t="e">
        <f>VLOOKUP(B360,'[1]SQA Execution Plan'!$C$13:$BG$76,56,FALSE)</f>
        <v>#N/A</v>
      </c>
      <c r="Q360" s="47" t="e">
        <f>VLOOKUP(B360,'[1]SQA Execution Plan'!$C$13:$BG$76,57,FALSE)</f>
        <v>#N/A</v>
      </c>
      <c r="R360" s="47"/>
      <c r="S360" s="29" t="e">
        <f>#REF!+3</f>
        <v>#REF!</v>
      </c>
      <c r="T360" s="29"/>
      <c r="U360" s="29"/>
      <c r="V360" s="29"/>
      <c r="W360" s="29"/>
      <c r="X360" s="29"/>
      <c r="Y360" s="29"/>
      <c r="Z360" s="21" t="s">
        <v>42</v>
      </c>
      <c r="AA360" s="24"/>
      <c r="AB360" s="23" t="str">
        <f>IFERROR(VLOOKUP(B360,'[1]RICEW Tracker'!$C$10:$H$95,3,FALSE),"")</f>
        <v/>
      </c>
      <c r="AC360" s="23" t="str">
        <f>IFERROR(VLOOKUP(B360,'[1]RICEW Tracker'!$C$17:$H$95,4,FALSE),"")</f>
        <v/>
      </c>
      <c r="AD360" s="23" t="str">
        <f>IFERROR(VLOOKUP(B360,'[1]RICEW Tracker'!$C$17:$H$95,5,FALSE),"")</f>
        <v/>
      </c>
      <c r="AE360" s="23" t="str">
        <f>IFERROR(VLOOKUP(B360,'[1]RICEW Tracker'!$C$17:$H$95,6,FALSE),"")</f>
        <v/>
      </c>
      <c r="AF360" s="23" t="str">
        <f>IFERROR(VLOOKUP(B360,'[1]RICEW Tracker'!$C$17:$H$95,7,FALSE),"")</f>
        <v/>
      </c>
      <c r="AG360" s="23" t="str">
        <f>IFERROR(VLOOKUP(D360,'[1]RICEW Tracker'!$C$17:$H$95,8,FALSE),"")</f>
        <v/>
      </c>
      <c r="AH360" s="24" t="str">
        <f t="shared" si="5"/>
        <v/>
      </c>
      <c r="AI360" s="37"/>
    </row>
    <row r="361" spans="1:35" s="26" customFormat="1" ht="15" hidden="1" customHeight="1" x14ac:dyDescent="0.25">
      <c r="A361" s="14" t="e">
        <f>VLOOKUP(WICERMaster[[#This Row],[RICEW ID]],[1]Sheet4!#REF!,1,FALSE)</f>
        <v>#REF!</v>
      </c>
      <c r="B361" s="15" t="s">
        <v>926</v>
      </c>
      <c r="C361" s="16" t="s">
        <v>927</v>
      </c>
      <c r="D361" s="16" t="s">
        <v>59</v>
      </c>
      <c r="E361" s="19" t="s">
        <v>69</v>
      </c>
      <c r="F361" s="19"/>
      <c r="G361" s="18" t="s">
        <v>45</v>
      </c>
      <c r="H361" s="18" t="s">
        <v>45</v>
      </c>
      <c r="I361" s="18" t="s">
        <v>35</v>
      </c>
      <c r="J361" s="17" t="s">
        <v>179</v>
      </c>
      <c r="K361" s="32" t="s">
        <v>100</v>
      </c>
      <c r="L361" s="31">
        <v>43301</v>
      </c>
      <c r="M361" s="66" t="s">
        <v>101</v>
      </c>
      <c r="N361" s="19">
        <v>7</v>
      </c>
      <c r="O361" s="19" t="str">
        <f>IFERROR(VLOOKUP(B361,'[1]SQA Test design plan'!$F$4:$K$400,4,FALSE),"")</f>
        <v/>
      </c>
      <c r="P361" s="19"/>
      <c r="Q361" s="19">
        <f>N361-P361</f>
        <v>7</v>
      </c>
      <c r="R361" s="19"/>
      <c r="S361" s="29">
        <v>43313</v>
      </c>
      <c r="T361" s="29"/>
      <c r="U361" s="29"/>
      <c r="V361" s="29"/>
      <c r="W361" s="29"/>
      <c r="X361" s="29"/>
      <c r="Y361" s="29"/>
      <c r="Z361" s="21" t="s">
        <v>102</v>
      </c>
      <c r="AA361" s="24"/>
      <c r="AB361" s="23" t="str">
        <f>IFERROR(VLOOKUP(B361,'[1]RICEW Tracker'!$C$10:$H$95,3,FALSE),"")</f>
        <v/>
      </c>
      <c r="AC361" s="23" t="str">
        <f>IFERROR(VLOOKUP(B361,'[1]RICEW Tracker'!$C$17:$H$95,4,FALSE),"")</f>
        <v/>
      </c>
      <c r="AD361" s="23" t="str">
        <f>IFERROR(VLOOKUP(B361,'[1]RICEW Tracker'!$C$17:$H$95,5,FALSE),"")</f>
        <v/>
      </c>
      <c r="AE361" s="23" t="str">
        <f>IFERROR(VLOOKUP(B361,'[1]RICEW Tracker'!$C$17:$H$95,6,FALSE),"")</f>
        <v/>
      </c>
      <c r="AF361" s="23" t="str">
        <f>IFERROR(VLOOKUP(B361,'[1]RICEW Tracker'!$C$17:$H$95,7,FALSE),"")</f>
        <v/>
      </c>
      <c r="AG361" s="23" t="str">
        <f>IFERROR(VLOOKUP(D361,'[1]RICEW Tracker'!$C$17:$H$95,8,FALSE),"")</f>
        <v/>
      </c>
      <c r="AH361" s="24" t="str">
        <f t="shared" si="5"/>
        <v>Not Started</v>
      </c>
      <c r="AI361" s="37"/>
    </row>
    <row r="362" spans="1:35" s="26" customFormat="1" ht="15" hidden="1" customHeight="1" x14ac:dyDescent="0.25">
      <c r="A362" s="14" t="e">
        <f>VLOOKUP(WICERMaster[[#This Row],[RICEW ID]],[1]Sheet4!#REF!,1,FALSE)</f>
        <v>#REF!</v>
      </c>
      <c r="B362" s="15" t="s">
        <v>942</v>
      </c>
      <c r="C362" s="16" t="s">
        <v>943</v>
      </c>
      <c r="D362" s="16" t="s">
        <v>59</v>
      </c>
      <c r="E362" s="19" t="s">
        <v>69</v>
      </c>
      <c r="F362" s="19"/>
      <c r="G362" s="18" t="s">
        <v>45</v>
      </c>
      <c r="H362" s="18" t="s">
        <v>45</v>
      </c>
      <c r="I362" s="18" t="s">
        <v>35</v>
      </c>
      <c r="J362" s="17" t="s">
        <v>179</v>
      </c>
      <c r="K362" s="32" t="s">
        <v>100</v>
      </c>
      <c r="L362" s="46" t="e">
        <f>VLOOKUP(B362,'[1]SQA Execution Plan'!$C$13:$BG$76,51,FALSE)</f>
        <v>#N/A</v>
      </c>
      <c r="M362" s="67" t="s">
        <v>155</v>
      </c>
      <c r="N362" s="47" t="e">
        <f>VLOOKUP(B362,'[1]SQA Execution Plan'!$C$13:$BG$76,54,FALSE)</f>
        <v>#N/A</v>
      </c>
      <c r="O362" s="47" t="e">
        <f>VLOOKUP(B362,'[1]SQA Execution Plan'!$C$13:$BG$76,55,FALSE)</f>
        <v>#N/A</v>
      </c>
      <c r="P362" s="47" t="e">
        <f>VLOOKUP(B362,'[1]SQA Execution Plan'!$C$13:$BG$76,56,FALSE)</f>
        <v>#N/A</v>
      </c>
      <c r="Q362" s="47" t="e">
        <f>VLOOKUP(B362,'[1]SQA Execution Plan'!$C$13:$BG$76,57,FALSE)</f>
        <v>#N/A</v>
      </c>
      <c r="R362" s="47"/>
      <c r="S362" s="29" t="e">
        <f>#REF!+3</f>
        <v>#REF!</v>
      </c>
      <c r="T362" s="29"/>
      <c r="U362" s="29"/>
      <c r="V362" s="29"/>
      <c r="W362" s="29"/>
      <c r="X362" s="29"/>
      <c r="Y362" s="29"/>
      <c r="Z362" s="21" t="s">
        <v>42</v>
      </c>
      <c r="AA362" s="24"/>
      <c r="AB362" s="23" t="str">
        <f>IFERROR(VLOOKUP(B362,'[1]RICEW Tracker'!$C$10:$H$95,3,FALSE),"")</f>
        <v/>
      </c>
      <c r="AC362" s="23" t="str">
        <f>IFERROR(VLOOKUP(B362,'[1]RICEW Tracker'!$C$17:$H$95,4,FALSE),"")</f>
        <v/>
      </c>
      <c r="AD362" s="23" t="str">
        <f>IFERROR(VLOOKUP(B362,'[1]RICEW Tracker'!$C$17:$H$95,5,FALSE),"")</f>
        <v/>
      </c>
      <c r="AE362" s="23" t="str">
        <f>IFERROR(VLOOKUP(B362,'[1]RICEW Tracker'!$C$17:$H$95,6,FALSE),"")</f>
        <v/>
      </c>
      <c r="AF362" s="23" t="str">
        <f>IFERROR(VLOOKUP(B362,'[1]RICEW Tracker'!$C$17:$H$95,7,FALSE),"")</f>
        <v/>
      </c>
      <c r="AG362" s="23" t="str">
        <f>IFERROR(VLOOKUP(D362,'[1]RICEW Tracker'!$C$17:$H$95,8,FALSE),"")</f>
        <v/>
      </c>
      <c r="AH362" s="24" t="str">
        <f t="shared" si="5"/>
        <v/>
      </c>
      <c r="AI362" s="37"/>
    </row>
    <row r="363" spans="1:35" s="26" customFormat="1" ht="15" hidden="1" customHeight="1" x14ac:dyDescent="0.25">
      <c r="A363" s="14" t="e">
        <f>VLOOKUP(WICERMaster[[#This Row],[RICEW ID]],[1]Sheet4!#REF!,1,FALSE)</f>
        <v>#REF!</v>
      </c>
      <c r="B363" s="15" t="s">
        <v>944</v>
      </c>
      <c r="C363" s="16" t="s">
        <v>945</v>
      </c>
      <c r="D363" s="16" t="s">
        <v>59</v>
      </c>
      <c r="E363" s="19" t="s">
        <v>69</v>
      </c>
      <c r="F363" s="19"/>
      <c r="G363" s="18" t="s">
        <v>45</v>
      </c>
      <c r="H363" s="18" t="s">
        <v>45</v>
      </c>
      <c r="I363" s="18" t="s">
        <v>35</v>
      </c>
      <c r="J363" s="17" t="s">
        <v>179</v>
      </c>
      <c r="K363" s="32" t="s">
        <v>100</v>
      </c>
      <c r="L363" s="46" t="e">
        <f>VLOOKUP(B363,'[1]SQA Execution Plan'!$C$13:$BG$76,51,FALSE)</f>
        <v>#N/A</v>
      </c>
      <c r="M363" s="67" t="s">
        <v>155</v>
      </c>
      <c r="N363" s="47" t="e">
        <f>VLOOKUP(B363,'[1]SQA Execution Plan'!$C$13:$BG$76,54,FALSE)</f>
        <v>#N/A</v>
      </c>
      <c r="O363" s="47" t="e">
        <f>VLOOKUP(B363,'[1]SQA Execution Plan'!$C$13:$BG$76,55,FALSE)</f>
        <v>#N/A</v>
      </c>
      <c r="P363" s="47" t="e">
        <f>VLOOKUP(B363,'[1]SQA Execution Plan'!$C$13:$BG$76,56,FALSE)</f>
        <v>#N/A</v>
      </c>
      <c r="Q363" s="47" t="e">
        <f>VLOOKUP(B363,'[1]SQA Execution Plan'!$C$13:$BG$76,57,FALSE)</f>
        <v>#N/A</v>
      </c>
      <c r="R363" s="47"/>
      <c r="S363" s="29" t="e">
        <f>#REF!+3</f>
        <v>#REF!</v>
      </c>
      <c r="T363" s="29"/>
      <c r="U363" s="29"/>
      <c r="V363" s="29"/>
      <c r="W363" s="29"/>
      <c r="X363" s="29"/>
      <c r="Y363" s="29"/>
      <c r="Z363" s="21" t="s">
        <v>42</v>
      </c>
      <c r="AA363" s="24"/>
      <c r="AB363" s="23" t="str">
        <f>IFERROR(VLOOKUP(B363,'[1]RICEW Tracker'!$C$10:$H$95,3,FALSE),"")</f>
        <v/>
      </c>
      <c r="AC363" s="23" t="str">
        <f>IFERROR(VLOOKUP(B363,'[1]RICEW Tracker'!$C$17:$H$95,4,FALSE),"")</f>
        <v/>
      </c>
      <c r="AD363" s="23" t="str">
        <f>IFERROR(VLOOKUP(B363,'[1]RICEW Tracker'!$C$17:$H$95,5,FALSE),"")</f>
        <v/>
      </c>
      <c r="AE363" s="23" t="str">
        <f>IFERROR(VLOOKUP(B363,'[1]RICEW Tracker'!$C$17:$H$95,6,FALSE),"")</f>
        <v/>
      </c>
      <c r="AF363" s="23" t="str">
        <f>IFERROR(VLOOKUP(B363,'[1]RICEW Tracker'!$C$17:$H$95,7,FALSE),"")</f>
        <v/>
      </c>
      <c r="AG363" s="23" t="str">
        <f>IFERROR(VLOOKUP(D363,'[1]RICEW Tracker'!$C$17:$H$95,8,FALSE),"")</f>
        <v/>
      </c>
      <c r="AH363" s="24" t="str">
        <f t="shared" si="5"/>
        <v/>
      </c>
      <c r="AI363" s="37"/>
    </row>
    <row r="364" spans="1:35" s="26" customFormat="1" ht="15" hidden="1" customHeight="1" x14ac:dyDescent="0.25">
      <c r="A364" s="14" t="e">
        <f>VLOOKUP(WICERMaster[[#This Row],[RICEW ID]],[1]Sheet4!#REF!,1,FALSE)</f>
        <v>#REF!</v>
      </c>
      <c r="B364" s="15" t="s">
        <v>946</v>
      </c>
      <c r="C364" s="25" t="s">
        <v>947</v>
      </c>
      <c r="D364" s="16" t="s">
        <v>59</v>
      </c>
      <c r="E364" s="19" t="s">
        <v>69</v>
      </c>
      <c r="F364" s="19"/>
      <c r="G364" s="18" t="s">
        <v>45</v>
      </c>
      <c r="H364" s="18" t="s">
        <v>45</v>
      </c>
      <c r="I364" s="18" t="s">
        <v>35</v>
      </c>
      <c r="J364" s="17" t="s">
        <v>179</v>
      </c>
      <c r="K364" s="32" t="s">
        <v>100</v>
      </c>
      <c r="L364" s="46" t="e">
        <f>VLOOKUP(B364,'[1]SQA Execution Plan'!$C$13:$BG$76,51,FALSE)</f>
        <v>#N/A</v>
      </c>
      <c r="M364" s="67" t="s">
        <v>155</v>
      </c>
      <c r="N364" s="47" t="e">
        <f>VLOOKUP(B364,'[1]SQA Execution Plan'!$C$13:$BG$76,54,FALSE)</f>
        <v>#N/A</v>
      </c>
      <c r="O364" s="47" t="e">
        <f>VLOOKUP(B364,'[1]SQA Execution Plan'!$C$13:$BG$76,55,FALSE)</f>
        <v>#N/A</v>
      </c>
      <c r="P364" s="47" t="e">
        <f>VLOOKUP(B364,'[1]SQA Execution Plan'!$C$13:$BG$76,56,FALSE)</f>
        <v>#N/A</v>
      </c>
      <c r="Q364" s="47" t="e">
        <f>VLOOKUP(B364,'[1]SQA Execution Plan'!$C$13:$BG$76,57,FALSE)</f>
        <v>#N/A</v>
      </c>
      <c r="R364" s="47"/>
      <c r="S364" s="29" t="e">
        <f>#REF!+3</f>
        <v>#REF!</v>
      </c>
      <c r="T364" s="29"/>
      <c r="U364" s="29"/>
      <c r="V364" s="29"/>
      <c r="W364" s="29"/>
      <c r="X364" s="29"/>
      <c r="Y364" s="29"/>
      <c r="Z364" s="21" t="s">
        <v>42</v>
      </c>
      <c r="AA364" s="24"/>
      <c r="AB364" s="23" t="str">
        <f>IFERROR(VLOOKUP(B364,'[1]RICEW Tracker'!$C$10:$H$95,3,FALSE),"")</f>
        <v/>
      </c>
      <c r="AC364" s="23" t="str">
        <f>IFERROR(VLOOKUP(B364,'[1]RICEW Tracker'!$C$17:$H$95,4,FALSE),"")</f>
        <v/>
      </c>
      <c r="AD364" s="23" t="str">
        <f>IFERROR(VLOOKUP(B364,'[1]RICEW Tracker'!$C$17:$H$95,5,FALSE),"")</f>
        <v/>
      </c>
      <c r="AE364" s="23" t="str">
        <f>IFERROR(VLOOKUP(B364,'[1]RICEW Tracker'!$C$17:$H$95,6,FALSE),"")</f>
        <v/>
      </c>
      <c r="AF364" s="23" t="str">
        <f>IFERROR(VLOOKUP(B364,'[1]RICEW Tracker'!$C$17:$H$95,7,FALSE),"")</f>
        <v/>
      </c>
      <c r="AG364" s="23" t="str">
        <f>IFERROR(VLOOKUP(D364,'[1]RICEW Tracker'!$C$17:$H$95,8,FALSE),"")</f>
        <v/>
      </c>
      <c r="AH364" s="24" t="str">
        <f t="shared" si="5"/>
        <v/>
      </c>
      <c r="AI364" s="37"/>
    </row>
    <row r="365" spans="1:35" s="14" customFormat="1" ht="15" hidden="1" customHeight="1" x14ac:dyDescent="0.25">
      <c r="A365" s="14" t="e">
        <f>VLOOKUP(WICERMaster[[#This Row],[RICEW ID]],[1]Sheet4!#REF!,1,FALSE)</f>
        <v>#REF!</v>
      </c>
      <c r="B365" s="15" t="s">
        <v>948</v>
      </c>
      <c r="C365" s="16" t="s">
        <v>949</v>
      </c>
      <c r="D365" s="16" t="s">
        <v>59</v>
      </c>
      <c r="E365" s="19" t="s">
        <v>69</v>
      </c>
      <c r="F365" s="19"/>
      <c r="G365" s="18" t="s">
        <v>45</v>
      </c>
      <c r="H365" s="18" t="s">
        <v>45</v>
      </c>
      <c r="I365" s="18" t="s">
        <v>35</v>
      </c>
      <c r="J365" s="17" t="s">
        <v>179</v>
      </c>
      <c r="K365" s="32" t="s">
        <v>100</v>
      </c>
      <c r="L365" s="46" t="e">
        <f>VLOOKUP(B365,'[1]SQA Execution Plan'!$C$13:$BG$76,51,FALSE)</f>
        <v>#N/A</v>
      </c>
      <c r="M365" s="67" t="s">
        <v>155</v>
      </c>
      <c r="N365" s="47" t="e">
        <f>VLOOKUP(B365,'[1]SQA Execution Plan'!$C$13:$BG$76,54,FALSE)</f>
        <v>#N/A</v>
      </c>
      <c r="O365" s="47" t="e">
        <f>VLOOKUP(B365,'[1]SQA Execution Plan'!$C$13:$BG$76,55,FALSE)</f>
        <v>#N/A</v>
      </c>
      <c r="P365" s="47" t="e">
        <f>VLOOKUP(B365,'[1]SQA Execution Plan'!$C$13:$BG$76,56,FALSE)</f>
        <v>#N/A</v>
      </c>
      <c r="Q365" s="47" t="e">
        <f>VLOOKUP(B365,'[1]SQA Execution Plan'!$C$13:$BG$76,57,FALSE)</f>
        <v>#N/A</v>
      </c>
      <c r="R365" s="47"/>
      <c r="S365" s="29" t="e">
        <f>#REF!+3</f>
        <v>#REF!</v>
      </c>
      <c r="T365" s="29"/>
      <c r="U365" s="29"/>
      <c r="V365" s="29"/>
      <c r="W365" s="29"/>
      <c r="X365" s="29"/>
      <c r="Y365" s="29"/>
      <c r="Z365" s="21" t="s">
        <v>42</v>
      </c>
      <c r="AA365" s="24"/>
      <c r="AB365" s="23" t="str">
        <f>IFERROR(VLOOKUP(B365,'[1]RICEW Tracker'!$C$10:$H$95,3,FALSE),"")</f>
        <v/>
      </c>
      <c r="AC365" s="23" t="str">
        <f>IFERROR(VLOOKUP(B365,'[1]RICEW Tracker'!$C$17:$H$95,4,FALSE),"")</f>
        <v/>
      </c>
      <c r="AD365" s="23" t="str">
        <f>IFERROR(VLOOKUP(B365,'[1]RICEW Tracker'!$C$17:$H$95,5,FALSE),"")</f>
        <v/>
      </c>
      <c r="AE365" s="23" t="str">
        <f>IFERROR(VLOOKUP(B365,'[1]RICEW Tracker'!$C$17:$H$95,6,FALSE),"")</f>
        <v/>
      </c>
      <c r="AF365" s="23" t="str">
        <f>IFERROR(VLOOKUP(B365,'[1]RICEW Tracker'!$C$17:$H$95,7,FALSE),"")</f>
        <v/>
      </c>
      <c r="AG365" s="23" t="str">
        <f>IFERROR(VLOOKUP(D365,'[1]RICEW Tracker'!$C$17:$H$95,8,FALSE),"")</f>
        <v/>
      </c>
      <c r="AH365" s="24" t="str">
        <f t="shared" si="5"/>
        <v/>
      </c>
      <c r="AI365" s="37"/>
    </row>
    <row r="366" spans="1:35" s="26" customFormat="1" ht="15" hidden="1" customHeight="1" x14ac:dyDescent="0.25">
      <c r="A366" s="14" t="e">
        <f>VLOOKUP(WICERMaster[[#This Row],[RICEW ID]],[1]Sheet4!#REF!,1,FALSE)</f>
        <v>#REF!</v>
      </c>
      <c r="B366" s="15" t="s">
        <v>956</v>
      </c>
      <c r="C366" s="16" t="s">
        <v>957</v>
      </c>
      <c r="D366" s="16" t="s">
        <v>59</v>
      </c>
      <c r="E366" s="19" t="s">
        <v>69</v>
      </c>
      <c r="F366" s="19"/>
      <c r="G366" s="18" t="s">
        <v>45</v>
      </c>
      <c r="H366" s="18" t="s">
        <v>45</v>
      </c>
      <c r="I366" s="18" t="s">
        <v>35</v>
      </c>
      <c r="J366" s="17" t="s">
        <v>179</v>
      </c>
      <c r="K366" s="32" t="s">
        <v>100</v>
      </c>
      <c r="L366" s="46" t="e">
        <f>VLOOKUP(B366,'[1]SQA Execution Plan'!$C$13:$BG$76,51,FALSE)</f>
        <v>#N/A</v>
      </c>
      <c r="M366" s="67" t="s">
        <v>155</v>
      </c>
      <c r="N366" s="47" t="e">
        <f>VLOOKUP(B366,'[1]SQA Execution Plan'!$C$13:$BG$76,54,FALSE)</f>
        <v>#N/A</v>
      </c>
      <c r="O366" s="47" t="e">
        <f>VLOOKUP(B366,'[1]SQA Execution Plan'!$C$13:$BG$76,55,FALSE)</f>
        <v>#N/A</v>
      </c>
      <c r="P366" s="47" t="e">
        <f>VLOOKUP(B366,'[1]SQA Execution Plan'!$C$13:$BG$76,56,FALSE)</f>
        <v>#N/A</v>
      </c>
      <c r="Q366" s="47" t="e">
        <f>VLOOKUP(B366,'[1]SQA Execution Plan'!$C$13:$BG$76,57,FALSE)</f>
        <v>#N/A</v>
      </c>
      <c r="R366" s="47"/>
      <c r="S366" s="29" t="e">
        <f>#REF!+3</f>
        <v>#REF!</v>
      </c>
      <c r="T366" s="29"/>
      <c r="U366" s="29"/>
      <c r="V366" s="29"/>
      <c r="W366" s="29"/>
      <c r="X366" s="29"/>
      <c r="Y366" s="29"/>
      <c r="Z366" s="21" t="s">
        <v>42</v>
      </c>
      <c r="AA366" s="24"/>
      <c r="AB366" s="23" t="str">
        <f>IFERROR(VLOOKUP(B366,'[1]RICEW Tracker'!$C$10:$H$95,3,FALSE),"")</f>
        <v/>
      </c>
      <c r="AC366" s="23" t="str">
        <f>IFERROR(VLOOKUP(B366,'[1]RICEW Tracker'!$C$17:$H$95,4,FALSE),"")</f>
        <v/>
      </c>
      <c r="AD366" s="23" t="str">
        <f>IFERROR(VLOOKUP(B366,'[1]RICEW Tracker'!$C$17:$H$95,5,FALSE),"")</f>
        <v/>
      </c>
      <c r="AE366" s="23" t="str">
        <f>IFERROR(VLOOKUP(B366,'[1]RICEW Tracker'!$C$17:$H$95,6,FALSE),"")</f>
        <v/>
      </c>
      <c r="AF366" s="23" t="str">
        <f>IFERROR(VLOOKUP(B366,'[1]RICEW Tracker'!$C$17:$H$95,7,FALSE),"")</f>
        <v/>
      </c>
      <c r="AG366" s="23" t="str">
        <f>IFERROR(VLOOKUP(D366,'[1]RICEW Tracker'!$C$17:$H$95,8,FALSE),"")</f>
        <v/>
      </c>
      <c r="AH366" s="24" t="str">
        <f t="shared" si="5"/>
        <v/>
      </c>
      <c r="AI366" s="37"/>
    </row>
    <row r="367" spans="1:35" s="26" customFormat="1" ht="15" hidden="1" customHeight="1" x14ac:dyDescent="0.25">
      <c r="A367" s="14" t="e">
        <f>VLOOKUP(WICERMaster[[#This Row],[RICEW ID]],[1]Sheet4!#REF!,1,FALSE)</f>
        <v>#REF!</v>
      </c>
      <c r="B367" s="15" t="s">
        <v>968</v>
      </c>
      <c r="C367" s="16" t="s">
        <v>969</v>
      </c>
      <c r="D367" s="16" t="s">
        <v>59</v>
      </c>
      <c r="E367" s="19" t="s">
        <v>69</v>
      </c>
      <c r="F367" s="19"/>
      <c r="G367" s="18" t="s">
        <v>45</v>
      </c>
      <c r="H367" s="18" t="s">
        <v>45</v>
      </c>
      <c r="I367" s="18" t="s">
        <v>35</v>
      </c>
      <c r="J367" s="17" t="s">
        <v>179</v>
      </c>
      <c r="K367" s="32" t="s">
        <v>100</v>
      </c>
      <c r="L367" s="31">
        <v>43301</v>
      </c>
      <c r="M367" s="66" t="s">
        <v>101</v>
      </c>
      <c r="N367" s="19">
        <v>7</v>
      </c>
      <c r="O367" s="19" t="str">
        <f>IFERROR(VLOOKUP(B367,'[1]SQA Test design plan'!$F$4:$K$400,4,FALSE),"")</f>
        <v/>
      </c>
      <c r="P367" s="19"/>
      <c r="Q367" s="19">
        <f>N367-P367</f>
        <v>7</v>
      </c>
      <c r="R367" s="19"/>
      <c r="S367" s="29">
        <v>43313</v>
      </c>
      <c r="T367" s="29"/>
      <c r="U367" s="29"/>
      <c r="V367" s="29"/>
      <c r="W367" s="29"/>
      <c r="X367" s="29"/>
      <c r="Y367" s="29"/>
      <c r="Z367" s="21" t="s">
        <v>102</v>
      </c>
      <c r="AA367" s="24"/>
      <c r="AB367" s="23" t="str">
        <f>IFERROR(VLOOKUP(B367,'[1]RICEW Tracker'!$C$10:$H$95,3,FALSE),"")</f>
        <v/>
      </c>
      <c r="AC367" s="23" t="str">
        <f>IFERROR(VLOOKUP(B367,'[1]RICEW Tracker'!$C$17:$H$95,4,FALSE),"")</f>
        <v/>
      </c>
      <c r="AD367" s="23" t="str">
        <f>IFERROR(VLOOKUP(B367,'[1]RICEW Tracker'!$C$17:$H$95,5,FALSE),"")</f>
        <v/>
      </c>
      <c r="AE367" s="23" t="str">
        <f>IFERROR(VLOOKUP(B367,'[1]RICEW Tracker'!$C$17:$H$95,6,FALSE),"")</f>
        <v/>
      </c>
      <c r="AF367" s="23" t="str">
        <f>IFERROR(VLOOKUP(B367,'[1]RICEW Tracker'!$C$17:$H$95,7,FALSE),"")</f>
        <v/>
      </c>
      <c r="AG367" s="23" t="str">
        <f>IFERROR(VLOOKUP(D367,'[1]RICEW Tracker'!$C$17:$H$95,8,FALSE),"")</f>
        <v/>
      </c>
      <c r="AH367" s="24" t="str">
        <f t="shared" si="5"/>
        <v>Not Started</v>
      </c>
      <c r="AI367" s="37"/>
    </row>
    <row r="368" spans="1:35" s="14" customFormat="1" ht="15" hidden="1" customHeight="1" x14ac:dyDescent="0.25">
      <c r="A368" s="14" t="e">
        <f>VLOOKUP(WICERMaster[[#This Row],[RICEW ID]],[1]Sheet4!#REF!,1,FALSE)</f>
        <v>#REF!</v>
      </c>
      <c r="B368" s="15" t="s">
        <v>970</v>
      </c>
      <c r="C368" s="16" t="s">
        <v>971</v>
      </c>
      <c r="D368" s="16" t="s">
        <v>59</v>
      </c>
      <c r="E368" s="19" t="s">
        <v>69</v>
      </c>
      <c r="F368" s="19"/>
      <c r="G368" s="18" t="s">
        <v>45</v>
      </c>
      <c r="H368" s="18" t="s">
        <v>45</v>
      </c>
      <c r="I368" s="18" t="s">
        <v>35</v>
      </c>
      <c r="J368" s="17" t="s">
        <v>179</v>
      </c>
      <c r="K368" s="32" t="s">
        <v>100</v>
      </c>
      <c r="L368" s="46" t="e">
        <f>VLOOKUP(B368,'[1]SQA Execution Plan'!$C$13:$BG$76,51,FALSE)</f>
        <v>#N/A</v>
      </c>
      <c r="M368" s="67" t="s">
        <v>155</v>
      </c>
      <c r="N368" s="47" t="e">
        <f>VLOOKUP(B368,'[1]SQA Execution Plan'!$C$13:$BG$76,54,FALSE)</f>
        <v>#N/A</v>
      </c>
      <c r="O368" s="47" t="e">
        <f>VLOOKUP(B368,'[1]SQA Execution Plan'!$C$13:$BG$76,55,FALSE)</f>
        <v>#N/A</v>
      </c>
      <c r="P368" s="47" t="e">
        <f>VLOOKUP(B368,'[1]SQA Execution Plan'!$C$13:$BG$76,56,FALSE)</f>
        <v>#N/A</v>
      </c>
      <c r="Q368" s="47" t="e">
        <f>VLOOKUP(B368,'[1]SQA Execution Plan'!$C$13:$BG$76,57,FALSE)</f>
        <v>#N/A</v>
      </c>
      <c r="R368" s="47"/>
      <c r="S368" s="29" t="e">
        <f>#REF!+6</f>
        <v>#REF!</v>
      </c>
      <c r="T368" s="29"/>
      <c r="U368" s="29"/>
      <c r="V368" s="29"/>
      <c r="W368" s="29"/>
      <c r="X368" s="29"/>
      <c r="Y368" s="29"/>
      <c r="Z368" s="21" t="s">
        <v>42</v>
      </c>
      <c r="AA368" s="24"/>
      <c r="AB368" s="23" t="str">
        <f>IFERROR(VLOOKUP(B368,'[1]RICEW Tracker'!$C$10:$H$95,3,FALSE),"")</f>
        <v/>
      </c>
      <c r="AC368" s="23" t="str">
        <f>IFERROR(VLOOKUP(B368,'[1]RICEW Tracker'!$C$17:$H$95,4,FALSE),"")</f>
        <v/>
      </c>
      <c r="AD368" s="23" t="str">
        <f>IFERROR(VLOOKUP(B368,'[1]RICEW Tracker'!$C$17:$H$95,5,FALSE),"")</f>
        <v/>
      </c>
      <c r="AE368" s="23" t="str">
        <f>IFERROR(VLOOKUP(B368,'[1]RICEW Tracker'!$C$17:$H$95,6,FALSE),"")</f>
        <v/>
      </c>
      <c r="AF368" s="23" t="str">
        <f>IFERROR(VLOOKUP(B368,'[1]RICEW Tracker'!$C$17:$H$95,7,FALSE),"")</f>
        <v/>
      </c>
      <c r="AG368" s="23" t="str">
        <f>IFERROR(VLOOKUP(D368,'[1]RICEW Tracker'!$C$17:$H$95,8,FALSE),"")</f>
        <v/>
      </c>
      <c r="AH368" s="24" t="str">
        <f t="shared" si="5"/>
        <v/>
      </c>
      <c r="AI368" s="37"/>
    </row>
    <row r="369" spans="1:35" s="26" customFormat="1" ht="15" hidden="1" customHeight="1" x14ac:dyDescent="0.25">
      <c r="A369" s="14" t="e">
        <f>VLOOKUP(WICERMaster[[#This Row],[RICEW ID]],[1]Sheet4!#REF!,1,FALSE)</f>
        <v>#REF!</v>
      </c>
      <c r="B369" s="15" t="s">
        <v>372</v>
      </c>
      <c r="C369" s="16" t="s">
        <v>373</v>
      </c>
      <c r="D369" s="16" t="s">
        <v>59</v>
      </c>
      <c r="E369" s="19" t="s">
        <v>33</v>
      </c>
      <c r="F369" s="19"/>
      <c r="G369" s="18" t="s">
        <v>45</v>
      </c>
      <c r="H369" s="18" t="s">
        <v>45</v>
      </c>
      <c r="I369" s="18" t="s">
        <v>35</v>
      </c>
      <c r="J369" s="17" t="s">
        <v>154</v>
      </c>
      <c r="K369" s="32" t="s">
        <v>100</v>
      </c>
      <c r="L369" s="46" t="e">
        <f>VLOOKUP(B369,'[1]SQA Execution Plan'!$C$13:$BG$76,51,FALSE)</f>
        <v>#N/A</v>
      </c>
      <c r="M369" s="67" t="s">
        <v>155</v>
      </c>
      <c r="N369" s="47" t="e">
        <f>VLOOKUP(B369,'[1]SQA Execution Plan'!$C$13:$BG$76,54,FALSE)</f>
        <v>#N/A</v>
      </c>
      <c r="O369" s="47" t="e">
        <f>VLOOKUP(B369,'[1]SQA Execution Plan'!$C$13:$BG$76,55,FALSE)</f>
        <v>#N/A</v>
      </c>
      <c r="P369" s="47" t="e">
        <f>VLOOKUP(B369,'[1]SQA Execution Plan'!$C$13:$BG$76,56,FALSE)</f>
        <v>#N/A</v>
      </c>
      <c r="Q369" s="47" t="e">
        <f>VLOOKUP(B369,'[1]SQA Execution Plan'!$C$13:$BG$76,57,FALSE)</f>
        <v>#N/A</v>
      </c>
      <c r="R369" s="47"/>
      <c r="S369" s="29" t="e">
        <f>#REF!+3</f>
        <v>#REF!</v>
      </c>
      <c r="T369" s="29"/>
      <c r="U369" s="29"/>
      <c r="V369" s="29"/>
      <c r="W369" s="29"/>
      <c r="X369" s="29"/>
      <c r="Y369" s="29"/>
      <c r="Z369" s="21" t="s">
        <v>42</v>
      </c>
      <c r="AA369" s="23"/>
      <c r="AB369" s="23" t="str">
        <f>IFERROR(VLOOKUP(B369,'[1]RICEW Tracker'!$C$10:$H$95,3,FALSE),"")</f>
        <v/>
      </c>
      <c r="AC369" s="23" t="str">
        <f>IFERROR(VLOOKUP(B369,'[1]RICEW Tracker'!$C$17:$H$95,4,FALSE),"")</f>
        <v/>
      </c>
      <c r="AD369" s="23" t="str">
        <f>IFERROR(VLOOKUP(B369,'[1]RICEW Tracker'!$C$17:$H$95,5,FALSE),"")</f>
        <v/>
      </c>
      <c r="AE369" s="23" t="str">
        <f>IFERROR(VLOOKUP(B369,'[1]RICEW Tracker'!$C$17:$H$95,6,FALSE),"")</f>
        <v/>
      </c>
      <c r="AF369" s="23" t="str">
        <f>IFERROR(VLOOKUP(B369,'[1]RICEW Tracker'!$C$17:$H$95,7,FALSE),"")</f>
        <v/>
      </c>
      <c r="AG369" s="23" t="str">
        <f>IFERROR(VLOOKUP(D369,'[1]RICEW Tracker'!$C$17:$H$95,8,FALSE),"")</f>
        <v/>
      </c>
      <c r="AH369" s="24" t="str">
        <f t="shared" si="5"/>
        <v/>
      </c>
      <c r="AI369" s="37"/>
    </row>
    <row r="370" spans="1:35" s="26" customFormat="1" ht="15" hidden="1" customHeight="1" x14ac:dyDescent="0.25">
      <c r="A370" s="14" t="e">
        <f>VLOOKUP(WICERMaster[[#This Row],[RICEW ID]],[1]Sheet4!#REF!,1,FALSE)</f>
        <v>#REF!</v>
      </c>
      <c r="B370" s="15" t="s">
        <v>386</v>
      </c>
      <c r="C370" s="16" t="s">
        <v>387</v>
      </c>
      <c r="D370" s="16" t="s">
        <v>59</v>
      </c>
      <c r="E370" s="19" t="s">
        <v>33</v>
      </c>
      <c r="F370" s="19"/>
      <c r="G370" s="18" t="s">
        <v>45</v>
      </c>
      <c r="H370" s="18" t="s">
        <v>45</v>
      </c>
      <c r="I370" s="18" t="s">
        <v>35</v>
      </c>
      <c r="J370" s="17" t="s">
        <v>154</v>
      </c>
      <c r="K370" s="32" t="s">
        <v>100</v>
      </c>
      <c r="L370" s="31">
        <v>43287</v>
      </c>
      <c r="M370" s="68" t="s">
        <v>155</v>
      </c>
      <c r="N370" s="19">
        <v>7</v>
      </c>
      <c r="O370" s="19" t="str">
        <f>IFERROR(VLOOKUP(B370,'[1]SQA Test design plan'!$F$4:$K$400,4,FALSE),"")</f>
        <v/>
      </c>
      <c r="P370" s="19">
        <f>ROUND(N370*80%,0)</f>
        <v>6</v>
      </c>
      <c r="Q370" s="19">
        <f>N370-P370</f>
        <v>1</v>
      </c>
      <c r="R370" s="19"/>
      <c r="S370" s="29" t="e">
        <f>#REF!+3</f>
        <v>#REF!</v>
      </c>
      <c r="T370" s="29"/>
      <c r="U370" s="29"/>
      <c r="V370" s="29"/>
      <c r="W370" s="29"/>
      <c r="X370" s="29"/>
      <c r="Y370" s="29"/>
      <c r="Z370" s="21" t="s">
        <v>42</v>
      </c>
      <c r="AA370" s="23"/>
      <c r="AB370" s="23" t="str">
        <f>IFERROR(VLOOKUP(B370,'[1]RICEW Tracker'!$C$10:$H$95,3,FALSE),"")</f>
        <v/>
      </c>
      <c r="AC370" s="23" t="str">
        <f>IFERROR(VLOOKUP(B370,'[1]RICEW Tracker'!$C$17:$H$95,4,FALSE),"")</f>
        <v/>
      </c>
      <c r="AD370" s="23" t="str">
        <f>IFERROR(VLOOKUP(B370,'[1]RICEW Tracker'!$C$17:$H$95,5,FALSE),"")</f>
        <v/>
      </c>
      <c r="AE370" s="23" t="str">
        <f>IFERROR(VLOOKUP(B370,'[1]RICEW Tracker'!$C$17:$H$95,6,FALSE),"")</f>
        <v/>
      </c>
      <c r="AF370" s="23" t="str">
        <f>IFERROR(VLOOKUP(B370,'[1]RICEW Tracker'!$C$17:$H$95,7,FALSE),"")</f>
        <v/>
      </c>
      <c r="AG370" s="23" t="str">
        <f>IFERROR(VLOOKUP(D370,'[1]RICEW Tracker'!$C$17:$H$95,8,FALSE),"")</f>
        <v/>
      </c>
      <c r="AH370" s="24" t="str">
        <f t="shared" si="5"/>
        <v>Not Started</v>
      </c>
      <c r="AI370" s="37"/>
    </row>
    <row r="371" spans="1:35" s="26" customFormat="1" ht="15" hidden="1" customHeight="1" x14ac:dyDescent="0.25">
      <c r="A371" s="14" t="e">
        <f>VLOOKUP(WICERMaster[[#This Row],[RICEW ID]],[1]Sheet4!#REF!,1,FALSE)</f>
        <v>#REF!</v>
      </c>
      <c r="B371" s="15" t="s">
        <v>400</v>
      </c>
      <c r="C371" s="16" t="s">
        <v>401</v>
      </c>
      <c r="D371" s="16" t="s">
        <v>59</v>
      </c>
      <c r="E371" s="19" t="s">
        <v>33</v>
      </c>
      <c r="F371" s="19"/>
      <c r="G371" s="18" t="s">
        <v>45</v>
      </c>
      <c r="H371" s="18" t="s">
        <v>45</v>
      </c>
      <c r="I371" s="18" t="s">
        <v>35</v>
      </c>
      <c r="J371" s="17" t="s">
        <v>154</v>
      </c>
      <c r="K371" s="32" t="s">
        <v>100</v>
      </c>
      <c r="L371" s="29" t="e">
        <f>VLOOKUP(B371,'[1]SQA Execution Plan'!$C$13:$BG$76,51,FALSE)</f>
        <v>#N/A</v>
      </c>
      <c r="M371" s="67" t="s">
        <v>155</v>
      </c>
      <c r="N371" s="47" t="e">
        <f>VLOOKUP(B371,'[1]SQA Execution Plan'!$C$13:$BG$76,54,FALSE)</f>
        <v>#N/A</v>
      </c>
      <c r="O371" s="47" t="e">
        <f>VLOOKUP(B371,'[1]SQA Execution Plan'!$C$13:$BG$76,55,FALSE)</f>
        <v>#N/A</v>
      </c>
      <c r="P371" s="47" t="e">
        <f>VLOOKUP(B371,'[1]SQA Execution Plan'!$C$13:$BG$76,56,FALSE)</f>
        <v>#N/A</v>
      </c>
      <c r="Q371" s="47" t="e">
        <f>VLOOKUP(B371,'[1]SQA Execution Plan'!$C$13:$BG$76,57,FALSE)</f>
        <v>#N/A</v>
      </c>
      <c r="R371" s="47"/>
      <c r="S371" s="29" t="e">
        <f>#REF!+4</f>
        <v>#REF!</v>
      </c>
      <c r="T371" s="29"/>
      <c r="U371" s="29"/>
      <c r="V371" s="29"/>
      <c r="W371" s="29"/>
      <c r="X371" s="29"/>
      <c r="Y371" s="29"/>
      <c r="Z371" s="21" t="s">
        <v>42</v>
      </c>
      <c r="AA371" s="24"/>
      <c r="AB371" s="23" t="str">
        <f>IFERROR(VLOOKUP(B371,'[1]RICEW Tracker'!$C$10:$H$95,3,FALSE),"")</f>
        <v/>
      </c>
      <c r="AC371" s="23" t="str">
        <f>IFERROR(VLOOKUP(B371,'[1]RICEW Tracker'!$C$17:$H$95,4,FALSE),"")</f>
        <v/>
      </c>
      <c r="AD371" s="23" t="str">
        <f>IFERROR(VLOOKUP(B371,'[1]RICEW Tracker'!$C$17:$H$95,5,FALSE),"")</f>
        <v/>
      </c>
      <c r="AE371" s="23" t="str">
        <f>IFERROR(VLOOKUP(B371,'[1]RICEW Tracker'!$C$17:$H$95,6,FALSE),"")</f>
        <v/>
      </c>
      <c r="AF371" s="23" t="str">
        <f>IFERROR(VLOOKUP(B371,'[1]RICEW Tracker'!$C$17:$H$95,7,FALSE),"")</f>
        <v/>
      </c>
      <c r="AG371" s="23" t="str">
        <f>IFERROR(VLOOKUP(D371,'[1]RICEW Tracker'!$C$17:$H$95,8,FALSE),"")</f>
        <v/>
      </c>
      <c r="AH371" s="24" t="str">
        <f t="shared" si="5"/>
        <v/>
      </c>
      <c r="AI371" s="37"/>
    </row>
    <row r="372" spans="1:35" s="26" customFormat="1" ht="15" hidden="1" customHeight="1" x14ac:dyDescent="0.25">
      <c r="A372" s="14" t="e">
        <f>VLOOKUP(WICERMaster[[#This Row],[RICEW ID]],[1]Sheet4!#REF!,1,FALSE)</f>
        <v>#REF!</v>
      </c>
      <c r="B372" s="15" t="s">
        <v>406</v>
      </c>
      <c r="C372" s="16" t="s">
        <v>407</v>
      </c>
      <c r="D372" s="16" t="s">
        <v>59</v>
      </c>
      <c r="E372" s="19" t="s">
        <v>33</v>
      </c>
      <c r="F372" s="19"/>
      <c r="G372" s="18" t="s">
        <v>45</v>
      </c>
      <c r="H372" s="18" t="s">
        <v>45</v>
      </c>
      <c r="I372" s="18" t="s">
        <v>35</v>
      </c>
      <c r="J372" s="17" t="s">
        <v>154</v>
      </c>
      <c r="K372" s="32" t="s">
        <v>100</v>
      </c>
      <c r="L372" s="29" t="e">
        <f>VLOOKUP(B372,'[1]SQA Execution Plan'!$C$13:$BG$76,51,FALSE)</f>
        <v>#N/A</v>
      </c>
      <c r="M372" s="67" t="s">
        <v>155</v>
      </c>
      <c r="N372" s="47" t="e">
        <f>VLOOKUP(B372,'[1]SQA Execution Plan'!$C$13:$BG$76,54,FALSE)</f>
        <v>#N/A</v>
      </c>
      <c r="O372" s="47" t="e">
        <f>VLOOKUP(B372,'[1]SQA Execution Plan'!$C$13:$BG$76,55,FALSE)</f>
        <v>#N/A</v>
      </c>
      <c r="P372" s="47" t="e">
        <f>VLOOKUP(B372,'[1]SQA Execution Plan'!$C$13:$BG$76,56,FALSE)</f>
        <v>#N/A</v>
      </c>
      <c r="Q372" s="47" t="e">
        <f>VLOOKUP(B372,'[1]SQA Execution Plan'!$C$13:$BG$76,57,FALSE)</f>
        <v>#N/A</v>
      </c>
      <c r="R372" s="47"/>
      <c r="S372" s="29" t="e">
        <f>#REF!+4</f>
        <v>#REF!</v>
      </c>
      <c r="T372" s="29"/>
      <c r="U372" s="29"/>
      <c r="V372" s="29"/>
      <c r="W372" s="29"/>
      <c r="X372" s="29"/>
      <c r="Y372" s="29"/>
      <c r="Z372" s="21" t="s">
        <v>42</v>
      </c>
      <c r="AA372" s="23"/>
      <c r="AB372" s="23" t="str">
        <f>IFERROR(VLOOKUP(B372,'[1]RICEW Tracker'!$C$10:$H$95,3,FALSE),"")</f>
        <v/>
      </c>
      <c r="AC372" s="23" t="str">
        <f>IFERROR(VLOOKUP(B372,'[1]RICEW Tracker'!$C$17:$H$95,4,FALSE),"")</f>
        <v/>
      </c>
      <c r="AD372" s="23" t="str">
        <f>IFERROR(VLOOKUP(B372,'[1]RICEW Tracker'!$C$17:$H$95,5,FALSE),"")</f>
        <v/>
      </c>
      <c r="AE372" s="23" t="str">
        <f>IFERROR(VLOOKUP(B372,'[1]RICEW Tracker'!$C$17:$H$95,6,FALSE),"")</f>
        <v/>
      </c>
      <c r="AF372" s="23" t="str">
        <f>IFERROR(VLOOKUP(B372,'[1]RICEW Tracker'!$C$17:$H$95,7,FALSE),"")</f>
        <v/>
      </c>
      <c r="AG372" s="23" t="str">
        <f>IFERROR(VLOOKUP(D372,'[1]RICEW Tracker'!$C$17:$H$95,8,FALSE),"")</f>
        <v/>
      </c>
      <c r="AH372" s="24" t="str">
        <f t="shared" si="5"/>
        <v/>
      </c>
      <c r="AI372" s="37"/>
    </row>
    <row r="373" spans="1:35" s="26" customFormat="1" ht="15" hidden="1" customHeight="1" x14ac:dyDescent="0.25">
      <c r="A373" s="14" t="e">
        <f>VLOOKUP(WICERMaster[[#This Row],[RICEW ID]],[1]Sheet4!#REF!,1,FALSE)</f>
        <v>#REF!</v>
      </c>
      <c r="B373" s="15" t="s">
        <v>430</v>
      </c>
      <c r="C373" s="16" t="s">
        <v>431</v>
      </c>
      <c r="D373" s="16" t="s">
        <v>59</v>
      </c>
      <c r="E373" s="19" t="s">
        <v>33</v>
      </c>
      <c r="F373" s="19"/>
      <c r="G373" s="18" t="s">
        <v>45</v>
      </c>
      <c r="H373" s="18" t="s">
        <v>45</v>
      </c>
      <c r="I373" s="18" t="s">
        <v>35</v>
      </c>
      <c r="J373" s="17" t="s">
        <v>154</v>
      </c>
      <c r="K373" s="19" t="s">
        <v>37</v>
      </c>
      <c r="L373" s="21">
        <f>VLOOKUP(B373,'[2]Data from Pivot'!$F$4:$G$224,2,FALSE)</f>
        <v>43252</v>
      </c>
      <c r="M373" s="67" t="s">
        <v>155</v>
      </c>
      <c r="N373" s="39" t="str">
        <f>IFERROR(VLOOKUP(B373,'[1]SQA Test design plan'!$F$4:$K$400,3,FALSE),"")</f>
        <v/>
      </c>
      <c r="O373" s="39" t="str">
        <f>IFERROR(VLOOKUP(B373,'[1]SQA Test design plan'!$F$4:$K$400,4,FALSE),"")</f>
        <v/>
      </c>
      <c r="P373" s="39" t="e">
        <f>ROUND(N373*80%,0)</f>
        <v>#VALUE!</v>
      </c>
      <c r="Q373" s="39" t="e">
        <f>N373-P373</f>
        <v>#VALUE!</v>
      </c>
      <c r="R373" s="39"/>
      <c r="S373" s="29">
        <v>43316</v>
      </c>
      <c r="T373" s="29"/>
      <c r="U373" s="29"/>
      <c r="V373" s="29"/>
      <c r="W373" s="29"/>
      <c r="X373" s="29"/>
      <c r="Y373" s="29"/>
      <c r="Z373" s="21" t="s">
        <v>42</v>
      </c>
      <c r="AA373" s="23"/>
      <c r="AB373" s="23" t="str">
        <f>IFERROR(VLOOKUP(B373,'[1]RICEW Tracker'!$C$10:$H$95,3,FALSE),"")</f>
        <v/>
      </c>
      <c r="AC373" s="23" t="str">
        <f>IFERROR(VLOOKUP(B373,'[1]RICEW Tracker'!$C$17:$H$95,4,FALSE),"")</f>
        <v/>
      </c>
      <c r="AD373" s="23" t="str">
        <f>IFERROR(VLOOKUP(B373,'[1]RICEW Tracker'!$C$17:$H$95,5,FALSE),"")</f>
        <v/>
      </c>
      <c r="AE373" s="23" t="str">
        <f>IFERROR(VLOOKUP(B373,'[1]RICEW Tracker'!$C$17:$H$95,6,FALSE),"")</f>
        <v/>
      </c>
      <c r="AF373" s="23" t="str">
        <f>IFERROR(VLOOKUP(B373,'[1]RICEW Tracker'!$C$17:$H$95,7,FALSE),"")</f>
        <v/>
      </c>
      <c r="AG373" s="23" t="str">
        <f>IFERROR(VLOOKUP(D373,'[1]RICEW Tracker'!$C$17:$H$95,8,FALSE),"")</f>
        <v/>
      </c>
      <c r="AH373" s="24" t="str">
        <f t="shared" si="5"/>
        <v>Not Started</v>
      </c>
      <c r="AI373" s="37"/>
    </row>
    <row r="374" spans="1:35" s="26" customFormat="1" ht="15" hidden="1" customHeight="1" x14ac:dyDescent="0.25">
      <c r="A374" s="14" t="e">
        <f>VLOOKUP(WICERMaster[[#This Row],[RICEW ID]],[1]Sheet4!#REF!,1,FALSE)</f>
        <v>#REF!</v>
      </c>
      <c r="B374" s="15" t="s">
        <v>435</v>
      </c>
      <c r="C374" s="16" t="s">
        <v>436</v>
      </c>
      <c r="D374" s="16" t="s">
        <v>59</v>
      </c>
      <c r="E374" s="19" t="s">
        <v>33</v>
      </c>
      <c r="F374" s="19"/>
      <c r="G374" s="18" t="s">
        <v>45</v>
      </c>
      <c r="H374" s="18" t="s">
        <v>45</v>
      </c>
      <c r="I374" s="18" t="s">
        <v>35</v>
      </c>
      <c r="J374" s="18" t="s">
        <v>154</v>
      </c>
      <c r="K374" s="32" t="s">
        <v>100</v>
      </c>
      <c r="L374" s="29">
        <v>43294</v>
      </c>
      <c r="M374" s="66" t="s">
        <v>101</v>
      </c>
      <c r="N374" s="19">
        <v>7</v>
      </c>
      <c r="O374" s="19" t="str">
        <f>IFERROR(VLOOKUP(B374,'[1]SQA Test design plan'!$F$4:$K$400,4,FALSE),"")</f>
        <v/>
      </c>
      <c r="P374" s="19"/>
      <c r="Q374" s="19">
        <f>N374-P374</f>
        <v>7</v>
      </c>
      <c r="R374" s="19"/>
      <c r="S374" s="29">
        <v>43314</v>
      </c>
      <c r="T374" s="29"/>
      <c r="U374" s="29"/>
      <c r="V374" s="29"/>
      <c r="W374" s="29"/>
      <c r="X374" s="29"/>
      <c r="Y374" s="29"/>
      <c r="Z374" s="21" t="s">
        <v>102</v>
      </c>
      <c r="AA374" s="23"/>
      <c r="AB374" s="23" t="str">
        <f>IFERROR(VLOOKUP(B374,'[1]RICEW Tracker'!$C$10:$H$95,3,FALSE),"")</f>
        <v/>
      </c>
      <c r="AC374" s="23" t="str">
        <f>IFERROR(VLOOKUP(B374,'[1]RICEW Tracker'!$C$17:$H$95,4,FALSE),"")</f>
        <v/>
      </c>
      <c r="AD374" s="23" t="str">
        <f>IFERROR(VLOOKUP(B374,'[1]RICEW Tracker'!$C$17:$H$95,5,FALSE),"")</f>
        <v/>
      </c>
      <c r="AE374" s="23" t="str">
        <f>IFERROR(VLOOKUP(B374,'[1]RICEW Tracker'!$C$17:$H$95,6,FALSE),"")</f>
        <v/>
      </c>
      <c r="AF374" s="23" t="str">
        <f>IFERROR(VLOOKUP(B374,'[1]RICEW Tracker'!$C$17:$H$95,7,FALSE),"")</f>
        <v/>
      </c>
      <c r="AG374" s="23" t="str">
        <f>IFERROR(VLOOKUP(D374,'[1]RICEW Tracker'!$C$17:$H$95,8,FALSE),"")</f>
        <v/>
      </c>
      <c r="AH374" s="24" t="str">
        <f t="shared" si="5"/>
        <v>Not Started</v>
      </c>
      <c r="AI374" s="37"/>
    </row>
    <row r="375" spans="1:35" s="26" customFormat="1" ht="15" hidden="1" customHeight="1" x14ac:dyDescent="0.25">
      <c r="A375" s="14" t="e">
        <f>VLOOKUP(WICERMaster[[#This Row],[RICEW ID]],[1]Sheet4!#REF!,1,FALSE)</f>
        <v>#REF!</v>
      </c>
      <c r="B375" s="15" t="s">
        <v>684</v>
      </c>
      <c r="C375" s="16" t="s">
        <v>685</v>
      </c>
      <c r="D375" s="16" t="s">
        <v>59</v>
      </c>
      <c r="E375" s="19" t="s">
        <v>66</v>
      </c>
      <c r="F375" s="19"/>
      <c r="G375" s="18" t="s">
        <v>45</v>
      </c>
      <c r="H375" s="18" t="s">
        <v>45</v>
      </c>
      <c r="I375" s="18" t="s">
        <v>35</v>
      </c>
      <c r="J375" s="17" t="s">
        <v>154</v>
      </c>
      <c r="K375" s="32" t="s">
        <v>100</v>
      </c>
      <c r="L375" s="29">
        <v>43294</v>
      </c>
      <c r="M375" s="68" t="s">
        <v>155</v>
      </c>
      <c r="N375" s="19">
        <v>7</v>
      </c>
      <c r="O375" s="19" t="str">
        <f>IFERROR(VLOOKUP(B375,'[1]SQA Test design plan'!$F$4:$K$400,4,FALSE),"")</f>
        <v/>
      </c>
      <c r="P375" s="19">
        <f>ROUND(N375*80%,0)</f>
        <v>6</v>
      </c>
      <c r="Q375" s="19">
        <f>N375-P375</f>
        <v>1</v>
      </c>
      <c r="R375" s="19"/>
      <c r="S375" s="29" t="e">
        <f>#REF!+3</f>
        <v>#REF!</v>
      </c>
      <c r="T375" s="29"/>
      <c r="U375" s="29"/>
      <c r="V375" s="29"/>
      <c r="W375" s="29"/>
      <c r="X375" s="29"/>
      <c r="Y375" s="29"/>
      <c r="Z375" s="21" t="s">
        <v>42</v>
      </c>
      <c r="AA375" s="23"/>
      <c r="AB375" s="23" t="str">
        <f>IFERROR(VLOOKUP(B375,'[1]RICEW Tracker'!$C$10:$H$95,3,FALSE),"")</f>
        <v/>
      </c>
      <c r="AC375" s="23" t="str">
        <f>IFERROR(VLOOKUP(B375,'[1]RICEW Tracker'!$C$17:$H$95,4,FALSE),"")</f>
        <v/>
      </c>
      <c r="AD375" s="23" t="str">
        <f>IFERROR(VLOOKUP(B375,'[1]RICEW Tracker'!$C$17:$H$95,5,FALSE),"")</f>
        <v/>
      </c>
      <c r="AE375" s="23" t="str">
        <f>IFERROR(VLOOKUP(B375,'[1]RICEW Tracker'!$C$17:$H$95,6,FALSE),"")</f>
        <v/>
      </c>
      <c r="AF375" s="23" t="str">
        <f>IFERROR(VLOOKUP(B375,'[1]RICEW Tracker'!$C$17:$H$95,7,FALSE),"")</f>
        <v/>
      </c>
      <c r="AG375" s="23" t="str">
        <f>IFERROR(VLOOKUP(D375,'[1]RICEW Tracker'!$C$17:$H$95,8,FALSE),"")</f>
        <v/>
      </c>
      <c r="AH375" s="24" t="str">
        <f t="shared" si="5"/>
        <v>Not Started</v>
      </c>
      <c r="AI375" s="37"/>
    </row>
    <row r="376" spans="1:35" s="26" customFormat="1" ht="15" hidden="1" customHeight="1" x14ac:dyDescent="0.25">
      <c r="A376" s="14" t="e">
        <f>VLOOKUP(WICERMaster[[#This Row],[RICEW ID]],[1]Sheet4!#REF!,1,FALSE)</f>
        <v>#REF!</v>
      </c>
      <c r="B376" s="15" t="s">
        <v>686</v>
      </c>
      <c r="C376" s="16" t="s">
        <v>687</v>
      </c>
      <c r="D376" s="16" t="s">
        <v>59</v>
      </c>
      <c r="E376" s="19" t="s">
        <v>66</v>
      </c>
      <c r="F376" s="19"/>
      <c r="G376" s="18" t="s">
        <v>45</v>
      </c>
      <c r="H376" s="18" t="s">
        <v>45</v>
      </c>
      <c r="I376" s="18" t="s">
        <v>35</v>
      </c>
      <c r="J376" s="17" t="s">
        <v>154</v>
      </c>
      <c r="K376" s="32" t="s">
        <v>100</v>
      </c>
      <c r="L376" s="29">
        <v>43301</v>
      </c>
      <c r="M376" s="68" t="s">
        <v>155</v>
      </c>
      <c r="N376" s="19">
        <v>7</v>
      </c>
      <c r="O376" s="19" t="str">
        <f>IFERROR(VLOOKUP(B376,'[1]SQA Test design plan'!$F$4:$K$400,4,FALSE),"")</f>
        <v/>
      </c>
      <c r="P376" s="19">
        <f>ROUND(N376*80%,0)</f>
        <v>6</v>
      </c>
      <c r="Q376" s="19">
        <f>N376-P376</f>
        <v>1</v>
      </c>
      <c r="R376" s="19"/>
      <c r="S376" s="29" t="e">
        <f>#REF!+3</f>
        <v>#REF!</v>
      </c>
      <c r="T376" s="29"/>
      <c r="U376" s="29"/>
      <c r="V376" s="29"/>
      <c r="W376" s="29"/>
      <c r="X376" s="29"/>
      <c r="Y376" s="29"/>
      <c r="Z376" s="21" t="s">
        <v>42</v>
      </c>
      <c r="AA376" s="23"/>
      <c r="AB376" s="23" t="str">
        <f>IFERROR(VLOOKUP(B376,'[1]RICEW Tracker'!$C$10:$H$95,3,FALSE),"")</f>
        <v/>
      </c>
      <c r="AC376" s="23" t="str">
        <f>IFERROR(VLOOKUP(B376,'[1]RICEW Tracker'!$C$17:$H$95,4,FALSE),"")</f>
        <v/>
      </c>
      <c r="AD376" s="23" t="str">
        <f>IFERROR(VLOOKUP(B376,'[1]RICEW Tracker'!$C$17:$H$95,5,FALSE),"")</f>
        <v/>
      </c>
      <c r="AE376" s="23" t="str">
        <f>IFERROR(VLOOKUP(B376,'[1]RICEW Tracker'!$C$17:$H$95,6,FALSE),"")</f>
        <v/>
      </c>
      <c r="AF376" s="23" t="str">
        <f>IFERROR(VLOOKUP(B376,'[1]RICEW Tracker'!$C$17:$H$95,7,FALSE),"")</f>
        <v/>
      </c>
      <c r="AG376" s="23" t="str">
        <f>IFERROR(VLOOKUP(D376,'[1]RICEW Tracker'!$C$17:$H$95,8,FALSE),"")</f>
        <v/>
      </c>
      <c r="AH376" s="24" t="str">
        <f t="shared" si="5"/>
        <v>Not Started</v>
      </c>
      <c r="AI376" s="37"/>
    </row>
    <row r="377" spans="1:35" s="26" customFormat="1" ht="15" hidden="1" customHeight="1" x14ac:dyDescent="0.25">
      <c r="A377" s="14" t="e">
        <f>VLOOKUP(WICERMaster[[#This Row],[RICEW ID]],[1]Sheet4!#REF!,1,FALSE)</f>
        <v>#REF!</v>
      </c>
      <c r="B377" s="15" t="s">
        <v>976</v>
      </c>
      <c r="C377" s="16" t="s">
        <v>977</v>
      </c>
      <c r="D377" s="16" t="s">
        <v>59</v>
      </c>
      <c r="E377" s="19" t="s">
        <v>69</v>
      </c>
      <c r="F377" s="19"/>
      <c r="G377" s="18" t="s">
        <v>45</v>
      </c>
      <c r="H377" s="18" t="s">
        <v>45</v>
      </c>
      <c r="I377" s="18" t="s">
        <v>35</v>
      </c>
      <c r="J377" s="17" t="s">
        <v>154</v>
      </c>
      <c r="K377" s="32" t="s">
        <v>100</v>
      </c>
      <c r="L377" s="46" t="e">
        <f>VLOOKUP(B377,'[1]SQA Execution Plan'!$C$13:$BG$76,51,FALSE)</f>
        <v>#N/A</v>
      </c>
      <c r="M377" s="67" t="s">
        <v>155</v>
      </c>
      <c r="N377" s="47" t="e">
        <f>VLOOKUP(B377,'[1]SQA Execution Plan'!$C$13:$BG$76,54,FALSE)</f>
        <v>#N/A</v>
      </c>
      <c r="O377" s="47" t="e">
        <f>VLOOKUP(B377,'[1]SQA Execution Plan'!$C$13:$BG$76,55,FALSE)</f>
        <v>#N/A</v>
      </c>
      <c r="P377" s="47" t="e">
        <f>VLOOKUP(B377,'[1]SQA Execution Plan'!$C$13:$BG$76,56,FALSE)</f>
        <v>#N/A</v>
      </c>
      <c r="Q377" s="47" t="e">
        <f>VLOOKUP(B377,'[1]SQA Execution Plan'!$C$13:$BG$76,57,FALSE)</f>
        <v>#N/A</v>
      </c>
      <c r="R377" s="47"/>
      <c r="S377" s="29" t="e">
        <f>#REF!</f>
        <v>#REF!</v>
      </c>
      <c r="T377" s="29"/>
      <c r="U377" s="29"/>
      <c r="V377" s="29"/>
      <c r="W377" s="29"/>
      <c r="X377" s="29"/>
      <c r="Y377" s="29"/>
      <c r="Z377" s="21" t="s">
        <v>42</v>
      </c>
      <c r="AA377" s="24"/>
      <c r="AB377" s="23" t="str">
        <f>IFERROR(VLOOKUP(B377,'[1]RICEW Tracker'!$C$10:$H$95,3,FALSE),"")</f>
        <v/>
      </c>
      <c r="AC377" s="23" t="str">
        <f>IFERROR(VLOOKUP(B377,'[1]RICEW Tracker'!$C$17:$H$95,4,FALSE),"")</f>
        <v/>
      </c>
      <c r="AD377" s="23" t="str">
        <f>IFERROR(VLOOKUP(B377,'[1]RICEW Tracker'!$C$17:$H$95,5,FALSE),"")</f>
        <v/>
      </c>
      <c r="AE377" s="23" t="str">
        <f>IFERROR(VLOOKUP(B377,'[1]RICEW Tracker'!$C$17:$H$95,6,FALSE),"")</f>
        <v/>
      </c>
      <c r="AF377" s="23" t="str">
        <f>IFERROR(VLOOKUP(B377,'[1]RICEW Tracker'!$C$17:$H$95,7,FALSE),"")</f>
        <v/>
      </c>
      <c r="AG377" s="23" t="str">
        <f>IFERROR(VLOOKUP(D377,'[1]RICEW Tracker'!$C$17:$H$95,8,FALSE),"")</f>
        <v/>
      </c>
      <c r="AH377" s="24" t="str">
        <f t="shared" si="5"/>
        <v/>
      </c>
      <c r="AI377" s="37"/>
    </row>
    <row r="378" spans="1:35" s="26" customFormat="1" ht="15" hidden="1" customHeight="1" x14ac:dyDescent="0.25">
      <c r="A378" s="14" t="e">
        <f>VLOOKUP(WICERMaster[[#This Row],[RICEW ID]],[1]Sheet4!#REF!,1,FALSE)</f>
        <v>#REF!</v>
      </c>
      <c r="B378" s="15" t="s">
        <v>982</v>
      </c>
      <c r="C378" s="16" t="s">
        <v>983</v>
      </c>
      <c r="D378" s="16" t="s">
        <v>59</v>
      </c>
      <c r="E378" s="19" t="s">
        <v>69</v>
      </c>
      <c r="F378" s="19"/>
      <c r="G378" s="18" t="s">
        <v>45</v>
      </c>
      <c r="H378" s="18" t="s">
        <v>45</v>
      </c>
      <c r="I378" s="18" t="s">
        <v>35</v>
      </c>
      <c r="J378" s="17" t="s">
        <v>154</v>
      </c>
      <c r="K378" s="32" t="s">
        <v>100</v>
      </c>
      <c r="L378" s="46" t="e">
        <f>VLOOKUP(B378,'[1]SQA Execution Plan'!$C$13:$BG$76,51,FALSE)</f>
        <v>#N/A</v>
      </c>
      <c r="M378" s="67" t="s">
        <v>155</v>
      </c>
      <c r="N378" s="47" t="e">
        <f>VLOOKUP(B378,'[1]SQA Execution Plan'!$C$13:$BG$76,54,FALSE)</f>
        <v>#N/A</v>
      </c>
      <c r="O378" s="47" t="e">
        <f>VLOOKUP(B378,'[1]SQA Execution Plan'!$C$13:$BG$76,55,FALSE)</f>
        <v>#N/A</v>
      </c>
      <c r="P378" s="47" t="e">
        <f>VLOOKUP(B378,'[1]SQA Execution Plan'!$C$13:$BG$76,56,FALSE)</f>
        <v>#N/A</v>
      </c>
      <c r="Q378" s="47" t="e">
        <f>VLOOKUP(B378,'[1]SQA Execution Plan'!$C$13:$BG$76,57,FALSE)</f>
        <v>#N/A</v>
      </c>
      <c r="R378" s="47"/>
      <c r="S378" s="29" t="e">
        <f>#REF!</f>
        <v>#REF!</v>
      </c>
      <c r="T378" s="29"/>
      <c r="U378" s="29"/>
      <c r="V378" s="29"/>
      <c r="W378" s="29"/>
      <c r="X378" s="29"/>
      <c r="Y378" s="29"/>
      <c r="Z378" s="21" t="s">
        <v>42</v>
      </c>
      <c r="AA378" s="24"/>
      <c r="AB378" s="23" t="str">
        <f>IFERROR(VLOOKUP(B378,'[1]RICEW Tracker'!$C$10:$H$95,3,FALSE),"")</f>
        <v/>
      </c>
      <c r="AC378" s="23" t="str">
        <f>IFERROR(VLOOKUP(B378,'[1]RICEW Tracker'!$C$17:$H$95,4,FALSE),"")</f>
        <v/>
      </c>
      <c r="AD378" s="23" t="str">
        <f>IFERROR(VLOOKUP(B378,'[1]RICEW Tracker'!$C$17:$H$95,5,FALSE),"")</f>
        <v/>
      </c>
      <c r="AE378" s="23" t="str">
        <f>IFERROR(VLOOKUP(B378,'[1]RICEW Tracker'!$C$17:$H$95,6,FALSE),"")</f>
        <v/>
      </c>
      <c r="AF378" s="23" t="str">
        <f>IFERROR(VLOOKUP(B378,'[1]RICEW Tracker'!$C$17:$H$95,7,FALSE),"")</f>
        <v/>
      </c>
      <c r="AG378" s="23" t="str">
        <f>IFERROR(VLOOKUP(D378,'[1]RICEW Tracker'!$C$17:$H$95,8,FALSE),"")</f>
        <v/>
      </c>
      <c r="AH378" s="24" t="str">
        <f t="shared" si="5"/>
        <v/>
      </c>
      <c r="AI378" s="37"/>
    </row>
    <row r="379" spans="1:35" s="26" customFormat="1" ht="15" hidden="1" customHeight="1" x14ac:dyDescent="0.25">
      <c r="A379" s="14" t="e">
        <f>VLOOKUP(WICERMaster[[#This Row],[RICEW ID]],[1]Sheet4!#REF!,1,FALSE)</f>
        <v>#REF!</v>
      </c>
      <c r="B379" s="15" t="s">
        <v>1100</v>
      </c>
      <c r="C379" s="16" t="s">
        <v>1101</v>
      </c>
      <c r="D379" s="16" t="s">
        <v>59</v>
      </c>
      <c r="E379" s="19" t="s">
        <v>33</v>
      </c>
      <c r="F379" s="19"/>
      <c r="G379" s="18" t="s">
        <v>45</v>
      </c>
      <c r="H379" s="18" t="s">
        <v>45</v>
      </c>
      <c r="I379" s="18" t="s">
        <v>35</v>
      </c>
      <c r="J379" s="17" t="s">
        <v>154</v>
      </c>
      <c r="K379" s="32" t="s">
        <v>100</v>
      </c>
      <c r="L379" s="31">
        <v>43308</v>
      </c>
      <c r="M379" s="66" t="s">
        <v>101</v>
      </c>
      <c r="N379" s="19">
        <v>7</v>
      </c>
      <c r="O379" s="19" t="str">
        <f>IFERROR(VLOOKUP(B379,'[1]SQA Test design plan'!$F$4:$K$400,4,FALSE),"")</f>
        <v/>
      </c>
      <c r="P379" s="19"/>
      <c r="Q379" s="19">
        <f>N379-P379</f>
        <v>7</v>
      </c>
      <c r="R379" s="19"/>
      <c r="S379" s="29">
        <v>43314</v>
      </c>
      <c r="T379" s="29"/>
      <c r="U379" s="29"/>
      <c r="V379" s="29"/>
      <c r="W379" s="29"/>
      <c r="X379" s="29"/>
      <c r="Y379" s="29"/>
      <c r="Z379" s="21" t="s">
        <v>102</v>
      </c>
      <c r="AA379" s="40"/>
      <c r="AB379" s="23" t="str">
        <f>IFERROR(VLOOKUP(B379,'[1]RICEW Tracker'!$C$10:$H$95,3,FALSE),"")</f>
        <v/>
      </c>
      <c r="AC379" s="23" t="str">
        <f>IFERROR(VLOOKUP(B379,'[1]RICEW Tracker'!$C$17:$H$95,4,FALSE),"")</f>
        <v/>
      </c>
      <c r="AD379" s="23" t="str">
        <f>IFERROR(VLOOKUP(B379,'[1]RICEW Tracker'!$C$17:$H$95,5,FALSE),"")</f>
        <v/>
      </c>
      <c r="AE379" s="23" t="str">
        <f>IFERROR(VLOOKUP(B379,'[1]RICEW Tracker'!$C$17:$H$95,6,FALSE),"")</f>
        <v/>
      </c>
      <c r="AF379" s="23" t="str">
        <f>IFERROR(VLOOKUP(B379,'[1]RICEW Tracker'!$C$17:$H$95,7,FALSE),"")</f>
        <v/>
      </c>
      <c r="AG379" s="23" t="str">
        <f>IFERROR(VLOOKUP(D379,'[1]RICEW Tracker'!$C$17:$H$95,8,FALSE),"")</f>
        <v/>
      </c>
      <c r="AH379" s="24" t="str">
        <f t="shared" si="5"/>
        <v>Not Started</v>
      </c>
      <c r="AI379" s="34"/>
    </row>
    <row r="380" spans="1:35" s="26" customFormat="1" ht="15" hidden="1" customHeight="1" x14ac:dyDescent="0.25">
      <c r="A380" s="14" t="e">
        <f>VLOOKUP(WICERMaster[[#This Row],[RICEW ID]],[1]Sheet4!#REF!,1,FALSE)</f>
        <v>#REF!</v>
      </c>
      <c r="B380" s="15" t="s">
        <v>57</v>
      </c>
      <c r="C380" s="16" t="s">
        <v>58</v>
      </c>
      <c r="D380" s="16" t="s">
        <v>59</v>
      </c>
      <c r="E380" s="19" t="s">
        <v>33</v>
      </c>
      <c r="F380" s="19"/>
      <c r="G380" s="18" t="s">
        <v>45</v>
      </c>
      <c r="H380" s="18" t="s">
        <v>34</v>
      </c>
      <c r="I380" s="18" t="s">
        <v>35</v>
      </c>
      <c r="J380" s="17" t="s">
        <v>36</v>
      </c>
      <c r="K380" s="19" t="s">
        <v>37</v>
      </c>
      <c r="L380" s="20">
        <f>VLOOKUP(B380,'[2]Data from Pivot'!$F$4:$G$224,2,FALSE)</f>
        <v>43266</v>
      </c>
      <c r="M380" s="67" t="s">
        <v>38</v>
      </c>
      <c r="N380" s="19" t="str">
        <f>IFERROR(VLOOKUP(B380,'[1]SQA Test design plan'!$F$4:$K$400,3,FALSE),"")</f>
        <v/>
      </c>
      <c r="O380" s="19" t="str">
        <f>IFERROR(VLOOKUP(B380,'[1]SQA Test design plan'!$F$4:$K$400,4,FALSE),"")</f>
        <v/>
      </c>
      <c r="P380" s="19" t="str">
        <f>IFERROR(VLOOKUP(B380,'[1]SQA Test design plan'!$F$4:$K$400,5,FALSE),"")</f>
        <v/>
      </c>
      <c r="Q380" s="19" t="str">
        <f>IFERROR(VLOOKUP(B380,'[1]SQA Test design plan'!$F$4:$K$400,6,FALSE),"")</f>
        <v/>
      </c>
      <c r="R380" s="19"/>
      <c r="S380" s="29">
        <v>43291</v>
      </c>
      <c r="T380" s="29"/>
      <c r="U380" s="29"/>
      <c r="V380" s="29"/>
      <c r="W380" s="29"/>
      <c r="X380" s="29"/>
      <c r="Y380" s="29"/>
      <c r="Z380" s="22" t="s">
        <v>39</v>
      </c>
      <c r="AA380" s="23"/>
      <c r="AB380" s="23" t="str">
        <f>IFERROR(VLOOKUP(B380,'[1]RICEW Tracker'!$C$10:$H$95,3,FALSE),"")</f>
        <v/>
      </c>
      <c r="AC380" s="23" t="str">
        <f>IFERROR(VLOOKUP(B380,'[1]RICEW Tracker'!$C$17:$H$95,4,FALSE),"")</f>
        <v/>
      </c>
      <c r="AD380" s="23" t="str">
        <f>IFERROR(VLOOKUP(B380,'[1]RICEW Tracker'!$C$17:$H$95,5,FALSE),"")</f>
        <v/>
      </c>
      <c r="AE380" s="23" t="str">
        <f>IFERROR(VLOOKUP(B380,'[1]RICEW Tracker'!$C$17:$H$95,6,FALSE),"")</f>
        <v/>
      </c>
      <c r="AF380" s="23" t="str">
        <f>IFERROR(VLOOKUP(B380,'[1]RICEW Tracker'!$C$17:$H$95,7,FALSE),"")</f>
        <v/>
      </c>
      <c r="AG380" s="23" t="str">
        <f>IFERROR(VLOOKUP(D380,'[1]RICEW Tracker'!$C$17:$H$95,8,FALSE),"")</f>
        <v/>
      </c>
      <c r="AH380" s="24" t="str">
        <f t="shared" si="5"/>
        <v>Not Started</v>
      </c>
      <c r="AI380" s="14"/>
    </row>
    <row r="381" spans="1:35" s="26" customFormat="1" ht="15" hidden="1" customHeight="1" x14ac:dyDescent="0.25">
      <c r="A381" s="14" t="e">
        <f>VLOOKUP(WICERMaster[[#This Row],[RICEW ID]],[1]Sheet4!#REF!,1,FALSE)</f>
        <v>#REF!</v>
      </c>
      <c r="B381" s="15" t="s">
        <v>60</v>
      </c>
      <c r="C381" s="30" t="s">
        <v>61</v>
      </c>
      <c r="D381" s="16" t="s">
        <v>59</v>
      </c>
      <c r="E381" s="19" t="s">
        <v>33</v>
      </c>
      <c r="F381" s="19"/>
      <c r="G381" s="18" t="s">
        <v>45</v>
      </c>
      <c r="H381" s="18" t="s">
        <v>34</v>
      </c>
      <c r="I381" s="18" t="s">
        <v>35</v>
      </c>
      <c r="J381" s="17" t="s">
        <v>36</v>
      </c>
      <c r="K381" s="19" t="s">
        <v>37</v>
      </c>
      <c r="L381" s="20">
        <f>VLOOKUP(B381,'[2]Data from Pivot'!$F$4:$G$224,2,FALSE)</f>
        <v>43234</v>
      </c>
      <c r="M381" s="67" t="s">
        <v>38</v>
      </c>
      <c r="N381" s="19" t="str">
        <f>IFERROR(VLOOKUP(B381,'[1]SQA Test design plan'!$F$4:$K$400,3,FALSE),"")</f>
        <v/>
      </c>
      <c r="O381" s="19" t="str">
        <f>IFERROR(VLOOKUP(B381,'[1]SQA Test design plan'!$F$4:$K$400,4,FALSE),"")</f>
        <v/>
      </c>
      <c r="P381" s="19" t="str">
        <f>IFERROR(VLOOKUP(B381,'[1]SQA Test design plan'!$F$4:$K$400,5,FALSE),"")</f>
        <v/>
      </c>
      <c r="Q381" s="19" t="str">
        <f>IFERROR(VLOOKUP(B381,'[1]SQA Test design plan'!$F$4:$K$400,6,FALSE),"")</f>
        <v/>
      </c>
      <c r="R381" s="19"/>
      <c r="S381" s="29">
        <v>43291</v>
      </c>
      <c r="T381" s="29"/>
      <c r="U381" s="29"/>
      <c r="V381" s="29"/>
      <c r="W381" s="29"/>
      <c r="X381" s="29"/>
      <c r="Y381" s="29"/>
      <c r="Z381" s="22" t="s">
        <v>39</v>
      </c>
      <c r="AA381" s="23"/>
      <c r="AB381" s="23" t="str">
        <f>IFERROR(VLOOKUP(B381,'[1]RICEW Tracker'!$C$10:$H$95,3,FALSE),"")</f>
        <v/>
      </c>
      <c r="AC381" s="23" t="str">
        <f>IFERROR(VLOOKUP(B381,'[1]RICEW Tracker'!$C$17:$H$95,4,FALSE),"")</f>
        <v/>
      </c>
      <c r="AD381" s="23" t="str">
        <f>IFERROR(VLOOKUP(B381,'[1]RICEW Tracker'!$C$17:$H$95,5,FALSE),"")</f>
        <v/>
      </c>
      <c r="AE381" s="23" t="str">
        <f>IFERROR(VLOOKUP(B381,'[1]RICEW Tracker'!$C$17:$H$95,6,FALSE),"")</f>
        <v/>
      </c>
      <c r="AF381" s="23" t="str">
        <f>IFERROR(VLOOKUP(B381,'[1]RICEW Tracker'!$C$17:$H$95,7,FALSE),"")</f>
        <v/>
      </c>
      <c r="AG381" s="23" t="str">
        <f>IFERROR(VLOOKUP(D381,'[1]RICEW Tracker'!$C$17:$H$95,8,FALSE),"")</f>
        <v/>
      </c>
      <c r="AH381" s="24" t="str">
        <f t="shared" si="5"/>
        <v>Not Started</v>
      </c>
    </row>
    <row r="382" spans="1:35" s="26" customFormat="1" ht="15" hidden="1" customHeight="1" x14ac:dyDescent="0.25">
      <c r="A382" s="14" t="e">
        <f>VLOOKUP(WICERMaster[[#This Row],[RICEW ID]],[1]Sheet4!#REF!,1,FALSE)</f>
        <v>#REF!</v>
      </c>
      <c r="B382" s="15" t="s">
        <v>62</v>
      </c>
      <c r="C382" s="16" t="s">
        <v>63</v>
      </c>
      <c r="D382" s="16" t="s">
        <v>59</v>
      </c>
      <c r="E382" s="19" t="s">
        <v>33</v>
      </c>
      <c r="F382" s="19"/>
      <c r="G382" s="18" t="s">
        <v>45</v>
      </c>
      <c r="H382" s="18" t="s">
        <v>34</v>
      </c>
      <c r="I382" s="18" t="s">
        <v>35</v>
      </c>
      <c r="J382" s="17" t="s">
        <v>36</v>
      </c>
      <c r="K382" s="19" t="s">
        <v>37</v>
      </c>
      <c r="L382" s="20">
        <f>VLOOKUP(B382,'[2]Data from Pivot'!$F$4:$G$224,2,FALSE)</f>
        <v>43266</v>
      </c>
      <c r="M382" s="67" t="s">
        <v>38</v>
      </c>
      <c r="N382" s="19" t="str">
        <f>IFERROR(VLOOKUP(B382,'[1]SQA Test design plan'!$F$4:$K$400,3,FALSE),"")</f>
        <v/>
      </c>
      <c r="O382" s="19" t="str">
        <f>IFERROR(VLOOKUP(B382,'[1]SQA Test design plan'!$F$4:$K$400,4,FALSE),"")</f>
        <v/>
      </c>
      <c r="P382" s="19" t="str">
        <f>IFERROR(VLOOKUP(B382,'[1]SQA Test design plan'!$F$4:$K$400,5,FALSE),"")</f>
        <v/>
      </c>
      <c r="Q382" s="19" t="str">
        <f>IFERROR(VLOOKUP(B382,'[1]SQA Test design plan'!$F$4:$K$400,6,FALSE),"")</f>
        <v/>
      </c>
      <c r="R382" s="19"/>
      <c r="S382" s="29">
        <v>43292</v>
      </c>
      <c r="T382" s="29"/>
      <c r="U382" s="29"/>
      <c r="V382" s="29"/>
      <c r="W382" s="29"/>
      <c r="X382" s="29"/>
      <c r="Y382" s="29"/>
      <c r="Z382" s="22" t="s">
        <v>39</v>
      </c>
      <c r="AA382" s="24"/>
      <c r="AB382" s="23" t="str">
        <f>IFERROR(VLOOKUP(B382,'[1]RICEW Tracker'!$C$10:$H$95,3,FALSE),"")</f>
        <v/>
      </c>
      <c r="AC382" s="23" t="str">
        <f>IFERROR(VLOOKUP(B382,'[1]RICEW Tracker'!$C$17:$H$95,4,FALSE),"")</f>
        <v/>
      </c>
      <c r="AD382" s="23" t="str">
        <f>IFERROR(VLOOKUP(B382,'[1]RICEW Tracker'!$C$17:$H$95,5,FALSE),"")</f>
        <v/>
      </c>
      <c r="AE382" s="23" t="str">
        <f>IFERROR(VLOOKUP(B382,'[1]RICEW Tracker'!$C$17:$H$95,6,FALSE),"")</f>
        <v/>
      </c>
      <c r="AF382" s="23" t="str">
        <f>IFERROR(VLOOKUP(B382,'[1]RICEW Tracker'!$C$17:$H$95,7,FALSE),"")</f>
        <v/>
      </c>
      <c r="AG382" s="23" t="str">
        <f>IFERROR(VLOOKUP(D382,'[1]RICEW Tracker'!$C$17:$H$95,8,FALSE),"")</f>
        <v/>
      </c>
      <c r="AH382" s="24" t="str">
        <f t="shared" si="5"/>
        <v>Not Started</v>
      </c>
    </row>
    <row r="383" spans="1:35" s="26" customFormat="1" ht="15" hidden="1" customHeight="1" x14ac:dyDescent="0.25">
      <c r="A383" s="14" t="e">
        <f>VLOOKUP(WICERMaster[[#This Row],[RICEW ID]],[1]Sheet4!#REF!,1,FALSE)</f>
        <v>#REF!</v>
      </c>
      <c r="B383" s="15" t="s">
        <v>78</v>
      </c>
      <c r="C383" s="16" t="s">
        <v>79</v>
      </c>
      <c r="D383" s="16" t="s">
        <v>59</v>
      </c>
      <c r="E383" s="19" t="s">
        <v>69</v>
      </c>
      <c r="F383" s="19"/>
      <c r="G383" s="18" t="s">
        <v>45</v>
      </c>
      <c r="H383" s="18" t="s">
        <v>34</v>
      </c>
      <c r="I383" s="18" t="s">
        <v>35</v>
      </c>
      <c r="J383" s="17" t="s">
        <v>36</v>
      </c>
      <c r="K383" s="19" t="s">
        <v>37</v>
      </c>
      <c r="L383" s="31">
        <f>VLOOKUP(B383,'[2]Data from Pivot'!$F$4:$G$224,2,FALSE)</f>
        <v>43250</v>
      </c>
      <c r="M383" s="67" t="s">
        <v>38</v>
      </c>
      <c r="N383" s="19" t="str">
        <f>IFERROR(VLOOKUP(B383,'[1]SQA Test design plan'!$F$4:$K$400,3,FALSE),"")</f>
        <v/>
      </c>
      <c r="O383" s="19" t="str">
        <f>IFERROR(VLOOKUP(B383,'[1]SQA Test design plan'!$F$4:$K$400,4,FALSE),"")</f>
        <v/>
      </c>
      <c r="P383" s="19" t="str">
        <f>IFERROR(VLOOKUP(B383,'[1]SQA Test design plan'!$F$4:$K$400,5,FALSE),"")</f>
        <v/>
      </c>
      <c r="Q383" s="19" t="str">
        <f>IFERROR(VLOOKUP(B383,'[1]SQA Test design plan'!$F$4:$K$400,6,FALSE),"")</f>
        <v/>
      </c>
      <c r="R383" s="19"/>
      <c r="S383" s="29">
        <v>43298</v>
      </c>
      <c r="T383" s="29"/>
      <c r="U383" s="29"/>
      <c r="V383" s="29"/>
      <c r="W383" s="29"/>
      <c r="X383" s="29"/>
      <c r="Y383" s="29"/>
      <c r="Z383" s="21" t="s">
        <v>42</v>
      </c>
      <c r="AA383" s="24"/>
      <c r="AB383" s="23" t="str">
        <f>IFERROR(VLOOKUP(B383,'[1]RICEW Tracker'!$C$10:$H$95,3,FALSE),"")</f>
        <v/>
      </c>
      <c r="AC383" s="23" t="str">
        <f>IFERROR(VLOOKUP(B383,'[1]RICEW Tracker'!$C$17:$H$95,4,FALSE),"")</f>
        <v/>
      </c>
      <c r="AD383" s="23" t="str">
        <f>IFERROR(VLOOKUP(B383,'[1]RICEW Tracker'!$C$17:$H$95,5,FALSE),"")</f>
        <v/>
      </c>
      <c r="AE383" s="23" t="str">
        <f>IFERROR(VLOOKUP(B383,'[1]RICEW Tracker'!$C$17:$H$95,6,FALSE),"")</f>
        <v/>
      </c>
      <c r="AF383" s="23" t="str">
        <f>IFERROR(VLOOKUP(B383,'[1]RICEW Tracker'!$C$17:$H$95,7,FALSE),"")</f>
        <v/>
      </c>
      <c r="AG383" s="23" t="str">
        <f>IFERROR(VLOOKUP(D383,'[1]RICEW Tracker'!$C$17:$H$95,8,FALSE),"")</f>
        <v/>
      </c>
      <c r="AH383" s="24" t="str">
        <f t="shared" si="5"/>
        <v>Not Started</v>
      </c>
      <c r="AI383" s="14"/>
    </row>
    <row r="384" spans="1:35" s="26" customFormat="1" ht="15" hidden="1" customHeight="1" x14ac:dyDescent="0.25">
      <c r="A384" s="14" t="e">
        <f>VLOOKUP(WICERMaster[[#This Row],[RICEW ID]],[1]Sheet4!#REF!,1,FALSE)</f>
        <v>#REF!</v>
      </c>
      <c r="B384" s="15" t="s">
        <v>320</v>
      </c>
      <c r="C384" s="16" t="s">
        <v>321</v>
      </c>
      <c r="D384" s="16" t="s">
        <v>59</v>
      </c>
      <c r="E384" s="19" t="s">
        <v>33</v>
      </c>
      <c r="F384" s="19"/>
      <c r="G384" s="18" t="s">
        <v>34</v>
      </c>
      <c r="H384" s="18" t="s">
        <v>34</v>
      </c>
      <c r="I384" s="18" t="s">
        <v>35</v>
      </c>
      <c r="J384" s="17" t="s">
        <v>36</v>
      </c>
      <c r="K384" s="19" t="s">
        <v>37</v>
      </c>
      <c r="L384" s="20">
        <f>VLOOKUP(B384,'[2]Data from Pivot'!$F$4:$G$224,2,FALSE)</f>
        <v>43259</v>
      </c>
      <c r="M384" s="67" t="s">
        <v>101</v>
      </c>
      <c r="N384" s="19" t="str">
        <f>IFERROR(VLOOKUP(B384,'[1]SQA Test design plan'!$F$4:$K$400,3,FALSE),"")</f>
        <v/>
      </c>
      <c r="O384" s="19" t="str">
        <f>IFERROR(VLOOKUP(B384,'[1]SQA Test design plan'!$F$4:$K$400,4,FALSE),"")</f>
        <v/>
      </c>
      <c r="P384" s="19" t="str">
        <f>IFERROR(VLOOKUP(B384,'[1]SQA Test design plan'!$F$4:$K$400,5,FALSE),"")</f>
        <v/>
      </c>
      <c r="Q384" s="19" t="str">
        <f>IFERROR(VLOOKUP(B384,'[1]SQA Test design plan'!$F$4:$K$400,6,FALSE),"")</f>
        <v/>
      </c>
      <c r="R384" s="19"/>
      <c r="S384" s="29">
        <f>AA384</f>
        <v>43284</v>
      </c>
      <c r="T384" s="29"/>
      <c r="U384" s="29"/>
      <c r="V384" s="29"/>
      <c r="W384" s="29"/>
      <c r="X384" s="29"/>
      <c r="Y384" s="29"/>
      <c r="Z384" s="21" t="s">
        <v>102</v>
      </c>
      <c r="AA384" s="36">
        <v>43284</v>
      </c>
      <c r="AB384" s="23" t="str">
        <f>IFERROR(VLOOKUP(B384,'[1]RICEW Tracker'!$C$10:$H$95,3,FALSE),"")</f>
        <v/>
      </c>
      <c r="AC384" s="23" t="str">
        <f>IFERROR(VLOOKUP(B384,'[1]RICEW Tracker'!$C$17:$H$95,4,FALSE),"")</f>
        <v/>
      </c>
      <c r="AD384" s="23" t="str">
        <f>IFERROR(VLOOKUP(B384,'[1]RICEW Tracker'!$C$17:$H$95,5,FALSE),"")</f>
        <v/>
      </c>
      <c r="AE384" s="23" t="str">
        <f>IFERROR(VLOOKUP(B384,'[1]RICEW Tracker'!$C$17:$H$95,6,FALSE),"")</f>
        <v/>
      </c>
      <c r="AF384" s="23" t="str">
        <f>IFERROR(VLOOKUP(B384,'[1]RICEW Tracker'!$C$17:$H$95,7,FALSE),"")</f>
        <v/>
      </c>
      <c r="AG384" s="23" t="str">
        <f>IFERROR(VLOOKUP(D384,'[1]RICEW Tracker'!$C$17:$H$95,8,FALSE),"")</f>
        <v/>
      </c>
      <c r="AH384" s="24" t="str">
        <f t="shared" si="5"/>
        <v>Not Started</v>
      </c>
      <c r="AI384" s="37"/>
    </row>
    <row r="385" spans="1:133" s="26" customFormat="1" ht="15" hidden="1" customHeight="1" x14ac:dyDescent="0.25">
      <c r="A385" s="14" t="e">
        <f>VLOOKUP(WICERMaster[[#This Row],[RICEW ID]],[1]Sheet4!#REF!,1,FALSE)</f>
        <v>#REF!</v>
      </c>
      <c r="B385" s="15" t="s">
        <v>322</v>
      </c>
      <c r="C385" s="16" t="s">
        <v>323</v>
      </c>
      <c r="D385" s="16" t="s">
        <v>59</v>
      </c>
      <c r="E385" s="19" t="s">
        <v>33</v>
      </c>
      <c r="F385" s="19"/>
      <c r="G385" s="18" t="s">
        <v>34</v>
      </c>
      <c r="H385" s="18" t="s">
        <v>34</v>
      </c>
      <c r="I385" s="18" t="s">
        <v>35</v>
      </c>
      <c r="J385" s="17" t="s">
        <v>36</v>
      </c>
      <c r="K385" s="19" t="s">
        <v>37</v>
      </c>
      <c r="L385" s="20">
        <f>VLOOKUP(B385,'[2]Data from Pivot'!$F$4:$G$224,2,FALSE)</f>
        <v>43234</v>
      </c>
      <c r="M385" s="67" t="s">
        <v>38</v>
      </c>
      <c r="N385" s="19" t="str">
        <f>IFERROR(VLOOKUP(B385,'[1]SQA Test design plan'!$F$4:$K$400,3,FALSE),"")</f>
        <v/>
      </c>
      <c r="O385" s="19" t="str">
        <f>IFERROR(VLOOKUP(B385,'[1]SQA Test design plan'!$F$4:$K$400,4,FALSE),"")</f>
        <v/>
      </c>
      <c r="P385" s="19" t="str">
        <f>IFERROR(VLOOKUP(B385,'[1]SQA Test design plan'!$F$4:$K$400,5,FALSE),"")</f>
        <v/>
      </c>
      <c r="Q385" s="19" t="str">
        <f>IFERROR(VLOOKUP(B385,'[1]SQA Test design plan'!$F$4:$K$400,6,FALSE),"")</f>
        <v/>
      </c>
      <c r="R385" s="19"/>
      <c r="S385" s="29">
        <v>43286</v>
      </c>
      <c r="T385" s="29"/>
      <c r="U385" s="29"/>
      <c r="V385" s="29"/>
      <c r="W385" s="29"/>
      <c r="X385" s="29"/>
      <c r="Y385" s="29"/>
      <c r="Z385" s="22" t="s">
        <v>39</v>
      </c>
      <c r="AA385" s="23"/>
      <c r="AB385" s="23" t="str">
        <f>IFERROR(VLOOKUP(B385,'[1]RICEW Tracker'!$C$10:$H$95,3,FALSE),"")</f>
        <v/>
      </c>
      <c r="AC385" s="23" t="str">
        <f>IFERROR(VLOOKUP(B385,'[1]RICEW Tracker'!$C$17:$H$95,4,FALSE),"")</f>
        <v/>
      </c>
      <c r="AD385" s="23" t="str">
        <f>IFERROR(VLOOKUP(B385,'[1]RICEW Tracker'!$C$17:$H$95,5,FALSE),"")</f>
        <v/>
      </c>
      <c r="AE385" s="23" t="str">
        <f>IFERROR(VLOOKUP(B385,'[1]RICEW Tracker'!$C$17:$H$95,6,FALSE),"")</f>
        <v/>
      </c>
      <c r="AF385" s="23" t="str">
        <f>IFERROR(VLOOKUP(B385,'[1]RICEW Tracker'!$C$17:$H$95,7,FALSE),"")</f>
        <v/>
      </c>
      <c r="AG385" s="23" t="str">
        <f>IFERROR(VLOOKUP(D385,'[1]RICEW Tracker'!$C$17:$H$95,8,FALSE),"")</f>
        <v/>
      </c>
      <c r="AH385" s="24" t="str">
        <f t="shared" si="5"/>
        <v>Not Started</v>
      </c>
      <c r="AI385" s="37"/>
    </row>
    <row r="386" spans="1:133" s="26" customFormat="1" ht="15" hidden="1" customHeight="1" x14ac:dyDescent="0.25">
      <c r="A386" s="14" t="e">
        <f>VLOOKUP(WICERMaster[[#This Row],[RICEW ID]],[1]Sheet4!#REF!,1,FALSE)</f>
        <v>#REF!</v>
      </c>
      <c r="B386" s="15" t="s">
        <v>336</v>
      </c>
      <c r="C386" s="16" t="s">
        <v>337</v>
      </c>
      <c r="D386" s="16" t="s">
        <v>59</v>
      </c>
      <c r="E386" s="19" t="s">
        <v>33</v>
      </c>
      <c r="F386" s="19"/>
      <c r="G386" s="18" t="s">
        <v>34</v>
      </c>
      <c r="H386" s="18" t="s">
        <v>34</v>
      </c>
      <c r="I386" s="18" t="s">
        <v>35</v>
      </c>
      <c r="J386" s="17" t="s">
        <v>36</v>
      </c>
      <c r="K386" s="19" t="s">
        <v>37</v>
      </c>
      <c r="L386" s="20">
        <f>VLOOKUP(B386,'[2]Data from Pivot'!$F$4:$G$224,2,FALSE)</f>
        <v>43235</v>
      </c>
      <c r="M386" s="67" t="s">
        <v>38</v>
      </c>
      <c r="N386" s="19" t="str">
        <f>IFERROR(VLOOKUP(B386,'[1]SQA Test design plan'!$F$4:$K$400,3,FALSE),"")</f>
        <v/>
      </c>
      <c r="O386" s="19" t="str">
        <f>IFERROR(VLOOKUP(B386,'[1]SQA Test design plan'!$F$4:$K$400,4,FALSE),"")</f>
        <v/>
      </c>
      <c r="P386" s="19" t="str">
        <f>IFERROR(VLOOKUP(B386,'[1]SQA Test design plan'!$F$4:$K$400,5,FALSE),"")</f>
        <v/>
      </c>
      <c r="Q386" s="19" t="str">
        <f>IFERROR(VLOOKUP(B386,'[1]SQA Test design plan'!$F$4:$K$400,6,FALSE),"")</f>
        <v/>
      </c>
      <c r="R386" s="19"/>
      <c r="S386" s="29">
        <v>43286</v>
      </c>
      <c r="T386" s="29"/>
      <c r="U386" s="29"/>
      <c r="V386" s="29"/>
      <c r="W386" s="29"/>
      <c r="X386" s="29"/>
      <c r="Y386" s="29"/>
      <c r="Z386" s="22" t="s">
        <v>39</v>
      </c>
      <c r="AA386" s="23"/>
      <c r="AB386" s="23" t="str">
        <f>IFERROR(VLOOKUP(B386,'[1]RICEW Tracker'!$C$10:$H$95,3,FALSE),"")</f>
        <v/>
      </c>
      <c r="AC386" s="23" t="str">
        <f>IFERROR(VLOOKUP(B386,'[1]RICEW Tracker'!$C$17:$H$95,4,FALSE),"")</f>
        <v/>
      </c>
      <c r="AD386" s="23" t="str">
        <f>IFERROR(VLOOKUP(B386,'[1]RICEW Tracker'!$C$17:$H$95,5,FALSE),"")</f>
        <v/>
      </c>
      <c r="AE386" s="23" t="str">
        <f>IFERROR(VLOOKUP(B386,'[1]RICEW Tracker'!$C$17:$H$95,6,FALSE),"")</f>
        <v/>
      </c>
      <c r="AF386" s="23" t="str">
        <f>IFERROR(VLOOKUP(B386,'[1]RICEW Tracker'!$C$17:$H$95,7,FALSE),"")</f>
        <v/>
      </c>
      <c r="AG386" s="23" t="str">
        <f>IFERROR(VLOOKUP(D386,'[1]RICEW Tracker'!$C$17:$H$95,8,FALSE),"")</f>
        <v/>
      </c>
      <c r="AH386" s="24" t="str">
        <f t="shared" si="5"/>
        <v>Not Started</v>
      </c>
      <c r="AI386" s="37"/>
    </row>
    <row r="387" spans="1:133" s="26" customFormat="1" ht="15" hidden="1" customHeight="1" x14ac:dyDescent="0.25">
      <c r="A387" s="14" t="e">
        <f>VLOOKUP(WICERMaster[[#This Row],[RICEW ID]],[1]Sheet4!#REF!,1,FALSE)</f>
        <v>#REF!</v>
      </c>
      <c r="B387" s="15" t="s">
        <v>338</v>
      </c>
      <c r="C387" s="16" t="s">
        <v>339</v>
      </c>
      <c r="D387" s="16" t="s">
        <v>59</v>
      </c>
      <c r="E387" s="19" t="s">
        <v>33</v>
      </c>
      <c r="F387" s="19"/>
      <c r="G387" s="18" t="s">
        <v>34</v>
      </c>
      <c r="H387" s="18" t="s">
        <v>34</v>
      </c>
      <c r="I387" s="18" t="s">
        <v>35</v>
      </c>
      <c r="J387" s="17" t="s">
        <v>36</v>
      </c>
      <c r="K387" s="19" t="s">
        <v>37</v>
      </c>
      <c r="L387" s="20">
        <f>VLOOKUP(B387,'[2]Data from Pivot'!$F$4:$G$224,2,FALSE)</f>
        <v>43234</v>
      </c>
      <c r="M387" s="67" t="s">
        <v>38</v>
      </c>
      <c r="N387" s="19" t="str">
        <f>IFERROR(VLOOKUP(B387,'[1]SQA Test design plan'!$F$4:$K$400,3,FALSE),"")</f>
        <v/>
      </c>
      <c r="O387" s="19" t="str">
        <f>IFERROR(VLOOKUP(B387,'[1]SQA Test design plan'!$F$4:$K$400,4,FALSE),"")</f>
        <v/>
      </c>
      <c r="P387" s="19" t="str">
        <f>IFERROR(VLOOKUP(B387,'[1]SQA Test design plan'!$F$4:$K$400,5,FALSE),"")</f>
        <v/>
      </c>
      <c r="Q387" s="19" t="str">
        <f>IFERROR(VLOOKUP(B387,'[1]SQA Test design plan'!$F$4:$K$400,6,FALSE),"")</f>
        <v/>
      </c>
      <c r="R387" s="19"/>
      <c r="S387" s="29">
        <v>43286</v>
      </c>
      <c r="T387" s="29"/>
      <c r="U387" s="29"/>
      <c r="V387" s="29"/>
      <c r="W387" s="29"/>
      <c r="X387" s="29"/>
      <c r="Y387" s="29"/>
      <c r="Z387" s="21" t="s">
        <v>42</v>
      </c>
      <c r="AA387" s="23"/>
      <c r="AB387" s="23" t="str">
        <f>IFERROR(VLOOKUP(B387,'[1]RICEW Tracker'!$C$10:$H$95,3,FALSE),"")</f>
        <v/>
      </c>
      <c r="AC387" s="23" t="str">
        <f>IFERROR(VLOOKUP(B387,'[1]RICEW Tracker'!$C$17:$H$95,4,FALSE),"")</f>
        <v/>
      </c>
      <c r="AD387" s="23" t="str">
        <f>IFERROR(VLOOKUP(B387,'[1]RICEW Tracker'!$C$17:$H$95,5,FALSE),"")</f>
        <v/>
      </c>
      <c r="AE387" s="23" t="str">
        <f>IFERROR(VLOOKUP(B387,'[1]RICEW Tracker'!$C$17:$H$95,6,FALSE),"")</f>
        <v/>
      </c>
      <c r="AF387" s="23" t="str">
        <f>IFERROR(VLOOKUP(B387,'[1]RICEW Tracker'!$C$17:$H$95,7,FALSE),"")</f>
        <v/>
      </c>
      <c r="AG387" s="23" t="str">
        <f>IFERROR(VLOOKUP(D387,'[1]RICEW Tracker'!$C$17:$H$95,8,FALSE),"")</f>
        <v/>
      </c>
      <c r="AH387" s="24" t="str">
        <f t="shared" ref="AH387:AH450" si="6">IFERROR(IF(AND(AB387&gt;0,AC387=0,AD387=0,AE387=0,AF387="",N387=AB387),"Completed",IF(AND(AB387="",AC387="",AD387="",AE387="",AF387=""),"Not Started","Pending")),"")</f>
        <v>Not Started</v>
      </c>
      <c r="AI387" s="37"/>
    </row>
    <row r="388" spans="1:133" s="26" customFormat="1" ht="15" hidden="1" customHeight="1" x14ac:dyDescent="0.25">
      <c r="A388" s="14" t="e">
        <f>VLOOKUP(WICERMaster[[#This Row],[RICEW ID]],[1]Sheet4!#REF!,1,FALSE)</f>
        <v>#REF!</v>
      </c>
      <c r="B388" s="15" t="s">
        <v>346</v>
      </c>
      <c r="C388" s="16" t="s">
        <v>347</v>
      </c>
      <c r="D388" s="16" t="s">
        <v>59</v>
      </c>
      <c r="E388" s="19" t="s">
        <v>33</v>
      </c>
      <c r="F388" s="19"/>
      <c r="G388" s="18" t="s">
        <v>34</v>
      </c>
      <c r="H388" s="18" t="s">
        <v>34</v>
      </c>
      <c r="I388" s="18" t="s">
        <v>35</v>
      </c>
      <c r="J388" s="17" t="s">
        <v>36</v>
      </c>
      <c r="K388" s="32" t="s">
        <v>100</v>
      </c>
      <c r="L388" s="46" t="e">
        <f>VLOOKUP(B388,'[1]SQA Execution Plan'!$C$13:$BG$76,51,FALSE)</f>
        <v>#N/A</v>
      </c>
      <c r="M388" s="67" t="s">
        <v>155</v>
      </c>
      <c r="N388" s="47" t="e">
        <f>VLOOKUP(B388,'[1]SQA Execution Plan'!$C$13:$BG$76,54,FALSE)</f>
        <v>#N/A</v>
      </c>
      <c r="O388" s="47" t="e">
        <f>VLOOKUP(B388,'[1]SQA Execution Plan'!$C$13:$BG$76,55,FALSE)</f>
        <v>#N/A</v>
      </c>
      <c r="P388" s="47" t="e">
        <f>VLOOKUP(B388,'[1]SQA Execution Plan'!$C$13:$BG$76,56,FALSE)</f>
        <v>#N/A</v>
      </c>
      <c r="Q388" s="47" t="e">
        <f>VLOOKUP(B388,'[1]SQA Execution Plan'!$C$13:$BG$76,57,FALSE)</f>
        <v>#N/A</v>
      </c>
      <c r="R388" s="47"/>
      <c r="S388" s="29" t="e">
        <f>#REF!+3</f>
        <v>#REF!</v>
      </c>
      <c r="T388" s="29"/>
      <c r="U388" s="29"/>
      <c r="V388" s="29"/>
      <c r="W388" s="29"/>
      <c r="X388" s="29"/>
      <c r="Y388" s="29"/>
      <c r="Z388" s="21" t="s">
        <v>42</v>
      </c>
      <c r="AA388" s="23"/>
      <c r="AB388" s="23" t="str">
        <f>IFERROR(VLOOKUP(B388,'[1]RICEW Tracker'!$C$10:$H$95,3,FALSE),"")</f>
        <v/>
      </c>
      <c r="AC388" s="23" t="str">
        <f>IFERROR(VLOOKUP(B388,'[1]RICEW Tracker'!$C$17:$H$95,4,FALSE),"")</f>
        <v/>
      </c>
      <c r="AD388" s="23" t="str">
        <f>IFERROR(VLOOKUP(B388,'[1]RICEW Tracker'!$C$17:$H$95,5,FALSE),"")</f>
        <v/>
      </c>
      <c r="AE388" s="23" t="str">
        <f>IFERROR(VLOOKUP(B388,'[1]RICEW Tracker'!$C$17:$H$95,6,FALSE),"")</f>
        <v/>
      </c>
      <c r="AF388" s="23" t="str">
        <f>IFERROR(VLOOKUP(B388,'[1]RICEW Tracker'!$C$17:$H$95,7,FALSE),"")</f>
        <v/>
      </c>
      <c r="AG388" s="23" t="str">
        <f>IFERROR(VLOOKUP(D388,'[1]RICEW Tracker'!$C$17:$H$95,8,FALSE),"")</f>
        <v/>
      </c>
      <c r="AH388" s="24" t="str">
        <f t="shared" si="6"/>
        <v/>
      </c>
      <c r="AI388" s="37"/>
    </row>
    <row r="389" spans="1:133" s="26" customFormat="1" ht="15" hidden="1" customHeight="1" x14ac:dyDescent="0.25">
      <c r="A389" s="14" t="e">
        <f>VLOOKUP(WICERMaster[[#This Row],[RICEW ID]],[1]Sheet4!#REF!,1,FALSE)</f>
        <v>#REF!</v>
      </c>
      <c r="B389" s="15" t="s">
        <v>350</v>
      </c>
      <c r="C389" s="16" t="s">
        <v>351</v>
      </c>
      <c r="D389" s="16" t="s">
        <v>59</v>
      </c>
      <c r="E389" s="19" t="s">
        <v>33</v>
      </c>
      <c r="F389" s="19"/>
      <c r="G389" s="18" t="s">
        <v>34</v>
      </c>
      <c r="H389" s="18" t="s">
        <v>34</v>
      </c>
      <c r="I389" s="18" t="s">
        <v>35</v>
      </c>
      <c r="J389" s="17" t="s">
        <v>36</v>
      </c>
      <c r="K389" s="32" t="s">
        <v>100</v>
      </c>
      <c r="L389" s="46" t="e">
        <f>VLOOKUP(B389,'[1]SQA Execution Plan'!$C$13:$BG$76,51,FALSE)</f>
        <v>#N/A</v>
      </c>
      <c r="M389" s="67" t="s">
        <v>155</v>
      </c>
      <c r="N389" s="47" t="e">
        <f>VLOOKUP(B389,'[1]SQA Execution Plan'!$C$13:$BG$76,54,FALSE)</f>
        <v>#N/A</v>
      </c>
      <c r="O389" s="47" t="e">
        <f>VLOOKUP(B389,'[1]SQA Execution Plan'!$C$13:$BG$76,55,FALSE)</f>
        <v>#N/A</v>
      </c>
      <c r="P389" s="47" t="e">
        <f>VLOOKUP(B389,'[1]SQA Execution Plan'!$C$13:$BG$76,56,FALSE)</f>
        <v>#N/A</v>
      </c>
      <c r="Q389" s="47" t="e">
        <f>VLOOKUP(B389,'[1]SQA Execution Plan'!$C$13:$BG$76,57,FALSE)</f>
        <v>#N/A</v>
      </c>
      <c r="R389" s="47"/>
      <c r="S389" s="29" t="e">
        <f>#REF!+3</f>
        <v>#REF!</v>
      </c>
      <c r="T389" s="29"/>
      <c r="U389" s="29"/>
      <c r="V389" s="29"/>
      <c r="W389" s="29"/>
      <c r="X389" s="29"/>
      <c r="Y389" s="29"/>
      <c r="Z389" s="21" t="s">
        <v>42</v>
      </c>
      <c r="AA389" s="23"/>
      <c r="AB389" s="23" t="str">
        <f>IFERROR(VLOOKUP(B389,'[1]RICEW Tracker'!$C$10:$H$95,3,FALSE),"")</f>
        <v/>
      </c>
      <c r="AC389" s="23" t="str">
        <f>IFERROR(VLOOKUP(B389,'[1]RICEW Tracker'!$C$17:$H$95,4,FALSE),"")</f>
        <v/>
      </c>
      <c r="AD389" s="23" t="str">
        <f>IFERROR(VLOOKUP(B389,'[1]RICEW Tracker'!$C$17:$H$95,5,FALSE),"")</f>
        <v/>
      </c>
      <c r="AE389" s="23" t="str">
        <f>IFERROR(VLOOKUP(B389,'[1]RICEW Tracker'!$C$17:$H$95,6,FALSE),"")</f>
        <v/>
      </c>
      <c r="AF389" s="23" t="str">
        <f>IFERROR(VLOOKUP(B389,'[1]RICEW Tracker'!$C$17:$H$95,7,FALSE),"")</f>
        <v/>
      </c>
      <c r="AG389" s="23" t="str">
        <f>IFERROR(VLOOKUP(D389,'[1]RICEW Tracker'!$C$17:$H$95,8,FALSE),"")</f>
        <v/>
      </c>
      <c r="AH389" s="24" t="str">
        <f t="shared" si="6"/>
        <v/>
      </c>
      <c r="AI389" s="37"/>
    </row>
    <row r="390" spans="1:133" s="26" customFormat="1" ht="15" hidden="1" customHeight="1" x14ac:dyDescent="0.25">
      <c r="A390" s="14" t="e">
        <f>VLOOKUP(WICERMaster[[#This Row],[RICEW ID]],[1]Sheet4!#REF!,1,FALSE)</f>
        <v>#REF!</v>
      </c>
      <c r="B390" s="15" t="s">
        <v>352</v>
      </c>
      <c r="C390" s="16" t="s">
        <v>353</v>
      </c>
      <c r="D390" s="16" t="s">
        <v>59</v>
      </c>
      <c r="E390" s="19" t="s">
        <v>33</v>
      </c>
      <c r="F390" s="19"/>
      <c r="G390" s="18" t="s">
        <v>34</v>
      </c>
      <c r="H390" s="18" t="s">
        <v>34</v>
      </c>
      <c r="I390" s="18" t="s">
        <v>35</v>
      </c>
      <c r="J390" s="17" t="s">
        <v>36</v>
      </c>
      <c r="K390" s="32" t="s">
        <v>100</v>
      </c>
      <c r="L390" s="31">
        <v>43308</v>
      </c>
      <c r="M390" s="66" t="s">
        <v>101</v>
      </c>
      <c r="N390" s="19">
        <v>7</v>
      </c>
      <c r="O390" s="19" t="str">
        <f>IFERROR(VLOOKUP(B390,'[1]SQA Test design plan'!$F$4:$K$400,4,FALSE),"")</f>
        <v/>
      </c>
      <c r="P390" s="19"/>
      <c r="Q390" s="19">
        <f>N390-P390</f>
        <v>7</v>
      </c>
      <c r="R390" s="19"/>
      <c r="S390" s="29">
        <v>43314</v>
      </c>
      <c r="T390" s="29"/>
      <c r="U390" s="29"/>
      <c r="V390" s="29"/>
      <c r="W390" s="29"/>
      <c r="X390" s="29"/>
      <c r="Y390" s="29"/>
      <c r="Z390" s="21" t="s">
        <v>102</v>
      </c>
      <c r="AA390" s="23"/>
      <c r="AB390" s="23" t="str">
        <f>IFERROR(VLOOKUP(B390,'[1]RICEW Tracker'!$C$10:$H$95,3,FALSE),"")</f>
        <v/>
      </c>
      <c r="AC390" s="23" t="str">
        <f>IFERROR(VLOOKUP(B390,'[1]RICEW Tracker'!$C$17:$H$95,4,FALSE),"")</f>
        <v/>
      </c>
      <c r="AD390" s="23" t="str">
        <f>IFERROR(VLOOKUP(B390,'[1]RICEW Tracker'!$C$17:$H$95,5,FALSE),"")</f>
        <v/>
      </c>
      <c r="AE390" s="23" t="str">
        <f>IFERROR(VLOOKUP(B390,'[1]RICEW Tracker'!$C$17:$H$95,6,FALSE),"")</f>
        <v/>
      </c>
      <c r="AF390" s="23" t="str">
        <f>IFERROR(VLOOKUP(B390,'[1]RICEW Tracker'!$C$17:$H$95,7,FALSE),"")</f>
        <v/>
      </c>
      <c r="AG390" s="23" t="str">
        <f>IFERROR(VLOOKUP(D390,'[1]RICEW Tracker'!$C$17:$H$95,8,FALSE),"")</f>
        <v/>
      </c>
      <c r="AH390" s="24" t="str">
        <f t="shared" si="6"/>
        <v>Not Started</v>
      </c>
      <c r="AI390" s="37"/>
    </row>
    <row r="391" spans="1:133" s="26" customFormat="1" ht="15" hidden="1" customHeight="1" x14ac:dyDescent="0.25">
      <c r="A391" s="14" t="e">
        <f>VLOOKUP(WICERMaster[[#This Row],[RICEW ID]],[1]Sheet4!#REF!,1,FALSE)</f>
        <v>#REF!</v>
      </c>
      <c r="B391" s="15" t="s">
        <v>354</v>
      </c>
      <c r="C391" s="25" t="s">
        <v>355</v>
      </c>
      <c r="D391" s="16" t="s">
        <v>59</v>
      </c>
      <c r="E391" s="19" t="s">
        <v>33</v>
      </c>
      <c r="F391" s="19"/>
      <c r="G391" s="18" t="s">
        <v>34</v>
      </c>
      <c r="H391" s="18" t="s">
        <v>34</v>
      </c>
      <c r="I391" s="18" t="s">
        <v>35</v>
      </c>
      <c r="J391" s="17" t="s">
        <v>36</v>
      </c>
      <c r="K391" s="19" t="s">
        <v>37</v>
      </c>
      <c r="L391" s="38">
        <f>VLOOKUP(B391,'[2]Data from Pivot'!$F$4:$G$224,2,FALSE)</f>
        <v>43238</v>
      </c>
      <c r="M391" s="67" t="s">
        <v>38</v>
      </c>
      <c r="N391" s="39" t="str">
        <f>IFERROR(VLOOKUP(B391,'[1]SQA Test design plan'!$F$4:$K$400,3,FALSE),"")</f>
        <v/>
      </c>
      <c r="O391" s="39" t="str">
        <f>IFERROR(VLOOKUP(B391,'[1]SQA Test design plan'!$F$4:$K$400,4,FALSE),"")</f>
        <v/>
      </c>
      <c r="P391" s="39">
        <v>2</v>
      </c>
      <c r="Q391" s="39" t="e">
        <f>N391-P391</f>
        <v>#VALUE!</v>
      </c>
      <c r="R391" s="39"/>
      <c r="S391" s="29">
        <v>43287</v>
      </c>
      <c r="T391" s="29"/>
      <c r="U391" s="29"/>
      <c r="V391" s="29"/>
      <c r="W391" s="29"/>
      <c r="X391" s="29"/>
      <c r="Y391" s="29"/>
      <c r="Z391" s="21" t="s">
        <v>42</v>
      </c>
      <c r="AA391" s="24"/>
      <c r="AB391" s="23" t="str">
        <f>IFERROR(VLOOKUP(B391,'[1]RICEW Tracker'!$C$10:$H$95,3,FALSE),"")</f>
        <v/>
      </c>
      <c r="AC391" s="23" t="str">
        <f>IFERROR(VLOOKUP(B391,'[1]RICEW Tracker'!$C$17:$H$95,4,FALSE),"")</f>
        <v/>
      </c>
      <c r="AD391" s="23" t="str">
        <f>IFERROR(VLOOKUP(B391,'[1]RICEW Tracker'!$C$17:$H$95,5,FALSE),"")</f>
        <v/>
      </c>
      <c r="AE391" s="23" t="str">
        <f>IFERROR(VLOOKUP(B391,'[1]RICEW Tracker'!$C$17:$H$95,6,FALSE),"")</f>
        <v/>
      </c>
      <c r="AF391" s="23" t="str">
        <f>IFERROR(VLOOKUP(B391,'[1]RICEW Tracker'!$C$17:$H$95,7,FALSE),"")</f>
        <v/>
      </c>
      <c r="AG391" s="23" t="str">
        <f>IFERROR(VLOOKUP(D391,'[1]RICEW Tracker'!$C$17:$H$95,8,FALSE),"")</f>
        <v/>
      </c>
      <c r="AH391" s="24" t="str">
        <f t="shared" si="6"/>
        <v>Not Started</v>
      </c>
      <c r="AI391" s="37"/>
    </row>
    <row r="392" spans="1:133" s="26" customFormat="1" ht="15" hidden="1" customHeight="1" x14ac:dyDescent="0.25">
      <c r="A392" s="14" t="e">
        <f>VLOOKUP(WICERMaster[[#This Row],[RICEW ID]],[1]Sheet4!#REF!,1,FALSE)</f>
        <v>#REF!</v>
      </c>
      <c r="B392" s="15" t="s">
        <v>356</v>
      </c>
      <c r="C392" s="16" t="s">
        <v>357</v>
      </c>
      <c r="D392" s="16" t="s">
        <v>59</v>
      </c>
      <c r="E392" s="19" t="s">
        <v>33</v>
      </c>
      <c r="F392" s="19"/>
      <c r="G392" s="18" t="s">
        <v>34</v>
      </c>
      <c r="H392" s="18" t="s">
        <v>34</v>
      </c>
      <c r="I392" s="18" t="s">
        <v>35</v>
      </c>
      <c r="J392" s="17" t="s">
        <v>36</v>
      </c>
      <c r="K392" s="19" t="s">
        <v>37</v>
      </c>
      <c r="L392" s="20">
        <f>VLOOKUP(B392,'[2]Data from Pivot'!$F$4:$G$224,2,FALSE)</f>
        <v>43268</v>
      </c>
      <c r="M392" s="67" t="s">
        <v>38</v>
      </c>
      <c r="N392" s="19" t="str">
        <f>IFERROR(VLOOKUP(B392,'[1]SQA Test design plan'!$F$4:$K$400,3,FALSE),"")</f>
        <v/>
      </c>
      <c r="O392" s="19" t="str">
        <f>IFERROR(VLOOKUP(B392,'[1]SQA Test design plan'!$F$4:$K$400,4,FALSE),"")</f>
        <v/>
      </c>
      <c r="P392" s="19" t="str">
        <f>IFERROR(VLOOKUP(B392,'[1]SQA Test design plan'!$F$4:$K$400,5,FALSE),"")</f>
        <v/>
      </c>
      <c r="Q392" s="19" t="str">
        <f>IFERROR(VLOOKUP(B392,'[1]SQA Test design plan'!$F$4:$K$400,6,FALSE),"")</f>
        <v/>
      </c>
      <c r="R392" s="19"/>
      <c r="S392" s="29">
        <v>43286</v>
      </c>
      <c r="T392" s="29"/>
      <c r="U392" s="29"/>
      <c r="V392" s="29"/>
      <c r="W392" s="29"/>
      <c r="X392" s="29"/>
      <c r="Y392" s="29"/>
      <c r="Z392" s="21" t="s">
        <v>42</v>
      </c>
      <c r="AA392" s="24"/>
      <c r="AB392" s="23" t="str">
        <f>IFERROR(VLOOKUP(B392,'[1]RICEW Tracker'!$C$10:$H$95,3,FALSE),"")</f>
        <v/>
      </c>
      <c r="AC392" s="23" t="str">
        <f>IFERROR(VLOOKUP(B392,'[1]RICEW Tracker'!$C$17:$H$95,4,FALSE),"")</f>
        <v/>
      </c>
      <c r="AD392" s="23" t="str">
        <f>IFERROR(VLOOKUP(B392,'[1]RICEW Tracker'!$C$17:$H$95,5,FALSE),"")</f>
        <v/>
      </c>
      <c r="AE392" s="23" t="str">
        <f>IFERROR(VLOOKUP(B392,'[1]RICEW Tracker'!$C$17:$H$95,6,FALSE),"")</f>
        <v/>
      </c>
      <c r="AF392" s="23" t="str">
        <f>IFERROR(VLOOKUP(B392,'[1]RICEW Tracker'!$C$17:$H$95,7,FALSE),"")</f>
        <v/>
      </c>
      <c r="AG392" s="23" t="str">
        <f>IFERROR(VLOOKUP(D392,'[1]RICEW Tracker'!$C$17:$H$95,8,FALSE),"")</f>
        <v/>
      </c>
      <c r="AH392" s="24" t="str">
        <f t="shared" si="6"/>
        <v>Not Started</v>
      </c>
      <c r="AI392" s="37"/>
    </row>
    <row r="393" spans="1:133" s="41" customFormat="1" ht="15" hidden="1" customHeight="1" x14ac:dyDescent="0.25">
      <c r="A393" s="14" t="e">
        <f>VLOOKUP(WICERMaster[[#This Row],[RICEW ID]],[1]Sheet4!#REF!,1,FALSE)</f>
        <v>#REF!</v>
      </c>
      <c r="B393" s="15" t="s">
        <v>358</v>
      </c>
      <c r="C393" s="16" t="s">
        <v>359</v>
      </c>
      <c r="D393" s="16" t="s">
        <v>59</v>
      </c>
      <c r="E393" s="19" t="s">
        <v>33</v>
      </c>
      <c r="F393" s="19"/>
      <c r="G393" s="18" t="s">
        <v>34</v>
      </c>
      <c r="H393" s="18" t="s">
        <v>34</v>
      </c>
      <c r="I393" s="18" t="s">
        <v>35</v>
      </c>
      <c r="J393" s="17" t="s">
        <v>36</v>
      </c>
      <c r="K393" s="19" t="s">
        <v>37</v>
      </c>
      <c r="L393" s="38">
        <f>VLOOKUP(B393,'[2]Data from Pivot'!$F$4:$G$224,2,FALSE)</f>
        <v>43252</v>
      </c>
      <c r="M393" s="67" t="s">
        <v>155</v>
      </c>
      <c r="N393" s="39" t="str">
        <f>IFERROR(VLOOKUP(B393,'[1]SQA Test design plan'!$F$4:$K$400,3,FALSE),"")</f>
        <v/>
      </c>
      <c r="O393" s="39" t="str">
        <f>IFERROR(VLOOKUP(B393,'[1]SQA Test design plan'!$F$4:$K$400,4,FALSE),"")</f>
        <v/>
      </c>
      <c r="P393" s="39" t="e">
        <f>ROUND(N393*80%,0)</f>
        <v>#VALUE!</v>
      </c>
      <c r="Q393" s="39" t="e">
        <f>N393-P393</f>
        <v>#VALUE!</v>
      </c>
      <c r="R393" s="39"/>
      <c r="S393" s="29">
        <v>43287</v>
      </c>
      <c r="T393" s="29"/>
      <c r="U393" s="29"/>
      <c r="V393" s="29"/>
      <c r="W393" s="29"/>
      <c r="X393" s="29"/>
      <c r="Y393" s="29"/>
      <c r="Z393" s="21" t="s">
        <v>42</v>
      </c>
      <c r="AA393" s="23"/>
      <c r="AB393" s="23" t="str">
        <f>IFERROR(VLOOKUP(B393,'[1]RICEW Tracker'!$C$10:$H$95,3,FALSE),"")</f>
        <v/>
      </c>
      <c r="AC393" s="23" t="str">
        <f>IFERROR(VLOOKUP(B393,'[1]RICEW Tracker'!$C$17:$H$95,4,FALSE),"")</f>
        <v/>
      </c>
      <c r="AD393" s="23" t="str">
        <f>IFERROR(VLOOKUP(B393,'[1]RICEW Tracker'!$C$17:$H$95,5,FALSE),"")</f>
        <v/>
      </c>
      <c r="AE393" s="23" t="str">
        <f>IFERROR(VLOOKUP(B393,'[1]RICEW Tracker'!$C$17:$H$95,6,FALSE),"")</f>
        <v/>
      </c>
      <c r="AF393" s="23" t="str">
        <f>IFERROR(VLOOKUP(B393,'[1]RICEW Tracker'!$C$17:$H$95,7,FALSE),"")</f>
        <v/>
      </c>
      <c r="AG393" s="23" t="str">
        <f>IFERROR(VLOOKUP(D393,'[1]RICEW Tracker'!$C$17:$H$95,8,FALSE),"")</f>
        <v/>
      </c>
      <c r="AH393" s="24" t="str">
        <f t="shared" si="6"/>
        <v>Not Started</v>
      </c>
      <c r="AI393" s="37"/>
    </row>
    <row r="394" spans="1:133" s="26" customFormat="1" ht="15" hidden="1" customHeight="1" x14ac:dyDescent="0.25">
      <c r="A394" s="14" t="e">
        <f>VLOOKUP(WICERMaster[[#This Row],[RICEW ID]],[1]Sheet4!#REF!,1,FALSE)</f>
        <v>#REF!</v>
      </c>
      <c r="B394" s="15" t="s">
        <v>360</v>
      </c>
      <c r="C394" s="16" t="s">
        <v>361</v>
      </c>
      <c r="D394" s="16" t="s">
        <v>59</v>
      </c>
      <c r="E394" s="19" t="s">
        <v>33</v>
      </c>
      <c r="F394" s="19"/>
      <c r="G394" s="18" t="s">
        <v>34</v>
      </c>
      <c r="H394" s="18" t="s">
        <v>34</v>
      </c>
      <c r="I394" s="18" t="s">
        <v>35</v>
      </c>
      <c r="J394" s="17" t="s">
        <v>36</v>
      </c>
      <c r="K394" s="32" t="s">
        <v>100</v>
      </c>
      <c r="L394" s="31">
        <v>43308</v>
      </c>
      <c r="M394" s="66" t="s">
        <v>101</v>
      </c>
      <c r="N394" s="19">
        <v>7</v>
      </c>
      <c r="O394" s="19" t="str">
        <f>IFERROR(VLOOKUP(B394,'[1]SQA Test design plan'!$F$4:$K$400,4,FALSE),"")</f>
        <v/>
      </c>
      <c r="P394" s="19"/>
      <c r="Q394" s="19">
        <f>N394-P394</f>
        <v>7</v>
      </c>
      <c r="R394" s="19"/>
      <c r="S394" s="29">
        <v>43314</v>
      </c>
      <c r="T394" s="29"/>
      <c r="U394" s="29"/>
      <c r="V394" s="29"/>
      <c r="W394" s="29"/>
      <c r="X394" s="29"/>
      <c r="Y394" s="29"/>
      <c r="Z394" s="21" t="s">
        <v>102</v>
      </c>
      <c r="AA394" s="23"/>
      <c r="AB394" s="23" t="str">
        <f>IFERROR(VLOOKUP(B394,'[1]RICEW Tracker'!$C$10:$H$95,3,FALSE),"")</f>
        <v/>
      </c>
      <c r="AC394" s="23" t="str">
        <f>IFERROR(VLOOKUP(B394,'[1]RICEW Tracker'!$C$17:$H$95,4,FALSE),"")</f>
        <v/>
      </c>
      <c r="AD394" s="23" t="str">
        <f>IFERROR(VLOOKUP(B394,'[1]RICEW Tracker'!$C$17:$H$95,5,FALSE),"")</f>
        <v/>
      </c>
      <c r="AE394" s="23" t="str">
        <f>IFERROR(VLOOKUP(B394,'[1]RICEW Tracker'!$C$17:$H$95,6,FALSE),"")</f>
        <v/>
      </c>
      <c r="AF394" s="23" t="str">
        <f>IFERROR(VLOOKUP(B394,'[1]RICEW Tracker'!$C$17:$H$95,7,FALSE),"")</f>
        <v/>
      </c>
      <c r="AG394" s="23" t="str">
        <f>IFERROR(VLOOKUP(D394,'[1]RICEW Tracker'!$C$17:$H$95,8,FALSE),"")</f>
        <v/>
      </c>
      <c r="AH394" s="24" t="str">
        <f t="shared" si="6"/>
        <v>Not Started</v>
      </c>
      <c r="AI394" s="37"/>
    </row>
    <row r="395" spans="1:133" s="26" customFormat="1" ht="15" hidden="1" customHeight="1" x14ac:dyDescent="0.25">
      <c r="A395" s="14" t="e">
        <f>VLOOKUP(WICERMaster[[#This Row],[RICEW ID]],[1]Sheet4!#REF!,1,FALSE)</f>
        <v>#REF!</v>
      </c>
      <c r="B395" s="15" t="s">
        <v>370</v>
      </c>
      <c r="C395" s="16" t="s">
        <v>371</v>
      </c>
      <c r="D395" s="16" t="s">
        <v>59</v>
      </c>
      <c r="E395" s="19" t="s">
        <v>33</v>
      </c>
      <c r="F395" s="19"/>
      <c r="G395" s="18" t="s">
        <v>34</v>
      </c>
      <c r="H395" s="18" t="s">
        <v>34</v>
      </c>
      <c r="I395" s="18" t="s">
        <v>35</v>
      </c>
      <c r="J395" s="17" t="s">
        <v>36</v>
      </c>
      <c r="K395" s="32" t="s">
        <v>100</v>
      </c>
      <c r="L395" s="31">
        <v>43308</v>
      </c>
      <c r="M395" s="66" t="s">
        <v>101</v>
      </c>
      <c r="N395" s="19">
        <v>7</v>
      </c>
      <c r="O395" s="19" t="str">
        <f>IFERROR(VLOOKUP(B395,'[1]SQA Test design plan'!$F$4:$K$400,4,FALSE),"")</f>
        <v/>
      </c>
      <c r="P395" s="19"/>
      <c r="Q395" s="19">
        <f>N395-P395</f>
        <v>7</v>
      </c>
      <c r="R395" s="19"/>
      <c r="S395" s="29">
        <v>43314</v>
      </c>
      <c r="T395" s="29"/>
      <c r="U395" s="29"/>
      <c r="V395" s="29"/>
      <c r="W395" s="29"/>
      <c r="X395" s="29"/>
      <c r="Y395" s="29"/>
      <c r="Z395" s="21" t="s">
        <v>102</v>
      </c>
      <c r="AA395" s="23"/>
      <c r="AB395" s="23" t="str">
        <f>IFERROR(VLOOKUP(B395,'[1]RICEW Tracker'!$C$10:$H$95,3,FALSE),"")</f>
        <v/>
      </c>
      <c r="AC395" s="23" t="str">
        <f>IFERROR(VLOOKUP(B395,'[1]RICEW Tracker'!$C$17:$H$95,4,FALSE),"")</f>
        <v/>
      </c>
      <c r="AD395" s="23" t="str">
        <f>IFERROR(VLOOKUP(B395,'[1]RICEW Tracker'!$C$17:$H$95,5,FALSE),"")</f>
        <v/>
      </c>
      <c r="AE395" s="23" t="str">
        <f>IFERROR(VLOOKUP(B395,'[1]RICEW Tracker'!$C$17:$H$95,6,FALSE),"")</f>
        <v/>
      </c>
      <c r="AF395" s="23" t="str">
        <f>IFERROR(VLOOKUP(B395,'[1]RICEW Tracker'!$C$17:$H$95,7,FALSE),"")</f>
        <v/>
      </c>
      <c r="AG395" s="23" t="str">
        <f>IFERROR(VLOOKUP(D395,'[1]RICEW Tracker'!$C$17:$H$95,8,FALSE),"")</f>
        <v/>
      </c>
      <c r="AH395" s="24" t="str">
        <f t="shared" si="6"/>
        <v>Not Started</v>
      </c>
      <c r="AI395" s="37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1"/>
      <c r="BL395" s="41"/>
      <c r="BM395" s="41"/>
      <c r="BN395" s="41"/>
      <c r="BO395" s="41"/>
      <c r="BP395" s="41"/>
      <c r="BQ395" s="41"/>
      <c r="BR395" s="41"/>
      <c r="BS395" s="41"/>
      <c r="BT395" s="41"/>
      <c r="BU395" s="41"/>
      <c r="BV395" s="41"/>
      <c r="BW395" s="41"/>
      <c r="BX395" s="41"/>
      <c r="BY395" s="41"/>
      <c r="BZ395" s="41"/>
      <c r="CA395" s="41"/>
      <c r="CB395" s="41"/>
      <c r="CC395" s="41"/>
      <c r="CD395" s="41"/>
      <c r="CE395" s="41"/>
      <c r="CF395" s="41"/>
      <c r="CG395" s="41"/>
      <c r="CH395" s="41"/>
      <c r="CI395" s="41"/>
      <c r="CJ395" s="41"/>
      <c r="CK395" s="41"/>
      <c r="CL395" s="41"/>
      <c r="CM395" s="41"/>
      <c r="CN395" s="41"/>
      <c r="CO395" s="41"/>
      <c r="CP395" s="41"/>
      <c r="CQ395" s="41"/>
      <c r="CR395" s="41"/>
      <c r="CS395" s="41"/>
      <c r="CT395" s="41"/>
      <c r="CU395" s="41"/>
      <c r="CV395" s="41"/>
      <c r="CW395" s="41"/>
      <c r="CX395" s="41"/>
      <c r="CY395" s="41"/>
      <c r="CZ395" s="41"/>
      <c r="DA395" s="41"/>
      <c r="DB395" s="41"/>
      <c r="DC395" s="41"/>
      <c r="DD395" s="41"/>
      <c r="DE395" s="41"/>
      <c r="DF395" s="41"/>
      <c r="DG395" s="41"/>
      <c r="DH395" s="41"/>
      <c r="DI395" s="41"/>
      <c r="DJ395" s="41"/>
      <c r="DK395" s="41"/>
      <c r="DL395" s="41"/>
      <c r="DM395" s="41"/>
      <c r="DN395" s="41"/>
      <c r="DO395" s="41"/>
      <c r="DP395" s="41"/>
      <c r="DQ395" s="41"/>
      <c r="DR395" s="41"/>
      <c r="DS395" s="41"/>
      <c r="DT395" s="41"/>
      <c r="DU395" s="41"/>
      <c r="DV395" s="41"/>
      <c r="DW395" s="41"/>
      <c r="DX395" s="41"/>
      <c r="DY395" s="41"/>
      <c r="DZ395" s="41"/>
      <c r="EA395" s="41"/>
      <c r="EB395" s="41"/>
      <c r="EC395" s="41"/>
    </row>
    <row r="396" spans="1:133" s="26" customFormat="1" ht="15" hidden="1" customHeight="1" x14ac:dyDescent="0.25">
      <c r="A396" s="14" t="e">
        <f>VLOOKUP(WICERMaster[[#This Row],[RICEW ID]],[1]Sheet4!#REF!,1,FALSE)</f>
        <v>#REF!</v>
      </c>
      <c r="B396" s="15" t="s">
        <v>376</v>
      </c>
      <c r="C396" s="16" t="s">
        <v>377</v>
      </c>
      <c r="D396" s="16" t="s">
        <v>59</v>
      </c>
      <c r="E396" s="19" t="s">
        <v>33</v>
      </c>
      <c r="F396" s="19"/>
      <c r="G396" s="18" t="s">
        <v>45</v>
      </c>
      <c r="H396" s="18" t="s">
        <v>34</v>
      </c>
      <c r="I396" s="18" t="s">
        <v>35</v>
      </c>
      <c r="J396" s="17" t="s">
        <v>36</v>
      </c>
      <c r="K396" s="32" t="s">
        <v>100</v>
      </c>
      <c r="L396" s="31">
        <v>43287</v>
      </c>
      <c r="M396" s="68" t="s">
        <v>155</v>
      </c>
      <c r="N396" s="19">
        <v>7</v>
      </c>
      <c r="O396" s="19" t="str">
        <f>IFERROR(VLOOKUP(B396,'[1]SQA Test design plan'!$F$4:$K$400,4,FALSE),"")</f>
        <v/>
      </c>
      <c r="P396" s="19">
        <f>ROUND(N396*80%,0)</f>
        <v>6</v>
      </c>
      <c r="Q396" s="19">
        <f>N396-P396</f>
        <v>1</v>
      </c>
      <c r="R396" s="19"/>
      <c r="S396" s="29" t="e">
        <f>#REF!+3</f>
        <v>#REF!</v>
      </c>
      <c r="T396" s="29"/>
      <c r="U396" s="29"/>
      <c r="V396" s="29"/>
      <c r="W396" s="29"/>
      <c r="X396" s="29"/>
      <c r="Y396" s="29"/>
      <c r="Z396" s="21" t="s">
        <v>42</v>
      </c>
      <c r="AA396" s="23"/>
      <c r="AB396" s="23" t="str">
        <f>IFERROR(VLOOKUP(B396,'[1]RICEW Tracker'!$C$10:$H$95,3,FALSE),"")</f>
        <v/>
      </c>
      <c r="AC396" s="23" t="str">
        <f>IFERROR(VLOOKUP(B396,'[1]RICEW Tracker'!$C$17:$H$95,4,FALSE),"")</f>
        <v/>
      </c>
      <c r="AD396" s="23" t="str">
        <f>IFERROR(VLOOKUP(B396,'[1]RICEW Tracker'!$C$17:$H$95,5,FALSE),"")</f>
        <v/>
      </c>
      <c r="AE396" s="23" t="str">
        <f>IFERROR(VLOOKUP(B396,'[1]RICEW Tracker'!$C$17:$H$95,6,FALSE),"")</f>
        <v/>
      </c>
      <c r="AF396" s="23" t="str">
        <f>IFERROR(VLOOKUP(B396,'[1]RICEW Tracker'!$C$17:$H$95,7,FALSE),"")</f>
        <v/>
      </c>
      <c r="AG396" s="23" t="str">
        <f>IFERROR(VLOOKUP(D396,'[1]RICEW Tracker'!$C$17:$H$95,8,FALSE),"")</f>
        <v/>
      </c>
      <c r="AH396" s="24" t="str">
        <f t="shared" si="6"/>
        <v>Not Started</v>
      </c>
      <c r="AI396" s="37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1"/>
      <c r="BL396" s="41"/>
      <c r="BM396" s="41"/>
      <c r="BN396" s="41"/>
      <c r="BO396" s="41"/>
      <c r="BP396" s="41"/>
      <c r="BQ396" s="41"/>
      <c r="BR396" s="41"/>
      <c r="BS396" s="41"/>
      <c r="BT396" s="41"/>
      <c r="BU396" s="41"/>
      <c r="BV396" s="41"/>
      <c r="BW396" s="41"/>
      <c r="BX396" s="41"/>
      <c r="BY396" s="41"/>
      <c r="BZ396" s="41"/>
      <c r="CA396" s="41"/>
      <c r="CB396" s="41"/>
      <c r="CC396" s="41"/>
      <c r="CD396" s="41"/>
      <c r="CE396" s="41"/>
      <c r="CF396" s="41"/>
      <c r="CG396" s="41"/>
      <c r="CH396" s="41"/>
      <c r="CI396" s="41"/>
      <c r="CJ396" s="41"/>
      <c r="CK396" s="41"/>
      <c r="CL396" s="41"/>
      <c r="CM396" s="41"/>
      <c r="CN396" s="41"/>
      <c r="CO396" s="41"/>
      <c r="CP396" s="41"/>
      <c r="CQ396" s="41"/>
      <c r="CR396" s="41"/>
      <c r="CS396" s="41"/>
      <c r="CT396" s="41"/>
      <c r="CU396" s="41"/>
      <c r="CV396" s="41"/>
      <c r="CW396" s="41"/>
      <c r="CX396" s="41"/>
      <c r="CY396" s="41"/>
      <c r="CZ396" s="41"/>
      <c r="DA396" s="41"/>
      <c r="DB396" s="41"/>
      <c r="DC396" s="41"/>
      <c r="DD396" s="41"/>
      <c r="DE396" s="41"/>
      <c r="DF396" s="41"/>
      <c r="DG396" s="41"/>
      <c r="DH396" s="41"/>
      <c r="DI396" s="41"/>
      <c r="DJ396" s="41"/>
      <c r="DK396" s="41"/>
      <c r="DL396" s="41"/>
      <c r="DM396" s="41"/>
      <c r="DN396" s="41"/>
      <c r="DO396" s="41"/>
      <c r="DP396" s="41"/>
      <c r="DQ396" s="41"/>
      <c r="DR396" s="41"/>
      <c r="DS396" s="41"/>
      <c r="DT396" s="41"/>
      <c r="DU396" s="41"/>
      <c r="DV396" s="41"/>
      <c r="DW396" s="41"/>
      <c r="DX396" s="41"/>
      <c r="DY396" s="41"/>
      <c r="DZ396" s="41"/>
      <c r="EA396" s="41"/>
      <c r="EB396" s="41"/>
      <c r="EC396" s="41"/>
    </row>
    <row r="397" spans="1:133" s="26" customFormat="1" ht="15" hidden="1" customHeight="1" x14ac:dyDescent="0.25">
      <c r="A397" s="14" t="e">
        <f>VLOOKUP(WICERMaster[[#This Row],[RICEW ID]],[1]Sheet4!#REF!,1,FALSE)</f>
        <v>#REF!</v>
      </c>
      <c r="B397" s="15" t="s">
        <v>382</v>
      </c>
      <c r="C397" s="16" t="s">
        <v>383</v>
      </c>
      <c r="D397" s="16" t="s">
        <v>59</v>
      </c>
      <c r="E397" s="19" t="s">
        <v>33</v>
      </c>
      <c r="F397" s="19"/>
      <c r="G397" s="18" t="s">
        <v>34</v>
      </c>
      <c r="H397" s="18" t="s">
        <v>34</v>
      </c>
      <c r="I397" s="18" t="s">
        <v>35</v>
      </c>
      <c r="J397" s="17" t="s">
        <v>36</v>
      </c>
      <c r="K397" s="32" t="s">
        <v>100</v>
      </c>
      <c r="L397" s="31">
        <v>43315</v>
      </c>
      <c r="M397" s="66" t="s">
        <v>101</v>
      </c>
      <c r="N397" s="19">
        <v>7</v>
      </c>
      <c r="O397" s="19"/>
      <c r="P397" s="19"/>
      <c r="Q397" s="19">
        <f>N397</f>
        <v>7</v>
      </c>
      <c r="R397" s="19"/>
      <c r="S397" s="49">
        <f>L397+5</f>
        <v>43320</v>
      </c>
      <c r="T397" s="49"/>
      <c r="U397" s="49"/>
      <c r="V397" s="49"/>
      <c r="W397" s="49"/>
      <c r="X397" s="49"/>
      <c r="Y397" s="49"/>
      <c r="Z397" s="21" t="s">
        <v>102</v>
      </c>
      <c r="AA397" s="24"/>
      <c r="AB397" s="23" t="str">
        <f>IFERROR(VLOOKUP(B397,'[1]RICEW Tracker'!$C$10:$H$95,3,FALSE),"")</f>
        <v/>
      </c>
      <c r="AC397" s="23" t="str">
        <f>IFERROR(VLOOKUP(B397,'[1]RICEW Tracker'!$C$17:$H$95,4,FALSE),"")</f>
        <v/>
      </c>
      <c r="AD397" s="23" t="str">
        <f>IFERROR(VLOOKUP(B397,'[1]RICEW Tracker'!$C$17:$H$95,5,FALSE),"")</f>
        <v/>
      </c>
      <c r="AE397" s="23" t="str">
        <f>IFERROR(VLOOKUP(B397,'[1]RICEW Tracker'!$C$17:$H$95,6,FALSE),"")</f>
        <v/>
      </c>
      <c r="AF397" s="23" t="str">
        <f>IFERROR(VLOOKUP(B397,'[1]RICEW Tracker'!$C$17:$H$95,7,FALSE),"")</f>
        <v/>
      </c>
      <c r="AG397" s="23" t="str">
        <f>IFERROR(VLOOKUP(D397,'[1]RICEW Tracker'!$C$17:$H$95,8,FALSE),"")</f>
        <v/>
      </c>
      <c r="AH397" s="24" t="str">
        <f t="shared" si="6"/>
        <v>Not Started</v>
      </c>
      <c r="AI397" s="37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1"/>
      <c r="BL397" s="41"/>
      <c r="BM397" s="41"/>
      <c r="BN397" s="41"/>
      <c r="BO397" s="41"/>
      <c r="BP397" s="41"/>
      <c r="BQ397" s="41"/>
      <c r="BR397" s="41"/>
      <c r="BS397" s="41"/>
      <c r="BT397" s="41"/>
      <c r="BU397" s="41"/>
      <c r="BV397" s="41"/>
      <c r="BW397" s="41"/>
      <c r="BX397" s="41"/>
      <c r="BY397" s="41"/>
      <c r="BZ397" s="41"/>
      <c r="CA397" s="41"/>
      <c r="CB397" s="41"/>
      <c r="CC397" s="41"/>
      <c r="CD397" s="41"/>
      <c r="CE397" s="41"/>
      <c r="CF397" s="41"/>
      <c r="CG397" s="41"/>
      <c r="CH397" s="41"/>
      <c r="CI397" s="41"/>
      <c r="CJ397" s="41"/>
      <c r="CK397" s="41"/>
      <c r="CL397" s="41"/>
      <c r="CM397" s="41"/>
      <c r="CN397" s="41"/>
      <c r="CO397" s="41"/>
      <c r="CP397" s="41"/>
      <c r="CQ397" s="41"/>
      <c r="CR397" s="41"/>
      <c r="CS397" s="41"/>
      <c r="CT397" s="41"/>
      <c r="CU397" s="41"/>
      <c r="CV397" s="41"/>
      <c r="CW397" s="41"/>
      <c r="CX397" s="41"/>
      <c r="CY397" s="41"/>
      <c r="CZ397" s="41"/>
      <c r="DA397" s="41"/>
      <c r="DB397" s="41"/>
      <c r="DC397" s="41"/>
      <c r="DD397" s="41"/>
      <c r="DE397" s="41"/>
      <c r="DF397" s="41"/>
      <c r="DG397" s="41"/>
      <c r="DH397" s="41"/>
      <c r="DI397" s="41"/>
      <c r="DJ397" s="41"/>
      <c r="DK397" s="41"/>
      <c r="DL397" s="41"/>
      <c r="DM397" s="41"/>
      <c r="DN397" s="41"/>
      <c r="DO397" s="41"/>
      <c r="DP397" s="41"/>
      <c r="DQ397" s="41"/>
      <c r="DR397" s="41"/>
      <c r="DS397" s="41"/>
      <c r="DT397" s="41"/>
      <c r="DU397" s="41"/>
      <c r="DV397" s="41"/>
      <c r="DW397" s="41"/>
      <c r="DX397" s="41"/>
      <c r="DY397" s="41"/>
      <c r="DZ397" s="41"/>
      <c r="EA397" s="41"/>
      <c r="EB397" s="41"/>
      <c r="EC397" s="41"/>
    </row>
    <row r="398" spans="1:133" s="26" customFormat="1" ht="15" hidden="1" customHeight="1" x14ac:dyDescent="0.25">
      <c r="A398" s="14" t="e">
        <f>VLOOKUP(WICERMaster[[#This Row],[RICEW ID]],[1]Sheet4!#REF!,1,FALSE)</f>
        <v>#REF!</v>
      </c>
      <c r="B398" s="15" t="s">
        <v>384</v>
      </c>
      <c r="C398" s="16" t="s">
        <v>385</v>
      </c>
      <c r="D398" s="16" t="s">
        <v>59</v>
      </c>
      <c r="E398" s="19" t="s">
        <v>33</v>
      </c>
      <c r="F398" s="19"/>
      <c r="G398" s="18" t="s">
        <v>34</v>
      </c>
      <c r="H398" s="18" t="s">
        <v>34</v>
      </c>
      <c r="I398" s="18" t="s">
        <v>35</v>
      </c>
      <c r="J398" s="17" t="s">
        <v>36</v>
      </c>
      <c r="K398" s="32" t="s">
        <v>100</v>
      </c>
      <c r="L398" s="31">
        <v>43315</v>
      </c>
      <c r="M398" s="66" t="s">
        <v>101</v>
      </c>
      <c r="N398" s="19">
        <v>7</v>
      </c>
      <c r="O398" s="19"/>
      <c r="P398" s="19"/>
      <c r="Q398" s="19">
        <f>N398</f>
        <v>7</v>
      </c>
      <c r="R398" s="19"/>
      <c r="S398" s="49">
        <f>L398+5</f>
        <v>43320</v>
      </c>
      <c r="T398" s="49"/>
      <c r="U398" s="49"/>
      <c r="V398" s="49"/>
      <c r="W398" s="49"/>
      <c r="X398" s="49"/>
      <c r="Y398" s="49"/>
      <c r="Z398" s="21" t="s">
        <v>102</v>
      </c>
      <c r="AA398" s="23"/>
      <c r="AB398" s="23" t="str">
        <f>IFERROR(VLOOKUP(B398,'[1]RICEW Tracker'!$C$10:$H$95,3,FALSE),"")</f>
        <v/>
      </c>
      <c r="AC398" s="23" t="str">
        <f>IFERROR(VLOOKUP(B398,'[1]RICEW Tracker'!$C$17:$H$95,4,FALSE),"")</f>
        <v/>
      </c>
      <c r="AD398" s="23" t="str">
        <f>IFERROR(VLOOKUP(B398,'[1]RICEW Tracker'!$C$17:$H$95,5,FALSE),"")</f>
        <v/>
      </c>
      <c r="AE398" s="23" t="str">
        <f>IFERROR(VLOOKUP(B398,'[1]RICEW Tracker'!$C$17:$H$95,6,FALSE),"")</f>
        <v/>
      </c>
      <c r="AF398" s="23" t="str">
        <f>IFERROR(VLOOKUP(B398,'[1]RICEW Tracker'!$C$17:$H$95,7,FALSE),"")</f>
        <v/>
      </c>
      <c r="AG398" s="23" t="str">
        <f>IFERROR(VLOOKUP(D398,'[1]RICEW Tracker'!$C$17:$H$95,8,FALSE),"")</f>
        <v/>
      </c>
      <c r="AH398" s="24" t="str">
        <f t="shared" si="6"/>
        <v>Not Started</v>
      </c>
      <c r="AI398" s="37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1"/>
      <c r="BL398" s="41"/>
      <c r="BM398" s="41"/>
      <c r="BN398" s="41"/>
      <c r="BO398" s="41"/>
      <c r="BP398" s="41"/>
      <c r="BQ398" s="41"/>
      <c r="BR398" s="41"/>
      <c r="BS398" s="41"/>
      <c r="BT398" s="41"/>
      <c r="BU398" s="41"/>
      <c r="BV398" s="41"/>
      <c r="BW398" s="41"/>
      <c r="BX398" s="41"/>
      <c r="BY398" s="41"/>
      <c r="BZ398" s="41"/>
      <c r="CA398" s="41"/>
      <c r="CB398" s="41"/>
      <c r="CC398" s="41"/>
      <c r="CD398" s="41"/>
      <c r="CE398" s="41"/>
      <c r="CF398" s="41"/>
      <c r="CG398" s="41"/>
      <c r="CH398" s="41"/>
      <c r="CI398" s="41"/>
      <c r="CJ398" s="41"/>
      <c r="CK398" s="41"/>
      <c r="CL398" s="41"/>
      <c r="CM398" s="41"/>
      <c r="CN398" s="41"/>
      <c r="CO398" s="41"/>
      <c r="CP398" s="41"/>
      <c r="CQ398" s="41"/>
      <c r="CR398" s="41"/>
      <c r="CS398" s="41"/>
      <c r="CT398" s="41"/>
      <c r="CU398" s="41"/>
      <c r="CV398" s="41"/>
      <c r="CW398" s="41"/>
      <c r="CX398" s="41"/>
      <c r="CY398" s="41"/>
      <c r="CZ398" s="41"/>
      <c r="DA398" s="41"/>
      <c r="DB398" s="41"/>
      <c r="DC398" s="41"/>
      <c r="DD398" s="41"/>
      <c r="DE398" s="41"/>
      <c r="DF398" s="41"/>
      <c r="DG398" s="41"/>
      <c r="DH398" s="41"/>
      <c r="DI398" s="41"/>
      <c r="DJ398" s="41"/>
      <c r="DK398" s="41"/>
      <c r="DL398" s="41"/>
      <c r="DM398" s="41"/>
      <c r="DN398" s="41"/>
      <c r="DO398" s="41"/>
      <c r="DP398" s="41"/>
      <c r="DQ398" s="41"/>
      <c r="DR398" s="41"/>
      <c r="DS398" s="41"/>
      <c r="DT398" s="41"/>
      <c r="DU398" s="41"/>
      <c r="DV398" s="41"/>
      <c r="DW398" s="41"/>
      <c r="DX398" s="41"/>
      <c r="DY398" s="41"/>
      <c r="DZ398" s="41"/>
      <c r="EA398" s="41"/>
      <c r="EB398" s="41"/>
      <c r="EC398" s="41"/>
    </row>
    <row r="399" spans="1:133" s="26" customFormat="1" ht="15" hidden="1" customHeight="1" x14ac:dyDescent="0.25">
      <c r="A399" s="14" t="e">
        <f>VLOOKUP(WICERMaster[[#This Row],[RICEW ID]],[1]Sheet4!#REF!,1,FALSE)</f>
        <v>#REF!</v>
      </c>
      <c r="B399" s="15" t="s">
        <v>388</v>
      </c>
      <c r="C399" s="16" t="s">
        <v>389</v>
      </c>
      <c r="D399" s="16" t="s">
        <v>59</v>
      </c>
      <c r="E399" s="19" t="s">
        <v>33</v>
      </c>
      <c r="F399" s="19"/>
      <c r="G399" s="18" t="s">
        <v>34</v>
      </c>
      <c r="H399" s="18" t="s">
        <v>34</v>
      </c>
      <c r="I399" s="18" t="s">
        <v>35</v>
      </c>
      <c r="J399" s="17" t="s">
        <v>36</v>
      </c>
      <c r="K399" s="32" t="s">
        <v>100</v>
      </c>
      <c r="L399" s="31">
        <v>43315</v>
      </c>
      <c r="M399" s="66" t="s">
        <v>101</v>
      </c>
      <c r="N399" s="19">
        <v>7</v>
      </c>
      <c r="O399" s="19"/>
      <c r="P399" s="19"/>
      <c r="Q399" s="19">
        <f>N399</f>
        <v>7</v>
      </c>
      <c r="R399" s="19"/>
      <c r="S399" s="49">
        <f>L399+6</f>
        <v>43321</v>
      </c>
      <c r="T399" s="49"/>
      <c r="U399" s="49"/>
      <c r="V399" s="49"/>
      <c r="W399" s="49"/>
      <c r="X399" s="49"/>
      <c r="Y399" s="49"/>
      <c r="Z399" s="21" t="s">
        <v>102</v>
      </c>
      <c r="AA399" s="23"/>
      <c r="AB399" s="23" t="str">
        <f>IFERROR(VLOOKUP(B399,'[1]RICEW Tracker'!$C$10:$H$95,3,FALSE),"")</f>
        <v/>
      </c>
      <c r="AC399" s="23" t="str">
        <f>IFERROR(VLOOKUP(B399,'[1]RICEW Tracker'!$C$17:$H$95,4,FALSE),"")</f>
        <v/>
      </c>
      <c r="AD399" s="23" t="str">
        <f>IFERROR(VLOOKUP(B399,'[1]RICEW Tracker'!$C$17:$H$95,5,FALSE),"")</f>
        <v/>
      </c>
      <c r="AE399" s="23" t="str">
        <f>IFERROR(VLOOKUP(B399,'[1]RICEW Tracker'!$C$17:$H$95,6,FALSE),"")</f>
        <v/>
      </c>
      <c r="AF399" s="23" t="str">
        <f>IFERROR(VLOOKUP(B399,'[1]RICEW Tracker'!$C$17:$H$95,7,FALSE),"")</f>
        <v/>
      </c>
      <c r="AG399" s="23" t="str">
        <f>IFERROR(VLOOKUP(D399,'[1]RICEW Tracker'!$C$17:$H$95,8,FALSE),"")</f>
        <v/>
      </c>
      <c r="AH399" s="24" t="str">
        <f t="shared" si="6"/>
        <v>Not Started</v>
      </c>
      <c r="AI399" s="37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/>
      <c r="BN399" s="41"/>
      <c r="BO399" s="41"/>
      <c r="BP399" s="41"/>
      <c r="BQ399" s="41"/>
      <c r="BR399" s="41"/>
      <c r="BS399" s="41"/>
      <c r="BT399" s="41"/>
      <c r="BU399" s="41"/>
      <c r="BV399" s="41"/>
      <c r="BW399" s="41"/>
      <c r="BX399" s="41"/>
      <c r="BY399" s="41"/>
      <c r="BZ399" s="41"/>
      <c r="CA399" s="41"/>
      <c r="CB399" s="41"/>
      <c r="CC399" s="41"/>
      <c r="CD399" s="41"/>
      <c r="CE399" s="41"/>
      <c r="CF399" s="41"/>
      <c r="CG399" s="41"/>
      <c r="CH399" s="41"/>
      <c r="CI399" s="41"/>
      <c r="CJ399" s="41"/>
      <c r="CK399" s="41"/>
      <c r="CL399" s="41"/>
      <c r="CM399" s="41"/>
      <c r="CN399" s="41"/>
      <c r="CO399" s="41"/>
      <c r="CP399" s="41"/>
      <c r="CQ399" s="41"/>
      <c r="CR399" s="41"/>
      <c r="CS399" s="41"/>
      <c r="CT399" s="41"/>
      <c r="CU399" s="41"/>
      <c r="CV399" s="41"/>
      <c r="CW399" s="41"/>
      <c r="CX399" s="41"/>
      <c r="CY399" s="41"/>
      <c r="CZ399" s="41"/>
      <c r="DA399" s="41"/>
      <c r="DB399" s="41"/>
      <c r="DC399" s="41"/>
      <c r="DD399" s="41"/>
      <c r="DE399" s="41"/>
      <c r="DF399" s="41"/>
      <c r="DG399" s="41"/>
      <c r="DH399" s="41"/>
      <c r="DI399" s="41"/>
      <c r="DJ399" s="41"/>
      <c r="DK399" s="41"/>
      <c r="DL399" s="41"/>
      <c r="DM399" s="41"/>
      <c r="DN399" s="41"/>
      <c r="DO399" s="41"/>
      <c r="DP399" s="41"/>
      <c r="DQ399" s="41"/>
      <c r="DR399" s="41"/>
      <c r="DS399" s="41"/>
      <c r="DT399" s="41"/>
      <c r="DU399" s="41"/>
      <c r="DV399" s="41"/>
      <c r="DW399" s="41"/>
      <c r="DX399" s="41"/>
      <c r="DY399" s="41"/>
      <c r="DZ399" s="41"/>
      <c r="EA399" s="41"/>
      <c r="EB399" s="41"/>
      <c r="EC399" s="41"/>
    </row>
    <row r="400" spans="1:133" s="26" customFormat="1" ht="15" hidden="1" customHeight="1" x14ac:dyDescent="0.25">
      <c r="A400" s="14" t="e">
        <f>VLOOKUP(WICERMaster[[#This Row],[RICEW ID]],[1]Sheet4!#REF!,1,FALSE)</f>
        <v>#REF!</v>
      </c>
      <c r="B400" s="15" t="s">
        <v>394</v>
      </c>
      <c r="C400" s="16" t="s">
        <v>395</v>
      </c>
      <c r="D400" s="16" t="s">
        <v>59</v>
      </c>
      <c r="E400" s="19" t="s">
        <v>33</v>
      </c>
      <c r="F400" s="19"/>
      <c r="G400" s="18" t="s">
        <v>34</v>
      </c>
      <c r="H400" s="18" t="s">
        <v>34</v>
      </c>
      <c r="I400" s="18" t="s">
        <v>35</v>
      </c>
      <c r="J400" s="17" t="s">
        <v>36</v>
      </c>
      <c r="K400" s="32" t="s">
        <v>100</v>
      </c>
      <c r="L400" s="29">
        <v>43315</v>
      </c>
      <c r="M400" s="66" t="s">
        <v>101</v>
      </c>
      <c r="N400" s="19">
        <v>7</v>
      </c>
      <c r="O400" s="19"/>
      <c r="P400" s="19"/>
      <c r="Q400" s="19">
        <f>N400</f>
        <v>7</v>
      </c>
      <c r="R400" s="19"/>
      <c r="S400" s="49">
        <f>L400+6</f>
        <v>43321</v>
      </c>
      <c r="T400" s="49"/>
      <c r="U400" s="49"/>
      <c r="V400" s="49"/>
      <c r="W400" s="49"/>
      <c r="X400" s="49"/>
      <c r="Y400" s="49"/>
      <c r="Z400" s="21" t="s">
        <v>102</v>
      </c>
      <c r="AA400" s="23"/>
      <c r="AB400" s="23" t="str">
        <f>IFERROR(VLOOKUP(B400,'[1]RICEW Tracker'!$C$10:$H$95,3,FALSE),"")</f>
        <v/>
      </c>
      <c r="AC400" s="23" t="str">
        <f>IFERROR(VLOOKUP(B400,'[1]RICEW Tracker'!$C$17:$H$95,4,FALSE),"")</f>
        <v/>
      </c>
      <c r="AD400" s="23" t="str">
        <f>IFERROR(VLOOKUP(B400,'[1]RICEW Tracker'!$C$17:$H$95,5,FALSE),"")</f>
        <v/>
      </c>
      <c r="AE400" s="23" t="str">
        <f>IFERROR(VLOOKUP(B400,'[1]RICEW Tracker'!$C$17:$H$95,6,FALSE),"")</f>
        <v/>
      </c>
      <c r="AF400" s="23" t="str">
        <f>IFERROR(VLOOKUP(B400,'[1]RICEW Tracker'!$C$17:$H$95,7,FALSE),"")</f>
        <v/>
      </c>
      <c r="AG400" s="23" t="str">
        <f>IFERROR(VLOOKUP(D400,'[1]RICEW Tracker'!$C$17:$H$95,8,FALSE),"")</f>
        <v/>
      </c>
      <c r="AH400" s="24" t="str">
        <f t="shared" si="6"/>
        <v>Not Started</v>
      </c>
      <c r="AI400" s="37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1"/>
      <c r="BL400" s="41"/>
      <c r="BM400" s="41"/>
      <c r="BN400" s="41"/>
      <c r="BO400" s="41"/>
      <c r="BP400" s="41"/>
      <c r="BQ400" s="41"/>
      <c r="BR400" s="41"/>
      <c r="BS400" s="41"/>
      <c r="BT400" s="41"/>
      <c r="BU400" s="41"/>
      <c r="BV400" s="41"/>
      <c r="BW400" s="41"/>
      <c r="BX400" s="41"/>
      <c r="BY400" s="41"/>
      <c r="BZ400" s="41"/>
      <c r="CA400" s="41"/>
      <c r="CB400" s="41"/>
      <c r="CC400" s="41"/>
      <c r="CD400" s="41"/>
      <c r="CE400" s="41"/>
      <c r="CF400" s="41"/>
      <c r="CG400" s="41"/>
      <c r="CH400" s="41"/>
      <c r="CI400" s="41"/>
      <c r="CJ400" s="41"/>
      <c r="CK400" s="41"/>
      <c r="CL400" s="41"/>
      <c r="CM400" s="41"/>
      <c r="CN400" s="41"/>
      <c r="CO400" s="41"/>
      <c r="CP400" s="41"/>
      <c r="CQ400" s="41"/>
      <c r="CR400" s="41"/>
      <c r="CS400" s="41"/>
      <c r="CT400" s="41"/>
      <c r="CU400" s="41"/>
      <c r="CV400" s="41"/>
      <c r="CW400" s="41"/>
      <c r="CX400" s="41"/>
      <c r="CY400" s="41"/>
      <c r="CZ400" s="41"/>
      <c r="DA400" s="41"/>
      <c r="DB400" s="41"/>
      <c r="DC400" s="41"/>
      <c r="DD400" s="41"/>
      <c r="DE400" s="41"/>
      <c r="DF400" s="41"/>
      <c r="DG400" s="41"/>
      <c r="DH400" s="41"/>
      <c r="DI400" s="41"/>
      <c r="DJ400" s="41"/>
      <c r="DK400" s="41"/>
      <c r="DL400" s="41"/>
      <c r="DM400" s="41"/>
      <c r="DN400" s="41"/>
      <c r="DO400" s="41"/>
      <c r="DP400" s="41"/>
      <c r="DQ400" s="41"/>
      <c r="DR400" s="41"/>
      <c r="DS400" s="41"/>
      <c r="DT400" s="41"/>
      <c r="DU400" s="41"/>
      <c r="DV400" s="41"/>
      <c r="DW400" s="41"/>
      <c r="DX400" s="41"/>
      <c r="DY400" s="41"/>
      <c r="DZ400" s="41"/>
      <c r="EA400" s="41"/>
      <c r="EB400" s="41"/>
      <c r="EC400" s="41"/>
    </row>
    <row r="401" spans="1:133" s="26" customFormat="1" ht="15" hidden="1" customHeight="1" x14ac:dyDescent="0.25">
      <c r="A401" s="14" t="e">
        <f>VLOOKUP(WICERMaster[[#This Row],[RICEW ID]],[1]Sheet4!#REF!,1,FALSE)</f>
        <v>#REF!</v>
      </c>
      <c r="B401" s="15" t="s">
        <v>396</v>
      </c>
      <c r="C401" s="16" t="s">
        <v>397</v>
      </c>
      <c r="D401" s="16" t="s">
        <v>59</v>
      </c>
      <c r="E401" s="19" t="s">
        <v>33</v>
      </c>
      <c r="F401" s="19"/>
      <c r="G401" s="18" t="s">
        <v>34</v>
      </c>
      <c r="H401" s="18" t="s">
        <v>34</v>
      </c>
      <c r="I401" s="18" t="s">
        <v>35</v>
      </c>
      <c r="J401" s="17" t="s">
        <v>36</v>
      </c>
      <c r="K401" s="32" t="s">
        <v>100</v>
      </c>
      <c r="L401" s="29">
        <v>43315</v>
      </c>
      <c r="M401" s="66" t="s">
        <v>101</v>
      </c>
      <c r="N401" s="19">
        <v>7</v>
      </c>
      <c r="O401" s="19"/>
      <c r="P401" s="19"/>
      <c r="Q401" s="19">
        <f>N401</f>
        <v>7</v>
      </c>
      <c r="R401" s="19"/>
      <c r="S401" s="49">
        <f>L401+6</f>
        <v>43321</v>
      </c>
      <c r="T401" s="49"/>
      <c r="U401" s="49"/>
      <c r="V401" s="49"/>
      <c r="W401" s="49"/>
      <c r="X401" s="49"/>
      <c r="Y401" s="49" t="s">
        <v>1127</v>
      </c>
      <c r="Z401" s="21" t="s">
        <v>102</v>
      </c>
      <c r="AA401" s="23"/>
      <c r="AB401" s="23" t="str">
        <f>IFERROR(VLOOKUP(B401,'[1]RICEW Tracker'!$C$10:$H$95,3,FALSE),"")</f>
        <v/>
      </c>
      <c r="AC401" s="23" t="str">
        <f>IFERROR(VLOOKUP(B401,'[1]RICEW Tracker'!$C$17:$H$95,4,FALSE),"")</f>
        <v/>
      </c>
      <c r="AD401" s="23" t="str">
        <f>IFERROR(VLOOKUP(B401,'[1]RICEW Tracker'!$C$17:$H$95,5,FALSE),"")</f>
        <v/>
      </c>
      <c r="AE401" s="23" t="str">
        <f>IFERROR(VLOOKUP(B401,'[1]RICEW Tracker'!$C$17:$H$95,6,FALSE),"")</f>
        <v/>
      </c>
      <c r="AF401" s="23" t="str">
        <f>IFERROR(VLOOKUP(B401,'[1]RICEW Tracker'!$C$17:$H$95,7,FALSE),"")</f>
        <v/>
      </c>
      <c r="AG401" s="23" t="str">
        <f>IFERROR(VLOOKUP(D401,'[1]RICEW Tracker'!$C$17:$H$95,8,FALSE),"")</f>
        <v/>
      </c>
      <c r="AH401" s="24" t="str">
        <f t="shared" si="6"/>
        <v>Not Started</v>
      </c>
      <c r="AI401" s="37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1"/>
      <c r="BL401" s="41"/>
      <c r="BM401" s="41"/>
      <c r="BN401" s="41"/>
      <c r="BO401" s="41"/>
      <c r="BP401" s="41"/>
      <c r="BQ401" s="41"/>
      <c r="BR401" s="41"/>
      <c r="BS401" s="41"/>
      <c r="BT401" s="41"/>
      <c r="BU401" s="41"/>
      <c r="BV401" s="41"/>
      <c r="BW401" s="41"/>
      <c r="BX401" s="41"/>
      <c r="BY401" s="41"/>
      <c r="BZ401" s="41"/>
      <c r="CA401" s="41"/>
      <c r="CB401" s="41"/>
      <c r="CC401" s="41"/>
      <c r="CD401" s="41"/>
      <c r="CE401" s="41"/>
      <c r="CF401" s="41"/>
      <c r="CG401" s="41"/>
      <c r="CH401" s="41"/>
      <c r="CI401" s="41"/>
      <c r="CJ401" s="41"/>
      <c r="CK401" s="41"/>
      <c r="CL401" s="41"/>
      <c r="CM401" s="41"/>
      <c r="CN401" s="41"/>
      <c r="CO401" s="41"/>
      <c r="CP401" s="41"/>
      <c r="CQ401" s="41"/>
      <c r="CR401" s="41"/>
      <c r="CS401" s="41"/>
      <c r="CT401" s="41"/>
      <c r="CU401" s="41"/>
      <c r="CV401" s="41"/>
      <c r="CW401" s="41"/>
      <c r="CX401" s="41"/>
      <c r="CY401" s="41"/>
      <c r="CZ401" s="41"/>
      <c r="DA401" s="41"/>
      <c r="DB401" s="41"/>
      <c r="DC401" s="41"/>
      <c r="DD401" s="41"/>
      <c r="DE401" s="41"/>
      <c r="DF401" s="41"/>
      <c r="DG401" s="41"/>
      <c r="DH401" s="41"/>
      <c r="DI401" s="41"/>
      <c r="DJ401" s="41"/>
      <c r="DK401" s="41"/>
      <c r="DL401" s="41"/>
      <c r="DM401" s="41"/>
      <c r="DN401" s="41"/>
      <c r="DO401" s="41"/>
      <c r="DP401" s="41"/>
      <c r="DQ401" s="41"/>
      <c r="DR401" s="41"/>
      <c r="DS401" s="41"/>
      <c r="DT401" s="41"/>
      <c r="DU401" s="41"/>
      <c r="DV401" s="41"/>
      <c r="DW401" s="41"/>
      <c r="DX401" s="41"/>
      <c r="DY401" s="41"/>
      <c r="DZ401" s="41"/>
      <c r="EA401" s="41"/>
      <c r="EB401" s="41"/>
      <c r="EC401" s="41"/>
    </row>
    <row r="402" spans="1:133" s="26" customFormat="1" ht="15" hidden="1" customHeight="1" x14ac:dyDescent="0.25">
      <c r="A402" s="14" t="e">
        <f>VLOOKUP(WICERMaster[[#This Row],[RICEW ID]],[1]Sheet4!#REF!,1,FALSE)</f>
        <v>#REF!</v>
      </c>
      <c r="B402" s="15" t="s">
        <v>398</v>
      </c>
      <c r="C402" s="16" t="s">
        <v>399</v>
      </c>
      <c r="D402" s="16" t="s">
        <v>59</v>
      </c>
      <c r="E402" s="19" t="s">
        <v>33</v>
      </c>
      <c r="F402" s="19"/>
      <c r="G402" s="18" t="s">
        <v>34</v>
      </c>
      <c r="H402" s="18" t="s">
        <v>34</v>
      </c>
      <c r="I402" s="18" t="s">
        <v>35</v>
      </c>
      <c r="J402" s="17" t="s">
        <v>36</v>
      </c>
      <c r="K402" s="19" t="s">
        <v>37</v>
      </c>
      <c r="L402" s="21">
        <f>VLOOKUP(B402,'[2]Data from Pivot'!$F$4:$G$224,2,FALSE)</f>
        <v>43263</v>
      </c>
      <c r="M402" s="67" t="s">
        <v>155</v>
      </c>
      <c r="N402" s="39" t="str">
        <f>IFERROR(VLOOKUP(B402,'[1]SQA Test design plan'!$F$4:$K$400,3,FALSE),"")</f>
        <v/>
      </c>
      <c r="O402" s="39" t="str">
        <f>IFERROR(VLOOKUP(B402,'[1]SQA Test design plan'!$F$4:$K$400,4,FALSE),"")</f>
        <v/>
      </c>
      <c r="P402" s="39" t="e">
        <f>ROUND(N402*80%,0)</f>
        <v>#VALUE!</v>
      </c>
      <c r="Q402" s="39" t="e">
        <f>N402-P402</f>
        <v>#VALUE!</v>
      </c>
      <c r="R402" s="39"/>
      <c r="S402" s="29">
        <v>43290</v>
      </c>
      <c r="T402" s="29"/>
      <c r="U402" s="29"/>
      <c r="V402" s="29"/>
      <c r="W402" s="29"/>
      <c r="X402" s="29"/>
      <c r="Y402" s="29"/>
      <c r="Z402" s="21" t="s">
        <v>42</v>
      </c>
      <c r="AA402" s="23"/>
      <c r="AB402" s="23" t="str">
        <f>IFERROR(VLOOKUP(B402,'[1]RICEW Tracker'!$C$10:$H$95,3,FALSE),"")</f>
        <v/>
      </c>
      <c r="AC402" s="23" t="str">
        <f>IFERROR(VLOOKUP(B402,'[1]RICEW Tracker'!$C$17:$H$95,4,FALSE),"")</f>
        <v/>
      </c>
      <c r="AD402" s="23" t="str">
        <f>IFERROR(VLOOKUP(B402,'[1]RICEW Tracker'!$C$17:$H$95,5,FALSE),"")</f>
        <v/>
      </c>
      <c r="AE402" s="23" t="str">
        <f>IFERROR(VLOOKUP(B402,'[1]RICEW Tracker'!$C$17:$H$95,6,FALSE),"")</f>
        <v/>
      </c>
      <c r="AF402" s="23" t="str">
        <f>IFERROR(VLOOKUP(B402,'[1]RICEW Tracker'!$C$17:$H$95,7,FALSE),"")</f>
        <v/>
      </c>
      <c r="AG402" s="23" t="str">
        <f>IFERROR(VLOOKUP(D402,'[1]RICEW Tracker'!$C$17:$H$95,8,FALSE),"")</f>
        <v/>
      </c>
      <c r="AH402" s="24" t="str">
        <f t="shared" si="6"/>
        <v>Not Started</v>
      </c>
      <c r="AI402" s="37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1"/>
      <c r="BL402" s="41"/>
      <c r="BM402" s="41"/>
      <c r="BN402" s="41"/>
      <c r="BO402" s="41"/>
      <c r="BP402" s="41"/>
      <c r="BQ402" s="41"/>
      <c r="BR402" s="41"/>
      <c r="BS402" s="41"/>
      <c r="BT402" s="41"/>
      <c r="BU402" s="41"/>
      <c r="BV402" s="41"/>
      <c r="BW402" s="41"/>
      <c r="BX402" s="41"/>
      <c r="BY402" s="41"/>
      <c r="BZ402" s="41"/>
      <c r="CA402" s="41"/>
      <c r="CB402" s="41"/>
      <c r="CC402" s="41"/>
      <c r="CD402" s="41"/>
      <c r="CE402" s="41"/>
      <c r="CF402" s="41"/>
      <c r="CG402" s="41"/>
      <c r="CH402" s="41"/>
      <c r="CI402" s="41"/>
      <c r="CJ402" s="41"/>
      <c r="CK402" s="41"/>
      <c r="CL402" s="41"/>
      <c r="CM402" s="41"/>
      <c r="CN402" s="41"/>
      <c r="CO402" s="41"/>
      <c r="CP402" s="41"/>
      <c r="CQ402" s="41"/>
      <c r="CR402" s="41"/>
      <c r="CS402" s="41"/>
      <c r="CT402" s="41"/>
      <c r="CU402" s="41"/>
      <c r="CV402" s="41"/>
      <c r="CW402" s="41"/>
      <c r="CX402" s="41"/>
      <c r="CY402" s="41"/>
      <c r="CZ402" s="41"/>
      <c r="DA402" s="41"/>
      <c r="DB402" s="41"/>
      <c r="DC402" s="41"/>
      <c r="DD402" s="41"/>
      <c r="DE402" s="41"/>
      <c r="DF402" s="41"/>
      <c r="DG402" s="41"/>
      <c r="DH402" s="41"/>
      <c r="DI402" s="41"/>
      <c r="DJ402" s="41"/>
      <c r="DK402" s="41"/>
      <c r="DL402" s="41"/>
      <c r="DM402" s="41"/>
      <c r="DN402" s="41"/>
      <c r="DO402" s="41"/>
      <c r="DP402" s="41"/>
      <c r="DQ402" s="41"/>
      <c r="DR402" s="41"/>
      <c r="DS402" s="41"/>
      <c r="DT402" s="41"/>
      <c r="DU402" s="41"/>
      <c r="DV402" s="41"/>
      <c r="DW402" s="41"/>
      <c r="DX402" s="41"/>
      <c r="DY402" s="41"/>
      <c r="DZ402" s="41"/>
      <c r="EA402" s="41"/>
      <c r="EB402" s="41"/>
      <c r="EC402" s="41"/>
    </row>
    <row r="403" spans="1:133" s="26" customFormat="1" ht="15" hidden="1" customHeight="1" x14ac:dyDescent="0.25">
      <c r="A403" s="14" t="e">
        <f>VLOOKUP(WICERMaster[[#This Row],[RICEW ID]],[1]Sheet4!#REF!,1,FALSE)</f>
        <v>#REF!</v>
      </c>
      <c r="B403" s="15" t="s">
        <v>404</v>
      </c>
      <c r="C403" s="16" t="s">
        <v>405</v>
      </c>
      <c r="D403" s="16" t="s">
        <v>59</v>
      </c>
      <c r="E403" s="19" t="s">
        <v>33</v>
      </c>
      <c r="F403" s="19"/>
      <c r="G403" s="18" t="s">
        <v>45</v>
      </c>
      <c r="H403" s="18" t="s">
        <v>34</v>
      </c>
      <c r="I403" s="18" t="s">
        <v>35</v>
      </c>
      <c r="J403" s="17" t="s">
        <v>36</v>
      </c>
      <c r="K403" s="32" t="s">
        <v>100</v>
      </c>
      <c r="L403" s="29">
        <v>43287</v>
      </c>
      <c r="M403" s="68" t="s">
        <v>155</v>
      </c>
      <c r="N403" s="19">
        <v>7</v>
      </c>
      <c r="O403" s="19" t="str">
        <f>IFERROR(VLOOKUP(B403,'[1]SQA Test design plan'!$F$4:$K$400,4,FALSE),"")</f>
        <v/>
      </c>
      <c r="P403" s="19">
        <f>ROUND(N403*80%,0)</f>
        <v>6</v>
      </c>
      <c r="Q403" s="19">
        <f>N403-P403</f>
        <v>1</v>
      </c>
      <c r="R403" s="19"/>
      <c r="S403" s="29" t="e">
        <f>#REF!+3</f>
        <v>#REF!</v>
      </c>
      <c r="T403" s="29"/>
      <c r="U403" s="29"/>
      <c r="V403" s="29"/>
      <c r="W403" s="29"/>
      <c r="X403" s="29"/>
      <c r="Y403" s="29"/>
      <c r="Z403" s="21" t="s">
        <v>42</v>
      </c>
      <c r="AA403" s="23"/>
      <c r="AB403" s="23" t="str">
        <f>IFERROR(VLOOKUP(B403,'[1]RICEW Tracker'!$C$10:$H$95,3,FALSE),"")</f>
        <v/>
      </c>
      <c r="AC403" s="23" t="str">
        <f>IFERROR(VLOOKUP(B403,'[1]RICEW Tracker'!$C$17:$H$95,4,FALSE),"")</f>
        <v/>
      </c>
      <c r="AD403" s="23" t="str">
        <f>IFERROR(VLOOKUP(B403,'[1]RICEW Tracker'!$C$17:$H$95,5,FALSE),"")</f>
        <v/>
      </c>
      <c r="AE403" s="23" t="str">
        <f>IFERROR(VLOOKUP(B403,'[1]RICEW Tracker'!$C$17:$H$95,6,FALSE),"")</f>
        <v/>
      </c>
      <c r="AF403" s="23" t="str">
        <f>IFERROR(VLOOKUP(B403,'[1]RICEW Tracker'!$C$17:$H$95,7,FALSE),"")</f>
        <v/>
      </c>
      <c r="AG403" s="23" t="str">
        <f>IFERROR(VLOOKUP(D403,'[1]RICEW Tracker'!$C$17:$H$95,8,FALSE),"")</f>
        <v/>
      </c>
      <c r="AH403" s="24" t="str">
        <f t="shared" si="6"/>
        <v>Not Started</v>
      </c>
      <c r="AI403" s="37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1"/>
      <c r="BL403" s="41"/>
      <c r="BM403" s="41"/>
      <c r="BN403" s="41"/>
      <c r="BO403" s="41"/>
      <c r="BP403" s="41"/>
      <c r="BQ403" s="41"/>
      <c r="BR403" s="41"/>
      <c r="BS403" s="41"/>
      <c r="BT403" s="41"/>
      <c r="BU403" s="41"/>
      <c r="BV403" s="41"/>
      <c r="BW403" s="41"/>
      <c r="BX403" s="41"/>
      <c r="BY403" s="41"/>
      <c r="BZ403" s="41"/>
      <c r="CA403" s="41"/>
      <c r="CB403" s="41"/>
      <c r="CC403" s="41"/>
      <c r="CD403" s="41"/>
      <c r="CE403" s="41"/>
      <c r="CF403" s="41"/>
      <c r="CG403" s="41"/>
      <c r="CH403" s="41"/>
      <c r="CI403" s="41"/>
      <c r="CJ403" s="41"/>
      <c r="CK403" s="41"/>
      <c r="CL403" s="41"/>
      <c r="CM403" s="41"/>
      <c r="CN403" s="41"/>
      <c r="CO403" s="41"/>
      <c r="CP403" s="41"/>
      <c r="CQ403" s="41"/>
      <c r="CR403" s="41"/>
      <c r="CS403" s="41"/>
      <c r="CT403" s="41"/>
      <c r="CU403" s="41"/>
      <c r="CV403" s="41"/>
      <c r="CW403" s="41"/>
      <c r="CX403" s="41"/>
      <c r="CY403" s="41"/>
      <c r="CZ403" s="41"/>
      <c r="DA403" s="41"/>
      <c r="DB403" s="41"/>
      <c r="DC403" s="41"/>
      <c r="DD403" s="41"/>
      <c r="DE403" s="41"/>
      <c r="DF403" s="41"/>
      <c r="DG403" s="41"/>
      <c r="DH403" s="41"/>
      <c r="DI403" s="41"/>
      <c r="DJ403" s="41"/>
      <c r="DK403" s="41"/>
      <c r="DL403" s="41"/>
      <c r="DM403" s="41"/>
      <c r="DN403" s="41"/>
      <c r="DO403" s="41"/>
      <c r="DP403" s="41"/>
      <c r="DQ403" s="41"/>
      <c r="DR403" s="41"/>
      <c r="DS403" s="41"/>
      <c r="DT403" s="41"/>
      <c r="DU403" s="41"/>
      <c r="DV403" s="41"/>
      <c r="DW403" s="41"/>
      <c r="DX403" s="41"/>
      <c r="DY403" s="41"/>
      <c r="DZ403" s="41"/>
      <c r="EA403" s="41"/>
      <c r="EB403" s="41"/>
      <c r="EC403" s="41"/>
    </row>
    <row r="404" spans="1:133" s="26" customFormat="1" ht="15" hidden="1" customHeight="1" x14ac:dyDescent="0.25">
      <c r="A404" s="14" t="e">
        <f>VLOOKUP(WICERMaster[[#This Row],[RICEW ID]],[1]Sheet4!#REF!,1,FALSE)</f>
        <v>#REF!</v>
      </c>
      <c r="B404" s="15" t="s">
        <v>410</v>
      </c>
      <c r="C404" s="16" t="s">
        <v>411</v>
      </c>
      <c r="D404" s="16" t="s">
        <v>59</v>
      </c>
      <c r="E404" s="19" t="s">
        <v>33</v>
      </c>
      <c r="F404" s="19"/>
      <c r="G404" s="18" t="s">
        <v>34</v>
      </c>
      <c r="H404" s="18" t="s">
        <v>34</v>
      </c>
      <c r="I404" s="18" t="s">
        <v>35</v>
      </c>
      <c r="J404" s="17" t="s">
        <v>36</v>
      </c>
      <c r="K404" s="32" t="s">
        <v>100</v>
      </c>
      <c r="L404" s="29" t="e">
        <f>VLOOKUP(B404,'[1]SQA Execution Plan'!$C$13:$BG$76,51,FALSE)</f>
        <v>#N/A</v>
      </c>
      <c r="M404" s="67" t="s">
        <v>155</v>
      </c>
      <c r="N404" s="47" t="e">
        <f>VLOOKUP(B404,'[1]SQA Execution Plan'!$C$13:$BG$76,54,FALSE)</f>
        <v>#N/A</v>
      </c>
      <c r="O404" s="47" t="e">
        <f>VLOOKUP(B404,'[1]SQA Execution Plan'!$C$13:$BG$76,55,FALSE)</f>
        <v>#N/A</v>
      </c>
      <c r="P404" s="47" t="e">
        <f>VLOOKUP(B404,'[1]SQA Execution Plan'!$C$13:$BG$76,56,FALSE)</f>
        <v>#N/A</v>
      </c>
      <c r="Q404" s="47" t="e">
        <f>VLOOKUP(B404,'[1]SQA Execution Plan'!$C$13:$BG$76,57,FALSE)</f>
        <v>#N/A</v>
      </c>
      <c r="R404" s="47"/>
      <c r="S404" s="29" t="e">
        <f>#REF!+4</f>
        <v>#REF!</v>
      </c>
      <c r="T404" s="29"/>
      <c r="U404" s="29"/>
      <c r="V404" s="29"/>
      <c r="W404" s="29"/>
      <c r="X404" s="29"/>
      <c r="Y404" s="29"/>
      <c r="Z404" s="21" t="s">
        <v>42</v>
      </c>
      <c r="AA404" s="23"/>
      <c r="AB404" s="23" t="str">
        <f>IFERROR(VLOOKUP(B404,'[1]RICEW Tracker'!$C$10:$H$95,3,FALSE),"")</f>
        <v/>
      </c>
      <c r="AC404" s="23" t="str">
        <f>IFERROR(VLOOKUP(B404,'[1]RICEW Tracker'!$C$17:$H$95,4,FALSE),"")</f>
        <v/>
      </c>
      <c r="AD404" s="23" t="str">
        <f>IFERROR(VLOOKUP(B404,'[1]RICEW Tracker'!$C$17:$H$95,5,FALSE),"")</f>
        <v/>
      </c>
      <c r="AE404" s="23" t="str">
        <f>IFERROR(VLOOKUP(B404,'[1]RICEW Tracker'!$C$17:$H$95,6,FALSE),"")</f>
        <v/>
      </c>
      <c r="AF404" s="23" t="str">
        <f>IFERROR(VLOOKUP(B404,'[1]RICEW Tracker'!$C$17:$H$95,7,FALSE),"")</f>
        <v/>
      </c>
      <c r="AG404" s="23" t="str">
        <f>IFERROR(VLOOKUP(D404,'[1]RICEW Tracker'!$C$17:$H$95,8,FALSE),"")</f>
        <v/>
      </c>
      <c r="AH404" s="24" t="str">
        <f t="shared" si="6"/>
        <v/>
      </c>
      <c r="AI404" s="37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1"/>
      <c r="BL404" s="41"/>
      <c r="BM404" s="41"/>
      <c r="BN404" s="41"/>
      <c r="BO404" s="41"/>
      <c r="BP404" s="41"/>
      <c r="BQ404" s="41"/>
      <c r="BR404" s="41"/>
      <c r="BS404" s="41"/>
      <c r="BT404" s="41"/>
      <c r="BU404" s="41"/>
      <c r="BV404" s="41"/>
      <c r="BW404" s="41"/>
      <c r="BX404" s="41"/>
      <c r="BY404" s="41"/>
      <c r="BZ404" s="41"/>
      <c r="CA404" s="41"/>
      <c r="CB404" s="41"/>
      <c r="CC404" s="41"/>
      <c r="CD404" s="41"/>
      <c r="CE404" s="41"/>
      <c r="CF404" s="41"/>
      <c r="CG404" s="41"/>
      <c r="CH404" s="41"/>
      <c r="CI404" s="41"/>
      <c r="CJ404" s="41"/>
      <c r="CK404" s="41"/>
      <c r="CL404" s="41"/>
      <c r="CM404" s="41"/>
      <c r="CN404" s="41"/>
      <c r="CO404" s="41"/>
      <c r="CP404" s="41"/>
      <c r="CQ404" s="41"/>
      <c r="CR404" s="41"/>
      <c r="CS404" s="41"/>
      <c r="CT404" s="41"/>
      <c r="CU404" s="41"/>
      <c r="CV404" s="41"/>
      <c r="CW404" s="41"/>
      <c r="CX404" s="41"/>
      <c r="CY404" s="41"/>
      <c r="CZ404" s="41"/>
      <c r="DA404" s="41"/>
      <c r="DB404" s="41"/>
      <c r="DC404" s="41"/>
      <c r="DD404" s="41"/>
      <c r="DE404" s="41"/>
      <c r="DF404" s="41"/>
      <c r="DG404" s="41"/>
      <c r="DH404" s="41"/>
      <c r="DI404" s="41"/>
      <c r="DJ404" s="41"/>
      <c r="DK404" s="41"/>
      <c r="DL404" s="41"/>
      <c r="DM404" s="41"/>
      <c r="DN404" s="41"/>
      <c r="DO404" s="41"/>
      <c r="DP404" s="41"/>
      <c r="DQ404" s="41"/>
      <c r="DR404" s="41"/>
      <c r="DS404" s="41"/>
      <c r="DT404" s="41"/>
      <c r="DU404" s="41"/>
      <c r="DV404" s="41"/>
      <c r="DW404" s="41"/>
      <c r="DX404" s="41"/>
      <c r="DY404" s="41"/>
      <c r="DZ404" s="41"/>
      <c r="EA404" s="41"/>
      <c r="EB404" s="41"/>
      <c r="EC404" s="41"/>
    </row>
    <row r="405" spans="1:133" s="26" customFormat="1" ht="15" hidden="1" customHeight="1" x14ac:dyDescent="0.25">
      <c r="A405" s="14" t="e">
        <f>VLOOKUP(WICERMaster[[#This Row],[RICEW ID]],[1]Sheet4!#REF!,1,FALSE)</f>
        <v>#REF!</v>
      </c>
      <c r="B405" s="15" t="s">
        <v>414</v>
      </c>
      <c r="C405" s="16" t="s">
        <v>415</v>
      </c>
      <c r="D405" s="16" t="s">
        <v>59</v>
      </c>
      <c r="E405" s="19" t="s">
        <v>33</v>
      </c>
      <c r="F405" s="19"/>
      <c r="G405" s="18" t="s">
        <v>34</v>
      </c>
      <c r="H405" s="18" t="s">
        <v>34</v>
      </c>
      <c r="I405" s="18" t="s">
        <v>35</v>
      </c>
      <c r="J405" s="17" t="s">
        <v>36</v>
      </c>
      <c r="K405" s="32" t="s">
        <v>100</v>
      </c>
      <c r="L405" s="29" t="e">
        <f>VLOOKUP(B405,'[1]SQA Execution Plan'!$C$13:$BG$76,51,FALSE)</f>
        <v>#N/A</v>
      </c>
      <c r="M405" s="67" t="s">
        <v>155</v>
      </c>
      <c r="N405" s="47" t="e">
        <f>VLOOKUP(B405,'[1]SQA Execution Plan'!$C$13:$BG$76,54,FALSE)</f>
        <v>#N/A</v>
      </c>
      <c r="O405" s="47" t="e">
        <f>VLOOKUP(B405,'[1]SQA Execution Plan'!$C$13:$BG$76,55,FALSE)</f>
        <v>#N/A</v>
      </c>
      <c r="P405" s="47" t="e">
        <f>VLOOKUP(B405,'[1]SQA Execution Plan'!$C$13:$BG$76,56,FALSE)</f>
        <v>#N/A</v>
      </c>
      <c r="Q405" s="47" t="e">
        <f>VLOOKUP(B405,'[1]SQA Execution Plan'!$C$13:$BG$76,57,FALSE)</f>
        <v>#N/A</v>
      </c>
      <c r="R405" s="47"/>
      <c r="S405" s="29" t="e">
        <f>#REF!+4</f>
        <v>#REF!</v>
      </c>
      <c r="T405" s="29"/>
      <c r="U405" s="29"/>
      <c r="V405" s="29"/>
      <c r="W405" s="29"/>
      <c r="X405" s="29"/>
      <c r="Y405" s="29"/>
      <c r="Z405" s="21" t="s">
        <v>42</v>
      </c>
      <c r="AA405" s="23"/>
      <c r="AB405" s="23" t="str">
        <f>IFERROR(VLOOKUP(B405,'[1]RICEW Tracker'!$C$10:$H$95,3,FALSE),"")</f>
        <v/>
      </c>
      <c r="AC405" s="23" t="str">
        <f>IFERROR(VLOOKUP(B405,'[1]RICEW Tracker'!$C$17:$H$95,4,FALSE),"")</f>
        <v/>
      </c>
      <c r="AD405" s="23" t="str">
        <f>IFERROR(VLOOKUP(B405,'[1]RICEW Tracker'!$C$17:$H$95,5,FALSE),"")</f>
        <v/>
      </c>
      <c r="AE405" s="23" t="str">
        <f>IFERROR(VLOOKUP(B405,'[1]RICEW Tracker'!$C$17:$H$95,6,FALSE),"")</f>
        <v/>
      </c>
      <c r="AF405" s="23" t="str">
        <f>IFERROR(VLOOKUP(B405,'[1]RICEW Tracker'!$C$17:$H$95,7,FALSE),"")</f>
        <v/>
      </c>
      <c r="AG405" s="23" t="str">
        <f>IFERROR(VLOOKUP(D405,'[1]RICEW Tracker'!$C$17:$H$95,8,FALSE),"")</f>
        <v/>
      </c>
      <c r="AH405" s="24" t="str">
        <f t="shared" si="6"/>
        <v/>
      </c>
      <c r="AI405" s="37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1"/>
      <c r="BL405" s="41"/>
      <c r="BM405" s="41"/>
      <c r="BN405" s="41"/>
      <c r="BO405" s="41"/>
      <c r="BP405" s="41"/>
      <c r="BQ405" s="41"/>
      <c r="BR405" s="41"/>
      <c r="BS405" s="41"/>
      <c r="BT405" s="41"/>
      <c r="BU405" s="41"/>
      <c r="BV405" s="41"/>
      <c r="BW405" s="41"/>
      <c r="BX405" s="41"/>
      <c r="BY405" s="41"/>
      <c r="BZ405" s="41"/>
      <c r="CA405" s="41"/>
      <c r="CB405" s="41"/>
      <c r="CC405" s="41"/>
      <c r="CD405" s="41"/>
      <c r="CE405" s="41"/>
      <c r="CF405" s="41"/>
      <c r="CG405" s="41"/>
      <c r="CH405" s="41"/>
      <c r="CI405" s="41"/>
      <c r="CJ405" s="41"/>
      <c r="CK405" s="41"/>
      <c r="CL405" s="41"/>
      <c r="CM405" s="41"/>
      <c r="CN405" s="41"/>
      <c r="CO405" s="41"/>
      <c r="CP405" s="41"/>
      <c r="CQ405" s="41"/>
      <c r="CR405" s="41"/>
      <c r="CS405" s="41"/>
      <c r="CT405" s="41"/>
      <c r="CU405" s="41"/>
      <c r="CV405" s="41"/>
      <c r="CW405" s="41"/>
      <c r="CX405" s="41"/>
      <c r="CY405" s="41"/>
      <c r="CZ405" s="41"/>
      <c r="DA405" s="41"/>
      <c r="DB405" s="41"/>
      <c r="DC405" s="41"/>
      <c r="DD405" s="41"/>
      <c r="DE405" s="41"/>
      <c r="DF405" s="41"/>
      <c r="DG405" s="41"/>
      <c r="DH405" s="41"/>
      <c r="DI405" s="41"/>
      <c r="DJ405" s="41"/>
      <c r="DK405" s="41"/>
      <c r="DL405" s="41"/>
      <c r="DM405" s="41"/>
      <c r="DN405" s="41"/>
      <c r="DO405" s="41"/>
      <c r="DP405" s="41"/>
      <c r="DQ405" s="41"/>
      <c r="DR405" s="41"/>
      <c r="DS405" s="41"/>
      <c r="DT405" s="41"/>
      <c r="DU405" s="41"/>
      <c r="DV405" s="41"/>
      <c r="DW405" s="41"/>
      <c r="DX405" s="41"/>
      <c r="DY405" s="41"/>
      <c r="DZ405" s="41"/>
      <c r="EA405" s="41"/>
      <c r="EB405" s="41"/>
      <c r="EC405" s="41"/>
    </row>
    <row r="406" spans="1:133" s="26" customFormat="1" ht="15" hidden="1" customHeight="1" x14ac:dyDescent="0.25">
      <c r="A406" s="14" t="e">
        <f>VLOOKUP(WICERMaster[[#This Row],[RICEW ID]],[1]Sheet4!#REF!,1,FALSE)</f>
        <v>#REF!</v>
      </c>
      <c r="B406" s="15" t="s">
        <v>416</v>
      </c>
      <c r="C406" s="16" t="s">
        <v>417</v>
      </c>
      <c r="D406" s="16" t="s">
        <v>59</v>
      </c>
      <c r="E406" s="19" t="s">
        <v>33</v>
      </c>
      <c r="F406" s="19"/>
      <c r="G406" s="18" t="s">
        <v>34</v>
      </c>
      <c r="H406" s="18" t="s">
        <v>34</v>
      </c>
      <c r="I406" s="18" t="s">
        <v>35</v>
      </c>
      <c r="J406" s="17" t="s">
        <v>36</v>
      </c>
      <c r="K406" s="32" t="s">
        <v>100</v>
      </c>
      <c r="L406" s="29" t="e">
        <f>VLOOKUP(B406,'[1]SQA Execution Plan'!$C$13:$BG$76,51,FALSE)</f>
        <v>#N/A</v>
      </c>
      <c r="M406" s="67" t="s">
        <v>155</v>
      </c>
      <c r="N406" s="47" t="e">
        <f>VLOOKUP(B406,'[1]SQA Execution Plan'!$C$13:$BG$76,54,FALSE)</f>
        <v>#N/A</v>
      </c>
      <c r="O406" s="47" t="e">
        <f>VLOOKUP(B406,'[1]SQA Execution Plan'!$C$13:$BG$76,55,FALSE)</f>
        <v>#N/A</v>
      </c>
      <c r="P406" s="47" t="e">
        <f>VLOOKUP(B406,'[1]SQA Execution Plan'!$C$13:$BG$76,56,FALSE)</f>
        <v>#N/A</v>
      </c>
      <c r="Q406" s="47" t="e">
        <f>VLOOKUP(B406,'[1]SQA Execution Plan'!$C$13:$BG$76,57,FALSE)</f>
        <v>#N/A</v>
      </c>
      <c r="R406" s="47"/>
      <c r="S406" s="29" t="e">
        <f>#REF!+6</f>
        <v>#REF!</v>
      </c>
      <c r="T406" s="29"/>
      <c r="U406" s="29"/>
      <c r="V406" s="29"/>
      <c r="W406" s="29"/>
      <c r="X406" s="29"/>
      <c r="Y406" s="29"/>
      <c r="Z406" s="21" t="s">
        <v>42</v>
      </c>
      <c r="AA406" s="23"/>
      <c r="AB406" s="23" t="str">
        <f>IFERROR(VLOOKUP(B406,'[1]RICEW Tracker'!$C$10:$H$95,3,FALSE),"")</f>
        <v/>
      </c>
      <c r="AC406" s="23" t="str">
        <f>IFERROR(VLOOKUP(B406,'[1]RICEW Tracker'!$C$17:$H$95,4,FALSE),"")</f>
        <v/>
      </c>
      <c r="AD406" s="23" t="str">
        <f>IFERROR(VLOOKUP(B406,'[1]RICEW Tracker'!$C$17:$H$95,5,FALSE),"")</f>
        <v/>
      </c>
      <c r="AE406" s="23" t="str">
        <f>IFERROR(VLOOKUP(B406,'[1]RICEW Tracker'!$C$17:$H$95,6,FALSE),"")</f>
        <v/>
      </c>
      <c r="AF406" s="23" t="str">
        <f>IFERROR(VLOOKUP(B406,'[1]RICEW Tracker'!$C$17:$H$95,7,FALSE),"")</f>
        <v/>
      </c>
      <c r="AG406" s="23" t="str">
        <f>IFERROR(VLOOKUP(D406,'[1]RICEW Tracker'!$C$17:$H$95,8,FALSE),"")</f>
        <v/>
      </c>
      <c r="AH406" s="24" t="str">
        <f t="shared" si="6"/>
        <v/>
      </c>
      <c r="AI406" s="37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1"/>
      <c r="BL406" s="41"/>
      <c r="BM406" s="41"/>
      <c r="BN406" s="41"/>
      <c r="BO406" s="41"/>
      <c r="BP406" s="41"/>
      <c r="BQ406" s="41"/>
      <c r="BR406" s="41"/>
      <c r="BS406" s="41"/>
      <c r="BT406" s="41"/>
      <c r="BU406" s="41"/>
      <c r="BV406" s="41"/>
      <c r="BW406" s="41"/>
      <c r="BX406" s="41"/>
      <c r="BY406" s="41"/>
      <c r="BZ406" s="41"/>
      <c r="CA406" s="41"/>
      <c r="CB406" s="41"/>
      <c r="CC406" s="41"/>
      <c r="CD406" s="41"/>
      <c r="CE406" s="41"/>
      <c r="CF406" s="41"/>
      <c r="CG406" s="41"/>
      <c r="CH406" s="41"/>
      <c r="CI406" s="41"/>
      <c r="CJ406" s="41"/>
      <c r="CK406" s="41"/>
      <c r="CL406" s="41"/>
      <c r="CM406" s="41"/>
      <c r="CN406" s="41"/>
      <c r="CO406" s="41"/>
      <c r="CP406" s="41"/>
      <c r="CQ406" s="41"/>
      <c r="CR406" s="41"/>
      <c r="CS406" s="41"/>
      <c r="CT406" s="41"/>
      <c r="CU406" s="41"/>
      <c r="CV406" s="41"/>
      <c r="CW406" s="41"/>
      <c r="CX406" s="41"/>
      <c r="CY406" s="41"/>
      <c r="CZ406" s="41"/>
      <c r="DA406" s="41"/>
      <c r="DB406" s="41"/>
      <c r="DC406" s="41"/>
      <c r="DD406" s="41"/>
      <c r="DE406" s="41"/>
      <c r="DF406" s="41"/>
      <c r="DG406" s="41"/>
      <c r="DH406" s="41"/>
      <c r="DI406" s="41"/>
      <c r="DJ406" s="41"/>
      <c r="DK406" s="41"/>
      <c r="DL406" s="41"/>
      <c r="DM406" s="41"/>
      <c r="DN406" s="41"/>
      <c r="DO406" s="41"/>
      <c r="DP406" s="41"/>
      <c r="DQ406" s="41"/>
      <c r="DR406" s="41"/>
      <c r="DS406" s="41"/>
      <c r="DT406" s="41"/>
      <c r="DU406" s="41"/>
      <c r="DV406" s="41"/>
      <c r="DW406" s="41"/>
      <c r="DX406" s="41"/>
      <c r="DY406" s="41"/>
      <c r="DZ406" s="41"/>
      <c r="EA406" s="41"/>
      <c r="EB406" s="41"/>
      <c r="EC406" s="41"/>
    </row>
    <row r="407" spans="1:133" s="26" customFormat="1" ht="15" hidden="1" customHeight="1" x14ac:dyDescent="0.25">
      <c r="A407" s="14" t="e">
        <f>VLOOKUP(WICERMaster[[#This Row],[RICEW ID]],[1]Sheet4!#REF!,1,FALSE)</f>
        <v>#REF!</v>
      </c>
      <c r="B407" s="15" t="s">
        <v>418</v>
      </c>
      <c r="C407" s="16" t="s">
        <v>419</v>
      </c>
      <c r="D407" s="16" t="s">
        <v>59</v>
      </c>
      <c r="E407" s="19" t="s">
        <v>33</v>
      </c>
      <c r="F407" s="19"/>
      <c r="G407" s="18" t="s">
        <v>45</v>
      </c>
      <c r="H407" s="18" t="s">
        <v>34</v>
      </c>
      <c r="I407" s="18" t="s">
        <v>35</v>
      </c>
      <c r="J407" s="17" t="s">
        <v>36</v>
      </c>
      <c r="K407" s="32" t="s">
        <v>100</v>
      </c>
      <c r="L407" s="29">
        <v>43294</v>
      </c>
      <c r="M407" s="66" t="s">
        <v>101</v>
      </c>
      <c r="N407" s="19">
        <v>7</v>
      </c>
      <c r="O407" s="19" t="str">
        <f>IFERROR(VLOOKUP(B407,'[1]SQA Test design plan'!$F$4:$K$400,4,FALSE),"")</f>
        <v/>
      </c>
      <c r="P407" s="19"/>
      <c r="Q407" s="19">
        <f>N407-P407</f>
        <v>7</v>
      </c>
      <c r="R407" s="19"/>
      <c r="S407" s="29">
        <v>43314</v>
      </c>
      <c r="T407" s="29"/>
      <c r="U407" s="29"/>
      <c r="V407" s="29"/>
      <c r="W407" s="29"/>
      <c r="X407" s="29"/>
      <c r="Y407" s="29" t="s">
        <v>1127</v>
      </c>
      <c r="Z407" s="21" t="s">
        <v>102</v>
      </c>
      <c r="AA407" s="23"/>
      <c r="AB407" s="23" t="str">
        <f>IFERROR(VLOOKUP(B407,'[1]RICEW Tracker'!$C$10:$H$95,3,FALSE),"")</f>
        <v/>
      </c>
      <c r="AC407" s="23" t="str">
        <f>IFERROR(VLOOKUP(B407,'[1]RICEW Tracker'!$C$17:$H$95,4,FALSE),"")</f>
        <v/>
      </c>
      <c r="AD407" s="23" t="str">
        <f>IFERROR(VLOOKUP(B407,'[1]RICEW Tracker'!$C$17:$H$95,5,FALSE),"")</f>
        <v/>
      </c>
      <c r="AE407" s="23" t="str">
        <f>IFERROR(VLOOKUP(B407,'[1]RICEW Tracker'!$C$17:$H$95,6,FALSE),"")</f>
        <v/>
      </c>
      <c r="AF407" s="23" t="str">
        <f>IFERROR(VLOOKUP(B407,'[1]RICEW Tracker'!$C$17:$H$95,7,FALSE),"")</f>
        <v/>
      </c>
      <c r="AG407" s="23" t="str">
        <f>IFERROR(VLOOKUP(D407,'[1]RICEW Tracker'!$C$17:$H$95,8,FALSE),"")</f>
        <v/>
      </c>
      <c r="AH407" s="24" t="str">
        <f t="shared" si="6"/>
        <v>Not Started</v>
      </c>
      <c r="AI407" s="37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1"/>
      <c r="BL407" s="41"/>
      <c r="BM407" s="41"/>
      <c r="BN407" s="41"/>
      <c r="BO407" s="41"/>
      <c r="BP407" s="41"/>
      <c r="BQ407" s="41"/>
      <c r="BR407" s="41"/>
      <c r="BS407" s="41"/>
      <c r="BT407" s="41"/>
      <c r="BU407" s="41"/>
      <c r="BV407" s="41"/>
      <c r="BW407" s="41"/>
      <c r="BX407" s="41"/>
      <c r="BY407" s="41"/>
      <c r="BZ407" s="41"/>
      <c r="CA407" s="41"/>
      <c r="CB407" s="41"/>
      <c r="CC407" s="41"/>
      <c r="CD407" s="41"/>
      <c r="CE407" s="41"/>
      <c r="CF407" s="41"/>
      <c r="CG407" s="41"/>
      <c r="CH407" s="41"/>
      <c r="CI407" s="41"/>
      <c r="CJ407" s="41"/>
      <c r="CK407" s="41"/>
      <c r="CL407" s="41"/>
      <c r="CM407" s="41"/>
      <c r="CN407" s="41"/>
      <c r="CO407" s="41"/>
      <c r="CP407" s="41"/>
      <c r="CQ407" s="41"/>
      <c r="CR407" s="41"/>
      <c r="CS407" s="41"/>
      <c r="CT407" s="41"/>
      <c r="CU407" s="41"/>
      <c r="CV407" s="41"/>
      <c r="CW407" s="41"/>
      <c r="CX407" s="41"/>
      <c r="CY407" s="41"/>
      <c r="CZ407" s="41"/>
      <c r="DA407" s="41"/>
      <c r="DB407" s="41"/>
      <c r="DC407" s="41"/>
      <c r="DD407" s="41"/>
      <c r="DE407" s="41"/>
      <c r="DF407" s="41"/>
      <c r="DG407" s="41"/>
      <c r="DH407" s="41"/>
      <c r="DI407" s="41"/>
      <c r="DJ407" s="41"/>
      <c r="DK407" s="41"/>
      <c r="DL407" s="41"/>
      <c r="DM407" s="41"/>
      <c r="DN407" s="41"/>
      <c r="DO407" s="41"/>
      <c r="DP407" s="41"/>
      <c r="DQ407" s="41"/>
      <c r="DR407" s="41"/>
      <c r="DS407" s="41"/>
      <c r="DT407" s="41"/>
      <c r="DU407" s="41"/>
      <c r="DV407" s="41"/>
      <c r="DW407" s="41"/>
      <c r="DX407" s="41"/>
      <c r="DY407" s="41"/>
      <c r="DZ407" s="41"/>
      <c r="EA407" s="41"/>
      <c r="EB407" s="41"/>
      <c r="EC407" s="41"/>
    </row>
    <row r="408" spans="1:133" s="26" customFormat="1" ht="15" hidden="1" customHeight="1" x14ac:dyDescent="0.25">
      <c r="A408" s="14" t="e">
        <f>VLOOKUP(WICERMaster[[#This Row],[RICEW ID]],[1]Sheet4!#REF!,1,FALSE)</f>
        <v>#REF!</v>
      </c>
      <c r="B408" s="15" t="s">
        <v>422</v>
      </c>
      <c r="C408" s="16" t="s">
        <v>423</v>
      </c>
      <c r="D408" s="16" t="s">
        <v>59</v>
      </c>
      <c r="E408" s="19" t="s">
        <v>33</v>
      </c>
      <c r="F408" s="19"/>
      <c r="G408" s="18" t="s">
        <v>34</v>
      </c>
      <c r="H408" s="18" t="s">
        <v>34</v>
      </c>
      <c r="I408" s="18" t="s">
        <v>35</v>
      </c>
      <c r="J408" s="17" t="s">
        <v>36</v>
      </c>
      <c r="K408" s="32" t="s">
        <v>100</v>
      </c>
      <c r="L408" s="29">
        <v>43315</v>
      </c>
      <c r="M408" s="66" t="s">
        <v>101</v>
      </c>
      <c r="N408" s="19">
        <v>7</v>
      </c>
      <c r="O408" s="19"/>
      <c r="P408" s="19"/>
      <c r="Q408" s="19">
        <f>N408</f>
        <v>7</v>
      </c>
      <c r="R408" s="19"/>
      <c r="S408" s="49">
        <f>L408+6</f>
        <v>43321</v>
      </c>
      <c r="T408" s="49"/>
      <c r="U408" s="49"/>
      <c r="V408" s="49"/>
      <c r="W408" s="49"/>
      <c r="X408" s="49"/>
      <c r="Y408" s="49"/>
      <c r="Z408" s="21" t="s">
        <v>102</v>
      </c>
      <c r="AA408" s="23"/>
      <c r="AB408" s="23" t="str">
        <f>IFERROR(VLOOKUP(B408,'[1]RICEW Tracker'!$C$10:$H$95,3,FALSE),"")</f>
        <v/>
      </c>
      <c r="AC408" s="23" t="str">
        <f>IFERROR(VLOOKUP(B408,'[1]RICEW Tracker'!$C$17:$H$95,4,FALSE),"")</f>
        <v/>
      </c>
      <c r="AD408" s="23" t="str">
        <f>IFERROR(VLOOKUP(B408,'[1]RICEW Tracker'!$C$17:$H$95,5,FALSE),"")</f>
        <v/>
      </c>
      <c r="AE408" s="23" t="str">
        <f>IFERROR(VLOOKUP(B408,'[1]RICEW Tracker'!$C$17:$H$95,6,FALSE),"")</f>
        <v/>
      </c>
      <c r="AF408" s="23" t="str">
        <f>IFERROR(VLOOKUP(B408,'[1]RICEW Tracker'!$C$17:$H$95,7,FALSE),"")</f>
        <v/>
      </c>
      <c r="AG408" s="23" t="str">
        <f>IFERROR(VLOOKUP(D408,'[1]RICEW Tracker'!$C$17:$H$95,8,FALSE),"")</f>
        <v/>
      </c>
      <c r="AH408" s="24" t="str">
        <f t="shared" si="6"/>
        <v>Not Started</v>
      </c>
      <c r="AI408" s="37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1"/>
      <c r="BL408" s="41"/>
      <c r="BM408" s="41"/>
      <c r="BN408" s="41"/>
      <c r="BO408" s="41"/>
      <c r="BP408" s="41"/>
      <c r="BQ408" s="41"/>
      <c r="BR408" s="41"/>
      <c r="BS408" s="41"/>
      <c r="BT408" s="41"/>
      <c r="BU408" s="41"/>
      <c r="BV408" s="41"/>
      <c r="BW408" s="41"/>
      <c r="BX408" s="41"/>
      <c r="BY408" s="41"/>
      <c r="BZ408" s="41"/>
      <c r="CA408" s="41"/>
      <c r="CB408" s="41"/>
      <c r="CC408" s="41"/>
      <c r="CD408" s="41"/>
      <c r="CE408" s="41"/>
      <c r="CF408" s="41"/>
      <c r="CG408" s="41"/>
      <c r="CH408" s="41"/>
      <c r="CI408" s="41"/>
      <c r="CJ408" s="41"/>
      <c r="CK408" s="41"/>
      <c r="CL408" s="41"/>
      <c r="CM408" s="41"/>
      <c r="CN408" s="41"/>
      <c r="CO408" s="41"/>
      <c r="CP408" s="41"/>
      <c r="CQ408" s="41"/>
      <c r="CR408" s="41"/>
      <c r="CS408" s="41"/>
      <c r="CT408" s="41"/>
      <c r="CU408" s="41"/>
      <c r="CV408" s="41"/>
      <c r="CW408" s="41"/>
      <c r="CX408" s="41"/>
      <c r="CY408" s="41"/>
      <c r="CZ408" s="41"/>
      <c r="DA408" s="41"/>
      <c r="DB408" s="41"/>
      <c r="DC408" s="41"/>
      <c r="DD408" s="41"/>
      <c r="DE408" s="41"/>
      <c r="DF408" s="41"/>
      <c r="DG408" s="41"/>
      <c r="DH408" s="41"/>
      <c r="DI408" s="41"/>
      <c r="DJ408" s="41"/>
      <c r="DK408" s="41"/>
      <c r="DL408" s="41"/>
      <c r="DM408" s="41"/>
      <c r="DN408" s="41"/>
      <c r="DO408" s="41"/>
      <c r="DP408" s="41"/>
      <c r="DQ408" s="41"/>
      <c r="DR408" s="41"/>
      <c r="DS408" s="41"/>
      <c r="DT408" s="41"/>
      <c r="DU408" s="41"/>
      <c r="DV408" s="41"/>
      <c r="DW408" s="41"/>
      <c r="DX408" s="41"/>
      <c r="DY408" s="41"/>
      <c r="DZ408" s="41"/>
      <c r="EA408" s="41"/>
      <c r="EB408" s="41"/>
      <c r="EC408" s="41"/>
    </row>
    <row r="409" spans="1:133" s="26" customFormat="1" ht="15" hidden="1" customHeight="1" x14ac:dyDescent="0.25">
      <c r="A409" s="14" t="e">
        <f>VLOOKUP(WICERMaster[[#This Row],[RICEW ID]],[1]Sheet4!#REF!,1,FALSE)</f>
        <v>#REF!</v>
      </c>
      <c r="B409" s="15" t="s">
        <v>424</v>
      </c>
      <c r="C409" s="16" t="s">
        <v>425</v>
      </c>
      <c r="D409" s="16" t="s">
        <v>59</v>
      </c>
      <c r="E409" s="19" t="s">
        <v>33</v>
      </c>
      <c r="F409" s="19"/>
      <c r="G409" s="18" t="s">
        <v>34</v>
      </c>
      <c r="H409" s="18" t="s">
        <v>34</v>
      </c>
      <c r="I409" s="18" t="s">
        <v>35</v>
      </c>
      <c r="J409" s="17" t="s">
        <v>36</v>
      </c>
      <c r="K409" s="32" t="s">
        <v>100</v>
      </c>
      <c r="L409" s="29" t="e">
        <f>VLOOKUP(B409,'[1]SQA Execution Plan'!$C$13:$BG$76,51,FALSE)</f>
        <v>#N/A</v>
      </c>
      <c r="M409" s="67" t="s">
        <v>155</v>
      </c>
      <c r="N409" s="47" t="e">
        <f>VLOOKUP(B409,'[1]SQA Execution Plan'!$C$13:$BG$76,54,FALSE)</f>
        <v>#N/A</v>
      </c>
      <c r="O409" s="47" t="e">
        <f>VLOOKUP(B409,'[1]SQA Execution Plan'!$C$13:$BG$76,55,FALSE)</f>
        <v>#N/A</v>
      </c>
      <c r="P409" s="47" t="e">
        <f>VLOOKUP(B409,'[1]SQA Execution Plan'!$C$13:$BG$76,56,FALSE)</f>
        <v>#N/A</v>
      </c>
      <c r="Q409" s="47" t="e">
        <f>VLOOKUP(B409,'[1]SQA Execution Plan'!$C$13:$BG$76,57,FALSE)</f>
        <v>#N/A</v>
      </c>
      <c r="R409" s="47"/>
      <c r="S409" s="29" t="e">
        <f>#REF!+6</f>
        <v>#REF!</v>
      </c>
      <c r="T409" s="29"/>
      <c r="U409" s="29"/>
      <c r="V409" s="29"/>
      <c r="W409" s="29"/>
      <c r="X409" s="29"/>
      <c r="Y409" s="29"/>
      <c r="Z409" s="21" t="s">
        <v>42</v>
      </c>
      <c r="AA409" s="23"/>
      <c r="AB409" s="23" t="str">
        <f>IFERROR(VLOOKUP(B409,'[1]RICEW Tracker'!$C$10:$H$95,3,FALSE),"")</f>
        <v/>
      </c>
      <c r="AC409" s="23" t="str">
        <f>IFERROR(VLOOKUP(B409,'[1]RICEW Tracker'!$C$17:$H$95,4,FALSE),"")</f>
        <v/>
      </c>
      <c r="AD409" s="23" t="str">
        <f>IFERROR(VLOOKUP(B409,'[1]RICEW Tracker'!$C$17:$H$95,5,FALSE),"")</f>
        <v/>
      </c>
      <c r="AE409" s="23" t="str">
        <f>IFERROR(VLOOKUP(B409,'[1]RICEW Tracker'!$C$17:$H$95,6,FALSE),"")</f>
        <v/>
      </c>
      <c r="AF409" s="23" t="str">
        <f>IFERROR(VLOOKUP(B409,'[1]RICEW Tracker'!$C$17:$H$95,7,FALSE),"")</f>
        <v/>
      </c>
      <c r="AG409" s="23" t="str">
        <f>IFERROR(VLOOKUP(D409,'[1]RICEW Tracker'!$C$17:$H$95,8,FALSE),"")</f>
        <v/>
      </c>
      <c r="AH409" s="24" t="str">
        <f t="shared" si="6"/>
        <v/>
      </c>
      <c r="AI409" s="37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1"/>
      <c r="BL409" s="41"/>
      <c r="BM409" s="41"/>
      <c r="BN409" s="41"/>
      <c r="BO409" s="41"/>
      <c r="BP409" s="41"/>
      <c r="BQ409" s="41"/>
      <c r="BR409" s="41"/>
      <c r="BS409" s="41"/>
      <c r="BT409" s="41"/>
      <c r="BU409" s="41"/>
      <c r="BV409" s="41"/>
      <c r="BW409" s="41"/>
      <c r="BX409" s="41"/>
      <c r="BY409" s="41"/>
      <c r="BZ409" s="41"/>
      <c r="CA409" s="41"/>
      <c r="CB409" s="41"/>
      <c r="CC409" s="41"/>
      <c r="CD409" s="41"/>
      <c r="CE409" s="41"/>
      <c r="CF409" s="41"/>
      <c r="CG409" s="41"/>
      <c r="CH409" s="41"/>
      <c r="CI409" s="41"/>
      <c r="CJ409" s="41"/>
      <c r="CK409" s="41"/>
      <c r="CL409" s="41"/>
      <c r="CM409" s="41"/>
      <c r="CN409" s="41"/>
      <c r="CO409" s="41"/>
      <c r="CP409" s="41"/>
      <c r="CQ409" s="41"/>
      <c r="CR409" s="41"/>
      <c r="CS409" s="41"/>
      <c r="CT409" s="41"/>
      <c r="CU409" s="41"/>
      <c r="CV409" s="41"/>
      <c r="CW409" s="41"/>
      <c r="CX409" s="41"/>
      <c r="CY409" s="41"/>
      <c r="CZ409" s="41"/>
      <c r="DA409" s="41"/>
      <c r="DB409" s="41"/>
      <c r="DC409" s="41"/>
      <c r="DD409" s="41"/>
      <c r="DE409" s="41"/>
      <c r="DF409" s="41"/>
      <c r="DG409" s="41"/>
      <c r="DH409" s="41"/>
      <c r="DI409" s="41"/>
      <c r="DJ409" s="41"/>
      <c r="DK409" s="41"/>
      <c r="DL409" s="41"/>
      <c r="DM409" s="41"/>
      <c r="DN409" s="41"/>
      <c r="DO409" s="41"/>
      <c r="DP409" s="41"/>
      <c r="DQ409" s="41"/>
      <c r="DR409" s="41"/>
      <c r="DS409" s="41"/>
      <c r="DT409" s="41"/>
      <c r="DU409" s="41"/>
      <c r="DV409" s="41"/>
      <c r="DW409" s="41"/>
      <c r="DX409" s="41"/>
      <c r="DY409" s="41"/>
      <c r="DZ409" s="41"/>
      <c r="EA409" s="41"/>
      <c r="EB409" s="41"/>
      <c r="EC409" s="41"/>
    </row>
    <row r="410" spans="1:133" s="26" customFormat="1" ht="15" hidden="1" customHeight="1" x14ac:dyDescent="0.25">
      <c r="A410" s="14" t="e">
        <f>VLOOKUP(WICERMaster[[#This Row],[RICEW ID]],[1]Sheet4!#REF!,1,FALSE)</f>
        <v>#REF!</v>
      </c>
      <c r="B410" s="15" t="s">
        <v>426</v>
      </c>
      <c r="C410" s="16" t="s">
        <v>427</v>
      </c>
      <c r="D410" s="16" t="s">
        <v>59</v>
      </c>
      <c r="E410" s="19" t="s">
        <v>33</v>
      </c>
      <c r="F410" s="19"/>
      <c r="G410" s="18" t="s">
        <v>34</v>
      </c>
      <c r="H410" s="18" t="s">
        <v>34</v>
      </c>
      <c r="I410" s="18" t="s">
        <v>35</v>
      </c>
      <c r="J410" s="17" t="s">
        <v>36</v>
      </c>
      <c r="K410" s="32" t="s">
        <v>100</v>
      </c>
      <c r="L410" s="29">
        <v>43315</v>
      </c>
      <c r="M410" s="66" t="s">
        <v>101</v>
      </c>
      <c r="N410" s="19">
        <v>7</v>
      </c>
      <c r="O410" s="19"/>
      <c r="P410" s="19"/>
      <c r="Q410" s="19">
        <f>N410</f>
        <v>7</v>
      </c>
      <c r="R410" s="19"/>
      <c r="S410" s="49">
        <f>L410+6</f>
        <v>43321</v>
      </c>
      <c r="T410" s="49"/>
      <c r="U410" s="49"/>
      <c r="V410" s="49"/>
      <c r="W410" s="49"/>
      <c r="X410" s="49"/>
      <c r="Y410" s="49"/>
      <c r="Z410" s="21" t="s">
        <v>102</v>
      </c>
      <c r="AA410" s="23"/>
      <c r="AB410" s="23" t="str">
        <f>IFERROR(VLOOKUP(B410,'[1]RICEW Tracker'!$C$10:$H$95,3,FALSE),"")</f>
        <v/>
      </c>
      <c r="AC410" s="23" t="str">
        <f>IFERROR(VLOOKUP(B410,'[1]RICEW Tracker'!$C$17:$H$95,4,FALSE),"")</f>
        <v/>
      </c>
      <c r="AD410" s="23" t="str">
        <f>IFERROR(VLOOKUP(B410,'[1]RICEW Tracker'!$C$17:$H$95,5,FALSE),"")</f>
        <v/>
      </c>
      <c r="AE410" s="23" t="str">
        <f>IFERROR(VLOOKUP(B410,'[1]RICEW Tracker'!$C$17:$H$95,6,FALSE),"")</f>
        <v/>
      </c>
      <c r="AF410" s="23" t="str">
        <f>IFERROR(VLOOKUP(B410,'[1]RICEW Tracker'!$C$17:$H$95,7,FALSE),"")</f>
        <v/>
      </c>
      <c r="AG410" s="23" t="str">
        <f>IFERROR(VLOOKUP(D410,'[1]RICEW Tracker'!$C$17:$H$95,8,FALSE),"")</f>
        <v/>
      </c>
      <c r="AH410" s="24" t="str">
        <f t="shared" si="6"/>
        <v>Not Started</v>
      </c>
      <c r="AI410" s="37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1"/>
      <c r="BL410" s="41"/>
      <c r="BM410" s="41"/>
      <c r="BN410" s="41"/>
      <c r="BO410" s="41"/>
      <c r="BP410" s="41"/>
      <c r="BQ410" s="41"/>
      <c r="BR410" s="41"/>
      <c r="BS410" s="41"/>
      <c r="BT410" s="41"/>
      <c r="BU410" s="41"/>
      <c r="BV410" s="41"/>
      <c r="BW410" s="41"/>
      <c r="BX410" s="41"/>
      <c r="BY410" s="41"/>
      <c r="BZ410" s="41"/>
      <c r="CA410" s="41"/>
      <c r="CB410" s="41"/>
      <c r="CC410" s="41"/>
      <c r="CD410" s="41"/>
      <c r="CE410" s="41"/>
      <c r="CF410" s="41"/>
      <c r="CG410" s="41"/>
      <c r="CH410" s="41"/>
      <c r="CI410" s="41"/>
      <c r="CJ410" s="41"/>
      <c r="CK410" s="41"/>
      <c r="CL410" s="41"/>
      <c r="CM410" s="41"/>
      <c r="CN410" s="41"/>
      <c r="CO410" s="41"/>
      <c r="CP410" s="41"/>
      <c r="CQ410" s="41"/>
      <c r="CR410" s="41"/>
      <c r="CS410" s="41"/>
      <c r="CT410" s="41"/>
      <c r="CU410" s="41"/>
      <c r="CV410" s="41"/>
      <c r="CW410" s="41"/>
      <c r="CX410" s="41"/>
      <c r="CY410" s="41"/>
      <c r="CZ410" s="41"/>
      <c r="DA410" s="41"/>
      <c r="DB410" s="41"/>
      <c r="DC410" s="41"/>
      <c r="DD410" s="41"/>
      <c r="DE410" s="41"/>
      <c r="DF410" s="41"/>
      <c r="DG410" s="41"/>
      <c r="DH410" s="41"/>
      <c r="DI410" s="41"/>
      <c r="DJ410" s="41"/>
      <c r="DK410" s="41"/>
      <c r="DL410" s="41"/>
      <c r="DM410" s="41"/>
      <c r="DN410" s="41"/>
      <c r="DO410" s="41"/>
      <c r="DP410" s="41"/>
      <c r="DQ410" s="41"/>
      <c r="DR410" s="41"/>
      <c r="DS410" s="41"/>
      <c r="DT410" s="41"/>
      <c r="DU410" s="41"/>
      <c r="DV410" s="41"/>
      <c r="DW410" s="41"/>
      <c r="DX410" s="41"/>
      <c r="DY410" s="41"/>
      <c r="DZ410" s="41"/>
      <c r="EA410" s="41"/>
      <c r="EB410" s="41"/>
      <c r="EC410" s="41"/>
    </row>
    <row r="411" spans="1:133" s="26" customFormat="1" ht="15" hidden="1" customHeight="1" x14ac:dyDescent="0.25">
      <c r="A411" s="14" t="e">
        <f>VLOOKUP(WICERMaster[[#This Row],[RICEW ID]],[1]Sheet4!#REF!,1,FALSE)</f>
        <v>#REF!</v>
      </c>
      <c r="B411" s="15" t="s">
        <v>428</v>
      </c>
      <c r="C411" s="16" t="s">
        <v>429</v>
      </c>
      <c r="D411" s="16" t="s">
        <v>59</v>
      </c>
      <c r="E411" s="19" t="s">
        <v>33</v>
      </c>
      <c r="F411" s="19"/>
      <c r="G411" s="18" t="s">
        <v>34</v>
      </c>
      <c r="H411" s="18" t="s">
        <v>34</v>
      </c>
      <c r="I411" s="18" t="s">
        <v>35</v>
      </c>
      <c r="J411" s="17" t="s">
        <v>36</v>
      </c>
      <c r="K411" s="32" t="s">
        <v>100</v>
      </c>
      <c r="L411" s="29" t="e">
        <f>VLOOKUP(B411,'[1]SQA Execution Plan'!$C$13:$BG$76,51,FALSE)</f>
        <v>#N/A</v>
      </c>
      <c r="M411" s="67" t="s">
        <v>155</v>
      </c>
      <c r="N411" s="47" t="e">
        <f>VLOOKUP(B411,'[1]SQA Execution Plan'!$C$13:$BG$76,54,FALSE)</f>
        <v>#N/A</v>
      </c>
      <c r="O411" s="47" t="e">
        <f>VLOOKUP(B411,'[1]SQA Execution Plan'!$C$13:$BG$76,55,FALSE)</f>
        <v>#N/A</v>
      </c>
      <c r="P411" s="47" t="e">
        <f>VLOOKUP(B411,'[1]SQA Execution Plan'!$C$13:$BG$76,56,FALSE)</f>
        <v>#N/A</v>
      </c>
      <c r="Q411" s="47" t="e">
        <f>VLOOKUP(B411,'[1]SQA Execution Plan'!$C$13:$BG$76,57,FALSE)</f>
        <v>#N/A</v>
      </c>
      <c r="R411" s="47"/>
      <c r="S411" s="29" t="e">
        <f>#REF!+3</f>
        <v>#REF!</v>
      </c>
      <c r="T411" s="29"/>
      <c r="U411" s="29"/>
      <c r="V411" s="29"/>
      <c r="W411" s="29"/>
      <c r="X411" s="29"/>
      <c r="Y411" s="29"/>
      <c r="Z411" s="21" t="s">
        <v>42</v>
      </c>
      <c r="AA411" s="23"/>
      <c r="AB411" s="23" t="str">
        <f>IFERROR(VLOOKUP(B411,'[1]RICEW Tracker'!$C$10:$H$95,3,FALSE),"")</f>
        <v/>
      </c>
      <c r="AC411" s="23" t="str">
        <f>IFERROR(VLOOKUP(B411,'[1]RICEW Tracker'!$C$17:$H$95,4,FALSE),"")</f>
        <v/>
      </c>
      <c r="AD411" s="23" t="str">
        <f>IFERROR(VLOOKUP(B411,'[1]RICEW Tracker'!$C$17:$H$95,5,FALSE),"")</f>
        <v/>
      </c>
      <c r="AE411" s="23" t="str">
        <f>IFERROR(VLOOKUP(B411,'[1]RICEW Tracker'!$C$17:$H$95,6,FALSE),"")</f>
        <v/>
      </c>
      <c r="AF411" s="23" t="str">
        <f>IFERROR(VLOOKUP(B411,'[1]RICEW Tracker'!$C$17:$H$95,7,FALSE),"")</f>
        <v/>
      </c>
      <c r="AG411" s="23" t="str">
        <f>IFERROR(VLOOKUP(D411,'[1]RICEW Tracker'!$C$17:$H$95,8,FALSE),"")</f>
        <v/>
      </c>
      <c r="AH411" s="24" t="str">
        <f t="shared" si="6"/>
        <v/>
      </c>
      <c r="AI411" s="37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1"/>
      <c r="BL411" s="41"/>
      <c r="BM411" s="41"/>
      <c r="BN411" s="41"/>
      <c r="BO411" s="41"/>
      <c r="BP411" s="41"/>
      <c r="BQ411" s="41"/>
      <c r="BR411" s="41"/>
      <c r="BS411" s="41"/>
      <c r="BT411" s="41"/>
      <c r="BU411" s="41"/>
      <c r="BV411" s="41"/>
      <c r="BW411" s="41"/>
      <c r="BX411" s="41"/>
      <c r="BY411" s="41"/>
      <c r="BZ411" s="41"/>
      <c r="CA411" s="41"/>
      <c r="CB411" s="41"/>
      <c r="CC411" s="41"/>
      <c r="CD411" s="41"/>
      <c r="CE411" s="41"/>
      <c r="CF411" s="41"/>
      <c r="CG411" s="41"/>
      <c r="CH411" s="41"/>
      <c r="CI411" s="41"/>
      <c r="CJ411" s="41"/>
      <c r="CK411" s="41"/>
      <c r="CL411" s="41"/>
      <c r="CM411" s="41"/>
      <c r="CN411" s="41"/>
      <c r="CO411" s="41"/>
      <c r="CP411" s="41"/>
      <c r="CQ411" s="41"/>
      <c r="CR411" s="41"/>
      <c r="CS411" s="41"/>
      <c r="CT411" s="41"/>
      <c r="CU411" s="41"/>
      <c r="CV411" s="41"/>
      <c r="CW411" s="41"/>
      <c r="CX411" s="41"/>
      <c r="CY411" s="41"/>
      <c r="CZ411" s="41"/>
      <c r="DA411" s="41"/>
      <c r="DB411" s="41"/>
      <c r="DC411" s="41"/>
      <c r="DD411" s="41"/>
      <c r="DE411" s="41"/>
      <c r="DF411" s="41"/>
      <c r="DG411" s="41"/>
      <c r="DH411" s="41"/>
      <c r="DI411" s="41"/>
      <c r="DJ411" s="41"/>
      <c r="DK411" s="41"/>
      <c r="DL411" s="41"/>
      <c r="DM411" s="41"/>
      <c r="DN411" s="41"/>
      <c r="DO411" s="41"/>
      <c r="DP411" s="41"/>
      <c r="DQ411" s="41"/>
      <c r="DR411" s="41"/>
      <c r="DS411" s="41"/>
      <c r="DT411" s="41"/>
      <c r="DU411" s="41"/>
      <c r="DV411" s="41"/>
      <c r="DW411" s="41"/>
      <c r="DX411" s="41"/>
      <c r="DY411" s="41"/>
      <c r="DZ411" s="41"/>
      <c r="EA411" s="41"/>
      <c r="EB411" s="41"/>
      <c r="EC411" s="41"/>
    </row>
    <row r="412" spans="1:133" s="26" customFormat="1" ht="15" hidden="1" customHeight="1" x14ac:dyDescent="0.25">
      <c r="A412" s="14" t="e">
        <f>VLOOKUP(WICERMaster[[#This Row],[RICEW ID]],[1]Sheet4!#REF!,1,FALSE)</f>
        <v>#REF!</v>
      </c>
      <c r="B412" s="15" t="s">
        <v>439</v>
      </c>
      <c r="C412" s="16" t="s">
        <v>440</v>
      </c>
      <c r="D412" s="16" t="s">
        <v>59</v>
      </c>
      <c r="E412" s="19" t="s">
        <v>33</v>
      </c>
      <c r="F412" s="19"/>
      <c r="G412" s="18" t="s">
        <v>45</v>
      </c>
      <c r="H412" s="18" t="s">
        <v>34</v>
      </c>
      <c r="I412" s="18" t="s">
        <v>35</v>
      </c>
      <c r="J412" s="17" t="s">
        <v>36</v>
      </c>
      <c r="K412" s="19" t="s">
        <v>37</v>
      </c>
      <c r="L412" s="50" t="str">
        <f>IFERROR(VLOOKUP(B412,'[1]SQA Test design plan'!$F$4:$K$400,2,FALSE),"")</f>
        <v/>
      </c>
      <c r="M412" s="68" t="s">
        <v>155</v>
      </c>
      <c r="N412" s="19" t="str">
        <f>IFERROR(VLOOKUP(B412,'[1]SQA Test design plan'!$F$4:$K$400,3,FALSE),"")</f>
        <v/>
      </c>
      <c r="O412" s="19" t="str">
        <f>IFERROR(VLOOKUP(B412,'[1]SQA Test design plan'!$F$4:$K$400,4,FALSE),"")</f>
        <v/>
      </c>
      <c r="P412" s="19" t="e">
        <f>ROUND(N412*80%,0)</f>
        <v>#VALUE!</v>
      </c>
      <c r="Q412" s="19" t="e">
        <f>N412-P412</f>
        <v>#VALUE!</v>
      </c>
      <c r="R412" s="19"/>
      <c r="S412" s="29">
        <v>43290</v>
      </c>
      <c r="T412" s="29"/>
      <c r="U412" s="29"/>
      <c r="V412" s="29"/>
      <c r="W412" s="29"/>
      <c r="X412" s="29"/>
      <c r="Y412" s="29"/>
      <c r="Z412" s="21" t="s">
        <v>42</v>
      </c>
      <c r="AA412" s="23"/>
      <c r="AB412" s="23" t="str">
        <f>IFERROR(VLOOKUP(B412,'[1]RICEW Tracker'!$C$10:$H$95,3,FALSE),"")</f>
        <v/>
      </c>
      <c r="AC412" s="23" t="str">
        <f>IFERROR(VLOOKUP(B412,'[1]RICEW Tracker'!$C$17:$H$95,4,FALSE),"")</f>
        <v/>
      </c>
      <c r="AD412" s="23" t="str">
        <f>IFERROR(VLOOKUP(B412,'[1]RICEW Tracker'!$C$17:$H$95,5,FALSE),"")</f>
        <v/>
      </c>
      <c r="AE412" s="23" t="str">
        <f>IFERROR(VLOOKUP(B412,'[1]RICEW Tracker'!$C$17:$H$95,6,FALSE),"")</f>
        <v/>
      </c>
      <c r="AF412" s="23" t="str">
        <f>IFERROR(VLOOKUP(B412,'[1]RICEW Tracker'!$C$17:$H$95,7,FALSE),"")</f>
        <v/>
      </c>
      <c r="AG412" s="23" t="str">
        <f>IFERROR(VLOOKUP(D412,'[1]RICEW Tracker'!$C$17:$H$95,8,FALSE),"")</f>
        <v/>
      </c>
      <c r="AH412" s="24" t="str">
        <f t="shared" si="6"/>
        <v>Not Started</v>
      </c>
      <c r="AI412" s="37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1"/>
      <c r="BL412" s="41"/>
      <c r="BM412" s="41"/>
      <c r="BN412" s="41"/>
      <c r="BO412" s="41"/>
      <c r="BP412" s="41"/>
      <c r="BQ412" s="41"/>
      <c r="BR412" s="41"/>
      <c r="BS412" s="41"/>
      <c r="BT412" s="41"/>
      <c r="BU412" s="41"/>
      <c r="BV412" s="41"/>
      <c r="BW412" s="41"/>
      <c r="BX412" s="41"/>
      <c r="BY412" s="41"/>
      <c r="BZ412" s="41"/>
      <c r="CA412" s="41"/>
      <c r="CB412" s="41"/>
      <c r="CC412" s="41"/>
      <c r="CD412" s="41"/>
      <c r="CE412" s="41"/>
      <c r="CF412" s="41"/>
      <c r="CG412" s="41"/>
      <c r="CH412" s="41"/>
      <c r="CI412" s="41"/>
      <c r="CJ412" s="41"/>
      <c r="CK412" s="41"/>
      <c r="CL412" s="41"/>
      <c r="CM412" s="41"/>
      <c r="CN412" s="41"/>
      <c r="CO412" s="41"/>
      <c r="CP412" s="41"/>
      <c r="CQ412" s="41"/>
      <c r="CR412" s="41"/>
      <c r="CS412" s="41"/>
      <c r="CT412" s="41"/>
      <c r="CU412" s="41"/>
      <c r="CV412" s="41"/>
      <c r="CW412" s="41"/>
      <c r="CX412" s="41"/>
      <c r="CY412" s="41"/>
      <c r="CZ412" s="41"/>
      <c r="DA412" s="41"/>
      <c r="DB412" s="41"/>
      <c r="DC412" s="41"/>
      <c r="DD412" s="41"/>
      <c r="DE412" s="41"/>
      <c r="DF412" s="41"/>
      <c r="DG412" s="41"/>
      <c r="DH412" s="41"/>
      <c r="DI412" s="41"/>
      <c r="DJ412" s="41"/>
      <c r="DK412" s="41"/>
      <c r="DL412" s="41"/>
      <c r="DM412" s="41"/>
      <c r="DN412" s="41"/>
      <c r="DO412" s="41"/>
      <c r="DP412" s="41"/>
      <c r="DQ412" s="41"/>
      <c r="DR412" s="41"/>
      <c r="DS412" s="41"/>
      <c r="DT412" s="41"/>
      <c r="DU412" s="41"/>
      <c r="DV412" s="41"/>
      <c r="DW412" s="41"/>
      <c r="DX412" s="41"/>
      <c r="DY412" s="41"/>
      <c r="DZ412" s="41"/>
      <c r="EA412" s="41"/>
      <c r="EB412" s="41"/>
      <c r="EC412" s="41"/>
    </row>
    <row r="413" spans="1:133" s="26" customFormat="1" ht="15" hidden="1" customHeight="1" x14ac:dyDescent="0.25">
      <c r="A413" s="14" t="e">
        <f>VLOOKUP(WICERMaster[[#This Row],[RICEW ID]],[1]Sheet4!#REF!,1,FALSE)</f>
        <v>#REF!</v>
      </c>
      <c r="B413" s="15" t="s">
        <v>441</v>
      </c>
      <c r="C413" s="16" t="s">
        <v>442</v>
      </c>
      <c r="D413" s="16" t="s">
        <v>59</v>
      </c>
      <c r="E413" s="19" t="s">
        <v>33</v>
      </c>
      <c r="F413" s="19"/>
      <c r="G413" s="18" t="s">
        <v>45</v>
      </c>
      <c r="H413" s="18" t="s">
        <v>34</v>
      </c>
      <c r="I413" s="18" t="s">
        <v>35</v>
      </c>
      <c r="J413" s="17" t="s">
        <v>36</v>
      </c>
      <c r="K413" s="19" t="s">
        <v>37</v>
      </c>
      <c r="L413" s="21" t="str">
        <f>IFERROR(VLOOKUP($B$505,'[1]SQA Test design plan'!$F$4:$K$400,2,FALSE),"")</f>
        <v/>
      </c>
      <c r="M413" s="67" t="s">
        <v>38</v>
      </c>
      <c r="N413" s="19" t="str">
        <f>IFERROR(VLOOKUP(B413,'[1]SQA Test design plan'!$F$4:$K$400,3,FALSE),"")</f>
        <v/>
      </c>
      <c r="O413" s="19" t="str">
        <f>IFERROR(VLOOKUP(B413,'[1]SQA Test design plan'!$F$4:$K$400,4,FALSE),"")</f>
        <v/>
      </c>
      <c r="P413" s="19" t="str">
        <f>IFERROR(VLOOKUP(B413,'[1]SQA Test design plan'!$F$4:$K$400,5,FALSE),"")</f>
        <v/>
      </c>
      <c r="Q413" s="19" t="str">
        <f>IFERROR(VLOOKUP(B413,'[1]SQA Test design plan'!$F$4:$K$400,6,FALSE),"")</f>
        <v/>
      </c>
      <c r="R413" s="19"/>
      <c r="S413" s="29">
        <v>43283</v>
      </c>
      <c r="T413" s="29"/>
      <c r="U413" s="29"/>
      <c r="V413" s="29"/>
      <c r="W413" s="29"/>
      <c r="X413" s="29"/>
      <c r="Y413" s="29"/>
      <c r="Z413" s="21" t="s">
        <v>42</v>
      </c>
      <c r="AA413" s="36">
        <v>43284</v>
      </c>
      <c r="AB413" s="23" t="str">
        <f>IFERROR(VLOOKUP(B413,'[1]RICEW Tracker'!$C$10:$H$95,3,FALSE),"")</f>
        <v/>
      </c>
      <c r="AC413" s="23" t="str">
        <f>IFERROR(VLOOKUP(B413,'[1]RICEW Tracker'!$C$17:$H$95,4,FALSE),"")</f>
        <v/>
      </c>
      <c r="AD413" s="23" t="str">
        <f>IFERROR(VLOOKUP(B413,'[1]RICEW Tracker'!$C$17:$H$95,5,FALSE),"")</f>
        <v/>
      </c>
      <c r="AE413" s="23" t="str">
        <f>IFERROR(VLOOKUP(B413,'[1]RICEW Tracker'!$C$17:$H$95,6,FALSE),"")</f>
        <v/>
      </c>
      <c r="AF413" s="23" t="str">
        <f>IFERROR(VLOOKUP(B413,'[1]RICEW Tracker'!$C$17:$H$95,7,FALSE),"")</f>
        <v/>
      </c>
      <c r="AG413" s="23" t="str">
        <f>IFERROR(VLOOKUP(D413,'[1]RICEW Tracker'!$C$17:$H$95,8,FALSE),"")</f>
        <v/>
      </c>
      <c r="AH413" s="24" t="str">
        <f t="shared" si="6"/>
        <v>Not Started</v>
      </c>
      <c r="AI413" s="37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1"/>
      <c r="BL413" s="41"/>
      <c r="BM413" s="41"/>
      <c r="BN413" s="41"/>
      <c r="BO413" s="41"/>
      <c r="BP413" s="41"/>
      <c r="BQ413" s="41"/>
      <c r="BR413" s="41"/>
      <c r="BS413" s="41"/>
      <c r="BT413" s="41"/>
      <c r="BU413" s="41"/>
      <c r="BV413" s="41"/>
      <c r="BW413" s="41"/>
      <c r="BX413" s="41"/>
      <c r="BY413" s="41"/>
      <c r="BZ413" s="41"/>
      <c r="CA413" s="41"/>
      <c r="CB413" s="41"/>
      <c r="CC413" s="41"/>
      <c r="CD413" s="41"/>
      <c r="CE413" s="41"/>
      <c r="CF413" s="41"/>
      <c r="CG413" s="41"/>
      <c r="CH413" s="41"/>
      <c r="CI413" s="41"/>
      <c r="CJ413" s="41"/>
      <c r="CK413" s="41"/>
      <c r="CL413" s="41"/>
      <c r="CM413" s="41"/>
      <c r="CN413" s="41"/>
      <c r="CO413" s="41"/>
      <c r="CP413" s="41"/>
      <c r="CQ413" s="41"/>
      <c r="CR413" s="41"/>
      <c r="CS413" s="41"/>
      <c r="CT413" s="41"/>
      <c r="CU413" s="41"/>
      <c r="CV413" s="41"/>
      <c r="CW413" s="41"/>
      <c r="CX413" s="41"/>
      <c r="CY413" s="41"/>
      <c r="CZ413" s="41"/>
      <c r="DA413" s="41"/>
      <c r="DB413" s="41"/>
      <c r="DC413" s="41"/>
      <c r="DD413" s="41"/>
      <c r="DE413" s="41"/>
      <c r="DF413" s="41"/>
      <c r="DG413" s="41"/>
      <c r="DH413" s="41"/>
      <c r="DI413" s="41"/>
      <c r="DJ413" s="41"/>
      <c r="DK413" s="41"/>
      <c r="DL413" s="41"/>
      <c r="DM413" s="41"/>
      <c r="DN413" s="41"/>
      <c r="DO413" s="41"/>
      <c r="DP413" s="41"/>
      <c r="DQ413" s="41"/>
      <c r="DR413" s="41"/>
      <c r="DS413" s="41"/>
      <c r="DT413" s="41"/>
      <c r="DU413" s="41"/>
      <c r="DV413" s="41"/>
      <c r="DW413" s="41"/>
      <c r="DX413" s="41"/>
      <c r="DY413" s="41"/>
      <c r="DZ413" s="41"/>
      <c r="EA413" s="41"/>
      <c r="EB413" s="41"/>
      <c r="EC413" s="41"/>
    </row>
    <row r="414" spans="1:133" s="26" customFormat="1" ht="15" hidden="1" customHeight="1" x14ac:dyDescent="0.25">
      <c r="A414" s="14" t="e">
        <f>VLOOKUP(WICERMaster[[#This Row],[RICEW ID]],[1]Sheet4!#REF!,1,FALSE)</f>
        <v>#REF!</v>
      </c>
      <c r="B414" s="15" t="s">
        <v>445</v>
      </c>
      <c r="C414" s="16" t="s">
        <v>446</v>
      </c>
      <c r="D414" s="16" t="s">
        <v>59</v>
      </c>
      <c r="E414" s="19" t="s">
        <v>33</v>
      </c>
      <c r="F414" s="19"/>
      <c r="G414" s="18" t="s">
        <v>34</v>
      </c>
      <c r="H414" s="18" t="s">
        <v>34</v>
      </c>
      <c r="I414" s="18" t="s">
        <v>35</v>
      </c>
      <c r="J414" s="17" t="s">
        <v>36</v>
      </c>
      <c r="K414" s="32" t="s">
        <v>100</v>
      </c>
      <c r="L414" s="29">
        <v>43315</v>
      </c>
      <c r="M414" s="66" t="s">
        <v>101</v>
      </c>
      <c r="N414" s="19">
        <v>7</v>
      </c>
      <c r="O414" s="19"/>
      <c r="P414" s="19"/>
      <c r="Q414" s="19">
        <f>N414</f>
        <v>7</v>
      </c>
      <c r="R414" s="19"/>
      <c r="S414" s="49">
        <f>L414+6</f>
        <v>43321</v>
      </c>
      <c r="T414" s="49"/>
      <c r="U414" s="49"/>
      <c r="V414" s="49"/>
      <c r="W414" s="49"/>
      <c r="X414" s="49"/>
      <c r="Y414" s="49"/>
      <c r="Z414" s="21" t="s">
        <v>102</v>
      </c>
      <c r="AA414" s="23"/>
      <c r="AB414" s="23" t="str">
        <f>IFERROR(VLOOKUP(B414,'[1]RICEW Tracker'!$C$10:$H$95,3,FALSE),"")</f>
        <v/>
      </c>
      <c r="AC414" s="23" t="str">
        <f>IFERROR(VLOOKUP(B414,'[1]RICEW Tracker'!$C$17:$H$95,4,FALSE),"")</f>
        <v/>
      </c>
      <c r="AD414" s="23" t="str">
        <f>IFERROR(VLOOKUP(B414,'[1]RICEW Tracker'!$C$17:$H$95,5,FALSE),"")</f>
        <v/>
      </c>
      <c r="AE414" s="23" t="str">
        <f>IFERROR(VLOOKUP(B414,'[1]RICEW Tracker'!$C$17:$H$95,6,FALSE),"")</f>
        <v/>
      </c>
      <c r="AF414" s="23" t="str">
        <f>IFERROR(VLOOKUP(B414,'[1]RICEW Tracker'!$C$17:$H$95,7,FALSE),"")</f>
        <v/>
      </c>
      <c r="AG414" s="23" t="str">
        <f>IFERROR(VLOOKUP(D414,'[1]RICEW Tracker'!$C$17:$H$95,8,FALSE),"")</f>
        <v/>
      </c>
      <c r="AH414" s="24" t="str">
        <f t="shared" si="6"/>
        <v>Not Started</v>
      </c>
      <c r="AI414" s="37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1"/>
      <c r="BL414" s="41"/>
      <c r="BM414" s="41"/>
      <c r="BN414" s="41"/>
      <c r="BO414" s="41"/>
      <c r="BP414" s="41"/>
      <c r="BQ414" s="41"/>
      <c r="BR414" s="41"/>
      <c r="BS414" s="41"/>
      <c r="BT414" s="41"/>
      <c r="BU414" s="41"/>
      <c r="BV414" s="41"/>
      <c r="BW414" s="41"/>
      <c r="BX414" s="41"/>
      <c r="BY414" s="41"/>
      <c r="BZ414" s="41"/>
      <c r="CA414" s="41"/>
      <c r="CB414" s="41"/>
      <c r="CC414" s="41"/>
      <c r="CD414" s="41"/>
      <c r="CE414" s="41"/>
      <c r="CF414" s="41"/>
      <c r="CG414" s="41"/>
      <c r="CH414" s="41"/>
      <c r="CI414" s="41"/>
      <c r="CJ414" s="41"/>
      <c r="CK414" s="41"/>
      <c r="CL414" s="41"/>
      <c r="CM414" s="41"/>
      <c r="CN414" s="41"/>
      <c r="CO414" s="41"/>
      <c r="CP414" s="41"/>
      <c r="CQ414" s="41"/>
      <c r="CR414" s="41"/>
      <c r="CS414" s="41"/>
      <c r="CT414" s="41"/>
      <c r="CU414" s="41"/>
      <c r="CV414" s="41"/>
      <c r="CW414" s="41"/>
      <c r="CX414" s="41"/>
      <c r="CY414" s="41"/>
      <c r="CZ414" s="41"/>
      <c r="DA414" s="41"/>
      <c r="DB414" s="41"/>
      <c r="DC414" s="41"/>
      <c r="DD414" s="41"/>
      <c r="DE414" s="41"/>
      <c r="DF414" s="41"/>
      <c r="DG414" s="41"/>
      <c r="DH414" s="41"/>
      <c r="DI414" s="41"/>
      <c r="DJ414" s="41"/>
      <c r="DK414" s="41"/>
      <c r="DL414" s="41"/>
      <c r="DM414" s="41"/>
      <c r="DN414" s="41"/>
      <c r="DO414" s="41"/>
      <c r="DP414" s="41"/>
      <c r="DQ414" s="41"/>
      <c r="DR414" s="41"/>
      <c r="DS414" s="41"/>
      <c r="DT414" s="41"/>
      <c r="DU414" s="41"/>
      <c r="DV414" s="41"/>
      <c r="DW414" s="41"/>
      <c r="DX414" s="41"/>
      <c r="DY414" s="41"/>
      <c r="DZ414" s="41"/>
      <c r="EA414" s="41"/>
      <c r="EB414" s="41"/>
      <c r="EC414" s="41"/>
    </row>
    <row r="415" spans="1:133" s="26" customFormat="1" ht="15" hidden="1" customHeight="1" x14ac:dyDescent="0.25">
      <c r="A415" s="14" t="e">
        <f>VLOOKUP(WICERMaster[[#This Row],[RICEW ID]],[1]Sheet4!#REF!,1,FALSE)</f>
        <v>#REF!</v>
      </c>
      <c r="B415" s="15" t="s">
        <v>662</v>
      </c>
      <c r="C415" s="16" t="s">
        <v>663</v>
      </c>
      <c r="D415" s="16" t="s">
        <v>59</v>
      </c>
      <c r="E415" s="19" t="s">
        <v>66</v>
      </c>
      <c r="F415" s="19"/>
      <c r="G415" s="18" t="s">
        <v>45</v>
      </c>
      <c r="H415" s="18" t="s">
        <v>34</v>
      </c>
      <c r="I415" s="18" t="s">
        <v>35</v>
      </c>
      <c r="J415" s="17" t="s">
        <v>36</v>
      </c>
      <c r="K415" s="19" t="s">
        <v>37</v>
      </c>
      <c r="L415" s="50" t="str">
        <f>IFERROR(VLOOKUP(B415,'[1]SQA Test design plan'!$F$4:$K$400,2,FALSE),"")</f>
        <v/>
      </c>
      <c r="M415" s="68" t="s">
        <v>155</v>
      </c>
      <c r="N415" s="19" t="str">
        <f>IFERROR(VLOOKUP(B415,'[1]SQA Test design plan'!$F$4:$K$400,3,FALSE),"")</f>
        <v/>
      </c>
      <c r="O415" s="19" t="str">
        <f>IFERROR(VLOOKUP(B415,'[1]SQA Test design plan'!$F$4:$K$400,4,FALSE),"")</f>
        <v/>
      </c>
      <c r="P415" s="19" t="e">
        <f>ROUND(N415*80%,0)</f>
        <v>#VALUE!</v>
      </c>
      <c r="Q415" s="19" t="e">
        <f>N415-P415</f>
        <v>#VALUE!</v>
      </c>
      <c r="R415" s="19"/>
      <c r="S415" s="29">
        <v>43301</v>
      </c>
      <c r="T415" s="29"/>
      <c r="U415" s="29"/>
      <c r="V415" s="29"/>
      <c r="W415" s="29"/>
      <c r="X415" s="29"/>
      <c r="Y415" s="29"/>
      <c r="Z415" s="21" t="s">
        <v>42</v>
      </c>
      <c r="AA415" s="23"/>
      <c r="AB415" s="23" t="str">
        <f>IFERROR(VLOOKUP(B415,'[1]RICEW Tracker'!$C$10:$H$95,3,FALSE),"")</f>
        <v/>
      </c>
      <c r="AC415" s="23" t="str">
        <f>IFERROR(VLOOKUP(B415,'[1]RICEW Tracker'!$C$17:$H$95,4,FALSE),"")</f>
        <v/>
      </c>
      <c r="AD415" s="23" t="str">
        <f>IFERROR(VLOOKUP(B415,'[1]RICEW Tracker'!$C$17:$H$95,5,FALSE),"")</f>
        <v/>
      </c>
      <c r="AE415" s="23" t="str">
        <f>IFERROR(VLOOKUP(B415,'[1]RICEW Tracker'!$C$17:$H$95,6,FALSE),"")</f>
        <v/>
      </c>
      <c r="AF415" s="23" t="str">
        <f>IFERROR(VLOOKUP(B415,'[1]RICEW Tracker'!$C$17:$H$95,7,FALSE),"")</f>
        <v/>
      </c>
      <c r="AG415" s="23" t="str">
        <f>IFERROR(VLOOKUP(D415,'[1]RICEW Tracker'!$C$17:$H$95,8,FALSE),"")</f>
        <v/>
      </c>
      <c r="AH415" s="24" t="str">
        <f t="shared" si="6"/>
        <v>Not Started</v>
      </c>
      <c r="AI415" s="37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1"/>
      <c r="BL415" s="41"/>
      <c r="BM415" s="41"/>
      <c r="BN415" s="41"/>
      <c r="BO415" s="41"/>
      <c r="BP415" s="41"/>
      <c r="BQ415" s="41"/>
      <c r="BR415" s="41"/>
      <c r="BS415" s="41"/>
      <c r="BT415" s="41"/>
      <c r="BU415" s="41"/>
      <c r="BV415" s="41"/>
      <c r="BW415" s="41"/>
      <c r="BX415" s="41"/>
      <c r="BY415" s="41"/>
      <c r="BZ415" s="41"/>
      <c r="CA415" s="41"/>
      <c r="CB415" s="41"/>
      <c r="CC415" s="41"/>
      <c r="CD415" s="41"/>
      <c r="CE415" s="41"/>
      <c r="CF415" s="41"/>
      <c r="CG415" s="41"/>
      <c r="CH415" s="41"/>
      <c r="CI415" s="41"/>
      <c r="CJ415" s="41"/>
      <c r="CK415" s="41"/>
      <c r="CL415" s="41"/>
      <c r="CM415" s="41"/>
      <c r="CN415" s="41"/>
      <c r="CO415" s="41"/>
      <c r="CP415" s="41"/>
      <c r="CQ415" s="41"/>
      <c r="CR415" s="41"/>
      <c r="CS415" s="41"/>
      <c r="CT415" s="41"/>
      <c r="CU415" s="41"/>
      <c r="CV415" s="41"/>
      <c r="CW415" s="41"/>
      <c r="CX415" s="41"/>
      <c r="CY415" s="41"/>
      <c r="CZ415" s="41"/>
      <c r="DA415" s="41"/>
      <c r="DB415" s="41"/>
      <c r="DC415" s="41"/>
      <c r="DD415" s="41"/>
      <c r="DE415" s="41"/>
      <c r="DF415" s="41"/>
      <c r="DG415" s="41"/>
      <c r="DH415" s="41"/>
      <c r="DI415" s="41"/>
      <c r="DJ415" s="41"/>
      <c r="DK415" s="41"/>
      <c r="DL415" s="41"/>
      <c r="DM415" s="41"/>
      <c r="DN415" s="41"/>
      <c r="DO415" s="41"/>
      <c r="DP415" s="41"/>
      <c r="DQ415" s="41"/>
      <c r="DR415" s="41"/>
      <c r="DS415" s="41"/>
      <c r="DT415" s="41"/>
      <c r="DU415" s="41"/>
      <c r="DV415" s="41"/>
      <c r="DW415" s="41"/>
      <c r="DX415" s="41"/>
      <c r="DY415" s="41"/>
      <c r="DZ415" s="41"/>
      <c r="EA415" s="41"/>
      <c r="EB415" s="41"/>
      <c r="EC415" s="41"/>
    </row>
    <row r="416" spans="1:133" s="26" customFormat="1" ht="15" hidden="1" customHeight="1" x14ac:dyDescent="0.25">
      <c r="A416" s="14" t="e">
        <f>VLOOKUP(WICERMaster[[#This Row],[RICEW ID]],[1]Sheet4!#REF!,1,FALSE)</f>
        <v>#REF!</v>
      </c>
      <c r="B416" s="15" t="s">
        <v>664</v>
      </c>
      <c r="C416" s="16" t="s">
        <v>665</v>
      </c>
      <c r="D416" s="16" t="s">
        <v>59</v>
      </c>
      <c r="E416" s="19" t="s">
        <v>66</v>
      </c>
      <c r="F416" s="19"/>
      <c r="G416" s="18" t="s">
        <v>34</v>
      </c>
      <c r="H416" s="18" t="s">
        <v>34</v>
      </c>
      <c r="I416" s="18" t="s">
        <v>35</v>
      </c>
      <c r="J416" s="17" t="s">
        <v>36</v>
      </c>
      <c r="K416" s="19" t="s">
        <v>37</v>
      </c>
      <c r="L416" s="21" t="str">
        <f>IFERROR(VLOOKUP($B$505,'[1]SQA Test design plan'!$F$4:$K$400,2,FALSE),"")</f>
        <v/>
      </c>
      <c r="M416" s="67" t="s">
        <v>38</v>
      </c>
      <c r="N416" s="19" t="str">
        <f>IFERROR(VLOOKUP(B416,'[1]SQA Test design plan'!$F$4:$K$400,3,FALSE),"")</f>
        <v/>
      </c>
      <c r="O416" s="19" t="str">
        <f>IFERROR(VLOOKUP(B416,'[1]SQA Test design plan'!$F$4:$K$400,4,FALSE),"")</f>
        <v/>
      </c>
      <c r="P416" s="19" t="str">
        <f>IFERROR(VLOOKUP(B416,'[1]SQA Test design plan'!$F$4:$K$400,5,FALSE),"")</f>
        <v/>
      </c>
      <c r="Q416" s="19" t="str">
        <f>IFERROR(VLOOKUP(B416,'[1]SQA Test design plan'!$F$4:$K$400,6,FALSE),"")</f>
        <v/>
      </c>
      <c r="R416" s="19"/>
      <c r="S416" s="29">
        <v>43287</v>
      </c>
      <c r="T416" s="29"/>
      <c r="U416" s="29"/>
      <c r="V416" s="29"/>
      <c r="W416" s="29"/>
      <c r="X416" s="29"/>
      <c r="Y416" s="29"/>
      <c r="Z416" s="21" t="s">
        <v>102</v>
      </c>
      <c r="AA416" s="23"/>
      <c r="AB416" s="23" t="str">
        <f>IFERROR(VLOOKUP(B416,'[1]RICEW Tracker'!$C$10:$H$95,3,FALSE),"")</f>
        <v/>
      </c>
      <c r="AC416" s="23" t="str">
        <f>IFERROR(VLOOKUP(B416,'[1]RICEW Tracker'!$C$17:$H$95,4,FALSE),"")</f>
        <v/>
      </c>
      <c r="AD416" s="23" t="str">
        <f>IFERROR(VLOOKUP(B416,'[1]RICEW Tracker'!$C$17:$H$95,5,FALSE),"")</f>
        <v/>
      </c>
      <c r="AE416" s="23" t="str">
        <f>IFERROR(VLOOKUP(B416,'[1]RICEW Tracker'!$C$17:$H$95,6,FALSE),"")</f>
        <v/>
      </c>
      <c r="AF416" s="23" t="str">
        <f>IFERROR(VLOOKUP(B416,'[1]RICEW Tracker'!$C$17:$H$95,7,FALSE),"")</f>
        <v/>
      </c>
      <c r="AG416" s="23" t="str">
        <f>IFERROR(VLOOKUP(D416,'[1]RICEW Tracker'!$C$17:$H$95,8,FALSE),"")</f>
        <v/>
      </c>
      <c r="AH416" s="24" t="str">
        <f t="shared" si="6"/>
        <v>Not Started</v>
      </c>
      <c r="AI416" s="37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1"/>
      <c r="BL416" s="41"/>
      <c r="BM416" s="41"/>
      <c r="BN416" s="41"/>
      <c r="BO416" s="41"/>
      <c r="BP416" s="41"/>
      <c r="BQ416" s="41"/>
      <c r="BR416" s="41"/>
      <c r="BS416" s="41"/>
      <c r="BT416" s="41"/>
      <c r="BU416" s="41"/>
      <c r="BV416" s="41"/>
      <c r="BW416" s="41"/>
      <c r="BX416" s="41"/>
      <c r="BY416" s="41"/>
      <c r="BZ416" s="41"/>
      <c r="CA416" s="41"/>
      <c r="CB416" s="41"/>
      <c r="CC416" s="41"/>
      <c r="CD416" s="41"/>
      <c r="CE416" s="41"/>
      <c r="CF416" s="41"/>
      <c r="CG416" s="41"/>
      <c r="CH416" s="41"/>
      <c r="CI416" s="41"/>
      <c r="CJ416" s="41"/>
      <c r="CK416" s="41"/>
      <c r="CL416" s="41"/>
      <c r="CM416" s="41"/>
      <c r="CN416" s="41"/>
      <c r="CO416" s="41"/>
      <c r="CP416" s="41"/>
      <c r="CQ416" s="41"/>
      <c r="CR416" s="41"/>
      <c r="CS416" s="41"/>
      <c r="CT416" s="41"/>
      <c r="CU416" s="41"/>
      <c r="CV416" s="41"/>
      <c r="CW416" s="41"/>
      <c r="CX416" s="41"/>
      <c r="CY416" s="41"/>
      <c r="CZ416" s="41"/>
      <c r="DA416" s="41"/>
      <c r="DB416" s="41"/>
      <c r="DC416" s="41"/>
      <c r="DD416" s="41"/>
      <c r="DE416" s="41"/>
      <c r="DF416" s="41"/>
      <c r="DG416" s="41"/>
      <c r="DH416" s="41"/>
      <c r="DI416" s="41"/>
      <c r="DJ416" s="41"/>
      <c r="DK416" s="41"/>
      <c r="DL416" s="41"/>
      <c r="DM416" s="41"/>
      <c r="DN416" s="41"/>
      <c r="DO416" s="41"/>
      <c r="DP416" s="41"/>
      <c r="DQ416" s="41"/>
      <c r="DR416" s="41"/>
      <c r="DS416" s="41"/>
      <c r="DT416" s="41"/>
      <c r="DU416" s="41"/>
      <c r="DV416" s="41"/>
      <c r="DW416" s="41"/>
      <c r="DX416" s="41"/>
      <c r="DY416" s="41"/>
      <c r="DZ416" s="41"/>
      <c r="EA416" s="41"/>
      <c r="EB416" s="41"/>
      <c r="EC416" s="41"/>
    </row>
    <row r="417" spans="1:133" s="26" customFormat="1" ht="15" hidden="1" customHeight="1" x14ac:dyDescent="0.25">
      <c r="A417" s="14" t="e">
        <f>VLOOKUP(WICERMaster[[#This Row],[RICEW ID]],[1]Sheet4!#REF!,1,FALSE)</f>
        <v>#REF!</v>
      </c>
      <c r="B417" s="15" t="s">
        <v>672</v>
      </c>
      <c r="C417" s="16" t="s">
        <v>673</v>
      </c>
      <c r="D417" s="16" t="s">
        <v>59</v>
      </c>
      <c r="E417" s="19" t="s">
        <v>66</v>
      </c>
      <c r="F417" s="19"/>
      <c r="G417" s="18" t="s">
        <v>45</v>
      </c>
      <c r="H417" s="18" t="s">
        <v>34</v>
      </c>
      <c r="I417" s="18" t="s">
        <v>35</v>
      </c>
      <c r="J417" s="17" t="s">
        <v>36</v>
      </c>
      <c r="K417" s="32" t="s">
        <v>100</v>
      </c>
      <c r="L417" s="29">
        <v>43294</v>
      </c>
      <c r="M417" s="68" t="s">
        <v>155</v>
      </c>
      <c r="N417" s="19">
        <v>7</v>
      </c>
      <c r="O417" s="19" t="str">
        <f>IFERROR(VLOOKUP(B417,'[1]SQA Test design plan'!$F$4:$K$400,4,FALSE),"")</f>
        <v/>
      </c>
      <c r="P417" s="19">
        <f>ROUND(N417*80%,0)</f>
        <v>6</v>
      </c>
      <c r="Q417" s="19">
        <f>N417-P417</f>
        <v>1</v>
      </c>
      <c r="R417" s="19"/>
      <c r="S417" s="29" t="e">
        <f>#REF!+3</f>
        <v>#REF!</v>
      </c>
      <c r="T417" s="29"/>
      <c r="U417" s="29"/>
      <c r="V417" s="29"/>
      <c r="W417" s="29"/>
      <c r="X417" s="29"/>
      <c r="Y417" s="29"/>
      <c r="Z417" s="21" t="s">
        <v>42</v>
      </c>
      <c r="AA417" s="23"/>
      <c r="AB417" s="23" t="str">
        <f>IFERROR(VLOOKUP(B417,'[1]RICEW Tracker'!$C$10:$H$95,3,FALSE),"")</f>
        <v/>
      </c>
      <c r="AC417" s="23" t="str">
        <f>IFERROR(VLOOKUP(B417,'[1]RICEW Tracker'!$C$17:$H$95,4,FALSE),"")</f>
        <v/>
      </c>
      <c r="AD417" s="23" t="str">
        <f>IFERROR(VLOOKUP(B417,'[1]RICEW Tracker'!$C$17:$H$95,5,FALSE),"")</f>
        <v/>
      </c>
      <c r="AE417" s="23" t="str">
        <f>IFERROR(VLOOKUP(B417,'[1]RICEW Tracker'!$C$17:$H$95,6,FALSE),"")</f>
        <v/>
      </c>
      <c r="AF417" s="23" t="str">
        <f>IFERROR(VLOOKUP(B417,'[1]RICEW Tracker'!$C$17:$H$95,7,FALSE),"")</f>
        <v/>
      </c>
      <c r="AG417" s="23" t="str">
        <f>IFERROR(VLOOKUP(D417,'[1]RICEW Tracker'!$C$17:$H$95,8,FALSE),"")</f>
        <v/>
      </c>
      <c r="AH417" s="24" t="str">
        <f t="shared" si="6"/>
        <v>Not Started</v>
      </c>
      <c r="AI417" s="37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1"/>
      <c r="BL417" s="41"/>
      <c r="BM417" s="41"/>
      <c r="BN417" s="41"/>
      <c r="BO417" s="41"/>
      <c r="BP417" s="41"/>
      <c r="BQ417" s="41"/>
      <c r="BR417" s="41"/>
      <c r="BS417" s="41"/>
      <c r="BT417" s="41"/>
      <c r="BU417" s="41"/>
      <c r="BV417" s="41"/>
      <c r="BW417" s="41"/>
      <c r="BX417" s="41"/>
      <c r="BY417" s="41"/>
      <c r="BZ417" s="41"/>
      <c r="CA417" s="41"/>
      <c r="CB417" s="41"/>
      <c r="CC417" s="41"/>
      <c r="CD417" s="41"/>
      <c r="CE417" s="41"/>
      <c r="CF417" s="41"/>
      <c r="CG417" s="41"/>
      <c r="CH417" s="41"/>
      <c r="CI417" s="41"/>
      <c r="CJ417" s="41"/>
      <c r="CK417" s="41"/>
      <c r="CL417" s="41"/>
      <c r="CM417" s="41"/>
      <c r="CN417" s="41"/>
      <c r="CO417" s="41"/>
      <c r="CP417" s="41"/>
      <c r="CQ417" s="41"/>
      <c r="CR417" s="41"/>
      <c r="CS417" s="41"/>
      <c r="CT417" s="41"/>
      <c r="CU417" s="41"/>
      <c r="CV417" s="41"/>
      <c r="CW417" s="41"/>
      <c r="CX417" s="41"/>
      <c r="CY417" s="41"/>
      <c r="CZ417" s="41"/>
      <c r="DA417" s="41"/>
      <c r="DB417" s="41"/>
      <c r="DC417" s="41"/>
      <c r="DD417" s="41"/>
      <c r="DE417" s="41"/>
      <c r="DF417" s="41"/>
      <c r="DG417" s="41"/>
      <c r="DH417" s="41"/>
      <c r="DI417" s="41"/>
      <c r="DJ417" s="41"/>
      <c r="DK417" s="41"/>
      <c r="DL417" s="41"/>
      <c r="DM417" s="41"/>
      <c r="DN417" s="41"/>
      <c r="DO417" s="41"/>
      <c r="DP417" s="41"/>
      <c r="DQ417" s="41"/>
      <c r="DR417" s="41"/>
      <c r="DS417" s="41"/>
      <c r="DT417" s="41"/>
      <c r="DU417" s="41"/>
      <c r="DV417" s="41"/>
      <c r="DW417" s="41"/>
      <c r="DX417" s="41"/>
      <c r="DY417" s="41"/>
      <c r="DZ417" s="41"/>
      <c r="EA417" s="41"/>
      <c r="EB417" s="41"/>
      <c r="EC417" s="41"/>
    </row>
    <row r="418" spans="1:133" s="52" customFormat="1" ht="15" hidden="1" customHeight="1" x14ac:dyDescent="0.25">
      <c r="A418" s="14" t="e">
        <f>VLOOKUP(WICERMaster[[#This Row],[RICEW ID]],[1]Sheet4!#REF!,1,FALSE)</f>
        <v>#REF!</v>
      </c>
      <c r="B418" s="15" t="s">
        <v>674</v>
      </c>
      <c r="C418" s="16" t="s">
        <v>675</v>
      </c>
      <c r="D418" s="16" t="s">
        <v>59</v>
      </c>
      <c r="E418" s="19" t="s">
        <v>66</v>
      </c>
      <c r="F418" s="19"/>
      <c r="G418" s="18" t="s">
        <v>34</v>
      </c>
      <c r="H418" s="18" t="s">
        <v>34</v>
      </c>
      <c r="I418" s="18" t="s">
        <v>35</v>
      </c>
      <c r="J418" s="17" t="s">
        <v>36</v>
      </c>
      <c r="K418" s="19" t="s">
        <v>37</v>
      </c>
      <c r="L418" s="21" t="str">
        <f>IFERROR(VLOOKUP($B$505,'[1]SQA Test design plan'!$F$4:$K$400,2,FALSE),"")</f>
        <v/>
      </c>
      <c r="M418" s="67" t="s">
        <v>38</v>
      </c>
      <c r="N418" s="19" t="str">
        <f>IFERROR(VLOOKUP(B418,'[1]SQA Test design plan'!$F$4:$K$400,3,FALSE),"")</f>
        <v/>
      </c>
      <c r="O418" s="19" t="str">
        <f>IFERROR(VLOOKUP(B418,'[1]SQA Test design plan'!$F$4:$K$400,4,FALSE),"")</f>
        <v/>
      </c>
      <c r="P418" s="19" t="str">
        <f>IFERROR(VLOOKUP(B418,'[1]SQA Test design plan'!$F$4:$K$400,5,FALSE),"")</f>
        <v/>
      </c>
      <c r="Q418" s="19" t="str">
        <f>IFERROR(VLOOKUP(B418,'[1]SQA Test design plan'!$F$4:$K$400,6,FALSE),"")</f>
        <v/>
      </c>
      <c r="R418" s="19"/>
      <c r="S418" s="29">
        <v>43287</v>
      </c>
      <c r="T418" s="29"/>
      <c r="U418" s="29"/>
      <c r="V418" s="29"/>
      <c r="W418" s="29"/>
      <c r="X418" s="29"/>
      <c r="Y418" s="29"/>
      <c r="Z418" s="21" t="s">
        <v>102</v>
      </c>
      <c r="AA418" s="23"/>
      <c r="AB418" s="23" t="str">
        <f>IFERROR(VLOOKUP(B418,'[1]RICEW Tracker'!$C$10:$H$95,3,FALSE),"")</f>
        <v/>
      </c>
      <c r="AC418" s="23" t="str">
        <f>IFERROR(VLOOKUP(B418,'[1]RICEW Tracker'!$C$17:$H$95,4,FALSE),"")</f>
        <v/>
      </c>
      <c r="AD418" s="23" t="str">
        <f>IFERROR(VLOOKUP(B418,'[1]RICEW Tracker'!$C$17:$H$95,5,FALSE),"")</f>
        <v/>
      </c>
      <c r="AE418" s="23" t="str">
        <f>IFERROR(VLOOKUP(B418,'[1]RICEW Tracker'!$C$17:$H$95,6,FALSE),"")</f>
        <v/>
      </c>
      <c r="AF418" s="23" t="str">
        <f>IFERROR(VLOOKUP(B418,'[1]RICEW Tracker'!$C$17:$H$95,7,FALSE),"")</f>
        <v/>
      </c>
      <c r="AG418" s="23" t="str">
        <f>IFERROR(VLOOKUP(D418,'[1]RICEW Tracker'!$C$17:$H$95,8,FALSE),"")</f>
        <v/>
      </c>
      <c r="AH418" s="24" t="str">
        <f t="shared" si="6"/>
        <v>Not Started</v>
      </c>
      <c r="AI418" s="37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  <c r="BK418" s="41"/>
      <c r="BL418" s="41"/>
      <c r="BM418" s="41"/>
      <c r="BN418" s="41"/>
      <c r="BO418" s="41"/>
      <c r="BP418" s="41"/>
      <c r="BQ418" s="41"/>
      <c r="BR418" s="41"/>
      <c r="BS418" s="41"/>
      <c r="BT418" s="41"/>
      <c r="BU418" s="41"/>
      <c r="BV418" s="41"/>
      <c r="BW418" s="41"/>
      <c r="BX418" s="41"/>
      <c r="BY418" s="41"/>
      <c r="BZ418" s="41"/>
      <c r="CA418" s="41"/>
      <c r="CB418" s="41"/>
      <c r="CC418" s="41"/>
      <c r="CD418" s="41"/>
      <c r="CE418" s="41"/>
      <c r="CF418" s="41"/>
      <c r="CG418" s="41"/>
      <c r="CH418" s="41"/>
      <c r="CI418" s="41"/>
      <c r="CJ418" s="41"/>
      <c r="CK418" s="41"/>
      <c r="CL418" s="41"/>
      <c r="CM418" s="41"/>
      <c r="CN418" s="41"/>
      <c r="CO418" s="41"/>
      <c r="CP418" s="41"/>
      <c r="CQ418" s="41"/>
      <c r="CR418" s="41"/>
      <c r="CS418" s="41"/>
      <c r="CT418" s="41"/>
      <c r="CU418" s="41"/>
      <c r="CV418" s="41"/>
      <c r="CW418" s="41"/>
      <c r="CX418" s="41"/>
      <c r="CY418" s="41"/>
      <c r="CZ418" s="41"/>
      <c r="DA418" s="41"/>
      <c r="DB418" s="41"/>
      <c r="DC418" s="41"/>
      <c r="DD418" s="41"/>
      <c r="DE418" s="41"/>
      <c r="DF418" s="41"/>
      <c r="DG418" s="41"/>
      <c r="DH418" s="41"/>
      <c r="DI418" s="41"/>
      <c r="DJ418" s="41"/>
      <c r="DK418" s="41"/>
      <c r="DL418" s="41"/>
      <c r="DM418" s="41"/>
      <c r="DN418" s="41"/>
      <c r="DO418" s="41"/>
      <c r="DP418" s="41"/>
      <c r="DQ418" s="41"/>
      <c r="DR418" s="41"/>
      <c r="DS418" s="41"/>
      <c r="DT418" s="41"/>
      <c r="DU418" s="41"/>
      <c r="DV418" s="41"/>
      <c r="DW418" s="41"/>
      <c r="DX418" s="41"/>
      <c r="DY418" s="41"/>
      <c r="DZ418" s="41"/>
      <c r="EA418" s="41"/>
      <c r="EB418" s="41"/>
      <c r="EC418" s="41"/>
    </row>
    <row r="419" spans="1:133" s="26" customFormat="1" ht="15" hidden="1" customHeight="1" x14ac:dyDescent="0.25">
      <c r="A419" s="14" t="e">
        <f>VLOOKUP(WICERMaster[[#This Row],[RICEW ID]],[1]Sheet4!#REF!,1,FALSE)</f>
        <v>#REF!</v>
      </c>
      <c r="B419" s="15" t="s">
        <v>678</v>
      </c>
      <c r="C419" s="16" t="s">
        <v>679</v>
      </c>
      <c r="D419" s="16" t="s">
        <v>59</v>
      </c>
      <c r="E419" s="19" t="s">
        <v>66</v>
      </c>
      <c r="F419" s="19"/>
      <c r="G419" s="18" t="s">
        <v>34</v>
      </c>
      <c r="H419" s="18" t="s">
        <v>34</v>
      </c>
      <c r="I419" s="18" t="s">
        <v>35</v>
      </c>
      <c r="J419" s="17" t="s">
        <v>36</v>
      </c>
      <c r="K419" s="32" t="s">
        <v>100</v>
      </c>
      <c r="L419" s="29">
        <v>43322</v>
      </c>
      <c r="M419" s="68" t="s">
        <v>155</v>
      </c>
      <c r="N419" s="19">
        <v>7</v>
      </c>
      <c r="O419" s="19"/>
      <c r="P419" s="19"/>
      <c r="Q419" s="19">
        <f>N419-P419</f>
        <v>7</v>
      </c>
      <c r="R419" s="19"/>
      <c r="S419" s="49">
        <f>L419+3</f>
        <v>43325</v>
      </c>
      <c r="T419" s="49"/>
      <c r="U419" s="49"/>
      <c r="V419" s="49"/>
      <c r="W419" s="49"/>
      <c r="X419" s="49"/>
      <c r="Y419" s="49"/>
      <c r="Z419" s="21" t="s">
        <v>102</v>
      </c>
      <c r="AA419" s="23"/>
      <c r="AB419" s="23" t="str">
        <f>IFERROR(VLOOKUP(B419,'[1]RICEW Tracker'!$C$10:$H$95,3,FALSE),"")</f>
        <v/>
      </c>
      <c r="AC419" s="23" t="str">
        <f>IFERROR(VLOOKUP(B419,'[1]RICEW Tracker'!$C$17:$H$95,4,FALSE),"")</f>
        <v/>
      </c>
      <c r="AD419" s="23" t="str">
        <f>IFERROR(VLOOKUP(B419,'[1]RICEW Tracker'!$C$17:$H$95,5,FALSE),"")</f>
        <v/>
      </c>
      <c r="AE419" s="23" t="str">
        <f>IFERROR(VLOOKUP(B419,'[1]RICEW Tracker'!$C$17:$H$95,6,FALSE),"")</f>
        <v/>
      </c>
      <c r="AF419" s="23" t="str">
        <f>IFERROR(VLOOKUP(B419,'[1]RICEW Tracker'!$C$17:$H$95,7,FALSE),"")</f>
        <v/>
      </c>
      <c r="AG419" s="23" t="str">
        <f>IFERROR(VLOOKUP(D419,'[1]RICEW Tracker'!$C$17:$H$95,8,FALSE),"")</f>
        <v/>
      </c>
      <c r="AH419" s="24" t="str">
        <f t="shared" si="6"/>
        <v>Not Started</v>
      </c>
      <c r="AI419" s="37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1"/>
      <c r="BL419" s="41"/>
      <c r="BM419" s="41"/>
      <c r="BN419" s="41"/>
      <c r="BO419" s="41"/>
      <c r="BP419" s="41"/>
      <c r="BQ419" s="41"/>
      <c r="BR419" s="41"/>
      <c r="BS419" s="41"/>
      <c r="BT419" s="41"/>
      <c r="BU419" s="41"/>
      <c r="BV419" s="41"/>
      <c r="BW419" s="41"/>
      <c r="BX419" s="41"/>
      <c r="BY419" s="41"/>
      <c r="BZ419" s="41"/>
      <c r="CA419" s="41"/>
      <c r="CB419" s="41"/>
      <c r="CC419" s="41"/>
      <c r="CD419" s="41"/>
      <c r="CE419" s="41"/>
      <c r="CF419" s="41"/>
      <c r="CG419" s="41"/>
      <c r="CH419" s="41"/>
      <c r="CI419" s="41"/>
      <c r="CJ419" s="41"/>
      <c r="CK419" s="41"/>
      <c r="CL419" s="41"/>
      <c r="CM419" s="41"/>
      <c r="CN419" s="41"/>
      <c r="CO419" s="41"/>
      <c r="CP419" s="41"/>
      <c r="CQ419" s="41"/>
      <c r="CR419" s="41"/>
      <c r="CS419" s="41"/>
      <c r="CT419" s="41"/>
      <c r="CU419" s="41"/>
      <c r="CV419" s="41"/>
      <c r="CW419" s="41"/>
      <c r="CX419" s="41"/>
      <c r="CY419" s="41"/>
      <c r="CZ419" s="41"/>
      <c r="DA419" s="41"/>
      <c r="DB419" s="41"/>
      <c r="DC419" s="41"/>
      <c r="DD419" s="41"/>
      <c r="DE419" s="41"/>
      <c r="DF419" s="41"/>
      <c r="DG419" s="41"/>
      <c r="DH419" s="41"/>
      <c r="DI419" s="41"/>
      <c r="DJ419" s="41"/>
      <c r="DK419" s="41"/>
      <c r="DL419" s="41"/>
      <c r="DM419" s="41"/>
      <c r="DN419" s="41"/>
      <c r="DO419" s="41"/>
      <c r="DP419" s="41"/>
      <c r="DQ419" s="41"/>
      <c r="DR419" s="41"/>
      <c r="DS419" s="41"/>
      <c r="DT419" s="41"/>
      <c r="DU419" s="41"/>
      <c r="DV419" s="41"/>
      <c r="DW419" s="41"/>
      <c r="DX419" s="41"/>
      <c r="DY419" s="41"/>
      <c r="DZ419" s="41"/>
      <c r="EA419" s="41"/>
      <c r="EB419" s="41"/>
      <c r="EC419" s="41"/>
    </row>
    <row r="420" spans="1:133" s="26" customFormat="1" ht="15" hidden="1" customHeight="1" x14ac:dyDescent="0.25">
      <c r="A420" s="14" t="e">
        <f>VLOOKUP(WICERMaster[[#This Row],[RICEW ID]],[1]Sheet4!#REF!,1,FALSE)</f>
        <v>#REF!</v>
      </c>
      <c r="B420" s="15" t="s">
        <v>682</v>
      </c>
      <c r="C420" s="25" t="s">
        <v>683</v>
      </c>
      <c r="D420" s="16" t="s">
        <v>59</v>
      </c>
      <c r="E420" s="19" t="s">
        <v>66</v>
      </c>
      <c r="F420" s="19"/>
      <c r="G420" s="18" t="s">
        <v>34</v>
      </c>
      <c r="H420" s="18" t="s">
        <v>34</v>
      </c>
      <c r="I420" s="18" t="s">
        <v>35</v>
      </c>
      <c r="J420" s="17" t="s">
        <v>36</v>
      </c>
      <c r="K420" s="19" t="s">
        <v>37</v>
      </c>
      <c r="L420" s="21">
        <f>VLOOKUP(B420,'[2]Data from Pivot'!$F$4:$G$224,2,FALSE)</f>
        <v>43263</v>
      </c>
      <c r="M420" s="67" t="s">
        <v>155</v>
      </c>
      <c r="N420" s="39" t="str">
        <f>IFERROR(VLOOKUP(B420,'[1]SQA Test design plan'!$F$4:$K$400,3,FALSE),"")</f>
        <v/>
      </c>
      <c r="O420" s="39" t="str">
        <f>IFERROR(VLOOKUP(B420,'[1]SQA Test design plan'!$F$4:$K$400,4,FALSE),"")</f>
        <v/>
      </c>
      <c r="P420" s="39" t="e">
        <f>ROUND(N420*80%,0)</f>
        <v>#VALUE!</v>
      </c>
      <c r="Q420" s="39" t="e">
        <f>N420-P420</f>
        <v>#VALUE!</v>
      </c>
      <c r="R420" s="39"/>
      <c r="S420" s="29">
        <v>43301</v>
      </c>
      <c r="T420" s="29"/>
      <c r="U420" s="29"/>
      <c r="V420" s="29"/>
      <c r="W420" s="29"/>
      <c r="X420" s="29"/>
      <c r="Y420" s="29"/>
      <c r="Z420" s="21" t="s">
        <v>42</v>
      </c>
      <c r="AA420" s="23"/>
      <c r="AB420" s="23" t="str">
        <f>IFERROR(VLOOKUP(B420,'[1]RICEW Tracker'!$C$10:$H$95,3,FALSE),"")</f>
        <v/>
      </c>
      <c r="AC420" s="23" t="str">
        <f>IFERROR(VLOOKUP(B420,'[1]RICEW Tracker'!$C$17:$H$95,4,FALSE),"")</f>
        <v/>
      </c>
      <c r="AD420" s="23" t="str">
        <f>IFERROR(VLOOKUP(B420,'[1]RICEW Tracker'!$C$17:$H$95,5,FALSE),"")</f>
        <v/>
      </c>
      <c r="AE420" s="23" t="str">
        <f>IFERROR(VLOOKUP(B420,'[1]RICEW Tracker'!$C$17:$H$95,6,FALSE),"")</f>
        <v/>
      </c>
      <c r="AF420" s="23" t="str">
        <f>IFERROR(VLOOKUP(B420,'[1]RICEW Tracker'!$C$17:$H$95,7,FALSE),"")</f>
        <v/>
      </c>
      <c r="AG420" s="23" t="str">
        <f>IFERROR(VLOOKUP(D420,'[1]RICEW Tracker'!$C$17:$H$95,8,FALSE),"")</f>
        <v/>
      </c>
      <c r="AH420" s="24" t="str">
        <f t="shared" si="6"/>
        <v>Not Started</v>
      </c>
      <c r="AI420" s="37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1"/>
      <c r="BL420" s="41"/>
      <c r="BM420" s="41"/>
      <c r="BN420" s="41"/>
      <c r="BO420" s="41"/>
      <c r="BP420" s="41"/>
      <c r="BQ420" s="41"/>
      <c r="BR420" s="41"/>
      <c r="BS420" s="41"/>
      <c r="BT420" s="41"/>
      <c r="BU420" s="41"/>
      <c r="BV420" s="41"/>
      <c r="BW420" s="41"/>
      <c r="BX420" s="41"/>
      <c r="BY420" s="41"/>
      <c r="BZ420" s="41"/>
      <c r="CA420" s="41"/>
      <c r="CB420" s="41"/>
      <c r="CC420" s="41"/>
      <c r="CD420" s="41"/>
      <c r="CE420" s="41"/>
      <c r="CF420" s="41"/>
      <c r="CG420" s="41"/>
      <c r="CH420" s="41"/>
      <c r="CI420" s="41"/>
      <c r="CJ420" s="41"/>
      <c r="CK420" s="41"/>
      <c r="CL420" s="41"/>
      <c r="CM420" s="41"/>
      <c r="CN420" s="41"/>
      <c r="CO420" s="41"/>
      <c r="CP420" s="41"/>
      <c r="CQ420" s="41"/>
      <c r="CR420" s="41"/>
      <c r="CS420" s="41"/>
      <c r="CT420" s="41"/>
      <c r="CU420" s="41"/>
      <c r="CV420" s="41"/>
      <c r="CW420" s="41"/>
      <c r="CX420" s="41"/>
      <c r="CY420" s="41"/>
      <c r="CZ420" s="41"/>
      <c r="DA420" s="41"/>
      <c r="DB420" s="41"/>
      <c r="DC420" s="41"/>
      <c r="DD420" s="41"/>
      <c r="DE420" s="41"/>
      <c r="DF420" s="41"/>
      <c r="DG420" s="41"/>
      <c r="DH420" s="41"/>
      <c r="DI420" s="41"/>
      <c r="DJ420" s="41"/>
      <c r="DK420" s="41"/>
      <c r="DL420" s="41"/>
      <c r="DM420" s="41"/>
      <c r="DN420" s="41"/>
      <c r="DO420" s="41"/>
      <c r="DP420" s="41"/>
      <c r="DQ420" s="41"/>
      <c r="DR420" s="41"/>
      <c r="DS420" s="41"/>
      <c r="DT420" s="41"/>
      <c r="DU420" s="41"/>
      <c r="DV420" s="41"/>
      <c r="DW420" s="41"/>
      <c r="DX420" s="41"/>
      <c r="DY420" s="41"/>
      <c r="DZ420" s="41"/>
      <c r="EA420" s="41"/>
      <c r="EB420" s="41"/>
      <c r="EC420" s="41"/>
    </row>
    <row r="421" spans="1:133" s="52" customFormat="1" ht="15" hidden="1" customHeight="1" x14ac:dyDescent="0.25">
      <c r="A421" s="14" t="e">
        <f>VLOOKUP(WICERMaster[[#This Row],[RICEW ID]],[1]Sheet4!#REF!,1,FALSE)</f>
        <v>#REF!</v>
      </c>
      <c r="B421" s="15" t="s">
        <v>692</v>
      </c>
      <c r="C421" s="16" t="s">
        <v>693</v>
      </c>
      <c r="D421" s="16" t="s">
        <v>59</v>
      </c>
      <c r="E421" s="19" t="s">
        <v>66</v>
      </c>
      <c r="F421" s="19"/>
      <c r="G421" s="18" t="s">
        <v>34</v>
      </c>
      <c r="H421" s="18" t="s">
        <v>34</v>
      </c>
      <c r="I421" s="18" t="s">
        <v>35</v>
      </c>
      <c r="J421" s="17" t="s">
        <v>36</v>
      </c>
      <c r="K421" s="32" t="s">
        <v>100</v>
      </c>
      <c r="L421" s="29">
        <v>43322</v>
      </c>
      <c r="M421" s="66" t="s">
        <v>101</v>
      </c>
      <c r="N421" s="19">
        <v>7</v>
      </c>
      <c r="O421" s="19"/>
      <c r="P421" s="19"/>
      <c r="Q421" s="19">
        <f>N421</f>
        <v>7</v>
      </c>
      <c r="R421" s="19"/>
      <c r="S421" s="49">
        <f>L421+3</f>
        <v>43325</v>
      </c>
      <c r="T421" s="49"/>
      <c r="U421" s="49"/>
      <c r="V421" s="49"/>
      <c r="W421" s="49"/>
      <c r="X421" s="49"/>
      <c r="Y421" s="49"/>
      <c r="Z421" s="21" t="s">
        <v>102</v>
      </c>
      <c r="AA421" s="23"/>
      <c r="AB421" s="23" t="str">
        <f>IFERROR(VLOOKUP(B421,'[1]RICEW Tracker'!$C$10:$H$95,3,FALSE),"")</f>
        <v/>
      </c>
      <c r="AC421" s="23" t="str">
        <f>IFERROR(VLOOKUP(B421,'[1]RICEW Tracker'!$C$17:$H$95,4,FALSE),"")</f>
        <v/>
      </c>
      <c r="AD421" s="23" t="str">
        <f>IFERROR(VLOOKUP(B421,'[1]RICEW Tracker'!$C$17:$H$95,5,FALSE),"")</f>
        <v/>
      </c>
      <c r="AE421" s="23" t="str">
        <f>IFERROR(VLOOKUP(B421,'[1]RICEW Tracker'!$C$17:$H$95,6,FALSE),"")</f>
        <v/>
      </c>
      <c r="AF421" s="23" t="str">
        <f>IFERROR(VLOOKUP(B421,'[1]RICEW Tracker'!$C$17:$H$95,7,FALSE),"")</f>
        <v/>
      </c>
      <c r="AG421" s="23" t="str">
        <f>IFERROR(VLOOKUP(D421,'[1]RICEW Tracker'!$C$17:$H$95,8,FALSE),"")</f>
        <v/>
      </c>
      <c r="AH421" s="24" t="str">
        <f t="shared" si="6"/>
        <v>Not Started</v>
      </c>
      <c r="AI421" s="37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1"/>
      <c r="BL421" s="41"/>
      <c r="BM421" s="41"/>
      <c r="BN421" s="41"/>
      <c r="BO421" s="41"/>
      <c r="BP421" s="41"/>
      <c r="BQ421" s="41"/>
      <c r="BR421" s="41"/>
      <c r="BS421" s="41"/>
      <c r="BT421" s="41"/>
      <c r="BU421" s="41"/>
      <c r="BV421" s="41"/>
      <c r="BW421" s="41"/>
      <c r="BX421" s="41"/>
      <c r="BY421" s="41"/>
      <c r="BZ421" s="41"/>
      <c r="CA421" s="41"/>
      <c r="CB421" s="41"/>
      <c r="CC421" s="41"/>
      <c r="CD421" s="41"/>
      <c r="CE421" s="41"/>
      <c r="CF421" s="41"/>
      <c r="CG421" s="41"/>
      <c r="CH421" s="41"/>
      <c r="CI421" s="41"/>
      <c r="CJ421" s="41"/>
      <c r="CK421" s="41"/>
      <c r="CL421" s="41"/>
      <c r="CM421" s="41"/>
      <c r="CN421" s="41"/>
      <c r="CO421" s="41"/>
      <c r="CP421" s="41"/>
      <c r="CQ421" s="41"/>
      <c r="CR421" s="41"/>
      <c r="CS421" s="41"/>
      <c r="CT421" s="41"/>
      <c r="CU421" s="41"/>
      <c r="CV421" s="41"/>
      <c r="CW421" s="41"/>
      <c r="CX421" s="41"/>
      <c r="CY421" s="41"/>
      <c r="CZ421" s="41"/>
      <c r="DA421" s="41"/>
      <c r="DB421" s="41"/>
      <c r="DC421" s="41"/>
      <c r="DD421" s="41"/>
      <c r="DE421" s="41"/>
      <c r="DF421" s="41"/>
      <c r="DG421" s="41"/>
      <c r="DH421" s="41"/>
      <c r="DI421" s="41"/>
      <c r="DJ421" s="41"/>
      <c r="DK421" s="41"/>
      <c r="DL421" s="41"/>
      <c r="DM421" s="41"/>
      <c r="DN421" s="41"/>
      <c r="DO421" s="41"/>
      <c r="DP421" s="41"/>
      <c r="DQ421" s="41"/>
      <c r="DR421" s="41"/>
      <c r="DS421" s="41"/>
      <c r="DT421" s="41"/>
      <c r="DU421" s="41"/>
      <c r="DV421" s="41"/>
      <c r="DW421" s="41"/>
      <c r="DX421" s="41"/>
      <c r="DY421" s="41"/>
      <c r="DZ421" s="41"/>
      <c r="EA421" s="41"/>
      <c r="EB421" s="41"/>
      <c r="EC421" s="41"/>
    </row>
    <row r="422" spans="1:133" s="26" customFormat="1" ht="15" hidden="1" customHeight="1" x14ac:dyDescent="0.25">
      <c r="A422" s="14" t="e">
        <f>VLOOKUP(WICERMaster[[#This Row],[RICEW ID]],[1]Sheet4!#REF!,1,FALSE)</f>
        <v>#REF!</v>
      </c>
      <c r="B422" s="15" t="s">
        <v>696</v>
      </c>
      <c r="C422" s="16" t="s">
        <v>697</v>
      </c>
      <c r="D422" s="16" t="s">
        <v>59</v>
      </c>
      <c r="E422" s="19" t="s">
        <v>66</v>
      </c>
      <c r="F422" s="19"/>
      <c r="G422" s="18" t="s">
        <v>34</v>
      </c>
      <c r="H422" s="18" t="s">
        <v>34</v>
      </c>
      <c r="I422" s="18" t="s">
        <v>35</v>
      </c>
      <c r="J422" s="17" t="s">
        <v>36</v>
      </c>
      <c r="K422" s="32" t="s">
        <v>100</v>
      </c>
      <c r="L422" s="29">
        <v>43322</v>
      </c>
      <c r="M422" s="66" t="s">
        <v>101</v>
      </c>
      <c r="N422" s="19">
        <v>7</v>
      </c>
      <c r="O422" s="19"/>
      <c r="P422" s="19"/>
      <c r="Q422" s="19">
        <f>N422</f>
        <v>7</v>
      </c>
      <c r="R422" s="19"/>
      <c r="S422" s="49">
        <f>L422+3</f>
        <v>43325</v>
      </c>
      <c r="T422" s="49"/>
      <c r="U422" s="49"/>
      <c r="V422" s="49"/>
      <c r="W422" s="49"/>
      <c r="X422" s="49"/>
      <c r="Y422" s="49"/>
      <c r="Z422" s="21" t="s">
        <v>102</v>
      </c>
      <c r="AA422" s="23"/>
      <c r="AB422" s="23" t="str">
        <f>IFERROR(VLOOKUP(B422,'[1]RICEW Tracker'!$C$10:$H$95,3,FALSE),"")</f>
        <v/>
      </c>
      <c r="AC422" s="23" t="str">
        <f>IFERROR(VLOOKUP(B422,'[1]RICEW Tracker'!$C$17:$H$95,4,FALSE),"")</f>
        <v/>
      </c>
      <c r="AD422" s="23" t="str">
        <f>IFERROR(VLOOKUP(B422,'[1]RICEW Tracker'!$C$17:$H$95,5,FALSE),"")</f>
        <v/>
      </c>
      <c r="AE422" s="23" t="str">
        <f>IFERROR(VLOOKUP(B422,'[1]RICEW Tracker'!$C$17:$H$95,6,FALSE),"")</f>
        <v/>
      </c>
      <c r="AF422" s="23" t="str">
        <f>IFERROR(VLOOKUP(B422,'[1]RICEW Tracker'!$C$17:$H$95,7,FALSE),"")</f>
        <v/>
      </c>
      <c r="AG422" s="23" t="str">
        <f>IFERROR(VLOOKUP(D422,'[1]RICEW Tracker'!$C$17:$H$95,8,FALSE),"")</f>
        <v/>
      </c>
      <c r="AH422" s="24" t="str">
        <f t="shared" si="6"/>
        <v>Not Started</v>
      </c>
      <c r="AI422" s="37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1"/>
      <c r="BL422" s="41"/>
      <c r="BM422" s="41"/>
      <c r="BN422" s="41"/>
      <c r="BO422" s="41"/>
      <c r="BP422" s="41"/>
      <c r="BQ422" s="41"/>
      <c r="BR422" s="41"/>
      <c r="BS422" s="41"/>
      <c r="BT422" s="41"/>
      <c r="BU422" s="41"/>
      <c r="BV422" s="41"/>
      <c r="BW422" s="41"/>
      <c r="BX422" s="41"/>
      <c r="BY422" s="41"/>
      <c r="BZ422" s="41"/>
      <c r="CA422" s="41"/>
      <c r="CB422" s="41"/>
      <c r="CC422" s="41"/>
      <c r="CD422" s="41"/>
      <c r="CE422" s="41"/>
      <c r="CF422" s="41"/>
      <c r="CG422" s="41"/>
      <c r="CH422" s="41"/>
      <c r="CI422" s="41"/>
      <c r="CJ422" s="41"/>
      <c r="CK422" s="41"/>
      <c r="CL422" s="41"/>
      <c r="CM422" s="41"/>
      <c r="CN422" s="41"/>
      <c r="CO422" s="41"/>
      <c r="CP422" s="41"/>
      <c r="CQ422" s="41"/>
      <c r="CR422" s="41"/>
      <c r="CS422" s="41"/>
      <c r="CT422" s="41"/>
      <c r="CU422" s="41"/>
      <c r="CV422" s="41"/>
      <c r="CW422" s="41"/>
      <c r="CX422" s="41"/>
      <c r="CY422" s="41"/>
      <c r="CZ422" s="41"/>
      <c r="DA422" s="41"/>
      <c r="DB422" s="41"/>
      <c r="DC422" s="41"/>
      <c r="DD422" s="41"/>
      <c r="DE422" s="41"/>
      <c r="DF422" s="41"/>
      <c r="DG422" s="41"/>
      <c r="DH422" s="41"/>
      <c r="DI422" s="41"/>
      <c r="DJ422" s="41"/>
      <c r="DK422" s="41"/>
      <c r="DL422" s="41"/>
      <c r="DM422" s="41"/>
      <c r="DN422" s="41"/>
      <c r="DO422" s="41"/>
      <c r="DP422" s="41"/>
      <c r="DQ422" s="41"/>
      <c r="DR422" s="41"/>
      <c r="DS422" s="41"/>
      <c r="DT422" s="41"/>
      <c r="DU422" s="41"/>
      <c r="DV422" s="41"/>
      <c r="DW422" s="41"/>
      <c r="DX422" s="41"/>
      <c r="DY422" s="41"/>
      <c r="DZ422" s="41"/>
      <c r="EA422" s="41"/>
      <c r="EB422" s="41"/>
      <c r="EC422" s="41"/>
    </row>
    <row r="423" spans="1:133" s="26" customFormat="1" ht="15" hidden="1" customHeight="1" x14ac:dyDescent="0.25">
      <c r="A423" s="14" t="e">
        <f>VLOOKUP(WICERMaster[[#This Row],[RICEW ID]],[1]Sheet4!#REF!,1,FALSE)</f>
        <v>#REF!</v>
      </c>
      <c r="B423" s="15" t="s">
        <v>698</v>
      </c>
      <c r="C423" s="16" t="s">
        <v>699</v>
      </c>
      <c r="D423" s="16" t="s">
        <v>59</v>
      </c>
      <c r="E423" s="19" t="s">
        <v>66</v>
      </c>
      <c r="F423" s="19"/>
      <c r="G423" s="18" t="s">
        <v>34</v>
      </c>
      <c r="H423" s="18" t="s">
        <v>34</v>
      </c>
      <c r="I423" s="18" t="s">
        <v>35</v>
      </c>
      <c r="J423" s="17" t="s">
        <v>36</v>
      </c>
      <c r="K423" s="32" t="s">
        <v>100</v>
      </c>
      <c r="L423" s="29">
        <v>43322</v>
      </c>
      <c r="M423" s="66" t="s">
        <v>101</v>
      </c>
      <c r="N423" s="19">
        <v>7</v>
      </c>
      <c r="O423" s="19"/>
      <c r="P423" s="19"/>
      <c r="Q423" s="19">
        <f>N423</f>
        <v>7</v>
      </c>
      <c r="R423" s="19"/>
      <c r="S423" s="49">
        <f>L423+3</f>
        <v>43325</v>
      </c>
      <c r="T423" s="49"/>
      <c r="U423" s="49"/>
      <c r="V423" s="49"/>
      <c r="W423" s="49"/>
      <c r="X423" s="49"/>
      <c r="Y423" s="49"/>
      <c r="Z423" s="21" t="s">
        <v>102</v>
      </c>
      <c r="AA423" s="23"/>
      <c r="AB423" s="23" t="str">
        <f>IFERROR(VLOOKUP(B423,'[1]RICEW Tracker'!$C$10:$H$95,3,FALSE),"")</f>
        <v/>
      </c>
      <c r="AC423" s="23" t="str">
        <f>IFERROR(VLOOKUP(B423,'[1]RICEW Tracker'!$C$17:$H$95,4,FALSE),"")</f>
        <v/>
      </c>
      <c r="AD423" s="23" t="str">
        <f>IFERROR(VLOOKUP(B423,'[1]RICEW Tracker'!$C$17:$H$95,5,FALSE),"")</f>
        <v/>
      </c>
      <c r="AE423" s="23" t="str">
        <f>IFERROR(VLOOKUP(B423,'[1]RICEW Tracker'!$C$17:$H$95,6,FALSE),"")</f>
        <v/>
      </c>
      <c r="AF423" s="23" t="str">
        <f>IFERROR(VLOOKUP(B423,'[1]RICEW Tracker'!$C$17:$H$95,7,FALSE),"")</f>
        <v/>
      </c>
      <c r="AG423" s="23" t="str">
        <f>IFERROR(VLOOKUP(D423,'[1]RICEW Tracker'!$C$17:$H$95,8,FALSE),"")</f>
        <v/>
      </c>
      <c r="AH423" s="24" t="str">
        <f t="shared" si="6"/>
        <v>Not Started</v>
      </c>
      <c r="AI423" s="37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1"/>
      <c r="BL423" s="41"/>
      <c r="BM423" s="41"/>
      <c r="BN423" s="41"/>
      <c r="BO423" s="41"/>
      <c r="BP423" s="41"/>
      <c r="BQ423" s="41"/>
      <c r="BR423" s="41"/>
      <c r="BS423" s="41"/>
      <c r="BT423" s="41"/>
      <c r="BU423" s="41"/>
      <c r="BV423" s="41"/>
      <c r="BW423" s="41"/>
      <c r="BX423" s="41"/>
      <c r="BY423" s="41"/>
      <c r="BZ423" s="41"/>
      <c r="CA423" s="41"/>
      <c r="CB423" s="41"/>
      <c r="CC423" s="41"/>
      <c r="CD423" s="41"/>
      <c r="CE423" s="41"/>
      <c r="CF423" s="41"/>
      <c r="CG423" s="41"/>
      <c r="CH423" s="41"/>
      <c r="CI423" s="41"/>
      <c r="CJ423" s="41"/>
      <c r="CK423" s="41"/>
      <c r="CL423" s="41"/>
      <c r="CM423" s="41"/>
      <c r="CN423" s="41"/>
      <c r="CO423" s="41"/>
      <c r="CP423" s="41"/>
      <c r="CQ423" s="41"/>
      <c r="CR423" s="41"/>
      <c r="CS423" s="41"/>
      <c r="CT423" s="41"/>
      <c r="CU423" s="41"/>
      <c r="CV423" s="41"/>
      <c r="CW423" s="41"/>
      <c r="CX423" s="41"/>
      <c r="CY423" s="41"/>
      <c r="CZ423" s="41"/>
      <c r="DA423" s="41"/>
      <c r="DB423" s="41"/>
      <c r="DC423" s="41"/>
      <c r="DD423" s="41"/>
      <c r="DE423" s="41"/>
      <c r="DF423" s="41"/>
      <c r="DG423" s="41"/>
      <c r="DH423" s="41"/>
      <c r="DI423" s="41"/>
      <c r="DJ423" s="41"/>
      <c r="DK423" s="41"/>
      <c r="DL423" s="41"/>
      <c r="DM423" s="41"/>
      <c r="DN423" s="41"/>
      <c r="DO423" s="41"/>
      <c r="DP423" s="41"/>
      <c r="DQ423" s="41"/>
      <c r="DR423" s="41"/>
      <c r="DS423" s="41"/>
      <c r="DT423" s="41"/>
      <c r="DU423" s="41"/>
      <c r="DV423" s="41"/>
      <c r="DW423" s="41"/>
      <c r="DX423" s="41"/>
      <c r="DY423" s="41"/>
      <c r="DZ423" s="41"/>
      <c r="EA423" s="41"/>
      <c r="EB423" s="41"/>
      <c r="EC423" s="41"/>
    </row>
    <row r="424" spans="1:133" s="26" customFormat="1" ht="15" hidden="1" customHeight="1" x14ac:dyDescent="0.25">
      <c r="A424" s="14" t="e">
        <f>VLOOKUP(WICERMaster[[#This Row],[RICEW ID]],[1]Sheet4!#REF!,1,FALSE)</f>
        <v>#REF!</v>
      </c>
      <c r="B424" s="15" t="s">
        <v>700</v>
      </c>
      <c r="C424" s="16" t="s">
        <v>701</v>
      </c>
      <c r="D424" s="16" t="s">
        <v>59</v>
      </c>
      <c r="E424" s="19" t="s">
        <v>66</v>
      </c>
      <c r="F424" s="19"/>
      <c r="G424" s="18" t="s">
        <v>34</v>
      </c>
      <c r="H424" s="18" t="s">
        <v>34</v>
      </c>
      <c r="I424" s="18" t="s">
        <v>35</v>
      </c>
      <c r="J424" s="18" t="s">
        <v>36</v>
      </c>
      <c r="K424" s="32" t="s">
        <v>100</v>
      </c>
      <c r="L424" s="29">
        <v>43322</v>
      </c>
      <c r="M424" s="66" t="s">
        <v>101</v>
      </c>
      <c r="N424" s="19">
        <v>7</v>
      </c>
      <c r="O424" s="19"/>
      <c r="P424" s="19"/>
      <c r="Q424" s="19">
        <f>N424</f>
        <v>7</v>
      </c>
      <c r="R424" s="19"/>
      <c r="S424" s="49">
        <f>L424+3</f>
        <v>43325</v>
      </c>
      <c r="T424" s="49"/>
      <c r="U424" s="49"/>
      <c r="V424" s="49"/>
      <c r="W424" s="49"/>
      <c r="X424" s="49"/>
      <c r="Y424" s="49"/>
      <c r="Z424" s="21" t="s">
        <v>102</v>
      </c>
      <c r="AA424" s="23"/>
      <c r="AB424" s="23" t="str">
        <f>IFERROR(VLOOKUP(B424,'[1]RICEW Tracker'!$C$10:$H$95,3,FALSE),"")</f>
        <v/>
      </c>
      <c r="AC424" s="23" t="str">
        <f>IFERROR(VLOOKUP(B424,'[1]RICEW Tracker'!$C$17:$H$95,4,FALSE),"")</f>
        <v/>
      </c>
      <c r="AD424" s="23" t="str">
        <f>IFERROR(VLOOKUP(B424,'[1]RICEW Tracker'!$C$17:$H$95,5,FALSE),"")</f>
        <v/>
      </c>
      <c r="AE424" s="23" t="str">
        <f>IFERROR(VLOOKUP(B424,'[1]RICEW Tracker'!$C$17:$H$95,6,FALSE),"")</f>
        <v/>
      </c>
      <c r="AF424" s="23" t="str">
        <f>IFERROR(VLOOKUP(B424,'[1]RICEW Tracker'!$C$17:$H$95,7,FALSE),"")</f>
        <v/>
      </c>
      <c r="AG424" s="23" t="str">
        <f>IFERROR(VLOOKUP(D424,'[1]RICEW Tracker'!$C$17:$H$95,8,FALSE),"")</f>
        <v/>
      </c>
      <c r="AH424" s="24" t="str">
        <f t="shared" si="6"/>
        <v>Not Started</v>
      </c>
      <c r="AI424" s="37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1"/>
      <c r="BL424" s="41"/>
      <c r="BM424" s="41"/>
      <c r="BN424" s="41"/>
      <c r="BO424" s="41"/>
      <c r="BP424" s="41"/>
      <c r="BQ424" s="41"/>
      <c r="BR424" s="41"/>
      <c r="BS424" s="41"/>
      <c r="BT424" s="41"/>
      <c r="BU424" s="41"/>
      <c r="BV424" s="41"/>
      <c r="BW424" s="41"/>
      <c r="BX424" s="41"/>
      <c r="BY424" s="41"/>
      <c r="BZ424" s="41"/>
      <c r="CA424" s="41"/>
      <c r="CB424" s="41"/>
      <c r="CC424" s="41"/>
      <c r="CD424" s="41"/>
      <c r="CE424" s="41"/>
      <c r="CF424" s="41"/>
      <c r="CG424" s="41"/>
      <c r="CH424" s="41"/>
      <c r="CI424" s="41"/>
      <c r="CJ424" s="41"/>
      <c r="CK424" s="41"/>
      <c r="CL424" s="41"/>
      <c r="CM424" s="41"/>
      <c r="CN424" s="41"/>
      <c r="CO424" s="41"/>
      <c r="CP424" s="41"/>
      <c r="CQ424" s="41"/>
      <c r="CR424" s="41"/>
      <c r="CS424" s="41"/>
      <c r="CT424" s="41"/>
      <c r="CU424" s="41"/>
      <c r="CV424" s="41"/>
      <c r="CW424" s="41"/>
      <c r="CX424" s="41"/>
      <c r="CY424" s="41"/>
      <c r="CZ424" s="41"/>
      <c r="DA424" s="41"/>
      <c r="DB424" s="41"/>
      <c r="DC424" s="41"/>
      <c r="DD424" s="41"/>
      <c r="DE424" s="41"/>
      <c r="DF424" s="41"/>
      <c r="DG424" s="41"/>
      <c r="DH424" s="41"/>
      <c r="DI424" s="41"/>
      <c r="DJ424" s="41"/>
      <c r="DK424" s="41"/>
      <c r="DL424" s="41"/>
      <c r="DM424" s="41"/>
      <c r="DN424" s="41"/>
      <c r="DO424" s="41"/>
      <c r="DP424" s="41"/>
      <c r="DQ424" s="41"/>
      <c r="DR424" s="41"/>
      <c r="DS424" s="41"/>
      <c r="DT424" s="41"/>
      <c r="DU424" s="41"/>
      <c r="DV424" s="41"/>
      <c r="DW424" s="41"/>
      <c r="DX424" s="41"/>
      <c r="DY424" s="41"/>
      <c r="DZ424" s="41"/>
      <c r="EA424" s="41"/>
      <c r="EB424" s="41"/>
      <c r="EC424" s="41"/>
    </row>
    <row r="425" spans="1:133" s="26" customFormat="1" ht="15" hidden="1" customHeight="1" x14ac:dyDescent="0.25">
      <c r="A425" s="14" t="e">
        <f>VLOOKUP(WICERMaster[[#This Row],[RICEW ID]],[1]Sheet4!#REF!,1,FALSE)</f>
        <v>#REF!</v>
      </c>
      <c r="B425" s="15" t="s">
        <v>704</v>
      </c>
      <c r="C425" s="16" t="s">
        <v>705</v>
      </c>
      <c r="D425" s="16" t="s">
        <v>59</v>
      </c>
      <c r="E425" s="19" t="s">
        <v>66</v>
      </c>
      <c r="F425" s="19"/>
      <c r="G425" s="18" t="s">
        <v>45</v>
      </c>
      <c r="H425" s="18" t="s">
        <v>34</v>
      </c>
      <c r="I425" s="18" t="s">
        <v>35</v>
      </c>
      <c r="J425" s="17" t="s">
        <v>36</v>
      </c>
      <c r="K425" s="32" t="s">
        <v>100</v>
      </c>
      <c r="L425" s="29">
        <v>43301</v>
      </c>
      <c r="M425" s="66" t="s">
        <v>101</v>
      </c>
      <c r="N425" s="19">
        <v>7</v>
      </c>
      <c r="O425" s="19" t="str">
        <f>IFERROR(VLOOKUP(B425,'[1]SQA Test design plan'!$F$4:$K$400,4,FALSE),"")</f>
        <v/>
      </c>
      <c r="P425" s="19"/>
      <c r="Q425" s="19">
        <f>N425-P425</f>
        <v>7</v>
      </c>
      <c r="R425" s="19"/>
      <c r="S425" s="29">
        <v>43312</v>
      </c>
      <c r="T425" s="29"/>
      <c r="U425" s="29"/>
      <c r="V425" s="29"/>
      <c r="W425" s="29"/>
      <c r="X425" s="29"/>
      <c r="Y425" s="29"/>
      <c r="Z425" s="21" t="s">
        <v>102</v>
      </c>
      <c r="AA425" s="23"/>
      <c r="AB425" s="23" t="str">
        <f>IFERROR(VLOOKUP(B425,'[1]RICEW Tracker'!$C$10:$H$95,3,FALSE),"")</f>
        <v/>
      </c>
      <c r="AC425" s="23" t="str">
        <f>IFERROR(VLOOKUP(B425,'[1]RICEW Tracker'!$C$17:$H$95,4,FALSE),"")</f>
        <v/>
      </c>
      <c r="AD425" s="23" t="str">
        <f>IFERROR(VLOOKUP(B425,'[1]RICEW Tracker'!$C$17:$H$95,5,FALSE),"")</f>
        <v/>
      </c>
      <c r="AE425" s="23" t="str">
        <f>IFERROR(VLOOKUP(B425,'[1]RICEW Tracker'!$C$17:$H$95,6,FALSE),"")</f>
        <v/>
      </c>
      <c r="AF425" s="23" t="str">
        <f>IFERROR(VLOOKUP(B425,'[1]RICEW Tracker'!$C$17:$H$95,7,FALSE),"")</f>
        <v/>
      </c>
      <c r="AG425" s="23" t="str">
        <f>IFERROR(VLOOKUP(D425,'[1]RICEW Tracker'!$C$17:$H$95,8,FALSE),"")</f>
        <v/>
      </c>
      <c r="AH425" s="24" t="str">
        <f t="shared" si="6"/>
        <v>Not Started</v>
      </c>
      <c r="AI425" s="37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1"/>
      <c r="BL425" s="41"/>
      <c r="BM425" s="41"/>
      <c r="BN425" s="41"/>
      <c r="BO425" s="41"/>
      <c r="BP425" s="41"/>
      <c r="BQ425" s="41"/>
      <c r="BR425" s="41"/>
      <c r="BS425" s="41"/>
      <c r="BT425" s="41"/>
      <c r="BU425" s="41"/>
      <c r="BV425" s="41"/>
      <c r="BW425" s="41"/>
      <c r="BX425" s="41"/>
      <c r="BY425" s="41"/>
      <c r="BZ425" s="41"/>
      <c r="CA425" s="41"/>
      <c r="CB425" s="41"/>
      <c r="CC425" s="41"/>
      <c r="CD425" s="41"/>
      <c r="CE425" s="41"/>
      <c r="CF425" s="41"/>
      <c r="CG425" s="41"/>
      <c r="CH425" s="41"/>
      <c r="CI425" s="41"/>
      <c r="CJ425" s="41"/>
      <c r="CK425" s="41"/>
      <c r="CL425" s="41"/>
      <c r="CM425" s="41"/>
      <c r="CN425" s="41"/>
      <c r="CO425" s="41"/>
      <c r="CP425" s="41"/>
      <c r="CQ425" s="41"/>
      <c r="CR425" s="41"/>
      <c r="CS425" s="41"/>
      <c r="CT425" s="41"/>
      <c r="CU425" s="41"/>
      <c r="CV425" s="41"/>
      <c r="CW425" s="41"/>
      <c r="CX425" s="41"/>
      <c r="CY425" s="41"/>
      <c r="CZ425" s="41"/>
      <c r="DA425" s="41"/>
      <c r="DB425" s="41"/>
      <c r="DC425" s="41"/>
      <c r="DD425" s="41"/>
      <c r="DE425" s="41"/>
      <c r="DF425" s="41"/>
      <c r="DG425" s="41"/>
      <c r="DH425" s="41"/>
      <c r="DI425" s="41"/>
      <c r="DJ425" s="41"/>
      <c r="DK425" s="41"/>
      <c r="DL425" s="41"/>
      <c r="DM425" s="41"/>
      <c r="DN425" s="41"/>
      <c r="DO425" s="41"/>
      <c r="DP425" s="41"/>
      <c r="DQ425" s="41"/>
      <c r="DR425" s="41"/>
      <c r="DS425" s="41"/>
      <c r="DT425" s="41"/>
      <c r="DU425" s="41"/>
      <c r="DV425" s="41"/>
      <c r="DW425" s="41"/>
      <c r="DX425" s="41"/>
      <c r="DY425" s="41"/>
      <c r="DZ425" s="41"/>
      <c r="EA425" s="41"/>
      <c r="EB425" s="41"/>
      <c r="EC425" s="41"/>
    </row>
    <row r="426" spans="1:133" s="26" customFormat="1" ht="15" hidden="1" customHeight="1" x14ac:dyDescent="0.25">
      <c r="A426" s="14" t="e">
        <f>VLOOKUP(WICERMaster[[#This Row],[RICEW ID]],[1]Sheet4!#REF!,1,FALSE)</f>
        <v>#REF!</v>
      </c>
      <c r="B426" s="15" t="s">
        <v>914</v>
      </c>
      <c r="C426" s="25" t="s">
        <v>915</v>
      </c>
      <c r="D426" s="16" t="s">
        <v>59</v>
      </c>
      <c r="E426" s="19" t="s">
        <v>69</v>
      </c>
      <c r="F426" s="19"/>
      <c r="G426" s="18" t="s">
        <v>34</v>
      </c>
      <c r="H426" s="18" t="s">
        <v>34</v>
      </c>
      <c r="I426" s="18" t="s">
        <v>35</v>
      </c>
      <c r="J426" s="17" t="s">
        <v>36</v>
      </c>
      <c r="K426" s="32" t="s">
        <v>100</v>
      </c>
      <c r="L426" s="31">
        <v>43322</v>
      </c>
      <c r="M426" s="66" t="s">
        <v>101</v>
      </c>
      <c r="N426" s="19">
        <v>7</v>
      </c>
      <c r="O426" s="19"/>
      <c r="P426" s="19"/>
      <c r="Q426" s="19">
        <f>N426</f>
        <v>7</v>
      </c>
      <c r="R426" s="19"/>
      <c r="S426" s="49">
        <f>L426+3</f>
        <v>43325</v>
      </c>
      <c r="T426" s="49"/>
      <c r="U426" s="49"/>
      <c r="V426" s="49"/>
      <c r="W426" s="49"/>
      <c r="X426" s="49"/>
      <c r="Y426" s="49"/>
      <c r="Z426" s="21" t="s">
        <v>102</v>
      </c>
      <c r="AA426" s="24"/>
      <c r="AB426" s="23" t="str">
        <f>IFERROR(VLOOKUP(B426,'[1]RICEW Tracker'!$C$10:$H$95,3,FALSE),"")</f>
        <v/>
      </c>
      <c r="AC426" s="23" t="str">
        <f>IFERROR(VLOOKUP(B426,'[1]RICEW Tracker'!$C$17:$H$95,4,FALSE),"")</f>
        <v/>
      </c>
      <c r="AD426" s="23" t="str">
        <f>IFERROR(VLOOKUP(B426,'[1]RICEW Tracker'!$C$17:$H$95,5,FALSE),"")</f>
        <v/>
      </c>
      <c r="AE426" s="23" t="str">
        <f>IFERROR(VLOOKUP(B426,'[1]RICEW Tracker'!$C$17:$H$95,6,FALSE),"")</f>
        <v/>
      </c>
      <c r="AF426" s="23" t="str">
        <f>IFERROR(VLOOKUP(B426,'[1]RICEW Tracker'!$C$17:$H$95,7,FALSE),"")</f>
        <v/>
      </c>
      <c r="AG426" s="23" t="str">
        <f>IFERROR(VLOOKUP(D426,'[1]RICEW Tracker'!$C$17:$H$95,8,FALSE),"")</f>
        <v/>
      </c>
      <c r="AH426" s="24" t="str">
        <f t="shared" si="6"/>
        <v>Not Started</v>
      </c>
      <c r="AI426" s="37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1"/>
      <c r="BL426" s="41"/>
      <c r="BM426" s="41"/>
      <c r="BN426" s="41"/>
      <c r="BO426" s="41"/>
      <c r="BP426" s="41"/>
      <c r="BQ426" s="41"/>
      <c r="BR426" s="41"/>
      <c r="BS426" s="41"/>
      <c r="BT426" s="41"/>
      <c r="BU426" s="41"/>
      <c r="BV426" s="41"/>
      <c r="BW426" s="41"/>
      <c r="BX426" s="41"/>
      <c r="BY426" s="41"/>
      <c r="BZ426" s="41"/>
      <c r="CA426" s="41"/>
      <c r="CB426" s="41"/>
      <c r="CC426" s="41"/>
      <c r="CD426" s="41"/>
      <c r="CE426" s="41"/>
      <c r="CF426" s="41"/>
      <c r="CG426" s="41"/>
      <c r="CH426" s="41"/>
      <c r="CI426" s="41"/>
      <c r="CJ426" s="41"/>
      <c r="CK426" s="41"/>
      <c r="CL426" s="41"/>
      <c r="CM426" s="41"/>
      <c r="CN426" s="41"/>
      <c r="CO426" s="41"/>
      <c r="CP426" s="41"/>
      <c r="CQ426" s="41"/>
      <c r="CR426" s="41"/>
      <c r="CS426" s="41"/>
      <c r="CT426" s="41"/>
      <c r="CU426" s="41"/>
      <c r="CV426" s="41"/>
      <c r="CW426" s="41"/>
      <c r="CX426" s="41"/>
      <c r="CY426" s="41"/>
      <c r="CZ426" s="41"/>
      <c r="DA426" s="41"/>
      <c r="DB426" s="41"/>
      <c r="DC426" s="41"/>
      <c r="DD426" s="41"/>
      <c r="DE426" s="41"/>
      <c r="DF426" s="41"/>
      <c r="DG426" s="41"/>
      <c r="DH426" s="41"/>
      <c r="DI426" s="41"/>
      <c r="DJ426" s="41"/>
      <c r="DK426" s="41"/>
      <c r="DL426" s="41"/>
      <c r="DM426" s="41"/>
      <c r="DN426" s="41"/>
      <c r="DO426" s="41"/>
      <c r="DP426" s="41"/>
      <c r="DQ426" s="41"/>
      <c r="DR426" s="41"/>
      <c r="DS426" s="41"/>
      <c r="DT426" s="41"/>
      <c r="DU426" s="41"/>
      <c r="DV426" s="41"/>
      <c r="DW426" s="41"/>
      <c r="DX426" s="41"/>
      <c r="DY426" s="41"/>
      <c r="DZ426" s="41"/>
      <c r="EA426" s="41"/>
      <c r="EB426" s="41"/>
      <c r="EC426" s="41"/>
    </row>
    <row r="427" spans="1:133" s="26" customFormat="1" ht="15" hidden="1" customHeight="1" x14ac:dyDescent="0.25">
      <c r="A427" s="14" t="e">
        <f>VLOOKUP(WICERMaster[[#This Row],[RICEW ID]],[1]Sheet4!#REF!,1,FALSE)</f>
        <v>#REF!</v>
      </c>
      <c r="B427" s="15" t="s">
        <v>916</v>
      </c>
      <c r="C427" s="16" t="s">
        <v>917</v>
      </c>
      <c r="D427" s="16" t="s">
        <v>59</v>
      </c>
      <c r="E427" s="19" t="s">
        <v>69</v>
      </c>
      <c r="F427" s="19"/>
      <c r="G427" s="18" t="s">
        <v>34</v>
      </c>
      <c r="H427" s="18" t="s">
        <v>34</v>
      </c>
      <c r="I427" s="18" t="s">
        <v>35</v>
      </c>
      <c r="J427" s="17" t="s">
        <v>36</v>
      </c>
      <c r="K427" s="32" t="s">
        <v>100</v>
      </c>
      <c r="L427" s="46" t="e">
        <f>VLOOKUP(B427,'[1]SQA Execution Plan'!$C$13:$BG$76,51,FALSE)</f>
        <v>#N/A</v>
      </c>
      <c r="M427" s="67" t="s">
        <v>155</v>
      </c>
      <c r="N427" s="47" t="e">
        <f>VLOOKUP(B427,'[1]SQA Execution Plan'!$C$13:$BG$76,54,FALSE)</f>
        <v>#N/A</v>
      </c>
      <c r="O427" s="47" t="e">
        <f>VLOOKUP(B427,'[1]SQA Execution Plan'!$C$13:$BG$76,55,FALSE)</f>
        <v>#N/A</v>
      </c>
      <c r="P427" s="47" t="e">
        <f>VLOOKUP(B427,'[1]SQA Execution Plan'!$C$13:$BG$76,56,FALSE)</f>
        <v>#N/A</v>
      </c>
      <c r="Q427" s="47" t="e">
        <f>VLOOKUP(B427,'[1]SQA Execution Plan'!$C$13:$BG$76,57,FALSE)</f>
        <v>#N/A</v>
      </c>
      <c r="R427" s="47"/>
      <c r="S427" s="29" t="e">
        <f>#REF!+3</f>
        <v>#REF!</v>
      </c>
      <c r="T427" s="29"/>
      <c r="U427" s="29"/>
      <c r="V427" s="29"/>
      <c r="W427" s="29"/>
      <c r="X427" s="29"/>
      <c r="Y427" s="29"/>
      <c r="Z427" s="21" t="s">
        <v>42</v>
      </c>
      <c r="AA427" s="24"/>
      <c r="AB427" s="23" t="str">
        <f>IFERROR(VLOOKUP(B427,'[1]RICEW Tracker'!$C$10:$H$95,3,FALSE),"")</f>
        <v/>
      </c>
      <c r="AC427" s="23" t="str">
        <f>IFERROR(VLOOKUP(B427,'[1]RICEW Tracker'!$C$17:$H$95,4,FALSE),"")</f>
        <v/>
      </c>
      <c r="AD427" s="23" t="str">
        <f>IFERROR(VLOOKUP(B427,'[1]RICEW Tracker'!$C$17:$H$95,5,FALSE),"")</f>
        <v/>
      </c>
      <c r="AE427" s="23" t="str">
        <f>IFERROR(VLOOKUP(B427,'[1]RICEW Tracker'!$C$17:$H$95,6,FALSE),"")</f>
        <v/>
      </c>
      <c r="AF427" s="23" t="str">
        <f>IFERROR(VLOOKUP(B427,'[1]RICEW Tracker'!$C$17:$H$95,7,FALSE),"")</f>
        <v/>
      </c>
      <c r="AG427" s="23" t="str">
        <f>IFERROR(VLOOKUP(D427,'[1]RICEW Tracker'!$C$17:$H$95,8,FALSE),"")</f>
        <v/>
      </c>
      <c r="AH427" s="24" t="str">
        <f t="shared" si="6"/>
        <v/>
      </c>
      <c r="AI427" s="37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1"/>
      <c r="BL427" s="41"/>
      <c r="BM427" s="41"/>
      <c r="BN427" s="41"/>
      <c r="BO427" s="41"/>
      <c r="BP427" s="41"/>
      <c r="BQ427" s="41"/>
      <c r="BR427" s="41"/>
      <c r="BS427" s="41"/>
      <c r="BT427" s="41"/>
      <c r="BU427" s="41"/>
      <c r="BV427" s="41"/>
      <c r="BW427" s="41"/>
      <c r="BX427" s="41"/>
      <c r="BY427" s="41"/>
      <c r="BZ427" s="41"/>
      <c r="CA427" s="41"/>
      <c r="CB427" s="41"/>
      <c r="CC427" s="41"/>
      <c r="CD427" s="41"/>
      <c r="CE427" s="41"/>
      <c r="CF427" s="41"/>
      <c r="CG427" s="41"/>
      <c r="CH427" s="41"/>
      <c r="CI427" s="41"/>
      <c r="CJ427" s="41"/>
      <c r="CK427" s="41"/>
      <c r="CL427" s="41"/>
      <c r="CM427" s="41"/>
      <c r="CN427" s="41"/>
      <c r="CO427" s="41"/>
      <c r="CP427" s="41"/>
      <c r="CQ427" s="41"/>
      <c r="CR427" s="41"/>
      <c r="CS427" s="41"/>
      <c r="CT427" s="41"/>
      <c r="CU427" s="41"/>
      <c r="CV427" s="41"/>
      <c r="CW427" s="41"/>
      <c r="CX427" s="41"/>
      <c r="CY427" s="41"/>
      <c r="CZ427" s="41"/>
      <c r="DA427" s="41"/>
      <c r="DB427" s="41"/>
      <c r="DC427" s="41"/>
      <c r="DD427" s="41"/>
      <c r="DE427" s="41"/>
      <c r="DF427" s="41"/>
      <c r="DG427" s="41"/>
      <c r="DH427" s="41"/>
      <c r="DI427" s="41"/>
      <c r="DJ427" s="41"/>
      <c r="DK427" s="41"/>
      <c r="DL427" s="41"/>
      <c r="DM427" s="41"/>
      <c r="DN427" s="41"/>
      <c r="DO427" s="41"/>
      <c r="DP427" s="41"/>
      <c r="DQ427" s="41"/>
      <c r="DR427" s="41"/>
      <c r="DS427" s="41"/>
      <c r="DT427" s="41"/>
      <c r="DU427" s="41"/>
      <c r="DV427" s="41"/>
      <c r="DW427" s="41"/>
      <c r="DX427" s="41"/>
      <c r="DY427" s="41"/>
      <c r="DZ427" s="41"/>
      <c r="EA427" s="41"/>
      <c r="EB427" s="41"/>
      <c r="EC427" s="41"/>
    </row>
    <row r="428" spans="1:133" s="26" customFormat="1" ht="15" hidden="1" customHeight="1" x14ac:dyDescent="0.25">
      <c r="A428" s="14" t="e">
        <f>VLOOKUP(WICERMaster[[#This Row],[RICEW ID]],[1]Sheet4!#REF!,1,FALSE)</f>
        <v>#REF!</v>
      </c>
      <c r="B428" s="15" t="s">
        <v>918</v>
      </c>
      <c r="C428" s="25" t="s">
        <v>919</v>
      </c>
      <c r="D428" s="16" t="s">
        <v>59</v>
      </c>
      <c r="E428" s="19" t="s">
        <v>69</v>
      </c>
      <c r="F428" s="19"/>
      <c r="G428" s="18" t="s">
        <v>34</v>
      </c>
      <c r="H428" s="18" t="s">
        <v>34</v>
      </c>
      <c r="I428" s="18" t="s">
        <v>35</v>
      </c>
      <c r="J428" s="17" t="s">
        <v>36</v>
      </c>
      <c r="K428" s="32" t="s">
        <v>100</v>
      </c>
      <c r="L428" s="31">
        <v>43322</v>
      </c>
      <c r="M428" s="66" t="s">
        <v>101</v>
      </c>
      <c r="N428" s="19">
        <v>7</v>
      </c>
      <c r="O428" s="19"/>
      <c r="P428" s="19"/>
      <c r="Q428" s="19">
        <f>N428</f>
        <v>7</v>
      </c>
      <c r="R428" s="19"/>
      <c r="S428" s="49">
        <f>L428+3</f>
        <v>43325</v>
      </c>
      <c r="T428" s="49"/>
      <c r="U428" s="49"/>
      <c r="V428" s="49"/>
      <c r="W428" s="49"/>
      <c r="X428" s="49"/>
      <c r="Y428" s="49"/>
      <c r="Z428" s="21" t="s">
        <v>102</v>
      </c>
      <c r="AA428" s="24"/>
      <c r="AB428" s="23" t="str">
        <f>IFERROR(VLOOKUP(B428,'[1]RICEW Tracker'!$C$10:$H$95,3,FALSE),"")</f>
        <v/>
      </c>
      <c r="AC428" s="23" t="str">
        <f>IFERROR(VLOOKUP(B428,'[1]RICEW Tracker'!$C$17:$H$95,4,FALSE),"")</f>
        <v/>
      </c>
      <c r="AD428" s="23" t="str">
        <f>IFERROR(VLOOKUP(B428,'[1]RICEW Tracker'!$C$17:$H$95,5,FALSE),"")</f>
        <v/>
      </c>
      <c r="AE428" s="23" t="str">
        <f>IFERROR(VLOOKUP(B428,'[1]RICEW Tracker'!$C$17:$H$95,6,FALSE),"")</f>
        <v/>
      </c>
      <c r="AF428" s="23" t="str">
        <f>IFERROR(VLOOKUP(B428,'[1]RICEW Tracker'!$C$17:$H$95,7,FALSE),"")</f>
        <v/>
      </c>
      <c r="AG428" s="23" t="str">
        <f>IFERROR(VLOOKUP(D428,'[1]RICEW Tracker'!$C$17:$H$95,8,FALSE),"")</f>
        <v/>
      </c>
      <c r="AH428" s="24" t="str">
        <f t="shared" si="6"/>
        <v>Not Started</v>
      </c>
      <c r="AI428" s="37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1"/>
      <c r="BL428" s="41"/>
      <c r="BM428" s="41"/>
      <c r="BN428" s="41"/>
      <c r="BO428" s="41"/>
      <c r="BP428" s="41"/>
      <c r="BQ428" s="41"/>
      <c r="BR428" s="41"/>
      <c r="BS428" s="41"/>
      <c r="BT428" s="41"/>
      <c r="BU428" s="41"/>
      <c r="BV428" s="41"/>
      <c r="BW428" s="41"/>
      <c r="BX428" s="41"/>
      <c r="BY428" s="41"/>
      <c r="BZ428" s="41"/>
      <c r="CA428" s="41"/>
      <c r="CB428" s="41"/>
      <c r="CC428" s="41"/>
      <c r="CD428" s="41"/>
      <c r="CE428" s="41"/>
      <c r="CF428" s="41"/>
      <c r="CG428" s="41"/>
      <c r="CH428" s="41"/>
      <c r="CI428" s="41"/>
      <c r="CJ428" s="41"/>
      <c r="CK428" s="41"/>
      <c r="CL428" s="41"/>
      <c r="CM428" s="41"/>
      <c r="CN428" s="41"/>
      <c r="CO428" s="41"/>
      <c r="CP428" s="41"/>
      <c r="CQ428" s="41"/>
      <c r="CR428" s="41"/>
      <c r="CS428" s="41"/>
      <c r="CT428" s="41"/>
      <c r="CU428" s="41"/>
      <c r="CV428" s="41"/>
      <c r="CW428" s="41"/>
      <c r="CX428" s="41"/>
      <c r="CY428" s="41"/>
      <c r="CZ428" s="41"/>
      <c r="DA428" s="41"/>
      <c r="DB428" s="41"/>
      <c r="DC428" s="41"/>
      <c r="DD428" s="41"/>
      <c r="DE428" s="41"/>
      <c r="DF428" s="41"/>
      <c r="DG428" s="41"/>
      <c r="DH428" s="41"/>
      <c r="DI428" s="41"/>
      <c r="DJ428" s="41"/>
      <c r="DK428" s="41"/>
      <c r="DL428" s="41"/>
      <c r="DM428" s="41"/>
      <c r="DN428" s="41"/>
      <c r="DO428" s="41"/>
      <c r="DP428" s="41"/>
      <c r="DQ428" s="41"/>
      <c r="DR428" s="41"/>
      <c r="DS428" s="41"/>
      <c r="DT428" s="41"/>
      <c r="DU428" s="41"/>
      <c r="DV428" s="41"/>
      <c r="DW428" s="41"/>
      <c r="DX428" s="41"/>
      <c r="DY428" s="41"/>
      <c r="DZ428" s="41"/>
      <c r="EA428" s="41"/>
      <c r="EB428" s="41"/>
      <c r="EC428" s="41"/>
    </row>
    <row r="429" spans="1:133" s="26" customFormat="1" ht="15" hidden="1" customHeight="1" x14ac:dyDescent="0.25">
      <c r="A429" s="14" t="e">
        <f>VLOOKUP(WICERMaster[[#This Row],[RICEW ID]],[1]Sheet4!#REF!,1,FALSE)</f>
        <v>#REF!</v>
      </c>
      <c r="B429" s="15" t="s">
        <v>920</v>
      </c>
      <c r="C429" s="25" t="s">
        <v>921</v>
      </c>
      <c r="D429" s="16" t="s">
        <v>59</v>
      </c>
      <c r="E429" s="19" t="s">
        <v>69</v>
      </c>
      <c r="F429" s="19"/>
      <c r="G429" s="18" t="s">
        <v>34</v>
      </c>
      <c r="H429" s="18" t="s">
        <v>34</v>
      </c>
      <c r="I429" s="18" t="s">
        <v>35</v>
      </c>
      <c r="J429" s="17" t="s">
        <v>36</v>
      </c>
      <c r="K429" s="19" t="s">
        <v>37</v>
      </c>
      <c r="L429" s="31">
        <f>VLOOKUP(B429,'[2]Data from Pivot'!$F$4:$G$224,2,FALSE)</f>
        <v>43252</v>
      </c>
      <c r="M429" s="67" t="s">
        <v>38</v>
      </c>
      <c r="N429" s="19" t="str">
        <f>IFERROR(VLOOKUP(B429,'[1]SQA Test design plan'!$F$4:$K$400,3,FALSE),"")</f>
        <v/>
      </c>
      <c r="O429" s="19" t="str">
        <f>IFERROR(VLOOKUP(B429,'[1]SQA Test design plan'!$F$4:$K$400,4,FALSE),"")</f>
        <v/>
      </c>
      <c r="P429" s="19" t="str">
        <f>IFERROR(VLOOKUP(B429,'[1]SQA Test design plan'!$F$4:$K$400,5,FALSE),"")</f>
        <v/>
      </c>
      <c r="Q429" s="19" t="str">
        <f>IFERROR(VLOOKUP(B429,'[1]SQA Test design plan'!$F$4:$K$400,6,FALSE),"")</f>
        <v/>
      </c>
      <c r="R429" s="19"/>
      <c r="S429" s="29">
        <v>43297</v>
      </c>
      <c r="T429" s="29"/>
      <c r="U429" s="29"/>
      <c r="V429" s="29"/>
      <c r="W429" s="29"/>
      <c r="X429" s="29"/>
      <c r="Y429" s="29"/>
      <c r="Z429" s="21" t="s">
        <v>42</v>
      </c>
      <c r="AA429" s="24"/>
      <c r="AB429" s="23" t="str">
        <f>IFERROR(VLOOKUP(B429,'[1]RICEW Tracker'!$C$10:$H$95,3,FALSE),"")</f>
        <v/>
      </c>
      <c r="AC429" s="23" t="str">
        <f>IFERROR(VLOOKUP(B429,'[1]RICEW Tracker'!$C$17:$H$95,4,FALSE),"")</f>
        <v/>
      </c>
      <c r="AD429" s="23" t="str">
        <f>IFERROR(VLOOKUP(B429,'[1]RICEW Tracker'!$C$17:$H$95,5,FALSE),"")</f>
        <v/>
      </c>
      <c r="AE429" s="23" t="str">
        <f>IFERROR(VLOOKUP(B429,'[1]RICEW Tracker'!$C$17:$H$95,6,FALSE),"")</f>
        <v/>
      </c>
      <c r="AF429" s="23" t="str">
        <f>IFERROR(VLOOKUP(B429,'[1]RICEW Tracker'!$C$17:$H$95,7,FALSE),"")</f>
        <v/>
      </c>
      <c r="AG429" s="23" t="str">
        <f>IFERROR(VLOOKUP(D429,'[1]RICEW Tracker'!$C$17:$H$95,8,FALSE),"")</f>
        <v/>
      </c>
      <c r="AH429" s="24" t="str">
        <f t="shared" si="6"/>
        <v>Not Started</v>
      </c>
      <c r="AI429" s="37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1"/>
      <c r="BL429" s="41"/>
      <c r="BM429" s="41"/>
      <c r="BN429" s="41"/>
      <c r="BO429" s="41"/>
      <c r="BP429" s="41"/>
      <c r="BQ429" s="41"/>
      <c r="BR429" s="41"/>
      <c r="BS429" s="41"/>
      <c r="BT429" s="41"/>
      <c r="BU429" s="41"/>
      <c r="BV429" s="41"/>
      <c r="BW429" s="41"/>
      <c r="BX429" s="41"/>
      <c r="BY429" s="41"/>
      <c r="BZ429" s="41"/>
      <c r="CA429" s="41"/>
      <c r="CB429" s="41"/>
      <c r="CC429" s="41"/>
      <c r="CD429" s="41"/>
      <c r="CE429" s="41"/>
      <c r="CF429" s="41"/>
      <c r="CG429" s="41"/>
      <c r="CH429" s="41"/>
      <c r="CI429" s="41"/>
      <c r="CJ429" s="41"/>
      <c r="CK429" s="41"/>
      <c r="CL429" s="41"/>
      <c r="CM429" s="41"/>
      <c r="CN429" s="41"/>
      <c r="CO429" s="41"/>
      <c r="CP429" s="41"/>
      <c r="CQ429" s="41"/>
      <c r="CR429" s="41"/>
      <c r="CS429" s="41"/>
      <c r="CT429" s="41"/>
      <c r="CU429" s="41"/>
      <c r="CV429" s="41"/>
      <c r="CW429" s="41"/>
      <c r="CX429" s="41"/>
      <c r="CY429" s="41"/>
      <c r="CZ429" s="41"/>
      <c r="DA429" s="41"/>
      <c r="DB429" s="41"/>
      <c r="DC429" s="41"/>
      <c r="DD429" s="41"/>
      <c r="DE429" s="41"/>
      <c r="DF429" s="41"/>
      <c r="DG429" s="41"/>
      <c r="DH429" s="41"/>
      <c r="DI429" s="41"/>
      <c r="DJ429" s="41"/>
      <c r="DK429" s="41"/>
      <c r="DL429" s="41"/>
      <c r="DM429" s="41"/>
      <c r="DN429" s="41"/>
      <c r="DO429" s="41"/>
      <c r="DP429" s="41"/>
      <c r="DQ429" s="41"/>
      <c r="DR429" s="41"/>
      <c r="DS429" s="41"/>
      <c r="DT429" s="41"/>
      <c r="DU429" s="41"/>
      <c r="DV429" s="41"/>
      <c r="DW429" s="41"/>
      <c r="DX429" s="41"/>
      <c r="DY429" s="41"/>
      <c r="DZ429" s="41"/>
      <c r="EA429" s="41"/>
      <c r="EB429" s="41"/>
      <c r="EC429" s="41"/>
    </row>
    <row r="430" spans="1:133" s="26" customFormat="1" ht="15" hidden="1" customHeight="1" x14ac:dyDescent="0.25">
      <c r="A430" s="14" t="e">
        <f>VLOOKUP(WICERMaster[[#This Row],[RICEW ID]],[1]Sheet4!#REF!,1,FALSE)</f>
        <v>#REF!</v>
      </c>
      <c r="B430" s="15" t="s">
        <v>928</v>
      </c>
      <c r="C430" s="25" t="s">
        <v>929</v>
      </c>
      <c r="D430" s="16" t="s">
        <v>59</v>
      </c>
      <c r="E430" s="19" t="s">
        <v>69</v>
      </c>
      <c r="F430" s="19"/>
      <c r="G430" s="18" t="s">
        <v>34</v>
      </c>
      <c r="H430" s="18" t="s">
        <v>34</v>
      </c>
      <c r="I430" s="18" t="s">
        <v>35</v>
      </c>
      <c r="J430" s="17" t="s">
        <v>36</v>
      </c>
      <c r="K430" s="19" t="s">
        <v>37</v>
      </c>
      <c r="L430" s="31">
        <f>VLOOKUP(B430,'[2]Data from Pivot'!$F$4:$G$224,2,FALSE)</f>
        <v>43231</v>
      </c>
      <c r="M430" s="67" t="s">
        <v>38</v>
      </c>
      <c r="N430" s="19" t="str">
        <f>IFERROR(VLOOKUP(B430,'[1]SQA Test design plan'!$F$4:$K$400,3,FALSE),"")</f>
        <v/>
      </c>
      <c r="O430" s="19" t="str">
        <f>IFERROR(VLOOKUP(B430,'[1]SQA Test design plan'!$F$4:$K$400,4,FALSE),"")</f>
        <v/>
      </c>
      <c r="P430" s="19" t="str">
        <f>IFERROR(VLOOKUP(B430,'[1]SQA Test design plan'!$F$4:$K$400,5,FALSE),"")</f>
        <v/>
      </c>
      <c r="Q430" s="19" t="str">
        <f>IFERROR(VLOOKUP(B430,'[1]SQA Test design plan'!$F$4:$K$400,6,FALSE),"")</f>
        <v/>
      </c>
      <c r="R430" s="19"/>
      <c r="S430" s="29">
        <v>43297</v>
      </c>
      <c r="T430" s="29"/>
      <c r="U430" s="29"/>
      <c r="V430" s="29"/>
      <c r="W430" s="29"/>
      <c r="X430" s="29"/>
      <c r="Y430" s="29"/>
      <c r="Z430" s="21" t="s">
        <v>42</v>
      </c>
      <c r="AA430" s="24"/>
      <c r="AB430" s="23" t="str">
        <f>IFERROR(VLOOKUP(B430,'[1]RICEW Tracker'!$C$10:$H$95,3,FALSE),"")</f>
        <v/>
      </c>
      <c r="AC430" s="23" t="str">
        <f>IFERROR(VLOOKUP(B430,'[1]RICEW Tracker'!$C$17:$H$95,4,FALSE),"")</f>
        <v/>
      </c>
      <c r="AD430" s="23" t="str">
        <f>IFERROR(VLOOKUP(B430,'[1]RICEW Tracker'!$C$17:$H$95,5,FALSE),"")</f>
        <v/>
      </c>
      <c r="AE430" s="23" t="str">
        <f>IFERROR(VLOOKUP(B430,'[1]RICEW Tracker'!$C$17:$H$95,6,FALSE),"")</f>
        <v/>
      </c>
      <c r="AF430" s="23" t="str">
        <f>IFERROR(VLOOKUP(B430,'[1]RICEW Tracker'!$C$17:$H$95,7,FALSE),"")</f>
        <v/>
      </c>
      <c r="AG430" s="23" t="str">
        <f>IFERROR(VLOOKUP(D430,'[1]RICEW Tracker'!$C$17:$H$95,8,FALSE),"")</f>
        <v/>
      </c>
      <c r="AH430" s="24" t="str">
        <f t="shared" si="6"/>
        <v>Not Started</v>
      </c>
      <c r="AI430" s="37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1"/>
      <c r="BL430" s="41"/>
      <c r="BM430" s="41"/>
      <c r="BN430" s="41"/>
      <c r="BO430" s="41"/>
      <c r="BP430" s="41"/>
      <c r="BQ430" s="41"/>
      <c r="BR430" s="41"/>
      <c r="BS430" s="41"/>
      <c r="BT430" s="41"/>
      <c r="BU430" s="41"/>
      <c r="BV430" s="41"/>
      <c r="BW430" s="41"/>
      <c r="BX430" s="41"/>
      <c r="BY430" s="41"/>
      <c r="BZ430" s="41"/>
      <c r="CA430" s="41"/>
      <c r="CB430" s="41"/>
      <c r="CC430" s="41"/>
      <c r="CD430" s="41"/>
      <c r="CE430" s="41"/>
      <c r="CF430" s="41"/>
      <c r="CG430" s="41"/>
      <c r="CH430" s="41"/>
      <c r="CI430" s="41"/>
      <c r="CJ430" s="41"/>
      <c r="CK430" s="41"/>
      <c r="CL430" s="41"/>
      <c r="CM430" s="41"/>
      <c r="CN430" s="41"/>
      <c r="CO430" s="41"/>
      <c r="CP430" s="41"/>
      <c r="CQ430" s="41"/>
      <c r="CR430" s="41"/>
      <c r="CS430" s="41"/>
      <c r="CT430" s="41"/>
      <c r="CU430" s="41"/>
      <c r="CV430" s="41"/>
      <c r="CW430" s="41"/>
      <c r="CX430" s="41"/>
      <c r="CY430" s="41"/>
      <c r="CZ430" s="41"/>
      <c r="DA430" s="41"/>
      <c r="DB430" s="41"/>
      <c r="DC430" s="41"/>
      <c r="DD430" s="41"/>
      <c r="DE430" s="41"/>
      <c r="DF430" s="41"/>
      <c r="DG430" s="41"/>
      <c r="DH430" s="41"/>
      <c r="DI430" s="41"/>
      <c r="DJ430" s="41"/>
      <c r="DK430" s="41"/>
      <c r="DL430" s="41"/>
      <c r="DM430" s="41"/>
      <c r="DN430" s="41"/>
      <c r="DO430" s="41"/>
      <c r="DP430" s="41"/>
      <c r="DQ430" s="41"/>
      <c r="DR430" s="41"/>
      <c r="DS430" s="41"/>
      <c r="DT430" s="41"/>
      <c r="DU430" s="41"/>
      <c r="DV430" s="41"/>
      <c r="DW430" s="41"/>
      <c r="DX430" s="41"/>
      <c r="DY430" s="41"/>
      <c r="DZ430" s="41"/>
      <c r="EA430" s="41"/>
      <c r="EB430" s="41"/>
      <c r="EC430" s="41"/>
    </row>
    <row r="431" spans="1:133" s="26" customFormat="1" ht="15" hidden="1" customHeight="1" x14ac:dyDescent="0.25">
      <c r="A431" s="14" t="e">
        <f>VLOOKUP(WICERMaster[[#This Row],[RICEW ID]],[1]Sheet4!#REF!,1,FALSE)</f>
        <v>#REF!</v>
      </c>
      <c r="B431" s="15" t="s">
        <v>930</v>
      </c>
      <c r="C431" s="25" t="s">
        <v>931</v>
      </c>
      <c r="D431" s="16" t="s">
        <v>59</v>
      </c>
      <c r="E431" s="19" t="s">
        <v>69</v>
      </c>
      <c r="F431" s="19"/>
      <c r="G431" s="18" t="s">
        <v>34</v>
      </c>
      <c r="H431" s="18" t="s">
        <v>34</v>
      </c>
      <c r="I431" s="18" t="s">
        <v>35</v>
      </c>
      <c r="J431" s="17" t="s">
        <v>36</v>
      </c>
      <c r="K431" s="19" t="s">
        <v>37</v>
      </c>
      <c r="L431" s="31" t="str">
        <f>IFERROR(VLOOKUP($B$505,'[1]SQA Test design plan'!$F$4:$K$400,2,FALSE),"")</f>
        <v/>
      </c>
      <c r="M431" s="67" t="s">
        <v>38</v>
      </c>
      <c r="N431" s="19" t="str">
        <f>IFERROR(VLOOKUP(B431,'[1]SQA Test design plan'!$F$4:$K$400,3,FALSE),"")</f>
        <v/>
      </c>
      <c r="O431" s="19" t="str">
        <f>IFERROR(VLOOKUP(B431,'[1]SQA Test design plan'!$F$4:$K$400,4,FALSE),"")</f>
        <v/>
      </c>
      <c r="P431" s="19" t="str">
        <f>IFERROR(VLOOKUP(B431,'[1]SQA Test design plan'!$F$4:$K$400,5,FALSE),"")</f>
        <v/>
      </c>
      <c r="Q431" s="19" t="str">
        <f>IFERROR(VLOOKUP(B431,'[1]SQA Test design plan'!$F$4:$K$400,6,FALSE),"")</f>
        <v/>
      </c>
      <c r="R431" s="19"/>
      <c r="S431" s="29">
        <v>43297</v>
      </c>
      <c r="T431" s="29"/>
      <c r="U431" s="29"/>
      <c r="V431" s="29"/>
      <c r="W431" s="29"/>
      <c r="X431" s="29"/>
      <c r="Y431" s="29"/>
      <c r="Z431" s="21" t="s">
        <v>42</v>
      </c>
      <c r="AA431" s="24"/>
      <c r="AB431" s="23" t="str">
        <f>IFERROR(VLOOKUP(B431,'[1]RICEW Tracker'!$C$10:$H$95,3,FALSE),"")</f>
        <v/>
      </c>
      <c r="AC431" s="23" t="str">
        <f>IFERROR(VLOOKUP(B431,'[1]RICEW Tracker'!$C$17:$H$95,4,FALSE),"")</f>
        <v/>
      </c>
      <c r="AD431" s="23" t="str">
        <f>IFERROR(VLOOKUP(B431,'[1]RICEW Tracker'!$C$17:$H$95,5,FALSE),"")</f>
        <v/>
      </c>
      <c r="AE431" s="23" t="str">
        <f>IFERROR(VLOOKUP(B431,'[1]RICEW Tracker'!$C$17:$H$95,6,FALSE),"")</f>
        <v/>
      </c>
      <c r="AF431" s="23" t="str">
        <f>IFERROR(VLOOKUP(B431,'[1]RICEW Tracker'!$C$17:$H$95,7,FALSE),"")</f>
        <v/>
      </c>
      <c r="AG431" s="23" t="str">
        <f>IFERROR(VLOOKUP(D431,'[1]RICEW Tracker'!$C$17:$H$95,8,FALSE),"")</f>
        <v/>
      </c>
      <c r="AH431" s="24" t="str">
        <f t="shared" si="6"/>
        <v>Not Started</v>
      </c>
      <c r="AI431" s="37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1"/>
      <c r="BL431" s="41"/>
      <c r="BM431" s="41"/>
      <c r="BN431" s="41"/>
      <c r="BO431" s="41"/>
      <c r="BP431" s="41"/>
      <c r="BQ431" s="41"/>
      <c r="BR431" s="41"/>
      <c r="BS431" s="41"/>
      <c r="BT431" s="41"/>
      <c r="BU431" s="41"/>
      <c r="BV431" s="41"/>
      <c r="BW431" s="41"/>
      <c r="BX431" s="41"/>
      <c r="BY431" s="41"/>
      <c r="BZ431" s="41"/>
      <c r="CA431" s="41"/>
      <c r="CB431" s="41"/>
      <c r="CC431" s="41"/>
      <c r="CD431" s="41"/>
      <c r="CE431" s="41"/>
      <c r="CF431" s="41"/>
      <c r="CG431" s="41"/>
      <c r="CH431" s="41"/>
      <c r="CI431" s="41"/>
      <c r="CJ431" s="41"/>
      <c r="CK431" s="41"/>
      <c r="CL431" s="41"/>
      <c r="CM431" s="41"/>
      <c r="CN431" s="41"/>
      <c r="CO431" s="41"/>
      <c r="CP431" s="41"/>
      <c r="CQ431" s="41"/>
      <c r="CR431" s="41"/>
      <c r="CS431" s="41"/>
      <c r="CT431" s="41"/>
      <c r="CU431" s="41"/>
      <c r="CV431" s="41"/>
      <c r="CW431" s="41"/>
      <c r="CX431" s="41"/>
      <c r="CY431" s="41"/>
      <c r="CZ431" s="41"/>
      <c r="DA431" s="41"/>
      <c r="DB431" s="41"/>
      <c r="DC431" s="41"/>
      <c r="DD431" s="41"/>
      <c r="DE431" s="41"/>
      <c r="DF431" s="41"/>
      <c r="DG431" s="41"/>
      <c r="DH431" s="41"/>
      <c r="DI431" s="41"/>
      <c r="DJ431" s="41"/>
      <c r="DK431" s="41"/>
      <c r="DL431" s="41"/>
      <c r="DM431" s="41"/>
      <c r="DN431" s="41"/>
      <c r="DO431" s="41"/>
      <c r="DP431" s="41"/>
      <c r="DQ431" s="41"/>
      <c r="DR431" s="41"/>
      <c r="DS431" s="41"/>
      <c r="DT431" s="41"/>
      <c r="DU431" s="41"/>
      <c r="DV431" s="41"/>
      <c r="DW431" s="41"/>
      <c r="DX431" s="41"/>
      <c r="DY431" s="41"/>
      <c r="DZ431" s="41"/>
      <c r="EA431" s="41"/>
      <c r="EB431" s="41"/>
      <c r="EC431" s="41"/>
    </row>
    <row r="432" spans="1:133" s="26" customFormat="1" ht="15" hidden="1" customHeight="1" x14ac:dyDescent="0.25">
      <c r="A432" s="14" t="e">
        <f>VLOOKUP(WICERMaster[[#This Row],[RICEW ID]],[1]Sheet4!#REF!,1,FALSE)</f>
        <v>#REF!</v>
      </c>
      <c r="B432" s="15" t="s">
        <v>932</v>
      </c>
      <c r="C432" s="16" t="s">
        <v>933</v>
      </c>
      <c r="D432" s="16" t="s">
        <v>59</v>
      </c>
      <c r="E432" s="19" t="s">
        <v>69</v>
      </c>
      <c r="F432" s="19"/>
      <c r="G432" s="18" t="s">
        <v>34</v>
      </c>
      <c r="H432" s="18" t="s">
        <v>34</v>
      </c>
      <c r="I432" s="18" t="s">
        <v>35</v>
      </c>
      <c r="J432" s="17" t="s">
        <v>36</v>
      </c>
      <c r="K432" s="32" t="s">
        <v>100</v>
      </c>
      <c r="L432" s="31">
        <v>43322</v>
      </c>
      <c r="M432" s="66" t="s">
        <v>101</v>
      </c>
      <c r="N432" s="19">
        <v>7</v>
      </c>
      <c r="O432" s="19"/>
      <c r="P432" s="19"/>
      <c r="Q432" s="19">
        <f>N432</f>
        <v>7</v>
      </c>
      <c r="R432" s="19"/>
      <c r="S432" s="49">
        <f>L432+3</f>
        <v>43325</v>
      </c>
      <c r="T432" s="49"/>
      <c r="U432" s="49"/>
      <c r="V432" s="49"/>
      <c r="W432" s="49"/>
      <c r="X432" s="49"/>
      <c r="Y432" s="49"/>
      <c r="Z432" s="21" t="s">
        <v>102</v>
      </c>
      <c r="AA432" s="24"/>
      <c r="AB432" s="23" t="str">
        <f>IFERROR(VLOOKUP(B432,'[1]RICEW Tracker'!$C$10:$H$95,3,FALSE),"")</f>
        <v/>
      </c>
      <c r="AC432" s="23" t="str">
        <f>IFERROR(VLOOKUP(B432,'[1]RICEW Tracker'!$C$17:$H$95,4,FALSE),"")</f>
        <v/>
      </c>
      <c r="AD432" s="23" t="str">
        <f>IFERROR(VLOOKUP(B432,'[1]RICEW Tracker'!$C$17:$H$95,5,FALSE),"")</f>
        <v/>
      </c>
      <c r="AE432" s="23" t="str">
        <f>IFERROR(VLOOKUP(B432,'[1]RICEW Tracker'!$C$17:$H$95,6,FALSE),"")</f>
        <v/>
      </c>
      <c r="AF432" s="23" t="str">
        <f>IFERROR(VLOOKUP(B432,'[1]RICEW Tracker'!$C$17:$H$95,7,FALSE),"")</f>
        <v/>
      </c>
      <c r="AG432" s="23" t="str">
        <f>IFERROR(VLOOKUP(D432,'[1]RICEW Tracker'!$C$17:$H$95,8,FALSE),"")</f>
        <v/>
      </c>
      <c r="AH432" s="24" t="str">
        <f t="shared" si="6"/>
        <v>Not Started</v>
      </c>
      <c r="AI432" s="37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1"/>
      <c r="BL432" s="41"/>
      <c r="BM432" s="41"/>
      <c r="BN432" s="41"/>
      <c r="BO432" s="41"/>
      <c r="BP432" s="41"/>
      <c r="BQ432" s="41"/>
      <c r="BR432" s="41"/>
      <c r="BS432" s="41"/>
      <c r="BT432" s="41"/>
      <c r="BU432" s="41"/>
      <c r="BV432" s="41"/>
      <c r="BW432" s="41"/>
      <c r="BX432" s="41"/>
      <c r="BY432" s="41"/>
      <c r="BZ432" s="41"/>
      <c r="CA432" s="41"/>
      <c r="CB432" s="41"/>
      <c r="CC432" s="41"/>
      <c r="CD432" s="41"/>
      <c r="CE432" s="41"/>
      <c r="CF432" s="41"/>
      <c r="CG432" s="41"/>
      <c r="CH432" s="41"/>
      <c r="CI432" s="41"/>
      <c r="CJ432" s="41"/>
      <c r="CK432" s="41"/>
      <c r="CL432" s="41"/>
      <c r="CM432" s="41"/>
      <c r="CN432" s="41"/>
      <c r="CO432" s="41"/>
      <c r="CP432" s="41"/>
      <c r="CQ432" s="41"/>
      <c r="CR432" s="41"/>
      <c r="CS432" s="41"/>
      <c r="CT432" s="41"/>
      <c r="CU432" s="41"/>
      <c r="CV432" s="41"/>
      <c r="CW432" s="41"/>
      <c r="CX432" s="41"/>
      <c r="CY432" s="41"/>
      <c r="CZ432" s="41"/>
      <c r="DA432" s="41"/>
      <c r="DB432" s="41"/>
      <c r="DC432" s="41"/>
      <c r="DD432" s="41"/>
      <c r="DE432" s="41"/>
      <c r="DF432" s="41"/>
      <c r="DG432" s="41"/>
      <c r="DH432" s="41"/>
      <c r="DI432" s="41"/>
      <c r="DJ432" s="41"/>
      <c r="DK432" s="41"/>
      <c r="DL432" s="41"/>
      <c r="DM432" s="41"/>
      <c r="DN432" s="41"/>
      <c r="DO432" s="41"/>
      <c r="DP432" s="41"/>
      <c r="DQ432" s="41"/>
      <c r="DR432" s="41"/>
      <c r="DS432" s="41"/>
      <c r="DT432" s="41"/>
      <c r="DU432" s="41"/>
      <c r="DV432" s="41"/>
      <c r="DW432" s="41"/>
      <c r="DX432" s="41"/>
      <c r="DY432" s="41"/>
      <c r="DZ432" s="41"/>
      <c r="EA432" s="41"/>
      <c r="EB432" s="41"/>
      <c r="EC432" s="41"/>
    </row>
    <row r="433" spans="1:133" s="53" customFormat="1" ht="15" hidden="1" customHeight="1" x14ac:dyDescent="0.25">
      <c r="A433" s="14" t="e">
        <f>VLOOKUP(WICERMaster[[#This Row],[RICEW ID]],[1]Sheet4!#REF!,1,FALSE)</f>
        <v>#REF!</v>
      </c>
      <c r="B433" s="15" t="s">
        <v>934</v>
      </c>
      <c r="C433" s="25" t="s">
        <v>935</v>
      </c>
      <c r="D433" s="16" t="s">
        <v>59</v>
      </c>
      <c r="E433" s="19" t="s">
        <v>69</v>
      </c>
      <c r="F433" s="19"/>
      <c r="G433" s="18" t="s">
        <v>34</v>
      </c>
      <c r="H433" s="18" t="s">
        <v>34</v>
      </c>
      <c r="I433" s="18" t="s">
        <v>35</v>
      </c>
      <c r="J433" s="17" t="s">
        <v>36</v>
      </c>
      <c r="K433" s="19" t="s">
        <v>37</v>
      </c>
      <c r="L433" s="31">
        <f>VLOOKUP(B433,'[2]Data from Pivot'!$F$4:$G$224,2,FALSE)</f>
        <v>43252</v>
      </c>
      <c r="M433" s="67" t="s">
        <v>38</v>
      </c>
      <c r="N433" s="19" t="str">
        <f>IFERROR(VLOOKUP(B433,'[1]SQA Test design plan'!$F$4:$K$400,3,FALSE),"")</f>
        <v/>
      </c>
      <c r="O433" s="19" t="str">
        <f>IFERROR(VLOOKUP(B433,'[1]SQA Test design plan'!$F$4:$K$400,4,FALSE),"")</f>
        <v/>
      </c>
      <c r="P433" s="19" t="str">
        <f>IFERROR(VLOOKUP(B433,'[1]SQA Test design plan'!$F$4:$K$400,5,FALSE),"")</f>
        <v/>
      </c>
      <c r="Q433" s="19" t="str">
        <f>IFERROR(VLOOKUP(B433,'[1]SQA Test design plan'!$F$4:$K$400,6,FALSE),"")</f>
        <v/>
      </c>
      <c r="R433" s="19"/>
      <c r="S433" s="29">
        <v>43297</v>
      </c>
      <c r="T433" s="29"/>
      <c r="U433" s="29"/>
      <c r="V433" s="29"/>
      <c r="W433" s="29"/>
      <c r="X433" s="29"/>
      <c r="Y433" s="29"/>
      <c r="Z433" s="21" t="s">
        <v>42</v>
      </c>
      <c r="AA433" s="24"/>
      <c r="AB433" s="23" t="str">
        <f>IFERROR(VLOOKUP(B433,'[1]RICEW Tracker'!$C$10:$H$95,3,FALSE),"")</f>
        <v/>
      </c>
      <c r="AC433" s="23" t="str">
        <f>IFERROR(VLOOKUP(B433,'[1]RICEW Tracker'!$C$17:$H$95,4,FALSE),"")</f>
        <v/>
      </c>
      <c r="AD433" s="23" t="str">
        <f>IFERROR(VLOOKUP(B433,'[1]RICEW Tracker'!$C$17:$H$95,5,FALSE),"")</f>
        <v/>
      </c>
      <c r="AE433" s="23" t="str">
        <f>IFERROR(VLOOKUP(B433,'[1]RICEW Tracker'!$C$17:$H$95,6,FALSE),"")</f>
        <v/>
      </c>
      <c r="AF433" s="23" t="str">
        <f>IFERROR(VLOOKUP(B433,'[1]RICEW Tracker'!$C$17:$H$95,7,FALSE),"")</f>
        <v/>
      </c>
      <c r="AG433" s="23" t="str">
        <f>IFERROR(VLOOKUP(D433,'[1]RICEW Tracker'!$C$17:$H$95,8,FALSE),"")</f>
        <v/>
      </c>
      <c r="AH433" s="24" t="str">
        <f t="shared" si="6"/>
        <v>Not Started</v>
      </c>
      <c r="AI433" s="37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1"/>
      <c r="BL433" s="41"/>
      <c r="BM433" s="41"/>
      <c r="BN433" s="41"/>
      <c r="BO433" s="41"/>
      <c r="BP433" s="41"/>
      <c r="BQ433" s="41"/>
      <c r="BR433" s="41"/>
      <c r="BS433" s="41"/>
      <c r="BT433" s="41"/>
      <c r="BU433" s="41"/>
      <c r="BV433" s="41"/>
      <c r="BW433" s="41"/>
      <c r="BX433" s="41"/>
      <c r="BY433" s="41"/>
      <c r="BZ433" s="41"/>
      <c r="CA433" s="41"/>
      <c r="CB433" s="41"/>
      <c r="CC433" s="41"/>
      <c r="CD433" s="41"/>
      <c r="CE433" s="41"/>
      <c r="CF433" s="41"/>
      <c r="CG433" s="41"/>
      <c r="CH433" s="41"/>
      <c r="CI433" s="41"/>
      <c r="CJ433" s="41"/>
      <c r="CK433" s="41"/>
      <c r="CL433" s="41"/>
      <c r="CM433" s="41"/>
      <c r="CN433" s="41"/>
      <c r="CO433" s="41"/>
      <c r="CP433" s="41"/>
      <c r="CQ433" s="41"/>
      <c r="CR433" s="41"/>
      <c r="CS433" s="41"/>
      <c r="CT433" s="41"/>
      <c r="CU433" s="41"/>
      <c r="CV433" s="41"/>
      <c r="CW433" s="41"/>
      <c r="CX433" s="41"/>
      <c r="CY433" s="41"/>
      <c r="CZ433" s="41"/>
      <c r="DA433" s="41"/>
      <c r="DB433" s="41"/>
      <c r="DC433" s="41"/>
      <c r="DD433" s="41"/>
      <c r="DE433" s="41"/>
      <c r="DF433" s="41"/>
      <c r="DG433" s="41"/>
      <c r="DH433" s="41"/>
      <c r="DI433" s="41"/>
      <c r="DJ433" s="41"/>
      <c r="DK433" s="41"/>
      <c r="DL433" s="41"/>
      <c r="DM433" s="41"/>
      <c r="DN433" s="41"/>
      <c r="DO433" s="41"/>
      <c r="DP433" s="41"/>
      <c r="DQ433" s="41"/>
      <c r="DR433" s="41"/>
      <c r="DS433" s="41"/>
      <c r="DT433" s="41"/>
      <c r="DU433" s="41"/>
      <c r="DV433" s="41"/>
      <c r="DW433" s="41"/>
      <c r="DX433" s="41"/>
      <c r="DY433" s="41"/>
      <c r="DZ433" s="41"/>
      <c r="EA433" s="41"/>
      <c r="EB433" s="41"/>
      <c r="EC433" s="41"/>
    </row>
    <row r="434" spans="1:133" s="26" customFormat="1" ht="15" hidden="1" customHeight="1" x14ac:dyDescent="0.25">
      <c r="A434" s="14" t="e">
        <f>VLOOKUP(WICERMaster[[#This Row],[RICEW ID]],[1]Sheet4!#REF!,1,FALSE)</f>
        <v>#REF!</v>
      </c>
      <c r="B434" s="15" t="s">
        <v>936</v>
      </c>
      <c r="C434" s="16" t="s">
        <v>937</v>
      </c>
      <c r="D434" s="16" t="s">
        <v>59</v>
      </c>
      <c r="E434" s="19" t="s">
        <v>69</v>
      </c>
      <c r="F434" s="19"/>
      <c r="G434" s="18" t="s">
        <v>34</v>
      </c>
      <c r="H434" s="18" t="s">
        <v>34</v>
      </c>
      <c r="I434" s="18" t="s">
        <v>35</v>
      </c>
      <c r="J434" s="17" t="s">
        <v>36</v>
      </c>
      <c r="K434" s="32" t="s">
        <v>100</v>
      </c>
      <c r="L434" s="31">
        <v>43322</v>
      </c>
      <c r="M434" s="66" t="s">
        <v>101</v>
      </c>
      <c r="N434" s="19">
        <v>7</v>
      </c>
      <c r="O434" s="19"/>
      <c r="P434" s="19"/>
      <c r="Q434" s="19">
        <f>N434</f>
        <v>7</v>
      </c>
      <c r="R434" s="19"/>
      <c r="S434" s="49">
        <f>L434+3</f>
        <v>43325</v>
      </c>
      <c r="T434" s="49"/>
      <c r="U434" s="49"/>
      <c r="V434" s="49"/>
      <c r="W434" s="49"/>
      <c r="X434" s="49"/>
      <c r="Y434" s="49"/>
      <c r="Z434" s="21" t="s">
        <v>102</v>
      </c>
      <c r="AA434" s="24"/>
      <c r="AB434" s="23" t="str">
        <f>IFERROR(VLOOKUP(B434,'[1]RICEW Tracker'!$C$10:$H$95,3,FALSE),"")</f>
        <v/>
      </c>
      <c r="AC434" s="23" t="str">
        <f>IFERROR(VLOOKUP(B434,'[1]RICEW Tracker'!$C$17:$H$95,4,FALSE),"")</f>
        <v/>
      </c>
      <c r="AD434" s="23" t="str">
        <f>IFERROR(VLOOKUP(B434,'[1]RICEW Tracker'!$C$17:$H$95,5,FALSE),"")</f>
        <v/>
      </c>
      <c r="AE434" s="23" t="str">
        <f>IFERROR(VLOOKUP(B434,'[1]RICEW Tracker'!$C$17:$H$95,6,FALSE),"")</f>
        <v/>
      </c>
      <c r="AF434" s="23" t="str">
        <f>IFERROR(VLOOKUP(B434,'[1]RICEW Tracker'!$C$17:$H$95,7,FALSE),"")</f>
        <v/>
      </c>
      <c r="AG434" s="23" t="str">
        <f>IFERROR(VLOOKUP(D434,'[1]RICEW Tracker'!$C$17:$H$95,8,FALSE),"")</f>
        <v/>
      </c>
      <c r="AH434" s="24" t="str">
        <f t="shared" si="6"/>
        <v>Not Started</v>
      </c>
      <c r="AI434" s="37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1"/>
      <c r="BL434" s="41"/>
      <c r="BM434" s="41"/>
      <c r="BN434" s="41"/>
      <c r="BO434" s="41"/>
      <c r="BP434" s="41"/>
      <c r="BQ434" s="41"/>
      <c r="BR434" s="41"/>
      <c r="BS434" s="41"/>
      <c r="BT434" s="41"/>
      <c r="BU434" s="41"/>
      <c r="BV434" s="41"/>
      <c r="BW434" s="41"/>
      <c r="BX434" s="41"/>
      <c r="BY434" s="41"/>
      <c r="BZ434" s="41"/>
      <c r="CA434" s="41"/>
      <c r="CB434" s="41"/>
      <c r="CC434" s="41"/>
      <c r="CD434" s="41"/>
      <c r="CE434" s="41"/>
      <c r="CF434" s="41"/>
      <c r="CG434" s="41"/>
      <c r="CH434" s="41"/>
      <c r="CI434" s="41"/>
      <c r="CJ434" s="41"/>
      <c r="CK434" s="41"/>
      <c r="CL434" s="41"/>
      <c r="CM434" s="41"/>
      <c r="CN434" s="41"/>
      <c r="CO434" s="41"/>
      <c r="CP434" s="41"/>
      <c r="CQ434" s="41"/>
      <c r="CR434" s="41"/>
      <c r="CS434" s="41"/>
      <c r="CT434" s="41"/>
      <c r="CU434" s="41"/>
      <c r="CV434" s="41"/>
      <c r="CW434" s="41"/>
      <c r="CX434" s="41"/>
      <c r="CY434" s="41"/>
      <c r="CZ434" s="41"/>
      <c r="DA434" s="41"/>
      <c r="DB434" s="41"/>
      <c r="DC434" s="41"/>
      <c r="DD434" s="41"/>
      <c r="DE434" s="41"/>
      <c r="DF434" s="41"/>
      <c r="DG434" s="41"/>
      <c r="DH434" s="41"/>
      <c r="DI434" s="41"/>
      <c r="DJ434" s="41"/>
      <c r="DK434" s="41"/>
      <c r="DL434" s="41"/>
      <c r="DM434" s="41"/>
      <c r="DN434" s="41"/>
      <c r="DO434" s="41"/>
      <c r="DP434" s="41"/>
      <c r="DQ434" s="41"/>
      <c r="DR434" s="41"/>
      <c r="DS434" s="41"/>
      <c r="DT434" s="41"/>
      <c r="DU434" s="41"/>
      <c r="DV434" s="41"/>
      <c r="DW434" s="41"/>
      <c r="DX434" s="41"/>
      <c r="DY434" s="41"/>
      <c r="DZ434" s="41"/>
      <c r="EA434" s="41"/>
      <c r="EB434" s="41"/>
      <c r="EC434" s="41"/>
    </row>
    <row r="435" spans="1:133" s="26" customFormat="1" ht="15" hidden="1" customHeight="1" x14ac:dyDescent="0.25">
      <c r="A435" s="14" t="e">
        <f>VLOOKUP(WICERMaster[[#This Row],[RICEW ID]],[1]Sheet4!#REF!,1,FALSE)</f>
        <v>#REF!</v>
      </c>
      <c r="B435" s="15" t="s">
        <v>938</v>
      </c>
      <c r="C435" s="25" t="s">
        <v>939</v>
      </c>
      <c r="D435" s="16" t="s">
        <v>59</v>
      </c>
      <c r="E435" s="19" t="s">
        <v>69</v>
      </c>
      <c r="F435" s="19"/>
      <c r="G435" s="18" t="s">
        <v>34</v>
      </c>
      <c r="H435" s="18" t="s">
        <v>34</v>
      </c>
      <c r="I435" s="18" t="s">
        <v>35</v>
      </c>
      <c r="J435" s="17" t="s">
        <v>36</v>
      </c>
      <c r="K435" s="32" t="s">
        <v>100</v>
      </c>
      <c r="L435" s="31">
        <v>43322</v>
      </c>
      <c r="M435" s="66" t="s">
        <v>101</v>
      </c>
      <c r="N435" s="19">
        <v>7</v>
      </c>
      <c r="O435" s="19"/>
      <c r="P435" s="19"/>
      <c r="Q435" s="19">
        <f>N435</f>
        <v>7</v>
      </c>
      <c r="R435" s="19"/>
      <c r="S435" s="49">
        <f>L435+3</f>
        <v>43325</v>
      </c>
      <c r="T435" s="49"/>
      <c r="U435" s="49"/>
      <c r="V435" s="49"/>
      <c r="W435" s="49"/>
      <c r="X435" s="49"/>
      <c r="Y435" s="49"/>
      <c r="Z435" s="21" t="s">
        <v>102</v>
      </c>
      <c r="AA435" s="24"/>
      <c r="AB435" s="23" t="str">
        <f>IFERROR(VLOOKUP(B435,'[1]RICEW Tracker'!$C$10:$H$95,3,FALSE),"")</f>
        <v/>
      </c>
      <c r="AC435" s="23" t="str">
        <f>IFERROR(VLOOKUP(B435,'[1]RICEW Tracker'!$C$17:$H$95,4,FALSE),"")</f>
        <v/>
      </c>
      <c r="AD435" s="23" t="str">
        <f>IFERROR(VLOOKUP(B435,'[1]RICEW Tracker'!$C$17:$H$95,5,FALSE),"")</f>
        <v/>
      </c>
      <c r="AE435" s="23" t="str">
        <f>IFERROR(VLOOKUP(B435,'[1]RICEW Tracker'!$C$17:$H$95,6,FALSE),"")</f>
        <v/>
      </c>
      <c r="AF435" s="23" t="str">
        <f>IFERROR(VLOOKUP(B435,'[1]RICEW Tracker'!$C$17:$H$95,7,FALSE),"")</f>
        <v/>
      </c>
      <c r="AG435" s="23" t="str">
        <f>IFERROR(VLOOKUP(D435,'[1]RICEW Tracker'!$C$17:$H$95,8,FALSE),"")</f>
        <v/>
      </c>
      <c r="AH435" s="24" t="str">
        <f t="shared" si="6"/>
        <v>Not Started</v>
      </c>
      <c r="AI435" s="37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1"/>
      <c r="BL435" s="41"/>
      <c r="BM435" s="41"/>
      <c r="BN435" s="41"/>
      <c r="BO435" s="41"/>
      <c r="BP435" s="41"/>
      <c r="BQ435" s="41"/>
      <c r="BR435" s="41"/>
      <c r="BS435" s="41"/>
      <c r="BT435" s="41"/>
      <c r="BU435" s="41"/>
      <c r="BV435" s="41"/>
      <c r="BW435" s="41"/>
      <c r="BX435" s="41"/>
      <c r="BY435" s="41"/>
      <c r="BZ435" s="41"/>
      <c r="CA435" s="41"/>
      <c r="CB435" s="41"/>
      <c r="CC435" s="41"/>
      <c r="CD435" s="41"/>
      <c r="CE435" s="41"/>
      <c r="CF435" s="41"/>
      <c r="CG435" s="41"/>
      <c r="CH435" s="41"/>
      <c r="CI435" s="41"/>
      <c r="CJ435" s="41"/>
      <c r="CK435" s="41"/>
      <c r="CL435" s="41"/>
      <c r="CM435" s="41"/>
      <c r="CN435" s="41"/>
      <c r="CO435" s="41"/>
      <c r="CP435" s="41"/>
      <c r="CQ435" s="41"/>
      <c r="CR435" s="41"/>
      <c r="CS435" s="41"/>
      <c r="CT435" s="41"/>
      <c r="CU435" s="41"/>
      <c r="CV435" s="41"/>
      <c r="CW435" s="41"/>
      <c r="CX435" s="41"/>
      <c r="CY435" s="41"/>
      <c r="CZ435" s="41"/>
      <c r="DA435" s="41"/>
      <c r="DB435" s="41"/>
      <c r="DC435" s="41"/>
      <c r="DD435" s="41"/>
      <c r="DE435" s="41"/>
      <c r="DF435" s="41"/>
      <c r="DG435" s="41"/>
      <c r="DH435" s="41"/>
      <c r="DI435" s="41"/>
      <c r="DJ435" s="41"/>
      <c r="DK435" s="41"/>
      <c r="DL435" s="41"/>
      <c r="DM435" s="41"/>
      <c r="DN435" s="41"/>
      <c r="DO435" s="41"/>
      <c r="DP435" s="41"/>
      <c r="DQ435" s="41"/>
      <c r="DR435" s="41"/>
      <c r="DS435" s="41"/>
      <c r="DT435" s="41"/>
      <c r="DU435" s="41"/>
      <c r="DV435" s="41"/>
      <c r="DW435" s="41"/>
      <c r="DX435" s="41"/>
      <c r="DY435" s="41"/>
      <c r="DZ435" s="41"/>
      <c r="EA435" s="41"/>
      <c r="EB435" s="41"/>
      <c r="EC435" s="41"/>
    </row>
    <row r="436" spans="1:133" s="26" customFormat="1" ht="15" hidden="1" customHeight="1" x14ac:dyDescent="0.25">
      <c r="A436" s="14" t="e">
        <f>VLOOKUP(WICERMaster[[#This Row],[RICEW ID]],[1]Sheet4!#REF!,1,FALSE)</f>
        <v>#REF!</v>
      </c>
      <c r="B436" s="15" t="s">
        <v>940</v>
      </c>
      <c r="C436" s="16" t="s">
        <v>941</v>
      </c>
      <c r="D436" s="16" t="s">
        <v>59</v>
      </c>
      <c r="E436" s="19" t="s">
        <v>69</v>
      </c>
      <c r="F436" s="19"/>
      <c r="G436" s="18" t="s">
        <v>34</v>
      </c>
      <c r="H436" s="18" t="s">
        <v>34</v>
      </c>
      <c r="I436" s="18" t="s">
        <v>35</v>
      </c>
      <c r="J436" s="17" t="s">
        <v>36</v>
      </c>
      <c r="K436" s="32" t="s">
        <v>100</v>
      </c>
      <c r="L436" s="46" t="e">
        <f>VLOOKUP(B436,'[1]SQA Execution Plan'!$C$13:$BG$76,51,FALSE)</f>
        <v>#N/A</v>
      </c>
      <c r="M436" s="67" t="s">
        <v>155</v>
      </c>
      <c r="N436" s="47" t="e">
        <f>VLOOKUP(B436,'[1]SQA Execution Plan'!$C$13:$BG$76,54,FALSE)</f>
        <v>#N/A</v>
      </c>
      <c r="O436" s="47" t="e">
        <f>VLOOKUP(B436,'[1]SQA Execution Plan'!$C$13:$BG$76,55,FALSE)</f>
        <v>#N/A</v>
      </c>
      <c r="P436" s="47" t="e">
        <f>VLOOKUP(B436,'[1]SQA Execution Plan'!$C$13:$BG$76,56,FALSE)</f>
        <v>#N/A</v>
      </c>
      <c r="Q436" s="47" t="e">
        <f>VLOOKUP(B436,'[1]SQA Execution Plan'!$C$13:$BG$76,57,FALSE)</f>
        <v>#N/A</v>
      </c>
      <c r="R436" s="47"/>
      <c r="S436" s="29" t="e">
        <f>#REF!+3</f>
        <v>#REF!</v>
      </c>
      <c r="T436" s="29"/>
      <c r="U436" s="29"/>
      <c r="V436" s="29"/>
      <c r="W436" s="29"/>
      <c r="X436" s="29"/>
      <c r="Y436" s="29"/>
      <c r="Z436" s="21" t="s">
        <v>42</v>
      </c>
      <c r="AA436" s="24"/>
      <c r="AB436" s="23" t="str">
        <f>IFERROR(VLOOKUP(B436,'[1]RICEW Tracker'!$C$10:$H$95,3,FALSE),"")</f>
        <v/>
      </c>
      <c r="AC436" s="23" t="str">
        <f>IFERROR(VLOOKUP(B436,'[1]RICEW Tracker'!$C$17:$H$95,4,FALSE),"")</f>
        <v/>
      </c>
      <c r="AD436" s="23" t="str">
        <f>IFERROR(VLOOKUP(B436,'[1]RICEW Tracker'!$C$17:$H$95,5,FALSE),"")</f>
        <v/>
      </c>
      <c r="AE436" s="23" t="str">
        <f>IFERROR(VLOOKUP(B436,'[1]RICEW Tracker'!$C$17:$H$95,6,FALSE),"")</f>
        <v/>
      </c>
      <c r="AF436" s="23" t="str">
        <f>IFERROR(VLOOKUP(B436,'[1]RICEW Tracker'!$C$17:$H$95,7,FALSE),"")</f>
        <v/>
      </c>
      <c r="AG436" s="23" t="str">
        <f>IFERROR(VLOOKUP(D436,'[1]RICEW Tracker'!$C$17:$H$95,8,FALSE),"")</f>
        <v/>
      </c>
      <c r="AH436" s="24" t="str">
        <f t="shared" si="6"/>
        <v/>
      </c>
      <c r="AI436" s="37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1"/>
      <c r="BL436" s="41"/>
      <c r="BM436" s="41"/>
      <c r="BN436" s="41"/>
      <c r="BO436" s="41"/>
      <c r="BP436" s="41"/>
      <c r="BQ436" s="41"/>
      <c r="BR436" s="41"/>
      <c r="BS436" s="41"/>
      <c r="BT436" s="41"/>
      <c r="BU436" s="41"/>
      <c r="BV436" s="41"/>
      <c r="BW436" s="41"/>
      <c r="BX436" s="41"/>
      <c r="BY436" s="41"/>
      <c r="BZ436" s="41"/>
      <c r="CA436" s="41"/>
      <c r="CB436" s="41"/>
      <c r="CC436" s="41"/>
      <c r="CD436" s="41"/>
      <c r="CE436" s="41"/>
      <c r="CF436" s="41"/>
      <c r="CG436" s="41"/>
      <c r="CH436" s="41"/>
      <c r="CI436" s="41"/>
      <c r="CJ436" s="41"/>
      <c r="CK436" s="41"/>
      <c r="CL436" s="41"/>
      <c r="CM436" s="41"/>
      <c r="CN436" s="41"/>
      <c r="CO436" s="41"/>
      <c r="CP436" s="41"/>
      <c r="CQ436" s="41"/>
      <c r="CR436" s="41"/>
      <c r="CS436" s="41"/>
      <c r="CT436" s="41"/>
      <c r="CU436" s="41"/>
      <c r="CV436" s="41"/>
      <c r="CW436" s="41"/>
      <c r="CX436" s="41"/>
      <c r="CY436" s="41"/>
      <c r="CZ436" s="41"/>
      <c r="DA436" s="41"/>
      <c r="DB436" s="41"/>
      <c r="DC436" s="41"/>
      <c r="DD436" s="41"/>
      <c r="DE436" s="41"/>
      <c r="DF436" s="41"/>
      <c r="DG436" s="41"/>
      <c r="DH436" s="41"/>
      <c r="DI436" s="41"/>
      <c r="DJ436" s="41"/>
      <c r="DK436" s="41"/>
      <c r="DL436" s="41"/>
      <c r="DM436" s="41"/>
      <c r="DN436" s="41"/>
      <c r="DO436" s="41"/>
      <c r="DP436" s="41"/>
      <c r="DQ436" s="41"/>
      <c r="DR436" s="41"/>
      <c r="DS436" s="41"/>
      <c r="DT436" s="41"/>
      <c r="DU436" s="41"/>
      <c r="DV436" s="41"/>
      <c r="DW436" s="41"/>
      <c r="DX436" s="41"/>
      <c r="DY436" s="41"/>
      <c r="DZ436" s="41"/>
      <c r="EA436" s="41"/>
      <c r="EB436" s="41"/>
      <c r="EC436" s="41"/>
    </row>
    <row r="437" spans="1:133" s="52" customFormat="1" ht="15" hidden="1" customHeight="1" x14ac:dyDescent="0.25">
      <c r="A437" s="14" t="e">
        <f>VLOOKUP(WICERMaster[[#This Row],[RICEW ID]],[1]Sheet4!#REF!,1,FALSE)</f>
        <v>#REF!</v>
      </c>
      <c r="B437" s="15" t="s">
        <v>950</v>
      </c>
      <c r="C437" s="16" t="s">
        <v>951</v>
      </c>
      <c r="D437" s="16" t="s">
        <v>59</v>
      </c>
      <c r="E437" s="19" t="s">
        <v>69</v>
      </c>
      <c r="F437" s="19"/>
      <c r="G437" s="18" t="s">
        <v>34</v>
      </c>
      <c r="H437" s="18" t="s">
        <v>34</v>
      </c>
      <c r="I437" s="18" t="s">
        <v>35</v>
      </c>
      <c r="J437" s="17" t="s">
        <v>36</v>
      </c>
      <c r="K437" s="32" t="s">
        <v>100</v>
      </c>
      <c r="L437" s="31">
        <v>43322</v>
      </c>
      <c r="M437" s="66" t="s">
        <v>101</v>
      </c>
      <c r="N437" s="19">
        <v>7</v>
      </c>
      <c r="O437" s="19"/>
      <c r="P437" s="19"/>
      <c r="Q437" s="19">
        <f>N437</f>
        <v>7</v>
      </c>
      <c r="R437" s="19"/>
      <c r="S437" s="49">
        <f>L437+3</f>
        <v>43325</v>
      </c>
      <c r="T437" s="49"/>
      <c r="U437" s="49"/>
      <c r="V437" s="49"/>
      <c r="W437" s="49"/>
      <c r="X437" s="49"/>
      <c r="Y437" s="49"/>
      <c r="Z437" s="21" t="s">
        <v>102</v>
      </c>
      <c r="AA437" s="24"/>
      <c r="AB437" s="23" t="str">
        <f>IFERROR(VLOOKUP(B437,'[1]RICEW Tracker'!$C$10:$H$95,3,FALSE),"")</f>
        <v/>
      </c>
      <c r="AC437" s="23" t="str">
        <f>IFERROR(VLOOKUP(B437,'[1]RICEW Tracker'!$C$17:$H$95,4,FALSE),"")</f>
        <v/>
      </c>
      <c r="AD437" s="23" t="str">
        <f>IFERROR(VLOOKUP(B437,'[1]RICEW Tracker'!$C$17:$H$95,5,FALSE),"")</f>
        <v/>
      </c>
      <c r="AE437" s="23" t="str">
        <f>IFERROR(VLOOKUP(B437,'[1]RICEW Tracker'!$C$17:$H$95,6,FALSE),"")</f>
        <v/>
      </c>
      <c r="AF437" s="23" t="str">
        <f>IFERROR(VLOOKUP(B437,'[1]RICEW Tracker'!$C$17:$H$95,7,FALSE),"")</f>
        <v/>
      </c>
      <c r="AG437" s="23" t="str">
        <f>IFERROR(VLOOKUP(D437,'[1]RICEW Tracker'!$C$17:$H$95,8,FALSE),"")</f>
        <v/>
      </c>
      <c r="AH437" s="24" t="str">
        <f t="shared" si="6"/>
        <v>Not Started</v>
      </c>
      <c r="AI437" s="37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1"/>
      <c r="BL437" s="41"/>
      <c r="BM437" s="41"/>
      <c r="BN437" s="41"/>
      <c r="BO437" s="41"/>
      <c r="BP437" s="41"/>
      <c r="BQ437" s="41"/>
      <c r="BR437" s="41"/>
      <c r="BS437" s="41"/>
      <c r="BT437" s="41"/>
      <c r="BU437" s="41"/>
      <c r="BV437" s="41"/>
      <c r="BW437" s="41"/>
      <c r="BX437" s="41"/>
      <c r="BY437" s="41"/>
      <c r="BZ437" s="41"/>
      <c r="CA437" s="41"/>
      <c r="CB437" s="41"/>
      <c r="CC437" s="41"/>
      <c r="CD437" s="41"/>
      <c r="CE437" s="41"/>
      <c r="CF437" s="41"/>
      <c r="CG437" s="41"/>
      <c r="CH437" s="41"/>
      <c r="CI437" s="41"/>
      <c r="CJ437" s="41"/>
      <c r="CK437" s="41"/>
      <c r="CL437" s="41"/>
      <c r="CM437" s="41"/>
      <c r="CN437" s="41"/>
      <c r="CO437" s="41"/>
      <c r="CP437" s="41"/>
      <c r="CQ437" s="41"/>
      <c r="CR437" s="41"/>
      <c r="CS437" s="41"/>
      <c r="CT437" s="41"/>
      <c r="CU437" s="41"/>
      <c r="CV437" s="41"/>
      <c r="CW437" s="41"/>
      <c r="CX437" s="41"/>
      <c r="CY437" s="41"/>
      <c r="CZ437" s="41"/>
      <c r="DA437" s="41"/>
      <c r="DB437" s="41"/>
      <c r="DC437" s="41"/>
      <c r="DD437" s="41"/>
      <c r="DE437" s="41"/>
      <c r="DF437" s="41"/>
      <c r="DG437" s="41"/>
      <c r="DH437" s="41"/>
      <c r="DI437" s="41"/>
      <c r="DJ437" s="41"/>
      <c r="DK437" s="41"/>
      <c r="DL437" s="41"/>
      <c r="DM437" s="41"/>
      <c r="DN437" s="41"/>
      <c r="DO437" s="41"/>
      <c r="DP437" s="41"/>
      <c r="DQ437" s="41"/>
      <c r="DR437" s="41"/>
      <c r="DS437" s="41"/>
      <c r="DT437" s="41"/>
      <c r="DU437" s="41"/>
      <c r="DV437" s="41"/>
      <c r="DW437" s="41"/>
      <c r="DX437" s="41"/>
      <c r="DY437" s="41"/>
      <c r="DZ437" s="41"/>
      <c r="EA437" s="41"/>
      <c r="EB437" s="41"/>
      <c r="EC437" s="41"/>
    </row>
    <row r="438" spans="1:133" s="41" customFormat="1" ht="15" hidden="1" customHeight="1" x14ac:dyDescent="0.25">
      <c r="A438" s="14" t="e">
        <f>VLOOKUP(WICERMaster[[#This Row],[RICEW ID]],[1]Sheet4!#REF!,1,FALSE)</f>
        <v>#REF!</v>
      </c>
      <c r="B438" s="15" t="s">
        <v>952</v>
      </c>
      <c r="C438" s="16" t="s">
        <v>953</v>
      </c>
      <c r="D438" s="16" t="s">
        <v>59</v>
      </c>
      <c r="E438" s="19" t="s">
        <v>69</v>
      </c>
      <c r="F438" s="19"/>
      <c r="G438" s="18" t="s">
        <v>34</v>
      </c>
      <c r="H438" s="18" t="s">
        <v>34</v>
      </c>
      <c r="I438" s="18" t="s">
        <v>35</v>
      </c>
      <c r="J438" s="17" t="s">
        <v>36</v>
      </c>
      <c r="K438" s="32" t="s">
        <v>100</v>
      </c>
      <c r="L438" s="46" t="e">
        <f>VLOOKUP(B438,'[1]SQA Execution Plan'!$C$13:$BG$76,51,FALSE)</f>
        <v>#N/A</v>
      </c>
      <c r="M438" s="67" t="s">
        <v>155</v>
      </c>
      <c r="N438" s="47" t="e">
        <f>VLOOKUP(B438,'[1]SQA Execution Plan'!$C$13:$BG$76,54,FALSE)</f>
        <v>#N/A</v>
      </c>
      <c r="O438" s="47" t="e">
        <f>VLOOKUP(B438,'[1]SQA Execution Plan'!$C$13:$BG$76,55,FALSE)</f>
        <v>#N/A</v>
      </c>
      <c r="P438" s="47" t="e">
        <f>VLOOKUP(B438,'[1]SQA Execution Plan'!$C$13:$BG$76,56,FALSE)</f>
        <v>#N/A</v>
      </c>
      <c r="Q438" s="47" t="e">
        <f>VLOOKUP(B438,'[1]SQA Execution Plan'!$C$13:$BG$76,57,FALSE)</f>
        <v>#N/A</v>
      </c>
      <c r="R438" s="47"/>
      <c r="S438" s="29" t="e">
        <f>#REF!+3</f>
        <v>#REF!</v>
      </c>
      <c r="T438" s="29"/>
      <c r="U438" s="29"/>
      <c r="V438" s="29"/>
      <c r="W438" s="29"/>
      <c r="X438" s="29"/>
      <c r="Y438" s="29"/>
      <c r="Z438" s="21" t="s">
        <v>42</v>
      </c>
      <c r="AA438" s="24"/>
      <c r="AB438" s="23" t="str">
        <f>IFERROR(VLOOKUP(B438,'[1]RICEW Tracker'!$C$10:$H$95,3,FALSE),"")</f>
        <v/>
      </c>
      <c r="AC438" s="23" t="str">
        <f>IFERROR(VLOOKUP(B438,'[1]RICEW Tracker'!$C$17:$H$95,4,FALSE),"")</f>
        <v/>
      </c>
      <c r="AD438" s="23" t="str">
        <f>IFERROR(VLOOKUP(B438,'[1]RICEW Tracker'!$C$17:$H$95,5,FALSE),"")</f>
        <v/>
      </c>
      <c r="AE438" s="23" t="str">
        <f>IFERROR(VLOOKUP(B438,'[1]RICEW Tracker'!$C$17:$H$95,6,FALSE),"")</f>
        <v/>
      </c>
      <c r="AF438" s="23" t="str">
        <f>IFERROR(VLOOKUP(B438,'[1]RICEW Tracker'!$C$17:$H$95,7,FALSE),"")</f>
        <v/>
      </c>
      <c r="AG438" s="23" t="str">
        <f>IFERROR(VLOOKUP(D438,'[1]RICEW Tracker'!$C$17:$H$95,8,FALSE),"")</f>
        <v/>
      </c>
      <c r="AH438" s="24" t="str">
        <f t="shared" si="6"/>
        <v/>
      </c>
      <c r="AI438" s="37"/>
    </row>
    <row r="439" spans="1:133" s="26" customFormat="1" ht="15" hidden="1" customHeight="1" x14ac:dyDescent="0.25">
      <c r="A439" s="14" t="e">
        <f>VLOOKUP(WICERMaster[[#This Row],[RICEW ID]],[1]Sheet4!#REF!,1,FALSE)</f>
        <v>#REF!</v>
      </c>
      <c r="B439" s="15" t="s">
        <v>954</v>
      </c>
      <c r="C439" s="25" t="s">
        <v>955</v>
      </c>
      <c r="D439" s="16" t="s">
        <v>59</v>
      </c>
      <c r="E439" s="19" t="s">
        <v>69</v>
      </c>
      <c r="F439" s="19"/>
      <c r="G439" s="18" t="s">
        <v>34</v>
      </c>
      <c r="H439" s="18" t="s">
        <v>34</v>
      </c>
      <c r="I439" s="18" t="s">
        <v>35</v>
      </c>
      <c r="J439" s="17" t="s">
        <v>36</v>
      </c>
      <c r="K439" s="19" t="s">
        <v>37</v>
      </c>
      <c r="L439" s="38">
        <f>VLOOKUP(B439,'[2]Data from Pivot'!$F$4:$G$224,2,FALSE)</f>
        <v>43252</v>
      </c>
      <c r="M439" s="67" t="s">
        <v>101</v>
      </c>
      <c r="N439" s="39" t="str">
        <f>IFERROR(VLOOKUP(B439,'[1]SQA Test design plan'!$F$4:$K$400,3,FALSE),"")</f>
        <v/>
      </c>
      <c r="O439" s="39" t="str">
        <f>IFERROR(VLOOKUP(B439,'[1]SQA Test design plan'!$F$4:$K$400,4,FALSE),"")</f>
        <v/>
      </c>
      <c r="P439" s="39">
        <v>2</v>
      </c>
      <c r="Q439" s="39" t="str">
        <f>IFERROR(VLOOKUP(B439,'[1]SQA Test design plan'!$F$4:$K$400,6,FALSE),"")</f>
        <v/>
      </c>
      <c r="R439" s="39"/>
      <c r="S439" s="29">
        <v>43294</v>
      </c>
      <c r="T439" s="29"/>
      <c r="U439" s="29"/>
      <c r="V439" s="29"/>
      <c r="W439" s="29"/>
      <c r="X439" s="29"/>
      <c r="Y439" s="29"/>
      <c r="Z439" s="22" t="s">
        <v>42</v>
      </c>
      <c r="AA439" s="24"/>
      <c r="AB439" s="23" t="str">
        <f>IFERROR(VLOOKUP(B439,'[1]RICEW Tracker'!$C$10:$H$95,3,FALSE),"")</f>
        <v/>
      </c>
      <c r="AC439" s="23" t="str">
        <f>IFERROR(VLOOKUP(B439,'[1]RICEW Tracker'!$C$17:$H$95,4,FALSE),"")</f>
        <v/>
      </c>
      <c r="AD439" s="23" t="str">
        <f>IFERROR(VLOOKUP(B439,'[1]RICEW Tracker'!$C$17:$H$95,5,FALSE),"")</f>
        <v/>
      </c>
      <c r="AE439" s="23" t="str">
        <f>IFERROR(VLOOKUP(B439,'[1]RICEW Tracker'!$C$17:$H$95,6,FALSE),"")</f>
        <v/>
      </c>
      <c r="AF439" s="23" t="str">
        <f>IFERROR(VLOOKUP(B439,'[1]RICEW Tracker'!$C$17:$H$95,7,FALSE),"")</f>
        <v/>
      </c>
      <c r="AG439" s="23" t="str">
        <f>IFERROR(VLOOKUP(D439,'[1]RICEW Tracker'!$C$17:$H$95,8,FALSE),"")</f>
        <v/>
      </c>
      <c r="AH439" s="24" t="str">
        <f t="shared" si="6"/>
        <v>Not Started</v>
      </c>
      <c r="AI439" s="37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1"/>
      <c r="BL439" s="41"/>
      <c r="BM439" s="41"/>
      <c r="BN439" s="41"/>
      <c r="BO439" s="41"/>
      <c r="BP439" s="41"/>
      <c r="BQ439" s="41"/>
      <c r="BR439" s="41"/>
      <c r="BS439" s="41"/>
      <c r="BT439" s="41"/>
      <c r="BU439" s="41"/>
      <c r="BV439" s="41"/>
      <c r="BW439" s="41"/>
      <c r="BX439" s="41"/>
      <c r="BY439" s="41"/>
      <c r="BZ439" s="41"/>
      <c r="CA439" s="41"/>
      <c r="CB439" s="41"/>
      <c r="CC439" s="41"/>
      <c r="CD439" s="41"/>
      <c r="CE439" s="41"/>
      <c r="CF439" s="41"/>
      <c r="CG439" s="41"/>
      <c r="CH439" s="41"/>
      <c r="CI439" s="41"/>
      <c r="CJ439" s="41"/>
      <c r="CK439" s="41"/>
      <c r="CL439" s="41"/>
      <c r="CM439" s="41"/>
      <c r="CN439" s="41"/>
      <c r="CO439" s="41"/>
      <c r="CP439" s="41"/>
      <c r="CQ439" s="41"/>
      <c r="CR439" s="41"/>
      <c r="CS439" s="41"/>
      <c r="CT439" s="41"/>
      <c r="CU439" s="41"/>
      <c r="CV439" s="41"/>
      <c r="CW439" s="41"/>
      <c r="CX439" s="41"/>
      <c r="CY439" s="41"/>
      <c r="CZ439" s="41"/>
      <c r="DA439" s="41"/>
      <c r="DB439" s="41"/>
      <c r="DC439" s="41"/>
      <c r="DD439" s="41"/>
      <c r="DE439" s="41"/>
      <c r="DF439" s="41"/>
      <c r="DG439" s="41"/>
      <c r="DH439" s="41"/>
      <c r="DI439" s="41"/>
      <c r="DJ439" s="41"/>
      <c r="DK439" s="41"/>
      <c r="DL439" s="41"/>
      <c r="DM439" s="41"/>
      <c r="DN439" s="41"/>
      <c r="DO439" s="41"/>
      <c r="DP439" s="41"/>
      <c r="DQ439" s="41"/>
      <c r="DR439" s="41"/>
      <c r="DS439" s="41"/>
      <c r="DT439" s="41"/>
      <c r="DU439" s="41"/>
      <c r="DV439" s="41"/>
      <c r="DW439" s="41"/>
      <c r="DX439" s="41"/>
      <c r="DY439" s="41"/>
      <c r="DZ439" s="41"/>
      <c r="EA439" s="41"/>
      <c r="EB439" s="41"/>
      <c r="EC439" s="41"/>
    </row>
    <row r="440" spans="1:133" s="52" customFormat="1" ht="15" hidden="1" customHeight="1" x14ac:dyDescent="0.25">
      <c r="A440" s="14" t="e">
        <f>VLOOKUP(WICERMaster[[#This Row],[RICEW ID]],[1]Sheet4!#REF!,1,FALSE)</f>
        <v>#REF!</v>
      </c>
      <c r="B440" s="15" t="s">
        <v>958</v>
      </c>
      <c r="C440" s="16" t="s">
        <v>959</v>
      </c>
      <c r="D440" s="16" t="s">
        <v>59</v>
      </c>
      <c r="E440" s="19" t="s">
        <v>69</v>
      </c>
      <c r="F440" s="19"/>
      <c r="G440" s="18" t="s">
        <v>34</v>
      </c>
      <c r="H440" s="18" t="s">
        <v>34</v>
      </c>
      <c r="I440" s="18" t="s">
        <v>35</v>
      </c>
      <c r="J440" s="17" t="s">
        <v>36</v>
      </c>
      <c r="K440" s="19" t="s">
        <v>37</v>
      </c>
      <c r="L440" s="38">
        <f>VLOOKUP(B440,'[2]Data from Pivot'!$F$4:$G$224,2,FALSE)</f>
        <v>43263</v>
      </c>
      <c r="M440" s="67" t="s">
        <v>155</v>
      </c>
      <c r="N440" s="39" t="str">
        <f>IFERROR(VLOOKUP(B440,'[1]SQA Test design plan'!$F$4:$K$400,3,FALSE),"")</f>
        <v/>
      </c>
      <c r="O440" s="39" t="str">
        <f>IFERROR(VLOOKUP(B440,'[1]SQA Test design plan'!$F$4:$K$400,4,FALSE),"")</f>
        <v/>
      </c>
      <c r="P440" s="39">
        <v>6</v>
      </c>
      <c r="Q440" s="39" t="str">
        <f>IFERROR(VLOOKUP(B440,'[1]SQA Test design plan'!$F$4:$K$400,6,FALSE),"")</f>
        <v/>
      </c>
      <c r="R440" s="39"/>
      <c r="S440" s="29">
        <f>AA440</f>
        <v>43284</v>
      </c>
      <c r="T440" s="29"/>
      <c r="U440" s="29"/>
      <c r="V440" s="29"/>
      <c r="W440" s="29"/>
      <c r="X440" s="29"/>
      <c r="Y440" s="29"/>
      <c r="Z440" s="22" t="s">
        <v>42</v>
      </c>
      <c r="AA440" s="36">
        <v>43284</v>
      </c>
      <c r="AB440" s="23" t="str">
        <f>IFERROR(VLOOKUP(B440,'[1]RICEW Tracker'!$C$10:$H$95,3,FALSE),"")</f>
        <v/>
      </c>
      <c r="AC440" s="23" t="str">
        <f>IFERROR(VLOOKUP(B440,'[1]RICEW Tracker'!$C$17:$H$95,4,FALSE),"")</f>
        <v/>
      </c>
      <c r="AD440" s="23" t="str">
        <f>IFERROR(VLOOKUP(B440,'[1]RICEW Tracker'!$C$17:$H$95,5,FALSE),"")</f>
        <v/>
      </c>
      <c r="AE440" s="23" t="str">
        <f>IFERROR(VLOOKUP(B440,'[1]RICEW Tracker'!$C$17:$H$95,6,FALSE),"")</f>
        <v/>
      </c>
      <c r="AF440" s="23" t="str">
        <f>IFERROR(VLOOKUP(B440,'[1]RICEW Tracker'!$C$17:$H$95,7,FALSE),"")</f>
        <v/>
      </c>
      <c r="AG440" s="23" t="str">
        <f>IFERROR(VLOOKUP(D440,'[1]RICEW Tracker'!$C$17:$H$95,8,FALSE),"")</f>
        <v/>
      </c>
      <c r="AH440" s="24" t="str">
        <f t="shared" si="6"/>
        <v>Not Started</v>
      </c>
      <c r="AI440" s="37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1"/>
      <c r="BL440" s="41"/>
      <c r="BM440" s="41"/>
      <c r="BN440" s="41"/>
      <c r="BO440" s="41"/>
      <c r="BP440" s="41"/>
      <c r="BQ440" s="41"/>
      <c r="BR440" s="41"/>
      <c r="BS440" s="41"/>
      <c r="BT440" s="41"/>
      <c r="BU440" s="41"/>
      <c r="BV440" s="41"/>
      <c r="BW440" s="41"/>
      <c r="BX440" s="41"/>
      <c r="BY440" s="41"/>
      <c r="BZ440" s="41"/>
      <c r="CA440" s="41"/>
      <c r="CB440" s="41"/>
      <c r="CC440" s="41"/>
      <c r="CD440" s="41"/>
      <c r="CE440" s="41"/>
      <c r="CF440" s="41"/>
      <c r="CG440" s="41"/>
      <c r="CH440" s="41"/>
      <c r="CI440" s="41"/>
      <c r="CJ440" s="41"/>
      <c r="CK440" s="41"/>
      <c r="CL440" s="41"/>
      <c r="CM440" s="41"/>
      <c r="CN440" s="41"/>
      <c r="CO440" s="41"/>
      <c r="CP440" s="41"/>
      <c r="CQ440" s="41"/>
      <c r="CR440" s="41"/>
      <c r="CS440" s="41"/>
      <c r="CT440" s="41"/>
      <c r="CU440" s="41"/>
      <c r="CV440" s="41"/>
      <c r="CW440" s="41"/>
      <c r="CX440" s="41"/>
      <c r="CY440" s="41"/>
      <c r="CZ440" s="41"/>
      <c r="DA440" s="41"/>
      <c r="DB440" s="41"/>
      <c r="DC440" s="41"/>
      <c r="DD440" s="41"/>
      <c r="DE440" s="41"/>
      <c r="DF440" s="41"/>
      <c r="DG440" s="41"/>
      <c r="DH440" s="41"/>
      <c r="DI440" s="41"/>
      <c r="DJ440" s="41"/>
      <c r="DK440" s="41"/>
      <c r="DL440" s="41"/>
      <c r="DM440" s="41"/>
      <c r="DN440" s="41"/>
      <c r="DO440" s="41"/>
      <c r="DP440" s="41"/>
      <c r="DQ440" s="41"/>
      <c r="DR440" s="41"/>
      <c r="DS440" s="41"/>
      <c r="DT440" s="41"/>
      <c r="DU440" s="41"/>
      <c r="DV440" s="41"/>
      <c r="DW440" s="41"/>
      <c r="DX440" s="41"/>
      <c r="DY440" s="41"/>
      <c r="DZ440" s="41"/>
      <c r="EA440" s="41"/>
      <c r="EB440" s="41"/>
      <c r="EC440" s="41"/>
    </row>
    <row r="441" spans="1:133" s="54" customFormat="1" ht="15" hidden="1" customHeight="1" x14ac:dyDescent="0.25">
      <c r="A441" s="14" t="e">
        <f>VLOOKUP(WICERMaster[[#This Row],[RICEW ID]],[1]Sheet4!#REF!,1,FALSE)</f>
        <v>#REF!</v>
      </c>
      <c r="B441" s="15" t="s">
        <v>962</v>
      </c>
      <c r="C441" s="18" t="s">
        <v>963</v>
      </c>
      <c r="D441" s="16" t="s">
        <v>59</v>
      </c>
      <c r="E441" s="19" t="s">
        <v>69</v>
      </c>
      <c r="F441" s="19"/>
      <c r="G441" s="18" t="s">
        <v>34</v>
      </c>
      <c r="H441" s="18" t="s">
        <v>34</v>
      </c>
      <c r="I441" s="18" t="s">
        <v>35</v>
      </c>
      <c r="J441" s="17" t="s">
        <v>36</v>
      </c>
      <c r="K441" s="19" t="s">
        <v>37</v>
      </c>
      <c r="L441" s="31">
        <f>VLOOKUP(B441,'[2]Data from Pivot'!$F$4:$G$224,2,FALSE)</f>
        <v>43235</v>
      </c>
      <c r="M441" s="67" t="s">
        <v>38</v>
      </c>
      <c r="N441" s="19" t="str">
        <f>IFERROR(VLOOKUP(B441,'[1]SQA Test design plan'!$F$4:$K$400,3,FALSE),"")</f>
        <v/>
      </c>
      <c r="O441" s="19" t="str">
        <f>IFERROR(VLOOKUP(B441,'[1]SQA Test design plan'!$F$4:$K$400,4,FALSE),"")</f>
        <v/>
      </c>
      <c r="P441" s="19" t="str">
        <f>IFERROR(VLOOKUP(B441,'[1]SQA Test design plan'!$F$4:$K$400,5,FALSE),"")</f>
        <v/>
      </c>
      <c r="Q441" s="19" t="str">
        <f>IFERROR(VLOOKUP(B441,'[1]SQA Test design plan'!$F$4:$K$400,6,FALSE),"")</f>
        <v/>
      </c>
      <c r="R441" s="19"/>
      <c r="S441" s="29">
        <v>43297</v>
      </c>
      <c r="T441" s="29"/>
      <c r="U441" s="29"/>
      <c r="V441" s="29"/>
      <c r="W441" s="29"/>
      <c r="X441" s="29"/>
      <c r="Y441" s="29"/>
      <c r="Z441" s="21" t="s">
        <v>42</v>
      </c>
      <c r="AA441" s="24"/>
      <c r="AB441" s="23" t="str">
        <f>IFERROR(VLOOKUP(B441,'[1]RICEW Tracker'!$C$10:$H$95,3,FALSE),"")</f>
        <v/>
      </c>
      <c r="AC441" s="23" t="str">
        <f>IFERROR(VLOOKUP(B441,'[1]RICEW Tracker'!$C$17:$H$95,4,FALSE),"")</f>
        <v/>
      </c>
      <c r="AD441" s="23" t="str">
        <f>IFERROR(VLOOKUP(B441,'[1]RICEW Tracker'!$C$17:$H$95,5,FALSE),"")</f>
        <v/>
      </c>
      <c r="AE441" s="23" t="str">
        <f>IFERROR(VLOOKUP(B441,'[1]RICEW Tracker'!$C$17:$H$95,6,FALSE),"")</f>
        <v/>
      </c>
      <c r="AF441" s="23" t="str">
        <f>IFERROR(VLOOKUP(B441,'[1]RICEW Tracker'!$C$17:$H$95,7,FALSE),"")</f>
        <v/>
      </c>
      <c r="AG441" s="23" t="str">
        <f>IFERROR(VLOOKUP(D441,'[1]RICEW Tracker'!$C$17:$H$95,8,FALSE),"")</f>
        <v/>
      </c>
      <c r="AH441" s="24" t="str">
        <f t="shared" si="6"/>
        <v>Not Started</v>
      </c>
      <c r="AI441" s="37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1"/>
      <c r="BL441" s="41"/>
      <c r="BM441" s="41"/>
      <c r="BN441" s="41"/>
      <c r="BO441" s="41"/>
      <c r="BP441" s="41"/>
      <c r="BQ441" s="41"/>
      <c r="BR441" s="41"/>
      <c r="BS441" s="41"/>
      <c r="BT441" s="41"/>
      <c r="BU441" s="41"/>
      <c r="BV441" s="41"/>
      <c r="BW441" s="41"/>
      <c r="BX441" s="41"/>
      <c r="BY441" s="41"/>
      <c r="BZ441" s="41"/>
      <c r="CA441" s="41"/>
      <c r="CB441" s="41"/>
      <c r="CC441" s="41"/>
      <c r="CD441" s="41"/>
      <c r="CE441" s="41"/>
      <c r="CF441" s="41"/>
      <c r="CG441" s="41"/>
      <c r="CH441" s="41"/>
      <c r="CI441" s="41"/>
      <c r="CJ441" s="41"/>
      <c r="CK441" s="41"/>
      <c r="CL441" s="41"/>
      <c r="CM441" s="41"/>
      <c r="CN441" s="41"/>
      <c r="CO441" s="41"/>
      <c r="CP441" s="41"/>
      <c r="CQ441" s="41"/>
      <c r="CR441" s="41"/>
      <c r="CS441" s="41"/>
      <c r="CT441" s="41"/>
      <c r="CU441" s="41"/>
      <c r="CV441" s="41"/>
      <c r="CW441" s="41"/>
      <c r="CX441" s="41"/>
      <c r="CY441" s="41"/>
      <c r="CZ441" s="41"/>
      <c r="DA441" s="41"/>
      <c r="DB441" s="41"/>
      <c r="DC441" s="41"/>
      <c r="DD441" s="41"/>
      <c r="DE441" s="41"/>
      <c r="DF441" s="41"/>
      <c r="DG441" s="41"/>
      <c r="DH441" s="41"/>
      <c r="DI441" s="41"/>
      <c r="DJ441" s="41"/>
      <c r="DK441" s="41"/>
      <c r="DL441" s="41"/>
      <c r="DM441" s="41"/>
      <c r="DN441" s="41"/>
      <c r="DO441" s="41"/>
      <c r="DP441" s="41"/>
      <c r="DQ441" s="41"/>
      <c r="DR441" s="41"/>
      <c r="DS441" s="41"/>
      <c r="DT441" s="41"/>
      <c r="DU441" s="41"/>
      <c r="DV441" s="41"/>
      <c r="DW441" s="41"/>
      <c r="DX441" s="41"/>
      <c r="DY441" s="41"/>
      <c r="DZ441" s="41"/>
      <c r="EA441" s="41"/>
      <c r="EB441" s="41"/>
      <c r="EC441" s="41"/>
    </row>
    <row r="442" spans="1:133" s="26" customFormat="1" ht="15" hidden="1" customHeight="1" x14ac:dyDescent="0.25">
      <c r="A442" s="14" t="e">
        <f>VLOOKUP(WICERMaster[[#This Row],[RICEW ID]],[1]Sheet4!#REF!,1,FALSE)</f>
        <v>#REF!</v>
      </c>
      <c r="B442" s="15" t="s">
        <v>966</v>
      </c>
      <c r="C442" s="16" t="s">
        <v>967</v>
      </c>
      <c r="D442" s="16" t="s">
        <v>59</v>
      </c>
      <c r="E442" s="19" t="s">
        <v>69</v>
      </c>
      <c r="F442" s="19"/>
      <c r="G442" s="18" t="s">
        <v>34</v>
      </c>
      <c r="H442" s="18" t="s">
        <v>34</v>
      </c>
      <c r="I442" s="18" t="s">
        <v>35</v>
      </c>
      <c r="J442" s="17" t="s">
        <v>36</v>
      </c>
      <c r="K442" s="32" t="s">
        <v>100</v>
      </c>
      <c r="L442" s="46" t="e">
        <f>VLOOKUP(B442,'[1]SQA Execution Plan'!$C$13:$BG$76,51,FALSE)</f>
        <v>#N/A</v>
      </c>
      <c r="M442" s="67" t="s">
        <v>155</v>
      </c>
      <c r="N442" s="47" t="e">
        <f>VLOOKUP(B442,'[1]SQA Execution Plan'!$C$13:$BG$76,54,FALSE)</f>
        <v>#N/A</v>
      </c>
      <c r="O442" s="47" t="e">
        <f>VLOOKUP(B442,'[1]SQA Execution Plan'!$C$13:$BG$76,55,FALSE)</f>
        <v>#N/A</v>
      </c>
      <c r="P442" s="47" t="e">
        <f>VLOOKUP(B442,'[1]SQA Execution Plan'!$C$13:$BG$76,56,FALSE)</f>
        <v>#N/A</v>
      </c>
      <c r="Q442" s="47" t="e">
        <f>VLOOKUP(B442,'[1]SQA Execution Plan'!$C$13:$BG$76,57,FALSE)</f>
        <v>#N/A</v>
      </c>
      <c r="R442" s="47"/>
      <c r="S442" s="29" t="e">
        <f>#REF!+6</f>
        <v>#REF!</v>
      </c>
      <c r="T442" s="29"/>
      <c r="U442" s="29"/>
      <c r="V442" s="29"/>
      <c r="W442" s="29"/>
      <c r="X442" s="29"/>
      <c r="Y442" s="29"/>
      <c r="Z442" s="21" t="s">
        <v>42</v>
      </c>
      <c r="AA442" s="24"/>
      <c r="AB442" s="23" t="str">
        <f>IFERROR(VLOOKUP(B442,'[1]RICEW Tracker'!$C$10:$H$95,3,FALSE),"")</f>
        <v/>
      </c>
      <c r="AC442" s="23" t="str">
        <f>IFERROR(VLOOKUP(B442,'[1]RICEW Tracker'!$C$17:$H$95,4,FALSE),"")</f>
        <v/>
      </c>
      <c r="AD442" s="23" t="str">
        <f>IFERROR(VLOOKUP(B442,'[1]RICEW Tracker'!$C$17:$H$95,5,FALSE),"")</f>
        <v/>
      </c>
      <c r="AE442" s="23" t="str">
        <f>IFERROR(VLOOKUP(B442,'[1]RICEW Tracker'!$C$17:$H$95,6,FALSE),"")</f>
        <v/>
      </c>
      <c r="AF442" s="23" t="str">
        <f>IFERROR(VLOOKUP(B442,'[1]RICEW Tracker'!$C$17:$H$95,7,FALSE),"")</f>
        <v/>
      </c>
      <c r="AG442" s="23" t="str">
        <f>IFERROR(VLOOKUP(D442,'[1]RICEW Tracker'!$C$17:$H$95,8,FALSE),"")</f>
        <v/>
      </c>
      <c r="AH442" s="24" t="str">
        <f t="shared" si="6"/>
        <v/>
      </c>
      <c r="AI442" s="37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1"/>
      <c r="BL442" s="41"/>
      <c r="BM442" s="41"/>
      <c r="BN442" s="41"/>
      <c r="BO442" s="41"/>
      <c r="BP442" s="41"/>
      <c r="BQ442" s="41"/>
      <c r="BR442" s="41"/>
      <c r="BS442" s="41"/>
      <c r="BT442" s="41"/>
      <c r="BU442" s="41"/>
      <c r="BV442" s="41"/>
      <c r="BW442" s="41"/>
      <c r="BX442" s="41"/>
      <c r="BY442" s="41"/>
      <c r="BZ442" s="41"/>
      <c r="CA442" s="41"/>
      <c r="CB442" s="41"/>
      <c r="CC442" s="41"/>
      <c r="CD442" s="41"/>
      <c r="CE442" s="41"/>
      <c r="CF442" s="41"/>
      <c r="CG442" s="41"/>
      <c r="CH442" s="41"/>
      <c r="CI442" s="41"/>
      <c r="CJ442" s="41"/>
      <c r="CK442" s="41"/>
      <c r="CL442" s="41"/>
      <c r="CM442" s="41"/>
      <c r="CN442" s="41"/>
      <c r="CO442" s="41"/>
      <c r="CP442" s="41"/>
      <c r="CQ442" s="41"/>
      <c r="CR442" s="41"/>
      <c r="CS442" s="41"/>
      <c r="CT442" s="41"/>
      <c r="CU442" s="41"/>
      <c r="CV442" s="41"/>
      <c r="CW442" s="41"/>
      <c r="CX442" s="41"/>
      <c r="CY442" s="41"/>
      <c r="CZ442" s="41"/>
      <c r="DA442" s="41"/>
      <c r="DB442" s="41"/>
      <c r="DC442" s="41"/>
      <c r="DD442" s="41"/>
      <c r="DE442" s="41"/>
      <c r="DF442" s="41"/>
      <c r="DG442" s="41"/>
      <c r="DH442" s="41"/>
      <c r="DI442" s="41"/>
      <c r="DJ442" s="41"/>
      <c r="DK442" s="41"/>
      <c r="DL442" s="41"/>
      <c r="DM442" s="41"/>
      <c r="DN442" s="41"/>
      <c r="DO442" s="41"/>
      <c r="DP442" s="41"/>
      <c r="DQ442" s="41"/>
      <c r="DR442" s="41"/>
      <c r="DS442" s="41"/>
      <c r="DT442" s="41"/>
      <c r="DU442" s="41"/>
      <c r="DV442" s="41"/>
      <c r="DW442" s="41"/>
      <c r="DX442" s="41"/>
      <c r="DY442" s="41"/>
      <c r="DZ442" s="41"/>
      <c r="EA442" s="41"/>
      <c r="EB442" s="41"/>
      <c r="EC442" s="41"/>
    </row>
    <row r="443" spans="1:133" s="26" customFormat="1" ht="15" hidden="1" customHeight="1" x14ac:dyDescent="0.25">
      <c r="A443" s="14" t="e">
        <f>VLOOKUP(WICERMaster[[#This Row],[RICEW ID]],[1]Sheet4!#REF!,1,FALSE)</f>
        <v>#REF!</v>
      </c>
      <c r="B443" s="15" t="s">
        <v>972</v>
      </c>
      <c r="C443" s="16" t="s">
        <v>973</v>
      </c>
      <c r="D443" s="16" t="s">
        <v>59</v>
      </c>
      <c r="E443" s="19" t="s">
        <v>69</v>
      </c>
      <c r="F443" s="19"/>
      <c r="G443" s="18" t="s">
        <v>34</v>
      </c>
      <c r="H443" s="18" t="s">
        <v>34</v>
      </c>
      <c r="I443" s="18" t="s">
        <v>35</v>
      </c>
      <c r="J443" s="17" t="s">
        <v>36</v>
      </c>
      <c r="K443" s="32" t="s">
        <v>100</v>
      </c>
      <c r="L443" s="46" t="e">
        <f>VLOOKUP(B443,'[1]SQA Execution Plan'!$C$13:$BG$76,51,FALSE)</f>
        <v>#N/A</v>
      </c>
      <c r="M443" s="67" t="s">
        <v>155</v>
      </c>
      <c r="N443" s="47" t="e">
        <f>VLOOKUP(B443,'[1]SQA Execution Plan'!$C$13:$BG$76,54,FALSE)</f>
        <v>#N/A</v>
      </c>
      <c r="O443" s="47" t="e">
        <f>VLOOKUP(B443,'[1]SQA Execution Plan'!$C$13:$BG$76,55,FALSE)</f>
        <v>#N/A</v>
      </c>
      <c r="P443" s="47" t="e">
        <f>VLOOKUP(B443,'[1]SQA Execution Plan'!$C$13:$BG$76,56,FALSE)</f>
        <v>#N/A</v>
      </c>
      <c r="Q443" s="47" t="e">
        <f>VLOOKUP(B443,'[1]SQA Execution Plan'!$C$13:$BG$76,57,FALSE)</f>
        <v>#N/A</v>
      </c>
      <c r="R443" s="47"/>
      <c r="S443" s="29" t="e">
        <f>#REF!+6</f>
        <v>#REF!</v>
      </c>
      <c r="T443" s="29"/>
      <c r="U443" s="29"/>
      <c r="V443" s="29"/>
      <c r="W443" s="29"/>
      <c r="X443" s="29"/>
      <c r="Y443" s="29"/>
      <c r="Z443" s="21" t="s">
        <v>42</v>
      </c>
      <c r="AA443" s="24"/>
      <c r="AB443" s="23" t="str">
        <f>IFERROR(VLOOKUP(B443,'[1]RICEW Tracker'!$C$10:$H$95,3,FALSE),"")</f>
        <v/>
      </c>
      <c r="AC443" s="23" t="str">
        <f>IFERROR(VLOOKUP(B443,'[1]RICEW Tracker'!$C$17:$H$95,4,FALSE),"")</f>
        <v/>
      </c>
      <c r="AD443" s="23" t="str">
        <f>IFERROR(VLOOKUP(B443,'[1]RICEW Tracker'!$C$17:$H$95,5,FALSE),"")</f>
        <v/>
      </c>
      <c r="AE443" s="23" t="str">
        <f>IFERROR(VLOOKUP(B443,'[1]RICEW Tracker'!$C$17:$H$95,6,FALSE),"")</f>
        <v/>
      </c>
      <c r="AF443" s="23" t="str">
        <f>IFERROR(VLOOKUP(B443,'[1]RICEW Tracker'!$C$17:$H$95,7,FALSE),"")</f>
        <v/>
      </c>
      <c r="AG443" s="23" t="str">
        <f>IFERROR(VLOOKUP(D443,'[1]RICEW Tracker'!$C$17:$H$95,8,FALSE),"")</f>
        <v/>
      </c>
      <c r="AH443" s="24" t="str">
        <f t="shared" si="6"/>
        <v/>
      </c>
      <c r="AI443" s="37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  <c r="BM443" s="41"/>
      <c r="BN443" s="41"/>
      <c r="BO443" s="41"/>
      <c r="BP443" s="41"/>
      <c r="BQ443" s="41"/>
      <c r="BR443" s="41"/>
      <c r="BS443" s="41"/>
      <c r="BT443" s="41"/>
      <c r="BU443" s="41"/>
      <c r="BV443" s="41"/>
      <c r="BW443" s="41"/>
      <c r="BX443" s="41"/>
      <c r="BY443" s="41"/>
      <c r="BZ443" s="41"/>
      <c r="CA443" s="41"/>
      <c r="CB443" s="41"/>
      <c r="CC443" s="41"/>
      <c r="CD443" s="41"/>
      <c r="CE443" s="41"/>
      <c r="CF443" s="41"/>
      <c r="CG443" s="41"/>
      <c r="CH443" s="41"/>
      <c r="CI443" s="41"/>
      <c r="CJ443" s="41"/>
      <c r="CK443" s="41"/>
      <c r="CL443" s="41"/>
      <c r="CM443" s="41"/>
      <c r="CN443" s="41"/>
      <c r="CO443" s="41"/>
      <c r="CP443" s="41"/>
      <c r="CQ443" s="41"/>
      <c r="CR443" s="41"/>
      <c r="CS443" s="41"/>
      <c r="CT443" s="41"/>
      <c r="CU443" s="41"/>
      <c r="CV443" s="41"/>
      <c r="CW443" s="41"/>
      <c r="CX443" s="41"/>
      <c r="CY443" s="41"/>
      <c r="CZ443" s="41"/>
      <c r="DA443" s="41"/>
      <c r="DB443" s="41"/>
      <c r="DC443" s="41"/>
      <c r="DD443" s="41"/>
      <c r="DE443" s="41"/>
      <c r="DF443" s="41"/>
      <c r="DG443" s="41"/>
      <c r="DH443" s="41"/>
      <c r="DI443" s="41"/>
      <c r="DJ443" s="41"/>
      <c r="DK443" s="41"/>
      <c r="DL443" s="41"/>
      <c r="DM443" s="41"/>
      <c r="DN443" s="41"/>
      <c r="DO443" s="41"/>
      <c r="DP443" s="41"/>
      <c r="DQ443" s="41"/>
      <c r="DR443" s="41"/>
      <c r="DS443" s="41"/>
      <c r="DT443" s="41"/>
      <c r="DU443" s="41"/>
      <c r="DV443" s="41"/>
      <c r="DW443" s="41"/>
      <c r="DX443" s="41"/>
      <c r="DY443" s="41"/>
      <c r="DZ443" s="41"/>
      <c r="EA443" s="41"/>
      <c r="EB443" s="41"/>
      <c r="EC443" s="41"/>
    </row>
    <row r="444" spans="1:133" s="26" customFormat="1" ht="15" hidden="1" customHeight="1" x14ac:dyDescent="0.25">
      <c r="A444" s="14" t="e">
        <f>VLOOKUP(WICERMaster[[#This Row],[RICEW ID]],[1]Sheet4!#REF!,1,FALSE)</f>
        <v>#REF!</v>
      </c>
      <c r="B444" s="15" t="s">
        <v>974</v>
      </c>
      <c r="C444" s="16" t="s">
        <v>975</v>
      </c>
      <c r="D444" s="16" t="s">
        <v>59</v>
      </c>
      <c r="E444" s="19" t="s">
        <v>69</v>
      </c>
      <c r="F444" s="19"/>
      <c r="G444" s="18" t="s">
        <v>34</v>
      </c>
      <c r="H444" s="18" t="s">
        <v>34</v>
      </c>
      <c r="I444" s="18" t="s">
        <v>35</v>
      </c>
      <c r="J444" s="17" t="s">
        <v>36</v>
      </c>
      <c r="K444" s="19" t="s">
        <v>37</v>
      </c>
      <c r="L444" s="31">
        <f>VLOOKUP(B444,'[2]Data from Pivot'!$F$4:$G$224,2,FALSE)</f>
        <v>43231</v>
      </c>
      <c r="M444" s="67" t="s">
        <v>38</v>
      </c>
      <c r="N444" s="19" t="str">
        <f>IFERROR(VLOOKUP(B444,'[1]SQA Test design plan'!$F$4:$K$400,3,FALSE),"")</f>
        <v/>
      </c>
      <c r="O444" s="19" t="str">
        <f>IFERROR(VLOOKUP(B444,'[1]SQA Test design plan'!$F$4:$K$400,4,FALSE),"")</f>
        <v/>
      </c>
      <c r="P444" s="19" t="str">
        <f>IFERROR(VLOOKUP(B444,'[1]SQA Test design plan'!$F$4:$K$400,5,FALSE),"")</f>
        <v/>
      </c>
      <c r="Q444" s="19" t="str">
        <f>IFERROR(VLOOKUP(B444,'[1]SQA Test design plan'!$F$4:$K$400,6,FALSE),"")</f>
        <v/>
      </c>
      <c r="R444" s="19"/>
      <c r="S444" s="29">
        <v>43298</v>
      </c>
      <c r="T444" s="29"/>
      <c r="U444" s="29"/>
      <c r="V444" s="29"/>
      <c r="W444" s="29"/>
      <c r="X444" s="29"/>
      <c r="Y444" s="29"/>
      <c r="Z444" s="21" t="s">
        <v>42</v>
      </c>
      <c r="AA444" s="24"/>
      <c r="AB444" s="23" t="str">
        <f>IFERROR(VLOOKUP(B444,'[1]RICEW Tracker'!$C$10:$H$95,3,FALSE),"")</f>
        <v/>
      </c>
      <c r="AC444" s="23" t="str">
        <f>IFERROR(VLOOKUP(B444,'[1]RICEW Tracker'!$C$17:$H$95,4,FALSE),"")</f>
        <v/>
      </c>
      <c r="AD444" s="23" t="str">
        <f>IFERROR(VLOOKUP(B444,'[1]RICEW Tracker'!$C$17:$H$95,5,FALSE),"")</f>
        <v/>
      </c>
      <c r="AE444" s="23" t="str">
        <f>IFERROR(VLOOKUP(B444,'[1]RICEW Tracker'!$C$17:$H$95,6,FALSE),"")</f>
        <v/>
      </c>
      <c r="AF444" s="23" t="str">
        <f>IFERROR(VLOOKUP(B444,'[1]RICEW Tracker'!$C$17:$H$95,7,FALSE),"")</f>
        <v/>
      </c>
      <c r="AG444" s="23" t="str">
        <f>IFERROR(VLOOKUP(D444,'[1]RICEW Tracker'!$C$17:$H$95,8,FALSE),"")</f>
        <v/>
      </c>
      <c r="AH444" s="24" t="str">
        <f t="shared" si="6"/>
        <v>Not Started</v>
      </c>
      <c r="AI444" s="37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1"/>
      <c r="BL444" s="41"/>
      <c r="BM444" s="41"/>
      <c r="BN444" s="41"/>
      <c r="BO444" s="41"/>
      <c r="BP444" s="41"/>
      <c r="BQ444" s="41"/>
      <c r="BR444" s="41"/>
      <c r="BS444" s="41"/>
      <c r="BT444" s="41"/>
      <c r="BU444" s="41"/>
      <c r="BV444" s="41"/>
      <c r="BW444" s="41"/>
      <c r="BX444" s="41"/>
      <c r="BY444" s="41"/>
      <c r="BZ444" s="41"/>
      <c r="CA444" s="41"/>
      <c r="CB444" s="41"/>
      <c r="CC444" s="41"/>
      <c r="CD444" s="41"/>
      <c r="CE444" s="41"/>
      <c r="CF444" s="41"/>
      <c r="CG444" s="41"/>
      <c r="CH444" s="41"/>
      <c r="CI444" s="41"/>
      <c r="CJ444" s="41"/>
      <c r="CK444" s="41"/>
      <c r="CL444" s="41"/>
      <c r="CM444" s="41"/>
      <c r="CN444" s="41"/>
      <c r="CO444" s="41"/>
      <c r="CP444" s="41"/>
      <c r="CQ444" s="41"/>
      <c r="CR444" s="41"/>
      <c r="CS444" s="41"/>
      <c r="CT444" s="41"/>
      <c r="CU444" s="41"/>
      <c r="CV444" s="41"/>
      <c r="CW444" s="41"/>
      <c r="CX444" s="41"/>
      <c r="CY444" s="41"/>
      <c r="CZ444" s="41"/>
      <c r="DA444" s="41"/>
      <c r="DB444" s="41"/>
      <c r="DC444" s="41"/>
      <c r="DD444" s="41"/>
      <c r="DE444" s="41"/>
      <c r="DF444" s="41"/>
      <c r="DG444" s="41"/>
      <c r="DH444" s="41"/>
      <c r="DI444" s="41"/>
      <c r="DJ444" s="41"/>
      <c r="DK444" s="41"/>
      <c r="DL444" s="41"/>
      <c r="DM444" s="41"/>
      <c r="DN444" s="41"/>
      <c r="DO444" s="41"/>
      <c r="DP444" s="41"/>
      <c r="DQ444" s="41"/>
      <c r="DR444" s="41"/>
      <c r="DS444" s="41"/>
      <c r="DT444" s="41"/>
      <c r="DU444" s="41"/>
      <c r="DV444" s="41"/>
      <c r="DW444" s="41"/>
      <c r="DX444" s="41"/>
      <c r="DY444" s="41"/>
      <c r="DZ444" s="41"/>
      <c r="EA444" s="41"/>
      <c r="EB444" s="41"/>
      <c r="EC444" s="41"/>
    </row>
    <row r="445" spans="1:133" s="26" customFormat="1" ht="15" hidden="1" customHeight="1" x14ac:dyDescent="0.25">
      <c r="A445" s="14" t="e">
        <f>VLOOKUP(WICERMaster[[#This Row],[RICEW ID]],[1]Sheet4!#REF!,1,FALSE)</f>
        <v>#REF!</v>
      </c>
      <c r="B445" s="15" t="s">
        <v>978</v>
      </c>
      <c r="C445" s="16" t="s">
        <v>979</v>
      </c>
      <c r="D445" s="16" t="s">
        <v>59</v>
      </c>
      <c r="E445" s="19" t="s">
        <v>69</v>
      </c>
      <c r="F445" s="19"/>
      <c r="G445" s="18" t="s">
        <v>34</v>
      </c>
      <c r="H445" s="18" t="s">
        <v>34</v>
      </c>
      <c r="I445" s="18" t="s">
        <v>35</v>
      </c>
      <c r="J445" s="17" t="s">
        <v>36</v>
      </c>
      <c r="K445" s="32" t="s">
        <v>100</v>
      </c>
      <c r="L445" s="46" t="e">
        <f>VLOOKUP(B445,'[1]SQA Execution Plan'!$C$13:$BG$76,51,FALSE)</f>
        <v>#N/A</v>
      </c>
      <c r="M445" s="67" t="s">
        <v>155</v>
      </c>
      <c r="N445" s="47" t="e">
        <f>VLOOKUP(B445,'[1]SQA Execution Plan'!$C$13:$BG$76,54,FALSE)</f>
        <v>#N/A</v>
      </c>
      <c r="O445" s="47" t="e">
        <f>VLOOKUP(B445,'[1]SQA Execution Plan'!$C$13:$BG$76,55,FALSE)</f>
        <v>#N/A</v>
      </c>
      <c r="P445" s="47" t="e">
        <f>VLOOKUP(B445,'[1]SQA Execution Plan'!$C$13:$BG$76,56,FALSE)</f>
        <v>#N/A</v>
      </c>
      <c r="Q445" s="47" t="e">
        <f>VLOOKUP(B445,'[1]SQA Execution Plan'!$C$13:$BG$76,57,FALSE)</f>
        <v>#N/A</v>
      </c>
      <c r="R445" s="47"/>
      <c r="S445" s="29" t="e">
        <f>#REF!+3</f>
        <v>#REF!</v>
      </c>
      <c r="T445" s="29"/>
      <c r="U445" s="29"/>
      <c r="V445" s="29"/>
      <c r="W445" s="29"/>
      <c r="X445" s="29"/>
      <c r="Y445" s="29"/>
      <c r="Z445" s="21" t="s">
        <v>42</v>
      </c>
      <c r="AA445" s="24"/>
      <c r="AB445" s="23" t="str">
        <f>IFERROR(VLOOKUP(B445,'[1]RICEW Tracker'!$C$10:$H$95,3,FALSE),"")</f>
        <v/>
      </c>
      <c r="AC445" s="23" t="str">
        <f>IFERROR(VLOOKUP(B445,'[1]RICEW Tracker'!$C$17:$H$95,4,FALSE),"")</f>
        <v/>
      </c>
      <c r="AD445" s="23" t="str">
        <f>IFERROR(VLOOKUP(B445,'[1]RICEW Tracker'!$C$17:$H$95,5,FALSE),"")</f>
        <v/>
      </c>
      <c r="AE445" s="23" t="str">
        <f>IFERROR(VLOOKUP(B445,'[1]RICEW Tracker'!$C$17:$H$95,6,FALSE),"")</f>
        <v/>
      </c>
      <c r="AF445" s="23" t="str">
        <f>IFERROR(VLOOKUP(B445,'[1]RICEW Tracker'!$C$17:$H$95,7,FALSE),"")</f>
        <v/>
      </c>
      <c r="AG445" s="23" t="str">
        <f>IFERROR(VLOOKUP(D445,'[1]RICEW Tracker'!$C$17:$H$95,8,FALSE),"")</f>
        <v/>
      </c>
      <c r="AH445" s="24" t="str">
        <f t="shared" si="6"/>
        <v/>
      </c>
      <c r="AI445" s="37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1"/>
      <c r="BL445" s="41"/>
      <c r="BM445" s="41"/>
      <c r="BN445" s="41"/>
      <c r="BO445" s="41"/>
      <c r="BP445" s="41"/>
      <c r="BQ445" s="41"/>
      <c r="BR445" s="41"/>
      <c r="BS445" s="41"/>
      <c r="BT445" s="41"/>
      <c r="BU445" s="41"/>
      <c r="BV445" s="41"/>
      <c r="BW445" s="41"/>
      <c r="BX445" s="41"/>
      <c r="BY445" s="41"/>
      <c r="BZ445" s="41"/>
      <c r="CA445" s="41"/>
      <c r="CB445" s="41"/>
      <c r="CC445" s="41"/>
      <c r="CD445" s="41"/>
      <c r="CE445" s="41"/>
      <c r="CF445" s="41"/>
      <c r="CG445" s="41"/>
      <c r="CH445" s="41"/>
      <c r="CI445" s="41"/>
      <c r="CJ445" s="41"/>
      <c r="CK445" s="41"/>
      <c r="CL445" s="41"/>
      <c r="CM445" s="41"/>
      <c r="CN445" s="41"/>
      <c r="CO445" s="41"/>
      <c r="CP445" s="41"/>
      <c r="CQ445" s="41"/>
      <c r="CR445" s="41"/>
      <c r="CS445" s="41"/>
      <c r="CT445" s="41"/>
      <c r="CU445" s="41"/>
      <c r="CV445" s="41"/>
      <c r="CW445" s="41"/>
      <c r="CX445" s="41"/>
      <c r="CY445" s="41"/>
      <c r="CZ445" s="41"/>
      <c r="DA445" s="41"/>
      <c r="DB445" s="41"/>
      <c r="DC445" s="41"/>
      <c r="DD445" s="41"/>
      <c r="DE445" s="41"/>
      <c r="DF445" s="41"/>
      <c r="DG445" s="41"/>
      <c r="DH445" s="41"/>
      <c r="DI445" s="41"/>
      <c r="DJ445" s="41"/>
      <c r="DK445" s="41"/>
      <c r="DL445" s="41"/>
      <c r="DM445" s="41"/>
      <c r="DN445" s="41"/>
      <c r="DO445" s="41"/>
      <c r="DP445" s="41"/>
      <c r="DQ445" s="41"/>
      <c r="DR445" s="41"/>
      <c r="DS445" s="41"/>
      <c r="DT445" s="41"/>
      <c r="DU445" s="41"/>
      <c r="DV445" s="41"/>
      <c r="DW445" s="41"/>
      <c r="DX445" s="41"/>
      <c r="DY445" s="41"/>
      <c r="DZ445" s="41"/>
      <c r="EA445" s="41"/>
      <c r="EB445" s="41"/>
      <c r="EC445" s="41"/>
    </row>
    <row r="446" spans="1:133" s="26" customFormat="1" ht="15" hidden="1" customHeight="1" x14ac:dyDescent="0.25">
      <c r="A446" s="14" t="e">
        <f>VLOOKUP(WICERMaster[[#This Row],[RICEW ID]],[1]Sheet4!#REF!,1,FALSE)</f>
        <v>#REF!</v>
      </c>
      <c r="B446" s="15" t="s">
        <v>980</v>
      </c>
      <c r="C446" s="16" t="s">
        <v>981</v>
      </c>
      <c r="D446" s="16" t="s">
        <v>59</v>
      </c>
      <c r="E446" s="19" t="s">
        <v>69</v>
      </c>
      <c r="F446" s="19"/>
      <c r="G446" s="18" t="s">
        <v>34</v>
      </c>
      <c r="H446" s="18" t="s">
        <v>34</v>
      </c>
      <c r="I446" s="18" t="s">
        <v>35</v>
      </c>
      <c r="J446" s="17" t="s">
        <v>36</v>
      </c>
      <c r="K446" s="32" t="s">
        <v>100</v>
      </c>
      <c r="L446" s="46" t="e">
        <f>VLOOKUP(B446,'[1]SQA Execution Plan'!$C$13:$BG$76,51,FALSE)</f>
        <v>#N/A</v>
      </c>
      <c r="M446" s="67" t="s">
        <v>155</v>
      </c>
      <c r="N446" s="47" t="e">
        <f>VLOOKUP(B446,'[1]SQA Execution Plan'!$C$13:$BG$76,54,FALSE)</f>
        <v>#N/A</v>
      </c>
      <c r="O446" s="47" t="e">
        <f>VLOOKUP(B446,'[1]SQA Execution Plan'!$C$13:$BG$76,55,FALSE)</f>
        <v>#N/A</v>
      </c>
      <c r="P446" s="47" t="e">
        <f>VLOOKUP(B446,'[1]SQA Execution Plan'!$C$13:$BG$76,56,FALSE)</f>
        <v>#N/A</v>
      </c>
      <c r="Q446" s="47" t="e">
        <f>VLOOKUP(B446,'[1]SQA Execution Plan'!$C$13:$BG$76,57,FALSE)</f>
        <v>#N/A</v>
      </c>
      <c r="R446" s="47"/>
      <c r="S446" s="29" t="e">
        <f>#REF!+3</f>
        <v>#REF!</v>
      </c>
      <c r="T446" s="29"/>
      <c r="U446" s="29"/>
      <c r="V446" s="29"/>
      <c r="W446" s="29"/>
      <c r="X446" s="29"/>
      <c r="Y446" s="29"/>
      <c r="Z446" s="21" t="s">
        <v>42</v>
      </c>
      <c r="AA446" s="24"/>
      <c r="AB446" s="23" t="str">
        <f>IFERROR(VLOOKUP(B446,'[1]RICEW Tracker'!$C$10:$H$95,3,FALSE),"")</f>
        <v/>
      </c>
      <c r="AC446" s="23" t="str">
        <f>IFERROR(VLOOKUP(B446,'[1]RICEW Tracker'!$C$17:$H$95,4,FALSE),"")</f>
        <v/>
      </c>
      <c r="AD446" s="23" t="str">
        <f>IFERROR(VLOOKUP(B446,'[1]RICEW Tracker'!$C$17:$H$95,5,FALSE),"")</f>
        <v/>
      </c>
      <c r="AE446" s="23" t="str">
        <f>IFERROR(VLOOKUP(B446,'[1]RICEW Tracker'!$C$17:$H$95,6,FALSE),"")</f>
        <v/>
      </c>
      <c r="AF446" s="23" t="str">
        <f>IFERROR(VLOOKUP(B446,'[1]RICEW Tracker'!$C$17:$H$95,7,FALSE),"")</f>
        <v/>
      </c>
      <c r="AG446" s="23" t="str">
        <f>IFERROR(VLOOKUP(D446,'[1]RICEW Tracker'!$C$17:$H$95,8,FALSE),"")</f>
        <v/>
      </c>
      <c r="AH446" s="24" t="str">
        <f t="shared" si="6"/>
        <v/>
      </c>
      <c r="AI446" s="37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1"/>
      <c r="BL446" s="41"/>
      <c r="BM446" s="41"/>
      <c r="BN446" s="41"/>
      <c r="BO446" s="41"/>
      <c r="BP446" s="41"/>
      <c r="BQ446" s="41"/>
      <c r="BR446" s="41"/>
      <c r="BS446" s="41"/>
      <c r="BT446" s="41"/>
      <c r="BU446" s="41"/>
      <c r="BV446" s="41"/>
      <c r="BW446" s="41"/>
      <c r="BX446" s="41"/>
      <c r="BY446" s="41"/>
      <c r="BZ446" s="41"/>
      <c r="CA446" s="41"/>
      <c r="CB446" s="41"/>
      <c r="CC446" s="41"/>
      <c r="CD446" s="41"/>
      <c r="CE446" s="41"/>
      <c r="CF446" s="41"/>
      <c r="CG446" s="41"/>
      <c r="CH446" s="41"/>
      <c r="CI446" s="41"/>
      <c r="CJ446" s="41"/>
      <c r="CK446" s="41"/>
      <c r="CL446" s="41"/>
      <c r="CM446" s="41"/>
      <c r="CN446" s="41"/>
      <c r="CO446" s="41"/>
      <c r="CP446" s="41"/>
      <c r="CQ446" s="41"/>
      <c r="CR446" s="41"/>
      <c r="CS446" s="41"/>
      <c r="CT446" s="41"/>
      <c r="CU446" s="41"/>
      <c r="CV446" s="41"/>
      <c r="CW446" s="41"/>
      <c r="CX446" s="41"/>
      <c r="CY446" s="41"/>
      <c r="CZ446" s="41"/>
      <c r="DA446" s="41"/>
      <c r="DB446" s="41"/>
      <c r="DC446" s="41"/>
      <c r="DD446" s="41"/>
      <c r="DE446" s="41"/>
      <c r="DF446" s="41"/>
      <c r="DG446" s="41"/>
      <c r="DH446" s="41"/>
      <c r="DI446" s="41"/>
      <c r="DJ446" s="41"/>
      <c r="DK446" s="41"/>
      <c r="DL446" s="41"/>
      <c r="DM446" s="41"/>
      <c r="DN446" s="41"/>
      <c r="DO446" s="41"/>
      <c r="DP446" s="41"/>
      <c r="DQ446" s="41"/>
      <c r="DR446" s="41"/>
      <c r="DS446" s="41"/>
      <c r="DT446" s="41"/>
      <c r="DU446" s="41"/>
      <c r="DV446" s="41"/>
      <c r="DW446" s="41"/>
      <c r="DX446" s="41"/>
      <c r="DY446" s="41"/>
      <c r="DZ446" s="41"/>
      <c r="EA446" s="41"/>
      <c r="EB446" s="41"/>
      <c r="EC446" s="41"/>
    </row>
    <row r="447" spans="1:133" s="41" customFormat="1" ht="15" hidden="1" customHeight="1" x14ac:dyDescent="0.25">
      <c r="A447" s="14" t="e">
        <f>VLOOKUP(WICERMaster[[#This Row],[RICEW ID]],[1]Sheet4!#REF!,1,FALSE)</f>
        <v>#REF!</v>
      </c>
      <c r="B447" s="15" t="s">
        <v>984</v>
      </c>
      <c r="C447" s="16" t="s">
        <v>985</v>
      </c>
      <c r="D447" s="16" t="s">
        <v>59</v>
      </c>
      <c r="E447" s="19" t="s">
        <v>69</v>
      </c>
      <c r="F447" s="19"/>
      <c r="G447" s="18" t="s">
        <v>34</v>
      </c>
      <c r="H447" s="18" t="s">
        <v>34</v>
      </c>
      <c r="I447" s="18" t="s">
        <v>35</v>
      </c>
      <c r="J447" s="17" t="s">
        <v>36</v>
      </c>
      <c r="K447" s="32" t="s">
        <v>100</v>
      </c>
      <c r="L447" s="46" t="e">
        <f>VLOOKUP(B447,'[1]SQA Execution Plan'!$C$13:$BG$76,51,FALSE)</f>
        <v>#N/A</v>
      </c>
      <c r="M447" s="67" t="s">
        <v>155</v>
      </c>
      <c r="N447" s="47" t="e">
        <f>VLOOKUP(B447,'[1]SQA Execution Plan'!$C$13:$BG$76,54,FALSE)</f>
        <v>#N/A</v>
      </c>
      <c r="O447" s="47" t="e">
        <f>VLOOKUP(B447,'[1]SQA Execution Plan'!$C$13:$BG$76,55,FALSE)</f>
        <v>#N/A</v>
      </c>
      <c r="P447" s="47" t="e">
        <f>VLOOKUP(B447,'[1]SQA Execution Plan'!$C$13:$BG$76,56,FALSE)</f>
        <v>#N/A</v>
      </c>
      <c r="Q447" s="47" t="e">
        <f>VLOOKUP(B447,'[1]SQA Execution Plan'!$C$13:$BG$76,57,FALSE)</f>
        <v>#N/A</v>
      </c>
      <c r="R447" s="47"/>
      <c r="S447" s="29" t="e">
        <f>#REF!+3</f>
        <v>#REF!</v>
      </c>
      <c r="T447" s="29"/>
      <c r="U447" s="29"/>
      <c r="V447" s="29"/>
      <c r="W447" s="29"/>
      <c r="X447" s="29"/>
      <c r="Y447" s="29"/>
      <c r="Z447" s="21" t="s">
        <v>42</v>
      </c>
      <c r="AA447" s="23"/>
      <c r="AB447" s="23" t="str">
        <f>IFERROR(VLOOKUP(B447,'[1]RICEW Tracker'!$C$10:$H$95,3,FALSE),"")</f>
        <v/>
      </c>
      <c r="AC447" s="23" t="str">
        <f>IFERROR(VLOOKUP(B447,'[1]RICEW Tracker'!$C$17:$H$95,4,FALSE),"")</f>
        <v/>
      </c>
      <c r="AD447" s="23" t="str">
        <f>IFERROR(VLOOKUP(B447,'[1]RICEW Tracker'!$C$17:$H$95,5,FALSE),"")</f>
        <v/>
      </c>
      <c r="AE447" s="23" t="str">
        <f>IFERROR(VLOOKUP(B447,'[1]RICEW Tracker'!$C$17:$H$95,6,FALSE),"")</f>
        <v/>
      </c>
      <c r="AF447" s="23" t="str">
        <f>IFERROR(VLOOKUP(B447,'[1]RICEW Tracker'!$C$17:$H$95,7,FALSE),"")</f>
        <v/>
      </c>
      <c r="AG447" s="23" t="str">
        <f>IFERROR(VLOOKUP(D447,'[1]RICEW Tracker'!$C$17:$H$95,8,FALSE),"")</f>
        <v/>
      </c>
      <c r="AH447" s="24" t="str">
        <f t="shared" si="6"/>
        <v/>
      </c>
      <c r="AI447" s="37"/>
    </row>
    <row r="448" spans="1:133" s="26" customFormat="1" ht="15" hidden="1" customHeight="1" x14ac:dyDescent="0.25">
      <c r="A448" s="14" t="e">
        <f>VLOOKUP(WICERMaster[[#This Row],[RICEW ID]],[1]Sheet4!#REF!,1,FALSE)</f>
        <v>#REF!</v>
      </c>
      <c r="B448" s="15" t="s">
        <v>988</v>
      </c>
      <c r="C448" s="25" t="s">
        <v>989</v>
      </c>
      <c r="D448" s="16" t="s">
        <v>59</v>
      </c>
      <c r="E448" s="19" t="s">
        <v>69</v>
      </c>
      <c r="F448" s="19"/>
      <c r="G448" s="18" t="s">
        <v>34</v>
      </c>
      <c r="H448" s="18" t="s">
        <v>34</v>
      </c>
      <c r="I448" s="18" t="s">
        <v>35</v>
      </c>
      <c r="J448" s="17" t="s">
        <v>36</v>
      </c>
      <c r="K448" s="32" t="s">
        <v>100</v>
      </c>
      <c r="L448" s="31">
        <v>43329</v>
      </c>
      <c r="M448" s="66" t="s">
        <v>101</v>
      </c>
      <c r="N448" s="19">
        <v>7</v>
      </c>
      <c r="O448" s="19"/>
      <c r="P448" s="19"/>
      <c r="Q448" s="19">
        <f>N448</f>
        <v>7</v>
      </c>
      <c r="R448" s="19"/>
      <c r="S448" s="29">
        <v>43329</v>
      </c>
      <c r="T448" s="29"/>
      <c r="U448" s="29"/>
      <c r="V448" s="29"/>
      <c r="W448" s="29"/>
      <c r="X448" s="29"/>
      <c r="Y448" s="29"/>
      <c r="Z448" s="21" t="s">
        <v>102</v>
      </c>
      <c r="AA448" s="23"/>
      <c r="AB448" s="23" t="str">
        <f>IFERROR(VLOOKUP(B448,'[1]RICEW Tracker'!$C$10:$H$95,3,FALSE),"")</f>
        <v/>
      </c>
      <c r="AC448" s="23" t="str">
        <f>IFERROR(VLOOKUP(B448,'[1]RICEW Tracker'!$C$17:$H$95,4,FALSE),"")</f>
        <v/>
      </c>
      <c r="AD448" s="23" t="str">
        <f>IFERROR(VLOOKUP(B448,'[1]RICEW Tracker'!$C$17:$H$95,5,FALSE),"")</f>
        <v/>
      </c>
      <c r="AE448" s="23" t="str">
        <f>IFERROR(VLOOKUP(B448,'[1]RICEW Tracker'!$C$17:$H$95,6,FALSE),"")</f>
        <v/>
      </c>
      <c r="AF448" s="23" t="str">
        <f>IFERROR(VLOOKUP(B448,'[1]RICEW Tracker'!$C$17:$H$95,7,FALSE),"")</f>
        <v/>
      </c>
      <c r="AG448" s="23" t="str">
        <f>IFERROR(VLOOKUP(D448,'[1]RICEW Tracker'!$C$17:$H$95,8,FALSE),"")</f>
        <v/>
      </c>
      <c r="AH448" s="24" t="str">
        <f t="shared" si="6"/>
        <v>Not Started</v>
      </c>
      <c r="AI448" s="37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1"/>
      <c r="BL448" s="41"/>
      <c r="BM448" s="41"/>
      <c r="BN448" s="41"/>
      <c r="BO448" s="41"/>
      <c r="BP448" s="41"/>
      <c r="BQ448" s="41"/>
      <c r="BR448" s="41"/>
      <c r="BS448" s="41"/>
      <c r="BT448" s="41"/>
      <c r="BU448" s="41"/>
      <c r="BV448" s="41"/>
      <c r="BW448" s="41"/>
      <c r="BX448" s="41"/>
      <c r="BY448" s="41"/>
      <c r="BZ448" s="41"/>
      <c r="CA448" s="41"/>
      <c r="CB448" s="41"/>
      <c r="CC448" s="41"/>
      <c r="CD448" s="41"/>
      <c r="CE448" s="41"/>
      <c r="CF448" s="41"/>
      <c r="CG448" s="41"/>
      <c r="CH448" s="41"/>
      <c r="CI448" s="41"/>
      <c r="CJ448" s="41"/>
      <c r="CK448" s="41"/>
      <c r="CL448" s="41"/>
      <c r="CM448" s="41"/>
      <c r="CN448" s="41"/>
      <c r="CO448" s="41"/>
      <c r="CP448" s="41"/>
      <c r="CQ448" s="41"/>
      <c r="CR448" s="41"/>
      <c r="CS448" s="41"/>
      <c r="CT448" s="41"/>
      <c r="CU448" s="41"/>
      <c r="CV448" s="41"/>
      <c r="CW448" s="41"/>
      <c r="CX448" s="41"/>
      <c r="CY448" s="41"/>
      <c r="CZ448" s="41"/>
      <c r="DA448" s="41"/>
      <c r="DB448" s="41"/>
      <c r="DC448" s="41"/>
      <c r="DD448" s="41"/>
      <c r="DE448" s="41"/>
      <c r="DF448" s="41"/>
      <c r="DG448" s="41"/>
      <c r="DH448" s="41"/>
      <c r="DI448" s="41"/>
      <c r="DJ448" s="41"/>
      <c r="DK448" s="41"/>
      <c r="DL448" s="41"/>
      <c r="DM448" s="41"/>
      <c r="DN448" s="41"/>
      <c r="DO448" s="41"/>
      <c r="DP448" s="41"/>
      <c r="DQ448" s="41"/>
      <c r="DR448" s="41"/>
      <c r="DS448" s="41"/>
      <c r="DT448" s="41"/>
      <c r="DU448" s="41"/>
      <c r="DV448" s="41"/>
      <c r="DW448" s="41"/>
      <c r="DX448" s="41"/>
      <c r="DY448" s="41"/>
      <c r="DZ448" s="41"/>
      <c r="EA448" s="41"/>
      <c r="EB448" s="41"/>
      <c r="EC448" s="41"/>
    </row>
    <row r="449" spans="1:133" s="26" customFormat="1" ht="15" hidden="1" customHeight="1" x14ac:dyDescent="0.25">
      <c r="A449" s="14" t="e">
        <f>VLOOKUP(WICERMaster[[#This Row],[RICEW ID]],[1]Sheet4!#REF!,1,FALSE)</f>
        <v>#REF!</v>
      </c>
      <c r="B449" s="15" t="s">
        <v>990</v>
      </c>
      <c r="C449" s="16" t="s">
        <v>991</v>
      </c>
      <c r="D449" s="16" t="s">
        <v>59</v>
      </c>
      <c r="E449" s="19" t="s">
        <v>69</v>
      </c>
      <c r="F449" s="19"/>
      <c r="G449" s="18" t="s">
        <v>34</v>
      </c>
      <c r="H449" s="18" t="s">
        <v>34</v>
      </c>
      <c r="I449" s="18" t="s">
        <v>35</v>
      </c>
      <c r="J449" s="17" t="s">
        <v>36</v>
      </c>
      <c r="K449" s="19" t="s">
        <v>37</v>
      </c>
      <c r="L449" s="31">
        <f>VLOOKUP(B449,'[2]Data from Pivot'!$F$4:$G$224,2,FALSE)</f>
        <v>43235</v>
      </c>
      <c r="M449" s="67" t="s">
        <v>38</v>
      </c>
      <c r="N449" s="19" t="str">
        <f>IFERROR(VLOOKUP(B449,'[1]SQA Test design plan'!$F$4:$K$400,3,FALSE),"")</f>
        <v/>
      </c>
      <c r="O449" s="19" t="str">
        <f>IFERROR(VLOOKUP(B449,'[1]SQA Test design plan'!$F$4:$K$400,4,FALSE),"")</f>
        <v/>
      </c>
      <c r="P449" s="19" t="str">
        <f>IFERROR(VLOOKUP(B449,'[1]SQA Test design plan'!$F$4:$K$400,5,FALSE),"")</f>
        <v/>
      </c>
      <c r="Q449" s="19" t="str">
        <f>IFERROR(VLOOKUP(B449,'[1]SQA Test design plan'!$F$4:$K$400,6,FALSE),"")</f>
        <v/>
      </c>
      <c r="R449" s="19"/>
      <c r="S449" s="29">
        <v>43298</v>
      </c>
      <c r="T449" s="29"/>
      <c r="U449" s="29"/>
      <c r="V449" s="29"/>
      <c r="W449" s="29"/>
      <c r="X449" s="29"/>
      <c r="Y449" s="29"/>
      <c r="Z449" s="21" t="s">
        <v>42</v>
      </c>
      <c r="AA449" s="23"/>
      <c r="AB449" s="23" t="str">
        <f>IFERROR(VLOOKUP(B449,'[1]RICEW Tracker'!$C$10:$H$95,3,FALSE),"")</f>
        <v/>
      </c>
      <c r="AC449" s="23" t="str">
        <f>IFERROR(VLOOKUP(B449,'[1]RICEW Tracker'!$C$17:$H$95,4,FALSE),"")</f>
        <v/>
      </c>
      <c r="AD449" s="23" t="str">
        <f>IFERROR(VLOOKUP(B449,'[1]RICEW Tracker'!$C$17:$H$95,5,FALSE),"")</f>
        <v/>
      </c>
      <c r="AE449" s="23" t="str">
        <f>IFERROR(VLOOKUP(B449,'[1]RICEW Tracker'!$C$17:$H$95,6,FALSE),"")</f>
        <v/>
      </c>
      <c r="AF449" s="23" t="str">
        <f>IFERROR(VLOOKUP(B449,'[1]RICEW Tracker'!$C$17:$H$95,7,FALSE),"")</f>
        <v/>
      </c>
      <c r="AG449" s="23" t="str">
        <f>IFERROR(VLOOKUP(D449,'[1]RICEW Tracker'!$C$17:$H$95,8,FALSE),"")</f>
        <v/>
      </c>
      <c r="AH449" s="24" t="str">
        <f t="shared" si="6"/>
        <v>Not Started</v>
      </c>
      <c r="AI449" s="37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1"/>
      <c r="BL449" s="41"/>
      <c r="BM449" s="41"/>
      <c r="BN449" s="41"/>
      <c r="BO449" s="41"/>
      <c r="BP449" s="41"/>
      <c r="BQ449" s="41"/>
      <c r="BR449" s="41"/>
      <c r="BS449" s="41"/>
      <c r="BT449" s="41"/>
      <c r="BU449" s="41"/>
      <c r="BV449" s="41"/>
      <c r="BW449" s="41"/>
      <c r="BX449" s="41"/>
      <c r="BY449" s="41"/>
      <c r="BZ449" s="41"/>
      <c r="CA449" s="41"/>
      <c r="CB449" s="41"/>
      <c r="CC449" s="41"/>
      <c r="CD449" s="41"/>
      <c r="CE449" s="41"/>
      <c r="CF449" s="41"/>
      <c r="CG449" s="41"/>
      <c r="CH449" s="41"/>
      <c r="CI449" s="41"/>
      <c r="CJ449" s="41"/>
      <c r="CK449" s="41"/>
      <c r="CL449" s="41"/>
      <c r="CM449" s="41"/>
      <c r="CN449" s="41"/>
      <c r="CO449" s="41"/>
      <c r="CP449" s="41"/>
      <c r="CQ449" s="41"/>
      <c r="CR449" s="41"/>
      <c r="CS449" s="41"/>
      <c r="CT449" s="41"/>
      <c r="CU449" s="41"/>
      <c r="CV449" s="41"/>
      <c r="CW449" s="41"/>
      <c r="CX449" s="41"/>
      <c r="CY449" s="41"/>
      <c r="CZ449" s="41"/>
      <c r="DA449" s="41"/>
      <c r="DB449" s="41"/>
      <c r="DC449" s="41"/>
      <c r="DD449" s="41"/>
      <c r="DE449" s="41"/>
      <c r="DF449" s="41"/>
      <c r="DG449" s="41"/>
      <c r="DH449" s="41"/>
      <c r="DI449" s="41"/>
      <c r="DJ449" s="41"/>
      <c r="DK449" s="41"/>
      <c r="DL449" s="41"/>
      <c r="DM449" s="41"/>
      <c r="DN449" s="41"/>
      <c r="DO449" s="41"/>
      <c r="DP449" s="41"/>
      <c r="DQ449" s="41"/>
      <c r="DR449" s="41"/>
      <c r="DS449" s="41"/>
      <c r="DT449" s="41"/>
      <c r="DU449" s="41"/>
      <c r="DV449" s="41"/>
      <c r="DW449" s="41"/>
      <c r="DX449" s="41"/>
      <c r="DY449" s="41"/>
      <c r="DZ449" s="41"/>
      <c r="EA449" s="41"/>
      <c r="EB449" s="41"/>
      <c r="EC449" s="41"/>
    </row>
    <row r="450" spans="1:133" s="26" customFormat="1" ht="15" hidden="1" customHeight="1" x14ac:dyDescent="0.25">
      <c r="A450" s="14" t="e">
        <f>VLOOKUP(WICERMaster[[#This Row],[RICEW ID]],[1]Sheet4!#REF!,1,FALSE)</f>
        <v>#REF!</v>
      </c>
      <c r="B450" s="15" t="s">
        <v>992</v>
      </c>
      <c r="C450" s="16" t="s">
        <v>993</v>
      </c>
      <c r="D450" s="16" t="s">
        <v>59</v>
      </c>
      <c r="E450" s="19" t="s">
        <v>69</v>
      </c>
      <c r="F450" s="19"/>
      <c r="G450" s="18" t="s">
        <v>45</v>
      </c>
      <c r="H450" s="18" t="s">
        <v>34</v>
      </c>
      <c r="I450" s="18" t="s">
        <v>35</v>
      </c>
      <c r="J450" s="17" t="s">
        <v>36</v>
      </c>
      <c r="K450" s="19" t="s">
        <v>37</v>
      </c>
      <c r="L450" s="38">
        <f>VLOOKUP(B450,'[2]Data from Pivot'!$F$4:$G$224,2,FALSE)</f>
        <v>43263</v>
      </c>
      <c r="M450" s="67" t="s">
        <v>155</v>
      </c>
      <c r="N450" s="39" t="str">
        <f>IFERROR(VLOOKUP(B450,'[1]SQA Test design plan'!$F$4:$K$400,3,FALSE),"")</f>
        <v/>
      </c>
      <c r="O450" s="39" t="str">
        <f>IFERROR(VLOOKUP(B450,'[1]SQA Test design plan'!$F$4:$K$400,4,FALSE),"")</f>
        <v/>
      </c>
      <c r="P450" s="39">
        <v>2</v>
      </c>
      <c r="Q450" s="39" t="str">
        <f>IFERROR(VLOOKUP(B450,'[1]SQA Test design plan'!$F$4:$K$400,6,FALSE),"")</f>
        <v/>
      </c>
      <c r="R450" s="39"/>
      <c r="S450" s="29">
        <v>43283</v>
      </c>
      <c r="T450" s="29"/>
      <c r="U450" s="29"/>
      <c r="V450" s="29"/>
      <c r="W450" s="29"/>
      <c r="X450" s="29"/>
      <c r="Y450" s="29"/>
      <c r="Z450" s="21" t="s">
        <v>42</v>
      </c>
      <c r="AA450" s="36">
        <v>43283</v>
      </c>
      <c r="AB450" s="23" t="str">
        <f>IFERROR(VLOOKUP(B450,'[1]RICEW Tracker'!$C$10:$H$95,3,FALSE),"")</f>
        <v/>
      </c>
      <c r="AC450" s="23" t="str">
        <f>IFERROR(VLOOKUP(B450,'[1]RICEW Tracker'!$C$17:$H$95,4,FALSE),"")</f>
        <v/>
      </c>
      <c r="AD450" s="23" t="str">
        <f>IFERROR(VLOOKUP(B450,'[1]RICEW Tracker'!$C$17:$H$95,5,FALSE),"")</f>
        <v/>
      </c>
      <c r="AE450" s="23" t="str">
        <f>IFERROR(VLOOKUP(B450,'[1]RICEW Tracker'!$C$17:$H$95,6,FALSE),"")</f>
        <v/>
      </c>
      <c r="AF450" s="23" t="str">
        <f>IFERROR(VLOOKUP(B450,'[1]RICEW Tracker'!$C$17:$H$95,7,FALSE),"")</f>
        <v/>
      </c>
      <c r="AG450" s="23" t="str">
        <f>IFERROR(VLOOKUP(D450,'[1]RICEW Tracker'!$C$17:$H$95,8,FALSE),"")</f>
        <v/>
      </c>
      <c r="AH450" s="24" t="str">
        <f t="shared" si="6"/>
        <v>Not Started</v>
      </c>
      <c r="AI450" s="37" t="e">
        <f>AB450/N450</f>
        <v>#VALUE!</v>
      </c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1"/>
      <c r="BL450" s="41"/>
      <c r="BM450" s="41"/>
      <c r="BN450" s="41"/>
      <c r="BO450" s="41"/>
      <c r="BP450" s="41"/>
      <c r="BQ450" s="41"/>
      <c r="BR450" s="41"/>
      <c r="BS450" s="41"/>
      <c r="BT450" s="41"/>
      <c r="BU450" s="41"/>
      <c r="BV450" s="41"/>
      <c r="BW450" s="41"/>
      <c r="BX450" s="41"/>
      <c r="BY450" s="41"/>
      <c r="BZ450" s="41"/>
      <c r="CA450" s="41"/>
      <c r="CB450" s="41"/>
      <c r="CC450" s="41"/>
      <c r="CD450" s="41"/>
      <c r="CE450" s="41"/>
      <c r="CF450" s="41"/>
      <c r="CG450" s="41"/>
      <c r="CH450" s="41"/>
      <c r="CI450" s="41"/>
      <c r="CJ450" s="41"/>
      <c r="CK450" s="41"/>
      <c r="CL450" s="41"/>
      <c r="CM450" s="41"/>
      <c r="CN450" s="41"/>
      <c r="CO450" s="41"/>
      <c r="CP450" s="41"/>
      <c r="CQ450" s="41"/>
      <c r="CR450" s="41"/>
      <c r="CS450" s="41"/>
      <c r="CT450" s="41"/>
      <c r="CU450" s="41"/>
      <c r="CV450" s="41"/>
      <c r="CW450" s="41"/>
      <c r="CX450" s="41"/>
      <c r="CY450" s="41"/>
      <c r="CZ450" s="41"/>
      <c r="DA450" s="41"/>
      <c r="DB450" s="41"/>
      <c r="DC450" s="41"/>
      <c r="DD450" s="41"/>
      <c r="DE450" s="41"/>
      <c r="DF450" s="41"/>
      <c r="DG450" s="41"/>
      <c r="DH450" s="41"/>
      <c r="DI450" s="41"/>
      <c r="DJ450" s="41"/>
      <c r="DK450" s="41"/>
      <c r="DL450" s="41"/>
      <c r="DM450" s="41"/>
      <c r="DN450" s="41"/>
      <c r="DO450" s="41"/>
      <c r="DP450" s="41"/>
      <c r="DQ450" s="41"/>
      <c r="DR450" s="41"/>
      <c r="DS450" s="41"/>
      <c r="DT450" s="41"/>
      <c r="DU450" s="41"/>
      <c r="DV450" s="41"/>
      <c r="DW450" s="41"/>
      <c r="DX450" s="41"/>
      <c r="DY450" s="41"/>
      <c r="DZ450" s="41"/>
      <c r="EA450" s="41"/>
      <c r="EB450" s="41"/>
      <c r="EC450" s="41"/>
    </row>
    <row r="451" spans="1:133" s="14" customFormat="1" ht="15" hidden="1" customHeight="1" x14ac:dyDescent="0.25">
      <c r="A451" s="14" t="e">
        <f>VLOOKUP(WICERMaster[[#This Row],[RICEW ID]],[1]Sheet4!#REF!,1,FALSE)</f>
        <v>#REF!</v>
      </c>
      <c r="B451" s="15" t="s">
        <v>994</v>
      </c>
      <c r="C451" s="16" t="s">
        <v>995</v>
      </c>
      <c r="D451" s="16" t="s">
        <v>59</v>
      </c>
      <c r="E451" s="19" t="s">
        <v>69</v>
      </c>
      <c r="F451" s="19"/>
      <c r="G451" s="18" t="s">
        <v>45</v>
      </c>
      <c r="H451" s="18" t="s">
        <v>34</v>
      </c>
      <c r="I451" s="18" t="s">
        <v>35</v>
      </c>
      <c r="J451" s="17" t="s">
        <v>36</v>
      </c>
      <c r="K451" s="19" t="s">
        <v>37</v>
      </c>
      <c r="L451" s="31">
        <f>VLOOKUP(B451,'[2]Data from Pivot'!$F$4:$G$224,2,FALSE)</f>
        <v>43259</v>
      </c>
      <c r="M451" s="67" t="s">
        <v>38</v>
      </c>
      <c r="N451" s="19" t="str">
        <f>IFERROR(VLOOKUP(B451,'[1]SQA Test design plan'!$F$4:$K$400,3,FALSE),"")</f>
        <v/>
      </c>
      <c r="O451" s="19" t="str">
        <f>IFERROR(VLOOKUP(B451,'[1]SQA Test design plan'!$F$4:$K$400,4,FALSE),"")</f>
        <v/>
      </c>
      <c r="P451" s="19" t="str">
        <f>IFERROR(VLOOKUP(B451,'[1]SQA Test design plan'!$F$4:$K$400,5,FALSE),"")</f>
        <v/>
      </c>
      <c r="Q451" s="19" t="str">
        <f>IFERROR(VLOOKUP(B451,'[1]SQA Test design plan'!$F$4:$K$400,6,FALSE),"")</f>
        <v/>
      </c>
      <c r="R451" s="19"/>
      <c r="S451" s="29">
        <v>43298</v>
      </c>
      <c r="T451" s="29"/>
      <c r="U451" s="29"/>
      <c r="V451" s="29"/>
      <c r="W451" s="29"/>
      <c r="X451" s="29"/>
      <c r="Y451" s="29"/>
      <c r="Z451" s="21" t="s">
        <v>42</v>
      </c>
      <c r="AA451" s="23"/>
      <c r="AB451" s="23" t="str">
        <f>IFERROR(VLOOKUP(B451,'[1]RICEW Tracker'!$C$10:$H$95,3,FALSE),"")</f>
        <v/>
      </c>
      <c r="AC451" s="23" t="str">
        <f>IFERROR(VLOOKUP(B451,'[1]RICEW Tracker'!$C$17:$H$95,4,FALSE),"")</f>
        <v/>
      </c>
      <c r="AD451" s="23" t="str">
        <f>IFERROR(VLOOKUP(B451,'[1]RICEW Tracker'!$C$17:$H$95,5,FALSE),"")</f>
        <v/>
      </c>
      <c r="AE451" s="23" t="str">
        <f>IFERROR(VLOOKUP(B451,'[1]RICEW Tracker'!$C$17:$H$95,6,FALSE),"")</f>
        <v/>
      </c>
      <c r="AF451" s="23" t="str">
        <f>IFERROR(VLOOKUP(B451,'[1]RICEW Tracker'!$C$17:$H$95,7,FALSE),"")</f>
        <v/>
      </c>
      <c r="AG451" s="23" t="str">
        <f>IFERROR(VLOOKUP(D451,'[1]RICEW Tracker'!$C$17:$H$95,8,FALSE),"")</f>
        <v/>
      </c>
      <c r="AH451" s="24" t="str">
        <f t="shared" ref="AH451:AH514" si="7">IFERROR(IF(AND(AB451&gt;0,AC451=0,AD451=0,AE451=0,AF451="",N451=AB451),"Completed",IF(AND(AB451="",AC451="",AD451="",AE451="",AF451=""),"Not Started","Pending")),"")</f>
        <v>Not Started</v>
      </c>
      <c r="AI451" s="37"/>
    </row>
    <row r="452" spans="1:133" s="26" customFormat="1" ht="15" hidden="1" customHeight="1" x14ac:dyDescent="0.25">
      <c r="A452" s="14" t="e">
        <f>VLOOKUP(WICERMaster[[#This Row],[RICEW ID]],[1]Sheet4!#REF!,1,FALSE)</f>
        <v>#REF!</v>
      </c>
      <c r="B452" s="15" t="s">
        <v>996</v>
      </c>
      <c r="C452" s="16" t="s">
        <v>997</v>
      </c>
      <c r="D452" s="16" t="s">
        <v>59</v>
      </c>
      <c r="E452" s="19" t="s">
        <v>69</v>
      </c>
      <c r="F452" s="19"/>
      <c r="G452" s="18" t="s">
        <v>34</v>
      </c>
      <c r="H452" s="18" t="s">
        <v>34</v>
      </c>
      <c r="I452" s="18" t="s">
        <v>35</v>
      </c>
      <c r="J452" s="17" t="s">
        <v>36</v>
      </c>
      <c r="K452" s="19" t="s">
        <v>37</v>
      </c>
      <c r="L452" s="31">
        <f>VLOOKUP(B452,'[2]Data from Pivot'!$F$4:$G$224,2,FALSE)</f>
        <v>43263</v>
      </c>
      <c r="M452" s="67" t="s">
        <v>38</v>
      </c>
      <c r="N452" s="19" t="str">
        <f>IFERROR(VLOOKUP(B452,'[1]SQA Test design plan'!$F$4:$K$400,3,FALSE),"")</f>
        <v/>
      </c>
      <c r="O452" s="19" t="str">
        <f>IFERROR(VLOOKUP(B452,'[1]SQA Test design plan'!$F$4:$K$400,4,FALSE),"")</f>
        <v/>
      </c>
      <c r="P452" s="19" t="str">
        <f>IFERROR(VLOOKUP(B452,'[1]SQA Test design plan'!$F$4:$K$400,5,FALSE),"")</f>
        <v/>
      </c>
      <c r="Q452" s="19" t="str">
        <f>IFERROR(VLOOKUP(B452,'[1]SQA Test design plan'!$F$4:$K$400,6,FALSE),"")</f>
        <v/>
      </c>
      <c r="R452" s="19"/>
      <c r="S452" s="29">
        <v>43298</v>
      </c>
      <c r="T452" s="29"/>
      <c r="U452" s="29"/>
      <c r="V452" s="29"/>
      <c r="W452" s="29"/>
      <c r="X452" s="29"/>
      <c r="Y452" s="29"/>
      <c r="Z452" s="21" t="s">
        <v>42</v>
      </c>
      <c r="AA452" s="23"/>
      <c r="AB452" s="23" t="str">
        <f>IFERROR(VLOOKUP(B452,'[1]RICEW Tracker'!$C$10:$H$95,3,FALSE),"")</f>
        <v/>
      </c>
      <c r="AC452" s="23" t="str">
        <f>IFERROR(VLOOKUP(B452,'[1]RICEW Tracker'!$C$17:$H$95,4,FALSE),"")</f>
        <v/>
      </c>
      <c r="AD452" s="23" t="str">
        <f>IFERROR(VLOOKUP(B452,'[1]RICEW Tracker'!$C$17:$H$95,5,FALSE),"")</f>
        <v/>
      </c>
      <c r="AE452" s="23" t="str">
        <f>IFERROR(VLOOKUP(B452,'[1]RICEW Tracker'!$C$17:$H$95,6,FALSE),"")</f>
        <v/>
      </c>
      <c r="AF452" s="23" t="str">
        <f>IFERROR(VLOOKUP(B452,'[1]RICEW Tracker'!$C$17:$H$95,7,FALSE),"")</f>
        <v/>
      </c>
      <c r="AG452" s="23" t="str">
        <f>IFERROR(VLOOKUP(D452,'[1]RICEW Tracker'!$C$17:$H$95,8,FALSE),"")</f>
        <v/>
      </c>
      <c r="AH452" s="24" t="str">
        <f t="shared" si="7"/>
        <v>Not Started</v>
      </c>
      <c r="AI452" s="37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1"/>
      <c r="BL452" s="41"/>
      <c r="BM452" s="41"/>
      <c r="BN452" s="41"/>
      <c r="BO452" s="41"/>
      <c r="BP452" s="41"/>
      <c r="BQ452" s="41"/>
      <c r="BR452" s="41"/>
      <c r="BS452" s="41"/>
      <c r="BT452" s="41"/>
      <c r="BU452" s="41"/>
      <c r="BV452" s="41"/>
      <c r="BW452" s="41"/>
      <c r="BX452" s="41"/>
      <c r="BY452" s="41"/>
      <c r="BZ452" s="41"/>
      <c r="CA452" s="41"/>
      <c r="CB452" s="41"/>
      <c r="CC452" s="41"/>
      <c r="CD452" s="41"/>
      <c r="CE452" s="41"/>
      <c r="CF452" s="41"/>
      <c r="CG452" s="41"/>
      <c r="CH452" s="41"/>
      <c r="CI452" s="41"/>
      <c r="CJ452" s="41"/>
      <c r="CK452" s="41"/>
      <c r="CL452" s="41"/>
      <c r="CM452" s="41"/>
      <c r="CN452" s="41"/>
      <c r="CO452" s="41"/>
      <c r="CP452" s="41"/>
      <c r="CQ452" s="41"/>
      <c r="CR452" s="41"/>
      <c r="CS452" s="41"/>
      <c r="CT452" s="41"/>
      <c r="CU452" s="41"/>
      <c r="CV452" s="41"/>
      <c r="CW452" s="41"/>
      <c r="CX452" s="41"/>
      <c r="CY452" s="41"/>
      <c r="CZ452" s="41"/>
      <c r="DA452" s="41"/>
      <c r="DB452" s="41"/>
      <c r="DC452" s="41"/>
      <c r="DD452" s="41"/>
      <c r="DE452" s="41"/>
      <c r="DF452" s="41"/>
      <c r="DG452" s="41"/>
      <c r="DH452" s="41"/>
      <c r="DI452" s="41"/>
      <c r="DJ452" s="41"/>
      <c r="DK452" s="41"/>
      <c r="DL452" s="41"/>
      <c r="DM452" s="41"/>
      <c r="DN452" s="41"/>
      <c r="DO452" s="41"/>
      <c r="DP452" s="41"/>
      <c r="DQ452" s="41"/>
      <c r="DR452" s="41"/>
      <c r="DS452" s="41"/>
      <c r="DT452" s="41"/>
      <c r="DU452" s="41"/>
      <c r="DV452" s="41"/>
      <c r="DW452" s="41"/>
      <c r="DX452" s="41"/>
      <c r="DY452" s="41"/>
      <c r="DZ452" s="41"/>
      <c r="EA452" s="41"/>
      <c r="EB452" s="41"/>
      <c r="EC452" s="41"/>
    </row>
    <row r="453" spans="1:133" s="26" customFormat="1" ht="15" hidden="1" customHeight="1" x14ac:dyDescent="0.25">
      <c r="A453" s="14" t="e">
        <f>VLOOKUP(WICERMaster[[#This Row],[RICEW ID]],[1]Sheet4!#REF!,1,FALSE)</f>
        <v>#REF!</v>
      </c>
      <c r="B453" s="15" t="s">
        <v>998</v>
      </c>
      <c r="C453" s="16" t="s">
        <v>999</v>
      </c>
      <c r="D453" s="16" t="s">
        <v>59</v>
      </c>
      <c r="E453" s="19" t="s">
        <v>69</v>
      </c>
      <c r="F453" s="19"/>
      <c r="G453" s="18" t="s">
        <v>45</v>
      </c>
      <c r="H453" s="18" t="s">
        <v>34</v>
      </c>
      <c r="I453" s="18" t="s">
        <v>35</v>
      </c>
      <c r="J453" s="17" t="s">
        <v>36</v>
      </c>
      <c r="K453" s="19" t="s">
        <v>37</v>
      </c>
      <c r="L453" s="31">
        <f>VLOOKUP(B453,'[2]Data from Pivot'!$F$4:$G$224,2,FALSE)</f>
        <v>43266</v>
      </c>
      <c r="M453" s="67" t="s">
        <v>38</v>
      </c>
      <c r="N453" s="19" t="str">
        <f>IFERROR(VLOOKUP(B453,'[1]SQA Test design plan'!$F$4:$K$400,3,FALSE),"")</f>
        <v/>
      </c>
      <c r="O453" s="19" t="str">
        <f>IFERROR(VLOOKUP(B453,'[1]SQA Test design plan'!$F$4:$K$400,4,FALSE),"")</f>
        <v/>
      </c>
      <c r="P453" s="19" t="str">
        <f>IFERROR(VLOOKUP(B453,'[1]SQA Test design plan'!$F$4:$K$400,5,FALSE),"")</f>
        <v/>
      </c>
      <c r="Q453" s="19" t="str">
        <f>IFERROR(VLOOKUP(B453,'[1]SQA Test design plan'!$F$4:$K$400,6,FALSE),"")</f>
        <v/>
      </c>
      <c r="R453" s="19"/>
      <c r="S453" s="29">
        <v>43298</v>
      </c>
      <c r="T453" s="29"/>
      <c r="U453" s="29"/>
      <c r="V453" s="29"/>
      <c r="W453" s="29"/>
      <c r="X453" s="29"/>
      <c r="Y453" s="29"/>
      <c r="Z453" s="21" t="s">
        <v>42</v>
      </c>
      <c r="AA453" s="36"/>
      <c r="AB453" s="23" t="str">
        <f>IFERROR(VLOOKUP(B453,'[1]RICEW Tracker'!$C$10:$H$95,3,FALSE),"")</f>
        <v/>
      </c>
      <c r="AC453" s="23" t="str">
        <f>IFERROR(VLOOKUP(B453,'[1]RICEW Tracker'!$C$17:$H$95,4,FALSE),"")</f>
        <v/>
      </c>
      <c r="AD453" s="23" t="str">
        <f>IFERROR(VLOOKUP(B453,'[1]RICEW Tracker'!$C$17:$H$95,5,FALSE),"")</f>
        <v/>
      </c>
      <c r="AE453" s="23" t="str">
        <f>IFERROR(VLOOKUP(B453,'[1]RICEW Tracker'!$C$17:$H$95,6,FALSE),"")</f>
        <v/>
      </c>
      <c r="AF453" s="23" t="str">
        <f>IFERROR(VLOOKUP(B453,'[1]RICEW Tracker'!$C$17:$H$95,7,FALSE),"")</f>
        <v/>
      </c>
      <c r="AG453" s="23" t="str">
        <f>IFERROR(VLOOKUP(D453,'[1]RICEW Tracker'!$C$17:$H$95,8,FALSE),"")</f>
        <v/>
      </c>
      <c r="AH453" s="24" t="str">
        <f t="shared" si="7"/>
        <v>Not Started</v>
      </c>
      <c r="AI453" s="37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1"/>
      <c r="BL453" s="41"/>
      <c r="BM453" s="41"/>
      <c r="BN453" s="41"/>
      <c r="BO453" s="41"/>
      <c r="BP453" s="41"/>
      <c r="BQ453" s="41"/>
      <c r="BR453" s="41"/>
      <c r="BS453" s="41"/>
      <c r="BT453" s="41"/>
      <c r="BU453" s="41"/>
      <c r="BV453" s="41"/>
      <c r="BW453" s="41"/>
      <c r="BX453" s="41"/>
      <c r="BY453" s="41"/>
      <c r="BZ453" s="41"/>
      <c r="CA453" s="41"/>
      <c r="CB453" s="41"/>
      <c r="CC453" s="41"/>
      <c r="CD453" s="41"/>
      <c r="CE453" s="41"/>
      <c r="CF453" s="41"/>
      <c r="CG453" s="41"/>
      <c r="CH453" s="41"/>
      <c r="CI453" s="41"/>
      <c r="CJ453" s="41"/>
      <c r="CK453" s="41"/>
      <c r="CL453" s="41"/>
      <c r="CM453" s="41"/>
      <c r="CN453" s="41"/>
      <c r="CO453" s="41"/>
      <c r="CP453" s="41"/>
      <c r="CQ453" s="41"/>
      <c r="CR453" s="41"/>
      <c r="CS453" s="41"/>
      <c r="CT453" s="41"/>
      <c r="CU453" s="41"/>
      <c r="CV453" s="41"/>
      <c r="CW453" s="41"/>
      <c r="CX453" s="41"/>
      <c r="CY453" s="41"/>
      <c r="CZ453" s="41"/>
      <c r="DA453" s="41"/>
      <c r="DB453" s="41"/>
      <c r="DC453" s="41"/>
      <c r="DD453" s="41"/>
      <c r="DE453" s="41"/>
      <c r="DF453" s="41"/>
      <c r="DG453" s="41"/>
      <c r="DH453" s="41"/>
      <c r="DI453" s="41"/>
      <c r="DJ453" s="41"/>
      <c r="DK453" s="41"/>
      <c r="DL453" s="41"/>
      <c r="DM453" s="41"/>
      <c r="DN453" s="41"/>
      <c r="DO453" s="41"/>
      <c r="DP453" s="41"/>
      <c r="DQ453" s="41"/>
      <c r="DR453" s="41"/>
      <c r="DS453" s="41"/>
      <c r="DT453" s="41"/>
      <c r="DU453" s="41"/>
      <c r="DV453" s="41"/>
      <c r="DW453" s="41"/>
      <c r="DX453" s="41"/>
      <c r="DY453" s="41"/>
      <c r="DZ453" s="41"/>
      <c r="EA453" s="41"/>
      <c r="EB453" s="41"/>
      <c r="EC453" s="41"/>
    </row>
    <row r="454" spans="1:133" s="26" customFormat="1" ht="15" hidden="1" customHeight="1" x14ac:dyDescent="0.25">
      <c r="A454" s="14" t="e">
        <f>VLOOKUP(WICERMaster[[#This Row],[RICEW ID]],[1]Sheet4!#REF!,1,FALSE)</f>
        <v>#REF!</v>
      </c>
      <c r="B454" s="15" t="s">
        <v>1000</v>
      </c>
      <c r="C454" s="16" t="s">
        <v>1001</v>
      </c>
      <c r="D454" s="16" t="s">
        <v>59</v>
      </c>
      <c r="E454" s="19" t="s">
        <v>69</v>
      </c>
      <c r="F454" s="19"/>
      <c r="G454" s="18" t="s">
        <v>45</v>
      </c>
      <c r="H454" s="18" t="s">
        <v>34</v>
      </c>
      <c r="I454" s="18" t="s">
        <v>35</v>
      </c>
      <c r="J454" s="17" t="s">
        <v>36</v>
      </c>
      <c r="K454" s="19" t="s">
        <v>37</v>
      </c>
      <c r="L454" s="31">
        <f>VLOOKUP(B454,'[2]Data from Pivot'!$F$4:$G$224,2,FALSE)</f>
        <v>43259</v>
      </c>
      <c r="M454" s="67" t="s">
        <v>38</v>
      </c>
      <c r="N454" s="19" t="str">
        <f>IFERROR(VLOOKUP(B454,'[1]SQA Test design plan'!$F$4:$K$400,3,FALSE),"")</f>
        <v/>
      </c>
      <c r="O454" s="19" t="str">
        <f>IFERROR(VLOOKUP(B454,'[1]SQA Test design plan'!$F$4:$K$400,4,FALSE),"")</f>
        <v/>
      </c>
      <c r="P454" s="19" t="str">
        <f>IFERROR(VLOOKUP(B454,'[1]SQA Test design plan'!$F$4:$K$400,5,FALSE),"")</f>
        <v/>
      </c>
      <c r="Q454" s="19" t="str">
        <f>IFERROR(VLOOKUP(B454,'[1]SQA Test design plan'!$F$4:$K$400,6,FALSE),"")</f>
        <v/>
      </c>
      <c r="R454" s="19"/>
      <c r="S454" s="29">
        <v>43298</v>
      </c>
      <c r="T454" s="29"/>
      <c r="U454" s="29"/>
      <c r="V454" s="29"/>
      <c r="W454" s="29"/>
      <c r="X454" s="29"/>
      <c r="Y454" s="29"/>
      <c r="Z454" s="21" t="s">
        <v>42</v>
      </c>
      <c r="AA454" s="36">
        <v>43284</v>
      </c>
      <c r="AB454" s="23" t="str">
        <f>IFERROR(VLOOKUP(B454,'[1]RICEW Tracker'!$C$10:$H$95,3,FALSE),"")</f>
        <v/>
      </c>
      <c r="AC454" s="23" t="str">
        <f>IFERROR(VLOOKUP(B454,'[1]RICEW Tracker'!$C$17:$H$95,4,FALSE),"")</f>
        <v/>
      </c>
      <c r="AD454" s="23" t="str">
        <f>IFERROR(VLOOKUP(B454,'[1]RICEW Tracker'!$C$17:$H$95,5,FALSE),"")</f>
        <v/>
      </c>
      <c r="AE454" s="23" t="str">
        <f>IFERROR(VLOOKUP(B454,'[1]RICEW Tracker'!$C$17:$H$95,6,FALSE),"")</f>
        <v/>
      </c>
      <c r="AF454" s="23" t="str">
        <f>IFERROR(VLOOKUP(B454,'[1]RICEW Tracker'!$C$17:$H$95,7,FALSE),"")</f>
        <v/>
      </c>
      <c r="AG454" s="23" t="str">
        <f>IFERROR(VLOOKUP(D454,'[1]RICEW Tracker'!$C$17:$H$95,8,FALSE),"")</f>
        <v/>
      </c>
      <c r="AH454" s="24" t="str">
        <f t="shared" si="7"/>
        <v>Not Started</v>
      </c>
      <c r="AI454" s="37" t="e">
        <f>AB454/N454</f>
        <v>#VALUE!</v>
      </c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1"/>
      <c r="BL454" s="41"/>
      <c r="BM454" s="41"/>
      <c r="BN454" s="41"/>
      <c r="BO454" s="41"/>
      <c r="BP454" s="41"/>
      <c r="BQ454" s="41"/>
      <c r="BR454" s="41"/>
      <c r="BS454" s="41"/>
      <c r="BT454" s="41"/>
      <c r="BU454" s="41"/>
      <c r="BV454" s="41"/>
      <c r="BW454" s="41"/>
      <c r="BX454" s="41"/>
      <c r="BY454" s="41"/>
      <c r="BZ454" s="41"/>
      <c r="CA454" s="41"/>
      <c r="CB454" s="41"/>
      <c r="CC454" s="41"/>
      <c r="CD454" s="41"/>
      <c r="CE454" s="41"/>
      <c r="CF454" s="41"/>
      <c r="CG454" s="41"/>
      <c r="CH454" s="41"/>
      <c r="CI454" s="41"/>
      <c r="CJ454" s="41"/>
      <c r="CK454" s="41"/>
      <c r="CL454" s="41"/>
      <c r="CM454" s="41"/>
      <c r="CN454" s="41"/>
      <c r="CO454" s="41"/>
      <c r="CP454" s="41"/>
      <c r="CQ454" s="41"/>
      <c r="CR454" s="41"/>
      <c r="CS454" s="41"/>
      <c r="CT454" s="41"/>
      <c r="CU454" s="41"/>
      <c r="CV454" s="41"/>
      <c r="CW454" s="41"/>
      <c r="CX454" s="41"/>
      <c r="CY454" s="41"/>
      <c r="CZ454" s="41"/>
      <c r="DA454" s="41"/>
      <c r="DB454" s="41"/>
      <c r="DC454" s="41"/>
      <c r="DD454" s="41"/>
      <c r="DE454" s="41"/>
      <c r="DF454" s="41"/>
      <c r="DG454" s="41"/>
      <c r="DH454" s="41"/>
      <c r="DI454" s="41"/>
      <c r="DJ454" s="41"/>
      <c r="DK454" s="41"/>
      <c r="DL454" s="41"/>
      <c r="DM454" s="41"/>
      <c r="DN454" s="41"/>
      <c r="DO454" s="41"/>
      <c r="DP454" s="41"/>
      <c r="DQ454" s="41"/>
      <c r="DR454" s="41"/>
      <c r="DS454" s="41"/>
      <c r="DT454" s="41"/>
      <c r="DU454" s="41"/>
      <c r="DV454" s="41"/>
      <c r="DW454" s="41"/>
      <c r="DX454" s="41"/>
      <c r="DY454" s="41"/>
      <c r="DZ454" s="41"/>
      <c r="EA454" s="41"/>
      <c r="EB454" s="41"/>
      <c r="EC454" s="41"/>
    </row>
    <row r="455" spans="1:133" s="26" customFormat="1" ht="15" hidden="1" customHeight="1" x14ac:dyDescent="0.25">
      <c r="A455" s="14" t="e">
        <f>VLOOKUP(WICERMaster[[#This Row],[RICEW ID]],[1]Sheet4!#REF!,1,FALSE)</f>
        <v>#REF!</v>
      </c>
      <c r="B455" s="15" t="s">
        <v>432</v>
      </c>
      <c r="C455" s="16" t="s">
        <v>433</v>
      </c>
      <c r="D455" s="16" t="s">
        <v>59</v>
      </c>
      <c r="E455" s="19" t="s">
        <v>33</v>
      </c>
      <c r="F455" s="19"/>
      <c r="G455" s="18" t="s">
        <v>434</v>
      </c>
      <c r="H455" s="18" t="s">
        <v>434</v>
      </c>
      <c r="I455" s="18" t="s">
        <v>35</v>
      </c>
      <c r="J455" s="18" t="s">
        <v>154</v>
      </c>
      <c r="K455" s="32" t="s">
        <v>100</v>
      </c>
      <c r="L455" s="29">
        <v>43294</v>
      </c>
      <c r="M455" s="66" t="s">
        <v>101</v>
      </c>
      <c r="N455" s="19">
        <v>7</v>
      </c>
      <c r="O455" s="19" t="str">
        <f>IFERROR(VLOOKUP(B455,'[1]SQA Test design plan'!$F$4:$K$400,4,FALSE),"")</f>
        <v/>
      </c>
      <c r="P455" s="19"/>
      <c r="Q455" s="19">
        <f>N455-P455</f>
        <v>7</v>
      </c>
      <c r="R455" s="19"/>
      <c r="S455" s="29">
        <v>43314</v>
      </c>
      <c r="T455" s="29"/>
      <c r="U455" s="29"/>
      <c r="V455" s="29"/>
      <c r="W455" s="29"/>
      <c r="X455" s="29"/>
      <c r="Y455" s="29"/>
      <c r="Z455" s="21" t="s">
        <v>102</v>
      </c>
      <c r="AA455" s="23"/>
      <c r="AB455" s="23" t="str">
        <f>IFERROR(VLOOKUP(B455,'[1]RICEW Tracker'!$C$10:$H$95,3,FALSE),"")</f>
        <v/>
      </c>
      <c r="AC455" s="23" t="str">
        <f>IFERROR(VLOOKUP(B455,'[1]RICEW Tracker'!$C$17:$H$95,4,FALSE),"")</f>
        <v/>
      </c>
      <c r="AD455" s="23" t="str">
        <f>IFERROR(VLOOKUP(B455,'[1]RICEW Tracker'!$C$17:$H$95,5,FALSE),"")</f>
        <v/>
      </c>
      <c r="AE455" s="23" t="str">
        <f>IFERROR(VLOOKUP(B455,'[1]RICEW Tracker'!$C$17:$H$95,6,FALSE),"")</f>
        <v/>
      </c>
      <c r="AF455" s="23" t="str">
        <f>IFERROR(VLOOKUP(B455,'[1]RICEW Tracker'!$C$17:$H$95,7,FALSE),"")</f>
        <v/>
      </c>
      <c r="AG455" s="23" t="str">
        <f>IFERROR(VLOOKUP(D455,'[1]RICEW Tracker'!$C$17:$H$95,8,FALSE),"")</f>
        <v/>
      </c>
      <c r="AH455" s="24" t="str">
        <f t="shared" si="7"/>
        <v>Not Started</v>
      </c>
      <c r="AI455" s="37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1"/>
      <c r="BL455" s="41"/>
      <c r="BM455" s="41"/>
      <c r="BN455" s="41"/>
      <c r="BO455" s="41"/>
      <c r="BP455" s="41"/>
      <c r="BQ455" s="41"/>
      <c r="BR455" s="41"/>
      <c r="BS455" s="41"/>
      <c r="BT455" s="41"/>
      <c r="BU455" s="41"/>
      <c r="BV455" s="41"/>
      <c r="BW455" s="41"/>
      <c r="BX455" s="41"/>
      <c r="BY455" s="41"/>
      <c r="BZ455" s="41"/>
      <c r="CA455" s="41"/>
      <c r="CB455" s="41"/>
      <c r="CC455" s="41"/>
      <c r="CD455" s="41"/>
      <c r="CE455" s="41"/>
      <c r="CF455" s="41"/>
      <c r="CG455" s="41"/>
      <c r="CH455" s="41"/>
      <c r="CI455" s="41"/>
      <c r="CJ455" s="41"/>
      <c r="CK455" s="41"/>
      <c r="CL455" s="41"/>
      <c r="CM455" s="41"/>
      <c r="CN455" s="41"/>
      <c r="CO455" s="41"/>
      <c r="CP455" s="41"/>
      <c r="CQ455" s="41"/>
      <c r="CR455" s="41"/>
      <c r="CS455" s="41"/>
      <c r="CT455" s="41"/>
      <c r="CU455" s="41"/>
      <c r="CV455" s="41"/>
      <c r="CW455" s="41"/>
      <c r="CX455" s="41"/>
      <c r="CY455" s="41"/>
      <c r="CZ455" s="41"/>
      <c r="DA455" s="41"/>
      <c r="DB455" s="41"/>
      <c r="DC455" s="41"/>
      <c r="DD455" s="41"/>
      <c r="DE455" s="41"/>
      <c r="DF455" s="41"/>
      <c r="DG455" s="41"/>
      <c r="DH455" s="41"/>
      <c r="DI455" s="41"/>
      <c r="DJ455" s="41"/>
      <c r="DK455" s="41"/>
      <c r="DL455" s="41"/>
      <c r="DM455" s="41"/>
      <c r="DN455" s="41"/>
      <c r="DO455" s="41"/>
      <c r="DP455" s="41"/>
      <c r="DQ455" s="41"/>
      <c r="DR455" s="41"/>
      <c r="DS455" s="41"/>
      <c r="DT455" s="41"/>
      <c r="DU455" s="41"/>
      <c r="DV455" s="41"/>
      <c r="DW455" s="41"/>
      <c r="DX455" s="41"/>
      <c r="DY455" s="41"/>
      <c r="DZ455" s="41"/>
      <c r="EA455" s="41"/>
      <c r="EB455" s="41"/>
      <c r="EC455" s="41"/>
    </row>
    <row r="456" spans="1:133" s="26" customFormat="1" ht="15" hidden="1" customHeight="1" x14ac:dyDescent="0.25">
      <c r="A456" s="14" t="e">
        <f>VLOOKUP(WICERMaster[[#This Row],[RICEW ID]],[1]Sheet4!#REF!,1,FALSE)</f>
        <v>#REF!</v>
      </c>
      <c r="B456" s="15" t="s">
        <v>986</v>
      </c>
      <c r="C456" s="16" t="s">
        <v>987</v>
      </c>
      <c r="D456" s="16" t="s">
        <v>59</v>
      </c>
      <c r="E456" s="17" t="s">
        <v>69</v>
      </c>
      <c r="F456" s="17"/>
      <c r="G456" s="18" t="s">
        <v>434</v>
      </c>
      <c r="H456" s="18" t="s">
        <v>434</v>
      </c>
      <c r="I456" s="18" t="s">
        <v>736</v>
      </c>
      <c r="J456" s="18" t="s">
        <v>204</v>
      </c>
      <c r="K456" s="32" t="s">
        <v>100</v>
      </c>
      <c r="L456" s="31">
        <v>43308</v>
      </c>
      <c r="M456" s="66" t="s">
        <v>101</v>
      </c>
      <c r="N456" s="19">
        <v>7</v>
      </c>
      <c r="O456" s="19" t="str">
        <f>IFERROR(VLOOKUP(B456,'[1]SQA Test design plan'!$F$4:$K$400,4,FALSE),"")</f>
        <v/>
      </c>
      <c r="P456" s="19"/>
      <c r="Q456" s="19">
        <f>N456-P456</f>
        <v>7</v>
      </c>
      <c r="R456" s="19"/>
      <c r="S456" s="21">
        <v>43314</v>
      </c>
      <c r="T456" s="21"/>
      <c r="U456" s="21"/>
      <c r="V456" s="21"/>
      <c r="W456" s="21"/>
      <c r="X456" s="21"/>
      <c r="Y456" s="21"/>
      <c r="Z456" s="21" t="s">
        <v>102</v>
      </c>
      <c r="AA456" s="23"/>
      <c r="AB456" s="23" t="str">
        <f>IFERROR(VLOOKUP(B456,'[1]RICEW Tracker'!$C$10:$H$95,3,FALSE),"")</f>
        <v/>
      </c>
      <c r="AC456" s="23" t="str">
        <f>IFERROR(VLOOKUP(B456,'[1]RICEW Tracker'!$C$17:$H$95,4,FALSE),"")</f>
        <v/>
      </c>
      <c r="AD456" s="23" t="str">
        <f>IFERROR(VLOOKUP(B456,'[1]RICEW Tracker'!$C$17:$H$95,5,FALSE),"")</f>
        <v/>
      </c>
      <c r="AE456" s="23" t="str">
        <f>IFERROR(VLOOKUP(B456,'[1]RICEW Tracker'!$C$17:$H$95,6,FALSE),"")</f>
        <v/>
      </c>
      <c r="AF456" s="23" t="str">
        <f>IFERROR(VLOOKUP(B456,'[1]RICEW Tracker'!$C$17:$H$95,7,FALSE),"")</f>
        <v/>
      </c>
      <c r="AG456" s="23" t="str">
        <f>IFERROR(VLOOKUP(D456,'[1]RICEW Tracker'!$C$17:$H$95,8,FALSE),"")</f>
        <v/>
      </c>
      <c r="AH456" s="24" t="str">
        <f t="shared" si="7"/>
        <v>Not Started</v>
      </c>
      <c r="AI456" s="37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1"/>
      <c r="BL456" s="41"/>
      <c r="BM456" s="41"/>
      <c r="BN456" s="41"/>
      <c r="BO456" s="41"/>
      <c r="BP456" s="41"/>
      <c r="BQ456" s="41"/>
      <c r="BR456" s="41"/>
      <c r="BS456" s="41"/>
      <c r="BT456" s="41"/>
      <c r="BU456" s="41"/>
      <c r="BV456" s="41"/>
      <c r="BW456" s="41"/>
      <c r="BX456" s="41"/>
      <c r="BY456" s="41"/>
      <c r="BZ456" s="41"/>
      <c r="CA456" s="41"/>
      <c r="CB456" s="41"/>
      <c r="CC456" s="41"/>
      <c r="CD456" s="41"/>
      <c r="CE456" s="41"/>
      <c r="CF456" s="41"/>
      <c r="CG456" s="41"/>
      <c r="CH456" s="41"/>
      <c r="CI456" s="41"/>
      <c r="CJ456" s="41"/>
      <c r="CK456" s="41"/>
      <c r="CL456" s="41"/>
      <c r="CM456" s="41"/>
      <c r="CN456" s="41"/>
      <c r="CO456" s="41"/>
      <c r="CP456" s="41"/>
      <c r="CQ456" s="41"/>
      <c r="CR456" s="41"/>
      <c r="CS456" s="41"/>
      <c r="CT456" s="41"/>
      <c r="CU456" s="41"/>
      <c r="CV456" s="41"/>
      <c r="CW456" s="41"/>
      <c r="CX456" s="41"/>
      <c r="CY456" s="41"/>
      <c r="CZ456" s="41"/>
      <c r="DA456" s="41"/>
      <c r="DB456" s="41"/>
      <c r="DC456" s="41"/>
      <c r="DD456" s="41"/>
      <c r="DE456" s="41"/>
      <c r="DF456" s="41"/>
      <c r="DG456" s="41"/>
      <c r="DH456" s="41"/>
      <c r="DI456" s="41"/>
      <c r="DJ456" s="41"/>
      <c r="DK456" s="41"/>
      <c r="DL456" s="41"/>
      <c r="DM456" s="41"/>
      <c r="DN456" s="41"/>
      <c r="DO456" s="41"/>
      <c r="DP456" s="41"/>
      <c r="DQ456" s="41"/>
      <c r="DR456" s="41"/>
      <c r="DS456" s="41"/>
      <c r="DT456" s="41"/>
      <c r="DU456" s="41"/>
      <c r="DV456" s="41"/>
      <c r="DW456" s="41"/>
      <c r="DX456" s="41"/>
      <c r="DY456" s="41"/>
      <c r="DZ456" s="41"/>
      <c r="EA456" s="41"/>
      <c r="EB456" s="41"/>
      <c r="EC456" s="41"/>
    </row>
    <row r="457" spans="1:133" s="26" customFormat="1" ht="15" hidden="1" customHeight="1" x14ac:dyDescent="0.25">
      <c r="A457" s="14" t="e">
        <f>VLOOKUP(WICERMaster[[#This Row],[RICEW ID]],[1]Sheet4!#REF!,1,FALSE)</f>
        <v>#REF!</v>
      </c>
      <c r="B457" s="15" t="s">
        <v>121</v>
      </c>
      <c r="C457" s="16" t="s">
        <v>122</v>
      </c>
      <c r="D457" s="16" t="s">
        <v>59</v>
      </c>
      <c r="E457" s="17" t="s">
        <v>91</v>
      </c>
      <c r="F457" s="17"/>
      <c r="G457" s="18" t="s">
        <v>92</v>
      </c>
      <c r="H457" s="18" t="s">
        <v>92</v>
      </c>
      <c r="I457" s="18" t="s">
        <v>93</v>
      </c>
      <c r="J457" s="18" t="s">
        <v>93</v>
      </c>
      <c r="K457" s="32" t="s">
        <v>92</v>
      </c>
      <c r="L457" s="20"/>
      <c r="M457" s="66" t="s">
        <v>92</v>
      </c>
      <c r="N457" s="19" t="str">
        <f>IFERROR(VLOOKUP(B457,'[1]SQA Test design plan'!$F$4:$K$400,3,FALSE),"")</f>
        <v/>
      </c>
      <c r="O457" s="19" t="str">
        <f>IFERROR(VLOOKUP(B457,'[1]SQA Test design plan'!$F$4:$K$400,4,FALSE),"")</f>
        <v/>
      </c>
      <c r="P457" s="19" t="str">
        <f>IFERROR(VLOOKUP(B457,'[1]SQA Test design plan'!$F$4:$K$400,5,FALSE),"")</f>
        <v/>
      </c>
      <c r="Q457" s="19" t="str">
        <f>IFERROR(VLOOKUP(B457,'[1]SQA Test design plan'!$F$4:$K$400,6,FALSE),"")</f>
        <v/>
      </c>
      <c r="R457" s="19"/>
      <c r="S457" s="22"/>
      <c r="T457" s="22"/>
      <c r="U457" s="22"/>
      <c r="V457" s="22"/>
      <c r="W457" s="22"/>
      <c r="X457" s="22"/>
      <c r="Y457" s="22"/>
      <c r="Z457" s="22"/>
      <c r="AA457" s="33"/>
      <c r="AB457" s="23" t="str">
        <f>IFERROR(VLOOKUP(B457,'[1]RICEW Tracker'!$C$10:$H$95,3,FALSE),"")</f>
        <v/>
      </c>
      <c r="AC457" s="23" t="str">
        <f>IFERROR(VLOOKUP(B457,'[1]RICEW Tracker'!$C$17:$H$95,4,FALSE),"")</f>
        <v/>
      </c>
      <c r="AD457" s="23" t="str">
        <f>IFERROR(VLOOKUP(B457,'[1]RICEW Tracker'!$C$17:$H$95,5,FALSE),"")</f>
        <v/>
      </c>
      <c r="AE457" s="23" t="str">
        <f>IFERROR(VLOOKUP(B457,'[1]RICEW Tracker'!$C$17:$H$95,6,FALSE),"")</f>
        <v/>
      </c>
      <c r="AF457" s="23" t="str">
        <f>IFERROR(VLOOKUP(B457,'[1]RICEW Tracker'!$C$17:$H$95,7,FALSE),"")</f>
        <v/>
      </c>
      <c r="AG457" s="23" t="str">
        <f>IFERROR(VLOOKUP(D457,'[1]RICEW Tracker'!$C$17:$H$95,8,FALSE),"")</f>
        <v/>
      </c>
      <c r="AH457" s="24" t="str">
        <f t="shared" si="7"/>
        <v>Not Started</v>
      </c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1"/>
      <c r="BL457" s="41"/>
      <c r="BM457" s="41"/>
      <c r="BN457" s="41"/>
      <c r="BO457" s="41"/>
      <c r="BP457" s="41"/>
      <c r="BQ457" s="41"/>
      <c r="BR457" s="41"/>
      <c r="BS457" s="41"/>
      <c r="BT457" s="41"/>
      <c r="BU457" s="41"/>
      <c r="BV457" s="41"/>
      <c r="BW457" s="41"/>
      <c r="BX457" s="41"/>
      <c r="BY457" s="41"/>
      <c r="BZ457" s="41"/>
      <c r="CA457" s="41"/>
      <c r="CB457" s="41"/>
      <c r="CC457" s="41"/>
      <c r="CD457" s="41"/>
      <c r="CE457" s="41"/>
      <c r="CF457" s="41"/>
      <c r="CG457" s="41"/>
      <c r="CH457" s="41"/>
      <c r="CI457" s="41"/>
      <c r="CJ457" s="41"/>
      <c r="CK457" s="41"/>
      <c r="CL457" s="41"/>
      <c r="CM457" s="41"/>
      <c r="CN457" s="41"/>
      <c r="CO457" s="41"/>
      <c r="CP457" s="41"/>
      <c r="CQ457" s="41"/>
      <c r="CR457" s="41"/>
      <c r="CS457" s="41"/>
      <c r="CT457" s="41"/>
      <c r="CU457" s="41"/>
      <c r="CV457" s="41"/>
      <c r="CW457" s="41"/>
      <c r="CX457" s="41"/>
      <c r="CY457" s="41"/>
      <c r="CZ457" s="41"/>
      <c r="DA457" s="41"/>
      <c r="DB457" s="41"/>
      <c r="DC457" s="41"/>
      <c r="DD457" s="41"/>
      <c r="DE457" s="41"/>
      <c r="DF457" s="41"/>
      <c r="DG457" s="41"/>
      <c r="DH457" s="41"/>
      <c r="DI457" s="41"/>
      <c r="DJ457" s="41"/>
      <c r="DK457" s="41"/>
      <c r="DL457" s="41"/>
      <c r="DM457" s="41"/>
      <c r="DN457" s="41"/>
      <c r="DO457" s="41"/>
      <c r="DP457" s="41"/>
      <c r="DQ457" s="41"/>
      <c r="DR457" s="41"/>
      <c r="DS457" s="41"/>
      <c r="DT457" s="41"/>
      <c r="DU457" s="41"/>
      <c r="DV457" s="41"/>
      <c r="DW457" s="41"/>
      <c r="DX457" s="41"/>
      <c r="DY457" s="41"/>
      <c r="DZ457" s="41"/>
      <c r="EA457" s="41"/>
      <c r="EB457" s="41"/>
      <c r="EC457" s="41"/>
    </row>
    <row r="458" spans="1:133" s="26" customFormat="1" ht="15" hidden="1" customHeight="1" x14ac:dyDescent="0.25">
      <c r="A458" s="14" t="e">
        <f>VLOOKUP(WICERMaster[[#This Row],[RICEW ID]],[1]Sheet4!#REF!,1,FALSE)</f>
        <v>#REF!</v>
      </c>
      <c r="B458" s="15" t="s">
        <v>123</v>
      </c>
      <c r="C458" s="16" t="s">
        <v>124</v>
      </c>
      <c r="D458" s="16" t="s">
        <v>59</v>
      </c>
      <c r="E458" s="17" t="s">
        <v>91</v>
      </c>
      <c r="F458" s="17"/>
      <c r="G458" s="18" t="s">
        <v>92</v>
      </c>
      <c r="H458" s="18" t="s">
        <v>92</v>
      </c>
      <c r="I458" s="18" t="s">
        <v>93</v>
      </c>
      <c r="J458" s="18" t="s">
        <v>93</v>
      </c>
      <c r="K458" s="32" t="s">
        <v>92</v>
      </c>
      <c r="L458" s="20"/>
      <c r="M458" s="66" t="s">
        <v>92</v>
      </c>
      <c r="N458" s="19" t="str">
        <f>IFERROR(VLOOKUP(B458,'[1]SQA Test design plan'!$F$4:$K$400,3,FALSE),"")</f>
        <v/>
      </c>
      <c r="O458" s="19" t="str">
        <f>IFERROR(VLOOKUP(B458,'[1]SQA Test design plan'!$F$4:$K$400,4,FALSE),"")</f>
        <v/>
      </c>
      <c r="P458" s="19" t="str">
        <f>IFERROR(VLOOKUP(B458,'[1]SQA Test design plan'!$F$4:$K$400,5,FALSE),"")</f>
        <v/>
      </c>
      <c r="Q458" s="19" t="str">
        <f>IFERROR(VLOOKUP(B458,'[1]SQA Test design plan'!$F$4:$K$400,6,FALSE),"")</f>
        <v/>
      </c>
      <c r="R458" s="19"/>
      <c r="S458" s="22"/>
      <c r="T458" s="22"/>
      <c r="U458" s="22"/>
      <c r="V458" s="22"/>
      <c r="W458" s="22"/>
      <c r="X458" s="22"/>
      <c r="Y458" s="22"/>
      <c r="Z458" s="22"/>
      <c r="AA458" s="33"/>
      <c r="AB458" s="23" t="str">
        <f>IFERROR(VLOOKUP(B458,'[1]RICEW Tracker'!$C$10:$H$95,3,FALSE),"")</f>
        <v/>
      </c>
      <c r="AC458" s="23" t="str">
        <f>IFERROR(VLOOKUP(B458,'[1]RICEW Tracker'!$C$17:$H$95,4,FALSE),"")</f>
        <v/>
      </c>
      <c r="AD458" s="23" t="str">
        <f>IFERROR(VLOOKUP(B458,'[1]RICEW Tracker'!$C$17:$H$95,5,FALSE),"")</f>
        <v/>
      </c>
      <c r="AE458" s="23" t="str">
        <f>IFERROR(VLOOKUP(B458,'[1]RICEW Tracker'!$C$17:$H$95,6,FALSE),"")</f>
        <v/>
      </c>
      <c r="AF458" s="23" t="str">
        <f>IFERROR(VLOOKUP(B458,'[1]RICEW Tracker'!$C$17:$H$95,7,FALSE),"")</f>
        <v/>
      </c>
      <c r="AG458" s="23" t="str">
        <f>IFERROR(VLOOKUP(D458,'[1]RICEW Tracker'!$C$17:$H$95,8,FALSE),"")</f>
        <v/>
      </c>
      <c r="AH458" s="24" t="str">
        <f t="shared" si="7"/>
        <v>Not Started</v>
      </c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1"/>
      <c r="BL458" s="41"/>
      <c r="BM458" s="41"/>
      <c r="BN458" s="41"/>
      <c r="BO458" s="41"/>
      <c r="BP458" s="41"/>
      <c r="BQ458" s="41"/>
      <c r="BR458" s="41"/>
      <c r="BS458" s="41"/>
      <c r="BT458" s="41"/>
      <c r="BU458" s="41"/>
      <c r="BV458" s="41"/>
      <c r="BW458" s="41"/>
      <c r="BX458" s="41"/>
      <c r="BY458" s="41"/>
      <c r="BZ458" s="41"/>
      <c r="CA458" s="41"/>
      <c r="CB458" s="41"/>
      <c r="CC458" s="41"/>
      <c r="CD458" s="41"/>
      <c r="CE458" s="41"/>
      <c r="CF458" s="41"/>
      <c r="CG458" s="41"/>
      <c r="CH458" s="41"/>
      <c r="CI458" s="41"/>
      <c r="CJ458" s="41"/>
      <c r="CK458" s="41"/>
      <c r="CL458" s="41"/>
      <c r="CM458" s="41"/>
      <c r="CN458" s="41"/>
      <c r="CO458" s="41"/>
      <c r="CP458" s="41"/>
      <c r="CQ458" s="41"/>
      <c r="CR458" s="41"/>
      <c r="CS458" s="41"/>
      <c r="CT458" s="41"/>
      <c r="CU458" s="41"/>
      <c r="CV458" s="41"/>
      <c r="CW458" s="41"/>
      <c r="CX458" s="41"/>
      <c r="CY458" s="41"/>
      <c r="CZ458" s="41"/>
      <c r="DA458" s="41"/>
      <c r="DB458" s="41"/>
      <c r="DC458" s="41"/>
      <c r="DD458" s="41"/>
      <c r="DE458" s="41"/>
      <c r="DF458" s="41"/>
      <c r="DG458" s="41"/>
      <c r="DH458" s="41"/>
      <c r="DI458" s="41"/>
      <c r="DJ458" s="41"/>
      <c r="DK458" s="41"/>
      <c r="DL458" s="41"/>
      <c r="DM458" s="41"/>
      <c r="DN458" s="41"/>
      <c r="DO458" s="41"/>
      <c r="DP458" s="41"/>
      <c r="DQ458" s="41"/>
      <c r="DR458" s="41"/>
      <c r="DS458" s="41"/>
      <c r="DT458" s="41"/>
      <c r="DU458" s="41"/>
      <c r="DV458" s="41"/>
      <c r="DW458" s="41"/>
      <c r="DX458" s="41"/>
      <c r="DY458" s="41"/>
      <c r="DZ458" s="41"/>
      <c r="EA458" s="41"/>
      <c r="EB458" s="41"/>
      <c r="EC458" s="41"/>
    </row>
    <row r="459" spans="1:133" s="26" customFormat="1" ht="15" hidden="1" customHeight="1" x14ac:dyDescent="0.25">
      <c r="A459" s="14" t="e">
        <f>VLOOKUP(WICERMaster[[#This Row],[RICEW ID]],[1]Sheet4!#REF!,1,FALSE)</f>
        <v>#REF!</v>
      </c>
      <c r="B459" s="15" t="s">
        <v>125</v>
      </c>
      <c r="C459" s="25" t="s">
        <v>126</v>
      </c>
      <c r="D459" s="16" t="s">
        <v>59</v>
      </c>
      <c r="E459" s="17" t="s">
        <v>91</v>
      </c>
      <c r="F459" s="17"/>
      <c r="G459" s="18" t="s">
        <v>92</v>
      </c>
      <c r="H459" s="18" t="s">
        <v>92</v>
      </c>
      <c r="I459" s="18" t="s">
        <v>93</v>
      </c>
      <c r="J459" s="18" t="s">
        <v>93</v>
      </c>
      <c r="K459" s="32" t="s">
        <v>92</v>
      </c>
      <c r="L459" s="20"/>
      <c r="M459" s="66" t="s">
        <v>92</v>
      </c>
      <c r="N459" s="19" t="str">
        <f>IFERROR(VLOOKUP(B459,'[1]SQA Test design plan'!$F$4:$K$400,3,FALSE),"")</f>
        <v/>
      </c>
      <c r="O459" s="19" t="str">
        <f>IFERROR(VLOOKUP(B459,'[1]SQA Test design plan'!$F$4:$K$400,4,FALSE),"")</f>
        <v/>
      </c>
      <c r="P459" s="19" t="str">
        <f>IFERROR(VLOOKUP(B459,'[1]SQA Test design plan'!$F$4:$K$400,5,FALSE),"")</f>
        <v/>
      </c>
      <c r="Q459" s="19" t="str">
        <f>IFERROR(VLOOKUP(B459,'[1]SQA Test design plan'!$F$4:$K$400,6,FALSE),"")</f>
        <v/>
      </c>
      <c r="R459" s="19"/>
      <c r="S459" s="22"/>
      <c r="T459" s="22"/>
      <c r="U459" s="22"/>
      <c r="V459" s="22"/>
      <c r="W459" s="22"/>
      <c r="X459" s="22"/>
      <c r="Y459" s="22"/>
      <c r="Z459" s="22"/>
      <c r="AA459" s="33"/>
      <c r="AB459" s="23" t="str">
        <f>IFERROR(VLOOKUP(B459,'[1]RICEW Tracker'!$C$10:$H$95,3,FALSE),"")</f>
        <v/>
      </c>
      <c r="AC459" s="23" t="str">
        <f>IFERROR(VLOOKUP(B459,'[1]RICEW Tracker'!$C$17:$H$95,4,FALSE),"")</f>
        <v/>
      </c>
      <c r="AD459" s="23" t="str">
        <f>IFERROR(VLOOKUP(B459,'[1]RICEW Tracker'!$C$17:$H$95,5,FALSE),"")</f>
        <v/>
      </c>
      <c r="AE459" s="23" t="str">
        <f>IFERROR(VLOOKUP(B459,'[1]RICEW Tracker'!$C$17:$H$95,6,FALSE),"")</f>
        <v/>
      </c>
      <c r="AF459" s="23" t="str">
        <f>IFERROR(VLOOKUP(B459,'[1]RICEW Tracker'!$C$17:$H$95,7,FALSE),"")</f>
        <v/>
      </c>
      <c r="AG459" s="23" t="str">
        <f>IFERROR(VLOOKUP(D459,'[1]RICEW Tracker'!$C$17:$H$95,8,FALSE),"")</f>
        <v/>
      </c>
      <c r="AH459" s="24" t="str">
        <f t="shared" si="7"/>
        <v>Not Started</v>
      </c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1"/>
      <c r="BL459" s="41"/>
      <c r="BM459" s="41"/>
      <c r="BN459" s="41"/>
      <c r="BO459" s="41"/>
      <c r="BP459" s="41"/>
      <c r="BQ459" s="41"/>
      <c r="BR459" s="41"/>
      <c r="BS459" s="41"/>
      <c r="BT459" s="41"/>
      <c r="BU459" s="41"/>
      <c r="BV459" s="41"/>
      <c r="BW459" s="41"/>
      <c r="BX459" s="41"/>
      <c r="BY459" s="41"/>
      <c r="BZ459" s="41"/>
      <c r="CA459" s="41"/>
      <c r="CB459" s="41"/>
      <c r="CC459" s="41"/>
      <c r="CD459" s="41"/>
      <c r="CE459" s="41"/>
      <c r="CF459" s="41"/>
      <c r="CG459" s="41"/>
      <c r="CH459" s="41"/>
      <c r="CI459" s="41"/>
      <c r="CJ459" s="41"/>
      <c r="CK459" s="41"/>
      <c r="CL459" s="41"/>
      <c r="CM459" s="41"/>
      <c r="CN459" s="41"/>
      <c r="CO459" s="41"/>
      <c r="CP459" s="41"/>
      <c r="CQ459" s="41"/>
      <c r="CR459" s="41"/>
      <c r="CS459" s="41"/>
      <c r="CT459" s="41"/>
      <c r="CU459" s="41"/>
      <c r="CV459" s="41"/>
      <c r="CW459" s="41"/>
      <c r="CX459" s="41"/>
      <c r="CY459" s="41"/>
      <c r="CZ459" s="41"/>
      <c r="DA459" s="41"/>
      <c r="DB459" s="41"/>
      <c r="DC459" s="41"/>
      <c r="DD459" s="41"/>
      <c r="DE459" s="41"/>
      <c r="DF459" s="41"/>
      <c r="DG459" s="41"/>
      <c r="DH459" s="41"/>
      <c r="DI459" s="41"/>
      <c r="DJ459" s="41"/>
      <c r="DK459" s="41"/>
      <c r="DL459" s="41"/>
      <c r="DM459" s="41"/>
      <c r="DN459" s="41"/>
      <c r="DO459" s="41"/>
      <c r="DP459" s="41"/>
      <c r="DQ459" s="41"/>
      <c r="DR459" s="41"/>
      <c r="DS459" s="41"/>
      <c r="DT459" s="41"/>
      <c r="DU459" s="41"/>
      <c r="DV459" s="41"/>
      <c r="DW459" s="41"/>
      <c r="DX459" s="41"/>
      <c r="DY459" s="41"/>
      <c r="DZ459" s="41"/>
      <c r="EA459" s="41"/>
      <c r="EB459" s="41"/>
      <c r="EC459" s="41"/>
    </row>
    <row r="460" spans="1:133" s="26" customFormat="1" ht="15" hidden="1" customHeight="1" x14ac:dyDescent="0.25">
      <c r="A460" s="14" t="e">
        <f>VLOOKUP(WICERMaster[[#This Row],[RICEW ID]],[1]Sheet4!#REF!,1,FALSE)</f>
        <v>#REF!</v>
      </c>
      <c r="B460" s="15" t="s">
        <v>127</v>
      </c>
      <c r="C460" s="16" t="s">
        <v>128</v>
      </c>
      <c r="D460" s="16" t="s">
        <v>59</v>
      </c>
      <c r="E460" s="17" t="s">
        <v>91</v>
      </c>
      <c r="F460" s="17"/>
      <c r="G460" s="18" t="s">
        <v>92</v>
      </c>
      <c r="H460" s="18" t="s">
        <v>92</v>
      </c>
      <c r="I460" s="18" t="s">
        <v>93</v>
      </c>
      <c r="J460" s="18" t="s">
        <v>93</v>
      </c>
      <c r="K460" s="32" t="s">
        <v>92</v>
      </c>
      <c r="L460" s="20"/>
      <c r="M460" s="66" t="s">
        <v>92</v>
      </c>
      <c r="N460" s="19" t="str">
        <f>IFERROR(VLOOKUP(B460,'[1]SQA Test design plan'!$F$4:$K$400,3,FALSE),"")</f>
        <v/>
      </c>
      <c r="O460" s="19" t="str">
        <f>IFERROR(VLOOKUP(B460,'[1]SQA Test design plan'!$F$4:$K$400,4,FALSE),"")</f>
        <v/>
      </c>
      <c r="P460" s="19" t="str">
        <f>IFERROR(VLOOKUP(B460,'[1]SQA Test design plan'!$F$4:$K$400,5,FALSE),"")</f>
        <v/>
      </c>
      <c r="Q460" s="19" t="str">
        <f>IFERROR(VLOOKUP(B460,'[1]SQA Test design plan'!$F$4:$K$400,6,FALSE),"")</f>
        <v/>
      </c>
      <c r="R460" s="19"/>
      <c r="S460" s="22"/>
      <c r="T460" s="22"/>
      <c r="U460" s="22"/>
      <c r="V460" s="22"/>
      <c r="W460" s="22"/>
      <c r="X460" s="22"/>
      <c r="Y460" s="22"/>
      <c r="Z460" s="22"/>
      <c r="AA460" s="33"/>
      <c r="AB460" s="23" t="str">
        <f>IFERROR(VLOOKUP(B460,'[1]RICEW Tracker'!$C$10:$H$95,3,FALSE),"")</f>
        <v/>
      </c>
      <c r="AC460" s="23" t="str">
        <f>IFERROR(VLOOKUP(B460,'[1]RICEW Tracker'!$C$17:$H$95,4,FALSE),"")</f>
        <v/>
      </c>
      <c r="AD460" s="23" t="str">
        <f>IFERROR(VLOOKUP(B460,'[1]RICEW Tracker'!$C$17:$H$95,5,FALSE),"")</f>
        <v/>
      </c>
      <c r="AE460" s="23" t="str">
        <f>IFERROR(VLOOKUP(B460,'[1]RICEW Tracker'!$C$17:$H$95,6,FALSE),"")</f>
        <v/>
      </c>
      <c r="AF460" s="23" t="str">
        <f>IFERROR(VLOOKUP(B460,'[1]RICEW Tracker'!$C$17:$H$95,7,FALSE),"")</f>
        <v/>
      </c>
      <c r="AG460" s="23" t="str">
        <f>IFERROR(VLOOKUP(D460,'[1]RICEW Tracker'!$C$17:$H$95,8,FALSE),"")</f>
        <v/>
      </c>
      <c r="AH460" s="24" t="str">
        <f t="shared" si="7"/>
        <v>Not Started</v>
      </c>
      <c r="AI460" s="14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1"/>
      <c r="BL460" s="41"/>
      <c r="BM460" s="41"/>
      <c r="BN460" s="41"/>
      <c r="BO460" s="41"/>
      <c r="BP460" s="41"/>
      <c r="BQ460" s="41"/>
      <c r="BR460" s="41"/>
      <c r="BS460" s="41"/>
      <c r="BT460" s="41"/>
      <c r="BU460" s="41"/>
      <c r="BV460" s="41"/>
      <c r="BW460" s="41"/>
      <c r="BX460" s="41"/>
      <c r="BY460" s="41"/>
      <c r="BZ460" s="41"/>
      <c r="CA460" s="41"/>
      <c r="CB460" s="41"/>
      <c r="CC460" s="41"/>
      <c r="CD460" s="41"/>
      <c r="CE460" s="41"/>
      <c r="CF460" s="41"/>
      <c r="CG460" s="41"/>
      <c r="CH460" s="41"/>
      <c r="CI460" s="41"/>
      <c r="CJ460" s="41"/>
      <c r="CK460" s="41"/>
      <c r="CL460" s="41"/>
      <c r="CM460" s="41"/>
      <c r="CN460" s="41"/>
      <c r="CO460" s="41"/>
      <c r="CP460" s="41"/>
      <c r="CQ460" s="41"/>
      <c r="CR460" s="41"/>
      <c r="CS460" s="41"/>
      <c r="CT460" s="41"/>
      <c r="CU460" s="41"/>
      <c r="CV460" s="41"/>
      <c r="CW460" s="41"/>
      <c r="CX460" s="41"/>
      <c r="CY460" s="41"/>
      <c r="CZ460" s="41"/>
      <c r="DA460" s="41"/>
      <c r="DB460" s="41"/>
      <c r="DC460" s="41"/>
      <c r="DD460" s="41"/>
      <c r="DE460" s="41"/>
      <c r="DF460" s="41"/>
      <c r="DG460" s="41"/>
      <c r="DH460" s="41"/>
      <c r="DI460" s="41"/>
      <c r="DJ460" s="41"/>
      <c r="DK460" s="41"/>
      <c r="DL460" s="41"/>
      <c r="DM460" s="41"/>
      <c r="DN460" s="41"/>
      <c r="DO460" s="41"/>
      <c r="DP460" s="41"/>
      <c r="DQ460" s="41"/>
      <c r="DR460" s="41"/>
      <c r="DS460" s="41"/>
      <c r="DT460" s="41"/>
      <c r="DU460" s="41"/>
      <c r="DV460" s="41"/>
      <c r="DW460" s="41"/>
      <c r="DX460" s="41"/>
      <c r="DY460" s="41"/>
      <c r="DZ460" s="41"/>
      <c r="EA460" s="41"/>
      <c r="EB460" s="41"/>
      <c r="EC460" s="41"/>
    </row>
    <row r="461" spans="1:133" s="26" customFormat="1" ht="15" hidden="1" customHeight="1" x14ac:dyDescent="0.25">
      <c r="A461" s="14" t="e">
        <f>VLOOKUP(WICERMaster[[#This Row],[RICEW ID]],[1]Sheet4!#REF!,1,FALSE)</f>
        <v>#REF!</v>
      </c>
      <c r="B461" s="15" t="s">
        <v>129</v>
      </c>
      <c r="C461" s="16" t="s">
        <v>130</v>
      </c>
      <c r="D461" s="16" t="s">
        <v>59</v>
      </c>
      <c r="E461" s="17" t="s">
        <v>91</v>
      </c>
      <c r="F461" s="17"/>
      <c r="G461" s="18" t="s">
        <v>92</v>
      </c>
      <c r="H461" s="18" t="s">
        <v>92</v>
      </c>
      <c r="I461" s="18" t="s">
        <v>93</v>
      </c>
      <c r="J461" s="18" t="s">
        <v>93</v>
      </c>
      <c r="K461" s="32" t="s">
        <v>92</v>
      </c>
      <c r="L461" s="20"/>
      <c r="M461" s="66" t="s">
        <v>92</v>
      </c>
      <c r="N461" s="19" t="str">
        <f>IFERROR(VLOOKUP(B461,'[1]SQA Test design plan'!$F$4:$K$400,3,FALSE),"")</f>
        <v/>
      </c>
      <c r="O461" s="19" t="str">
        <f>IFERROR(VLOOKUP(B461,'[1]SQA Test design plan'!$F$4:$K$400,4,FALSE),"")</f>
        <v/>
      </c>
      <c r="P461" s="19" t="str">
        <f>IFERROR(VLOOKUP(B461,'[1]SQA Test design plan'!$F$4:$K$400,5,FALSE),"")</f>
        <v/>
      </c>
      <c r="Q461" s="19" t="str">
        <f>IFERROR(VLOOKUP(B461,'[1]SQA Test design plan'!$F$4:$K$400,6,FALSE),"")</f>
        <v/>
      </c>
      <c r="R461" s="19"/>
      <c r="S461" s="22"/>
      <c r="T461" s="22"/>
      <c r="U461" s="22"/>
      <c r="V461" s="22"/>
      <c r="W461" s="22"/>
      <c r="X461" s="22"/>
      <c r="Y461" s="22"/>
      <c r="Z461" s="22"/>
      <c r="AA461" s="33"/>
      <c r="AB461" s="23" t="str">
        <f>IFERROR(VLOOKUP(B461,'[1]RICEW Tracker'!$C$10:$H$95,3,FALSE),"")</f>
        <v/>
      </c>
      <c r="AC461" s="23" t="str">
        <f>IFERROR(VLOOKUP(B461,'[1]RICEW Tracker'!$C$17:$H$95,4,FALSE),"")</f>
        <v/>
      </c>
      <c r="AD461" s="23" t="str">
        <f>IFERROR(VLOOKUP(B461,'[1]RICEW Tracker'!$C$17:$H$95,5,FALSE),"")</f>
        <v/>
      </c>
      <c r="AE461" s="23" t="str">
        <f>IFERROR(VLOOKUP(B461,'[1]RICEW Tracker'!$C$17:$H$95,6,FALSE),"")</f>
        <v/>
      </c>
      <c r="AF461" s="23" t="str">
        <f>IFERROR(VLOOKUP(B461,'[1]RICEW Tracker'!$C$17:$H$95,7,FALSE),"")</f>
        <v/>
      </c>
      <c r="AG461" s="23" t="str">
        <f>IFERROR(VLOOKUP(D461,'[1]RICEW Tracker'!$C$17:$H$95,8,FALSE),"")</f>
        <v/>
      </c>
      <c r="AH461" s="24" t="str">
        <f t="shared" si="7"/>
        <v>Not Started</v>
      </c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1"/>
      <c r="BL461" s="41"/>
      <c r="BM461" s="41"/>
      <c r="BN461" s="41"/>
      <c r="BO461" s="41"/>
      <c r="BP461" s="41"/>
      <c r="BQ461" s="41"/>
      <c r="BR461" s="41"/>
      <c r="BS461" s="41"/>
      <c r="BT461" s="41"/>
      <c r="BU461" s="41"/>
      <c r="BV461" s="41"/>
      <c r="BW461" s="41"/>
      <c r="BX461" s="41"/>
      <c r="BY461" s="41"/>
      <c r="BZ461" s="41"/>
      <c r="CA461" s="41"/>
      <c r="CB461" s="41"/>
      <c r="CC461" s="41"/>
      <c r="CD461" s="41"/>
      <c r="CE461" s="41"/>
      <c r="CF461" s="41"/>
      <c r="CG461" s="41"/>
      <c r="CH461" s="41"/>
      <c r="CI461" s="41"/>
      <c r="CJ461" s="41"/>
      <c r="CK461" s="41"/>
      <c r="CL461" s="41"/>
      <c r="CM461" s="41"/>
      <c r="CN461" s="41"/>
      <c r="CO461" s="41"/>
      <c r="CP461" s="41"/>
      <c r="CQ461" s="41"/>
      <c r="CR461" s="41"/>
      <c r="CS461" s="41"/>
      <c r="CT461" s="41"/>
      <c r="CU461" s="41"/>
      <c r="CV461" s="41"/>
      <c r="CW461" s="41"/>
      <c r="CX461" s="41"/>
      <c r="CY461" s="41"/>
      <c r="CZ461" s="41"/>
      <c r="DA461" s="41"/>
      <c r="DB461" s="41"/>
      <c r="DC461" s="41"/>
      <c r="DD461" s="41"/>
      <c r="DE461" s="41"/>
      <c r="DF461" s="41"/>
      <c r="DG461" s="41"/>
      <c r="DH461" s="41"/>
      <c r="DI461" s="41"/>
      <c r="DJ461" s="41"/>
      <c r="DK461" s="41"/>
      <c r="DL461" s="41"/>
      <c r="DM461" s="41"/>
      <c r="DN461" s="41"/>
      <c r="DO461" s="41"/>
      <c r="DP461" s="41"/>
      <c r="DQ461" s="41"/>
      <c r="DR461" s="41"/>
      <c r="DS461" s="41"/>
      <c r="DT461" s="41"/>
      <c r="DU461" s="41"/>
      <c r="DV461" s="41"/>
      <c r="DW461" s="41"/>
      <c r="DX461" s="41"/>
      <c r="DY461" s="41"/>
      <c r="DZ461" s="41"/>
      <c r="EA461" s="41"/>
      <c r="EB461" s="41"/>
      <c r="EC461" s="41"/>
    </row>
    <row r="462" spans="1:133" s="26" customFormat="1" ht="15" hidden="1" customHeight="1" x14ac:dyDescent="0.25">
      <c r="A462" s="14" t="e">
        <f>VLOOKUP(WICERMaster[[#This Row],[RICEW ID]],[1]Sheet4!#REF!,1,FALSE)</f>
        <v>#REF!</v>
      </c>
      <c r="B462" s="15" t="s">
        <v>131</v>
      </c>
      <c r="C462" s="16" t="s">
        <v>132</v>
      </c>
      <c r="D462" s="16" t="s">
        <v>59</v>
      </c>
      <c r="E462" s="17" t="s">
        <v>91</v>
      </c>
      <c r="F462" s="17"/>
      <c r="G462" s="18" t="s">
        <v>92</v>
      </c>
      <c r="H462" s="18" t="s">
        <v>92</v>
      </c>
      <c r="I462" s="18" t="s">
        <v>93</v>
      </c>
      <c r="J462" s="18" t="s">
        <v>93</v>
      </c>
      <c r="K462" s="32" t="s">
        <v>92</v>
      </c>
      <c r="L462" s="20"/>
      <c r="M462" s="66" t="s">
        <v>92</v>
      </c>
      <c r="N462" s="19" t="str">
        <f>IFERROR(VLOOKUP(B462,'[1]SQA Test design plan'!$F$4:$K$400,3,FALSE),"")</f>
        <v/>
      </c>
      <c r="O462" s="19" t="str">
        <f>IFERROR(VLOOKUP(B462,'[1]SQA Test design plan'!$F$4:$K$400,4,FALSE),"")</f>
        <v/>
      </c>
      <c r="P462" s="19" t="str">
        <f>IFERROR(VLOOKUP(B462,'[1]SQA Test design plan'!$F$4:$K$400,5,FALSE),"")</f>
        <v/>
      </c>
      <c r="Q462" s="19" t="str">
        <f>IFERROR(VLOOKUP(B462,'[1]SQA Test design plan'!$F$4:$K$400,6,FALSE),"")</f>
        <v/>
      </c>
      <c r="R462" s="19"/>
      <c r="S462" s="22"/>
      <c r="T462" s="22"/>
      <c r="U462" s="22"/>
      <c r="V462" s="22"/>
      <c r="W462" s="22"/>
      <c r="X462" s="22"/>
      <c r="Y462" s="22"/>
      <c r="Z462" s="22"/>
      <c r="AA462" s="33"/>
      <c r="AB462" s="23" t="str">
        <f>IFERROR(VLOOKUP(B462,'[1]RICEW Tracker'!$C$10:$H$95,3,FALSE),"")</f>
        <v/>
      </c>
      <c r="AC462" s="23" t="str">
        <f>IFERROR(VLOOKUP(B462,'[1]RICEW Tracker'!$C$17:$H$95,4,FALSE),"")</f>
        <v/>
      </c>
      <c r="AD462" s="23" t="str">
        <f>IFERROR(VLOOKUP(B462,'[1]RICEW Tracker'!$C$17:$H$95,5,FALSE),"")</f>
        <v/>
      </c>
      <c r="AE462" s="23" t="str">
        <f>IFERROR(VLOOKUP(B462,'[1]RICEW Tracker'!$C$17:$H$95,6,FALSE),"")</f>
        <v/>
      </c>
      <c r="AF462" s="23" t="str">
        <f>IFERROR(VLOOKUP(B462,'[1]RICEW Tracker'!$C$17:$H$95,7,FALSE),"")</f>
        <v/>
      </c>
      <c r="AG462" s="23" t="str">
        <f>IFERROR(VLOOKUP(D462,'[1]RICEW Tracker'!$C$17:$H$95,8,FALSE),"")</f>
        <v/>
      </c>
      <c r="AH462" s="24" t="str">
        <f t="shared" si="7"/>
        <v>Not Started</v>
      </c>
      <c r="AI462" s="14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1"/>
      <c r="BL462" s="41"/>
      <c r="BM462" s="41"/>
      <c r="BN462" s="41"/>
      <c r="BO462" s="41"/>
      <c r="BP462" s="41"/>
      <c r="BQ462" s="41"/>
      <c r="BR462" s="41"/>
      <c r="BS462" s="41"/>
      <c r="BT462" s="41"/>
      <c r="BU462" s="41"/>
      <c r="BV462" s="41"/>
      <c r="BW462" s="41"/>
      <c r="BX462" s="41"/>
      <c r="BY462" s="41"/>
      <c r="BZ462" s="41"/>
      <c r="CA462" s="41"/>
      <c r="CB462" s="41"/>
      <c r="CC462" s="41"/>
      <c r="CD462" s="41"/>
      <c r="CE462" s="41"/>
      <c r="CF462" s="41"/>
      <c r="CG462" s="41"/>
      <c r="CH462" s="41"/>
      <c r="CI462" s="41"/>
      <c r="CJ462" s="41"/>
      <c r="CK462" s="41"/>
      <c r="CL462" s="41"/>
      <c r="CM462" s="41"/>
      <c r="CN462" s="41"/>
      <c r="CO462" s="41"/>
      <c r="CP462" s="41"/>
      <c r="CQ462" s="41"/>
      <c r="CR462" s="41"/>
      <c r="CS462" s="41"/>
      <c r="CT462" s="41"/>
      <c r="CU462" s="41"/>
      <c r="CV462" s="41"/>
      <c r="CW462" s="41"/>
      <c r="CX462" s="41"/>
      <c r="CY462" s="41"/>
      <c r="CZ462" s="41"/>
      <c r="DA462" s="41"/>
      <c r="DB462" s="41"/>
      <c r="DC462" s="41"/>
      <c r="DD462" s="41"/>
      <c r="DE462" s="41"/>
      <c r="DF462" s="41"/>
      <c r="DG462" s="41"/>
      <c r="DH462" s="41"/>
      <c r="DI462" s="41"/>
      <c r="DJ462" s="41"/>
      <c r="DK462" s="41"/>
      <c r="DL462" s="41"/>
      <c r="DM462" s="41"/>
      <c r="DN462" s="41"/>
      <c r="DO462" s="41"/>
      <c r="DP462" s="41"/>
      <c r="DQ462" s="41"/>
      <c r="DR462" s="41"/>
      <c r="DS462" s="41"/>
      <c r="DT462" s="41"/>
      <c r="DU462" s="41"/>
      <c r="DV462" s="41"/>
      <c r="DW462" s="41"/>
      <c r="DX462" s="41"/>
      <c r="DY462" s="41"/>
      <c r="DZ462" s="41"/>
      <c r="EA462" s="41"/>
      <c r="EB462" s="41"/>
      <c r="EC462" s="41"/>
    </row>
    <row r="463" spans="1:133" s="26" customFormat="1" ht="15" hidden="1" customHeight="1" x14ac:dyDescent="0.25">
      <c r="A463" s="14" t="e">
        <f>VLOOKUP(WICERMaster[[#This Row],[RICEW ID]],[1]Sheet4!#REF!,1,FALSE)</f>
        <v>#REF!</v>
      </c>
      <c r="B463" s="15" t="s">
        <v>133</v>
      </c>
      <c r="C463" s="16" t="s">
        <v>134</v>
      </c>
      <c r="D463" s="16" t="s">
        <v>59</v>
      </c>
      <c r="E463" s="17" t="s">
        <v>91</v>
      </c>
      <c r="F463" s="17"/>
      <c r="G463" s="18" t="s">
        <v>92</v>
      </c>
      <c r="H463" s="18" t="s">
        <v>92</v>
      </c>
      <c r="I463" s="18" t="s">
        <v>93</v>
      </c>
      <c r="J463" s="18" t="s">
        <v>93</v>
      </c>
      <c r="K463" s="32" t="s">
        <v>92</v>
      </c>
      <c r="L463" s="20"/>
      <c r="M463" s="66" t="s">
        <v>92</v>
      </c>
      <c r="N463" s="19" t="str">
        <f>IFERROR(VLOOKUP(B463,'[1]SQA Test design plan'!$F$4:$K$400,3,FALSE),"")</f>
        <v/>
      </c>
      <c r="O463" s="19" t="str">
        <f>IFERROR(VLOOKUP(B463,'[1]SQA Test design plan'!$F$4:$K$400,4,FALSE),"")</f>
        <v/>
      </c>
      <c r="P463" s="19" t="str">
        <f>IFERROR(VLOOKUP(B463,'[1]SQA Test design plan'!$F$4:$K$400,5,FALSE),"")</f>
        <v/>
      </c>
      <c r="Q463" s="19" t="str">
        <f>IFERROR(VLOOKUP(B463,'[1]SQA Test design plan'!$F$4:$K$400,6,FALSE),"")</f>
        <v/>
      </c>
      <c r="R463" s="19"/>
      <c r="S463" s="22"/>
      <c r="T463" s="22"/>
      <c r="U463" s="22"/>
      <c r="V463" s="22"/>
      <c r="W463" s="22"/>
      <c r="X463" s="22"/>
      <c r="Y463" s="22"/>
      <c r="Z463" s="22"/>
      <c r="AA463" s="33"/>
      <c r="AB463" s="23" t="str">
        <f>IFERROR(VLOOKUP(B463,'[1]RICEW Tracker'!$C$10:$H$95,3,FALSE),"")</f>
        <v/>
      </c>
      <c r="AC463" s="23" t="str">
        <f>IFERROR(VLOOKUP(B463,'[1]RICEW Tracker'!$C$17:$H$95,4,FALSE),"")</f>
        <v/>
      </c>
      <c r="AD463" s="23" t="str">
        <f>IFERROR(VLOOKUP(B463,'[1]RICEW Tracker'!$C$17:$H$95,5,FALSE),"")</f>
        <v/>
      </c>
      <c r="AE463" s="23" t="str">
        <f>IFERROR(VLOOKUP(B463,'[1]RICEW Tracker'!$C$17:$H$95,6,FALSE),"")</f>
        <v/>
      </c>
      <c r="AF463" s="23" t="str">
        <f>IFERROR(VLOOKUP(B463,'[1]RICEW Tracker'!$C$17:$H$95,7,FALSE),"")</f>
        <v/>
      </c>
      <c r="AG463" s="23" t="str">
        <f>IFERROR(VLOOKUP(D463,'[1]RICEW Tracker'!$C$17:$H$95,8,FALSE),"")</f>
        <v/>
      </c>
      <c r="AH463" s="24" t="str">
        <f t="shared" si="7"/>
        <v>Not Started</v>
      </c>
    </row>
    <row r="464" spans="1:133" s="26" customFormat="1" ht="15" hidden="1" customHeight="1" x14ac:dyDescent="0.25">
      <c r="A464" s="14" t="e">
        <f>VLOOKUP(WICERMaster[[#This Row],[RICEW ID]],[1]Sheet4!#REF!,1,FALSE)</f>
        <v>#REF!</v>
      </c>
      <c r="B464" s="15" t="s">
        <v>135</v>
      </c>
      <c r="C464" s="16" t="s">
        <v>136</v>
      </c>
      <c r="D464" s="16" t="s">
        <v>59</v>
      </c>
      <c r="E464" s="17" t="s">
        <v>91</v>
      </c>
      <c r="F464" s="17"/>
      <c r="G464" s="18" t="s">
        <v>92</v>
      </c>
      <c r="H464" s="18" t="s">
        <v>92</v>
      </c>
      <c r="I464" s="18" t="s">
        <v>93</v>
      </c>
      <c r="J464" s="18" t="s">
        <v>93</v>
      </c>
      <c r="K464" s="32" t="s">
        <v>92</v>
      </c>
      <c r="L464" s="20"/>
      <c r="M464" s="66" t="s">
        <v>92</v>
      </c>
      <c r="N464" s="19" t="str">
        <f>IFERROR(VLOOKUP(B464,'[1]SQA Test design plan'!$F$4:$K$400,3,FALSE),"")</f>
        <v/>
      </c>
      <c r="O464" s="19" t="str">
        <f>IFERROR(VLOOKUP(B464,'[1]SQA Test design plan'!$F$4:$K$400,4,FALSE),"")</f>
        <v/>
      </c>
      <c r="P464" s="19" t="str">
        <f>IFERROR(VLOOKUP(B464,'[1]SQA Test design plan'!$F$4:$K$400,5,FALSE),"")</f>
        <v/>
      </c>
      <c r="Q464" s="19" t="str">
        <f>IFERROR(VLOOKUP(B464,'[1]SQA Test design plan'!$F$4:$K$400,6,FALSE),"")</f>
        <v/>
      </c>
      <c r="R464" s="19"/>
      <c r="S464" s="22"/>
      <c r="T464" s="22"/>
      <c r="U464" s="22"/>
      <c r="V464" s="22"/>
      <c r="W464" s="22"/>
      <c r="X464" s="22"/>
      <c r="Y464" s="22"/>
      <c r="Z464" s="22"/>
      <c r="AA464" s="33"/>
      <c r="AB464" s="23" t="str">
        <f>IFERROR(VLOOKUP(B464,'[1]RICEW Tracker'!$C$10:$H$95,3,FALSE),"")</f>
        <v/>
      </c>
      <c r="AC464" s="23" t="str">
        <f>IFERROR(VLOOKUP(B464,'[1]RICEW Tracker'!$C$17:$H$95,4,FALSE),"")</f>
        <v/>
      </c>
      <c r="AD464" s="23" t="str">
        <f>IFERROR(VLOOKUP(B464,'[1]RICEW Tracker'!$C$17:$H$95,5,FALSE),"")</f>
        <v/>
      </c>
      <c r="AE464" s="23" t="str">
        <f>IFERROR(VLOOKUP(B464,'[1]RICEW Tracker'!$C$17:$H$95,6,FALSE),"")</f>
        <v/>
      </c>
      <c r="AF464" s="23" t="str">
        <f>IFERROR(VLOOKUP(B464,'[1]RICEW Tracker'!$C$17:$H$95,7,FALSE),"")</f>
        <v/>
      </c>
      <c r="AG464" s="23" t="str">
        <f>IFERROR(VLOOKUP(D464,'[1]RICEW Tracker'!$C$17:$H$95,8,FALSE),"")</f>
        <v/>
      </c>
      <c r="AH464" s="24" t="str">
        <f t="shared" si="7"/>
        <v>Not Started</v>
      </c>
    </row>
    <row r="465" spans="1:35" s="26" customFormat="1" ht="15" hidden="1" customHeight="1" x14ac:dyDescent="0.25">
      <c r="A465" s="14" t="e">
        <f>VLOOKUP(WICERMaster[[#This Row],[RICEW ID]],[1]Sheet4!#REF!,1,FALSE)</f>
        <v>#REF!</v>
      </c>
      <c r="B465" s="15" t="s">
        <v>137</v>
      </c>
      <c r="C465" s="16" t="s">
        <v>138</v>
      </c>
      <c r="D465" s="16" t="s">
        <v>59</v>
      </c>
      <c r="E465" s="17" t="s">
        <v>91</v>
      </c>
      <c r="F465" s="17"/>
      <c r="G465" s="18" t="s">
        <v>92</v>
      </c>
      <c r="H465" s="18" t="s">
        <v>92</v>
      </c>
      <c r="I465" s="18" t="s">
        <v>93</v>
      </c>
      <c r="J465" s="18" t="s">
        <v>93</v>
      </c>
      <c r="K465" s="32" t="s">
        <v>92</v>
      </c>
      <c r="L465" s="20"/>
      <c r="M465" s="66" t="s">
        <v>92</v>
      </c>
      <c r="N465" s="19" t="str">
        <f>IFERROR(VLOOKUP(B465,'[1]SQA Test design plan'!$F$4:$K$400,3,FALSE),"")</f>
        <v/>
      </c>
      <c r="O465" s="19" t="str">
        <f>IFERROR(VLOOKUP(B465,'[1]SQA Test design plan'!$F$4:$K$400,4,FALSE),"")</f>
        <v/>
      </c>
      <c r="P465" s="19" t="str">
        <f>IFERROR(VLOOKUP(B465,'[1]SQA Test design plan'!$F$4:$K$400,5,FALSE),"")</f>
        <v/>
      </c>
      <c r="Q465" s="19" t="str">
        <f>IFERROR(VLOOKUP(B465,'[1]SQA Test design plan'!$F$4:$K$400,6,FALSE),"")</f>
        <v/>
      </c>
      <c r="R465" s="19"/>
      <c r="S465" s="22"/>
      <c r="T465" s="22"/>
      <c r="U465" s="22"/>
      <c r="V465" s="22"/>
      <c r="W465" s="22"/>
      <c r="X465" s="22"/>
      <c r="Y465" s="22"/>
      <c r="Z465" s="22"/>
      <c r="AA465" s="33"/>
      <c r="AB465" s="23" t="str">
        <f>IFERROR(VLOOKUP(B465,'[1]RICEW Tracker'!$C$10:$H$95,3,FALSE),"")</f>
        <v/>
      </c>
      <c r="AC465" s="23" t="str">
        <f>IFERROR(VLOOKUP(B465,'[1]RICEW Tracker'!$C$17:$H$95,4,FALSE),"")</f>
        <v/>
      </c>
      <c r="AD465" s="23" t="str">
        <f>IFERROR(VLOOKUP(B465,'[1]RICEW Tracker'!$C$17:$H$95,5,FALSE),"")</f>
        <v/>
      </c>
      <c r="AE465" s="23" t="str">
        <f>IFERROR(VLOOKUP(B465,'[1]RICEW Tracker'!$C$17:$H$95,6,FALSE),"")</f>
        <v/>
      </c>
      <c r="AF465" s="23" t="str">
        <f>IFERROR(VLOOKUP(B465,'[1]RICEW Tracker'!$C$17:$H$95,7,FALSE),"")</f>
        <v/>
      </c>
      <c r="AG465" s="23" t="str">
        <f>IFERROR(VLOOKUP(D465,'[1]RICEW Tracker'!$C$17:$H$95,8,FALSE),"")</f>
        <v/>
      </c>
      <c r="AH465" s="24" t="str">
        <f t="shared" si="7"/>
        <v>Not Started</v>
      </c>
    </row>
    <row r="466" spans="1:35" s="26" customFormat="1" ht="15" hidden="1" customHeight="1" x14ac:dyDescent="0.25">
      <c r="A466" s="14" t="e">
        <f>VLOOKUP(WICERMaster[[#This Row],[RICEW ID]],[1]Sheet4!#REF!,1,FALSE)</f>
        <v>#REF!</v>
      </c>
      <c r="B466" s="15" t="s">
        <v>139</v>
      </c>
      <c r="C466" s="16" t="s">
        <v>140</v>
      </c>
      <c r="D466" s="16" t="s">
        <v>59</v>
      </c>
      <c r="E466" s="17" t="s">
        <v>91</v>
      </c>
      <c r="F466" s="17"/>
      <c r="G466" s="18" t="s">
        <v>92</v>
      </c>
      <c r="H466" s="18" t="s">
        <v>92</v>
      </c>
      <c r="I466" s="18" t="s">
        <v>93</v>
      </c>
      <c r="J466" s="18" t="s">
        <v>93</v>
      </c>
      <c r="K466" s="32" t="s">
        <v>92</v>
      </c>
      <c r="L466" s="20"/>
      <c r="M466" s="66" t="s">
        <v>92</v>
      </c>
      <c r="N466" s="19" t="str">
        <f>IFERROR(VLOOKUP(B466,'[1]SQA Test design plan'!$F$4:$K$400,3,FALSE),"")</f>
        <v/>
      </c>
      <c r="O466" s="19" t="str">
        <f>IFERROR(VLOOKUP(B466,'[1]SQA Test design plan'!$F$4:$K$400,4,FALSE),"")</f>
        <v/>
      </c>
      <c r="P466" s="19" t="str">
        <f>IFERROR(VLOOKUP(B466,'[1]SQA Test design plan'!$F$4:$K$400,5,FALSE),"")</f>
        <v/>
      </c>
      <c r="Q466" s="19" t="str">
        <f>IFERROR(VLOOKUP(B466,'[1]SQA Test design plan'!$F$4:$K$400,6,FALSE),"")</f>
        <v/>
      </c>
      <c r="R466" s="19"/>
      <c r="S466" s="22"/>
      <c r="T466" s="22"/>
      <c r="U466" s="22"/>
      <c r="V466" s="22"/>
      <c r="W466" s="22"/>
      <c r="X466" s="22"/>
      <c r="Y466" s="22"/>
      <c r="Z466" s="22"/>
      <c r="AA466" s="33"/>
      <c r="AB466" s="23" t="str">
        <f>IFERROR(VLOOKUP(B466,'[1]RICEW Tracker'!$C$10:$H$95,3,FALSE),"")</f>
        <v/>
      </c>
      <c r="AC466" s="23" t="str">
        <f>IFERROR(VLOOKUP(B466,'[1]RICEW Tracker'!$C$17:$H$95,4,FALSE),"")</f>
        <v/>
      </c>
      <c r="AD466" s="23" t="str">
        <f>IFERROR(VLOOKUP(B466,'[1]RICEW Tracker'!$C$17:$H$95,5,FALSE),"")</f>
        <v/>
      </c>
      <c r="AE466" s="23" t="str">
        <f>IFERROR(VLOOKUP(B466,'[1]RICEW Tracker'!$C$17:$H$95,6,FALSE),"")</f>
        <v/>
      </c>
      <c r="AF466" s="23" t="str">
        <f>IFERROR(VLOOKUP(B466,'[1]RICEW Tracker'!$C$17:$H$95,7,FALSE),"")</f>
        <v/>
      </c>
      <c r="AG466" s="23" t="str">
        <f>IFERROR(VLOOKUP(D466,'[1]RICEW Tracker'!$C$17:$H$95,8,FALSE),"")</f>
        <v/>
      </c>
      <c r="AH466" s="24" t="str">
        <f t="shared" si="7"/>
        <v>Not Started</v>
      </c>
    </row>
    <row r="467" spans="1:35" s="26" customFormat="1" ht="15" hidden="1" customHeight="1" x14ac:dyDescent="0.25">
      <c r="A467" s="14" t="e">
        <f>VLOOKUP(WICERMaster[[#This Row],[RICEW ID]],[1]Sheet4!#REF!,1,FALSE)</f>
        <v>#REF!</v>
      </c>
      <c r="B467" s="15" t="s">
        <v>324</v>
      </c>
      <c r="C467" s="16" t="s">
        <v>325</v>
      </c>
      <c r="D467" s="16" t="s">
        <v>59</v>
      </c>
      <c r="E467" s="17" t="s">
        <v>33</v>
      </c>
      <c r="F467" s="17"/>
      <c r="G467" s="18" t="s">
        <v>92</v>
      </c>
      <c r="H467" s="18" t="s">
        <v>92</v>
      </c>
      <c r="I467" s="18" t="s">
        <v>93</v>
      </c>
      <c r="J467" s="18" t="s">
        <v>93</v>
      </c>
      <c r="K467" s="32" t="s">
        <v>92</v>
      </c>
      <c r="L467" s="20"/>
      <c r="M467" s="66" t="s">
        <v>92</v>
      </c>
      <c r="N467" s="19" t="str">
        <f>IFERROR(VLOOKUP(B467,'[1]SQA Test design plan'!$F$4:$K$400,3,FALSE),"")</f>
        <v/>
      </c>
      <c r="O467" s="19" t="str">
        <f>IFERROR(VLOOKUP(B467,'[1]SQA Test design plan'!$F$4:$K$400,4,FALSE),"")</f>
        <v/>
      </c>
      <c r="P467" s="19" t="str">
        <f>IFERROR(VLOOKUP(B467,'[1]SQA Test design plan'!$F$4:$K$400,5,FALSE),"")</f>
        <v/>
      </c>
      <c r="Q467" s="19" t="str">
        <f>IFERROR(VLOOKUP(B467,'[1]SQA Test design plan'!$F$4:$K$400,6,FALSE),"")</f>
        <v/>
      </c>
      <c r="R467" s="19"/>
      <c r="S467" s="22"/>
      <c r="T467" s="22"/>
      <c r="U467" s="22"/>
      <c r="V467" s="22"/>
      <c r="W467" s="22"/>
      <c r="X467" s="22"/>
      <c r="Y467" s="22"/>
      <c r="Z467" s="22"/>
      <c r="AA467" s="33"/>
      <c r="AB467" s="23" t="str">
        <f>IFERROR(VLOOKUP(B467,'[1]RICEW Tracker'!$C$10:$H$95,3,FALSE),"")</f>
        <v/>
      </c>
      <c r="AC467" s="23" t="str">
        <f>IFERROR(VLOOKUP(B467,'[1]RICEW Tracker'!$C$17:$H$95,4,FALSE),"")</f>
        <v/>
      </c>
      <c r="AD467" s="23" t="str">
        <f>IFERROR(VLOOKUP(B467,'[1]RICEW Tracker'!$C$17:$H$95,5,FALSE),"")</f>
        <v/>
      </c>
      <c r="AE467" s="23" t="str">
        <f>IFERROR(VLOOKUP(B467,'[1]RICEW Tracker'!$C$17:$H$95,6,FALSE),"")</f>
        <v/>
      </c>
      <c r="AF467" s="23" t="str">
        <f>IFERROR(VLOOKUP(B467,'[1]RICEW Tracker'!$C$17:$H$95,7,FALSE),"")</f>
        <v/>
      </c>
      <c r="AG467" s="23" t="str">
        <f>IFERROR(VLOOKUP(D467,'[1]RICEW Tracker'!$C$17:$H$95,8,FALSE),"")</f>
        <v/>
      </c>
      <c r="AH467" s="24" t="str">
        <f t="shared" si="7"/>
        <v>Not Started</v>
      </c>
      <c r="AI467" s="37"/>
    </row>
    <row r="468" spans="1:35" s="26" customFormat="1" ht="15" hidden="1" customHeight="1" x14ac:dyDescent="0.25">
      <c r="A468" s="14" t="e">
        <f>VLOOKUP(WICERMaster[[#This Row],[RICEW ID]],[1]Sheet4!#REF!,1,FALSE)</f>
        <v>#REF!</v>
      </c>
      <c r="B468" s="15" t="s">
        <v>326</v>
      </c>
      <c r="C468" s="16" t="s">
        <v>327</v>
      </c>
      <c r="D468" s="16" t="s">
        <v>59</v>
      </c>
      <c r="E468" s="17" t="s">
        <v>33</v>
      </c>
      <c r="F468" s="17"/>
      <c r="G468" s="18" t="s">
        <v>92</v>
      </c>
      <c r="H468" s="18" t="s">
        <v>92</v>
      </c>
      <c r="I468" s="18" t="s">
        <v>93</v>
      </c>
      <c r="J468" s="18" t="s">
        <v>93</v>
      </c>
      <c r="K468" s="32" t="s">
        <v>92</v>
      </c>
      <c r="L468" s="20"/>
      <c r="M468" s="66" t="s">
        <v>92</v>
      </c>
      <c r="N468" s="19" t="str">
        <f>IFERROR(VLOOKUP(B468,'[1]SQA Test design plan'!$F$4:$K$400,3,FALSE),"")</f>
        <v/>
      </c>
      <c r="O468" s="19" t="str">
        <f>IFERROR(VLOOKUP(B468,'[1]SQA Test design plan'!$F$4:$K$400,4,FALSE),"")</f>
        <v/>
      </c>
      <c r="P468" s="19" t="str">
        <f>IFERROR(VLOOKUP(B468,'[1]SQA Test design plan'!$F$4:$K$400,5,FALSE),"")</f>
        <v/>
      </c>
      <c r="Q468" s="19" t="str">
        <f>IFERROR(VLOOKUP(B468,'[1]SQA Test design plan'!$F$4:$K$400,6,FALSE),"")</f>
        <v/>
      </c>
      <c r="R468" s="19"/>
      <c r="S468" s="22"/>
      <c r="T468" s="22"/>
      <c r="U468" s="22"/>
      <c r="V468" s="22"/>
      <c r="W468" s="22"/>
      <c r="X468" s="22"/>
      <c r="Y468" s="22"/>
      <c r="Z468" s="22"/>
      <c r="AA468" s="33"/>
      <c r="AB468" s="23" t="str">
        <f>IFERROR(VLOOKUP(B468,'[1]RICEW Tracker'!$C$10:$H$95,3,FALSE),"")</f>
        <v/>
      </c>
      <c r="AC468" s="23" t="str">
        <f>IFERROR(VLOOKUP(B468,'[1]RICEW Tracker'!$C$17:$H$95,4,FALSE),"")</f>
        <v/>
      </c>
      <c r="AD468" s="23" t="str">
        <f>IFERROR(VLOOKUP(B468,'[1]RICEW Tracker'!$C$17:$H$95,5,FALSE),"")</f>
        <v/>
      </c>
      <c r="AE468" s="23" t="str">
        <f>IFERROR(VLOOKUP(B468,'[1]RICEW Tracker'!$C$17:$H$95,6,FALSE),"")</f>
        <v/>
      </c>
      <c r="AF468" s="23" t="str">
        <f>IFERROR(VLOOKUP(B468,'[1]RICEW Tracker'!$C$17:$H$95,7,FALSE),"")</f>
        <v/>
      </c>
      <c r="AG468" s="23" t="str">
        <f>IFERROR(VLOOKUP(D468,'[1]RICEW Tracker'!$C$17:$H$95,8,FALSE),"")</f>
        <v/>
      </c>
      <c r="AH468" s="24" t="str">
        <f t="shared" si="7"/>
        <v>Not Started</v>
      </c>
      <c r="AI468" s="37"/>
    </row>
    <row r="469" spans="1:35" s="26" customFormat="1" ht="15" hidden="1" customHeight="1" x14ac:dyDescent="0.25">
      <c r="A469" s="14" t="e">
        <f>VLOOKUP(WICERMaster[[#This Row],[RICEW ID]],[1]Sheet4!#REF!,1,FALSE)</f>
        <v>#REF!</v>
      </c>
      <c r="B469" s="15" t="s">
        <v>328</v>
      </c>
      <c r="C469" s="16" t="s">
        <v>329</v>
      </c>
      <c r="D469" s="16" t="s">
        <v>59</v>
      </c>
      <c r="E469" s="17" t="s">
        <v>33</v>
      </c>
      <c r="F469" s="17"/>
      <c r="G469" s="18" t="s">
        <v>92</v>
      </c>
      <c r="H469" s="18" t="s">
        <v>92</v>
      </c>
      <c r="I469" s="18" t="s">
        <v>93</v>
      </c>
      <c r="J469" s="18" t="s">
        <v>93</v>
      </c>
      <c r="K469" s="32" t="s">
        <v>92</v>
      </c>
      <c r="L469" s="20"/>
      <c r="M469" s="66" t="s">
        <v>92</v>
      </c>
      <c r="N469" s="19" t="str">
        <f>IFERROR(VLOOKUP(B469,'[1]SQA Test design plan'!$F$4:$K$400,3,FALSE),"")</f>
        <v/>
      </c>
      <c r="O469" s="19" t="str">
        <f>IFERROR(VLOOKUP(B469,'[1]SQA Test design plan'!$F$4:$K$400,4,FALSE),"")</f>
        <v/>
      </c>
      <c r="P469" s="19" t="str">
        <f>IFERROR(VLOOKUP(B469,'[1]SQA Test design plan'!$F$4:$K$400,5,FALSE),"")</f>
        <v/>
      </c>
      <c r="Q469" s="19" t="str">
        <f>IFERROR(VLOOKUP(B469,'[1]SQA Test design plan'!$F$4:$K$400,6,FALSE),"")</f>
        <v/>
      </c>
      <c r="R469" s="19"/>
      <c r="S469" s="22"/>
      <c r="T469" s="22"/>
      <c r="U469" s="22"/>
      <c r="V469" s="22"/>
      <c r="W469" s="22"/>
      <c r="X469" s="22"/>
      <c r="Y469" s="22"/>
      <c r="Z469" s="22"/>
      <c r="AA469" s="33"/>
      <c r="AB469" s="23" t="str">
        <f>IFERROR(VLOOKUP(B469,'[1]RICEW Tracker'!$C$10:$H$95,3,FALSE),"")</f>
        <v/>
      </c>
      <c r="AC469" s="23" t="str">
        <f>IFERROR(VLOOKUP(B469,'[1]RICEW Tracker'!$C$17:$H$95,4,FALSE),"")</f>
        <v/>
      </c>
      <c r="AD469" s="23" t="str">
        <f>IFERROR(VLOOKUP(B469,'[1]RICEW Tracker'!$C$17:$H$95,5,FALSE),"")</f>
        <v/>
      </c>
      <c r="AE469" s="23" t="str">
        <f>IFERROR(VLOOKUP(B469,'[1]RICEW Tracker'!$C$17:$H$95,6,FALSE),"")</f>
        <v/>
      </c>
      <c r="AF469" s="23" t="str">
        <f>IFERROR(VLOOKUP(B469,'[1]RICEW Tracker'!$C$17:$H$95,7,FALSE),"")</f>
        <v/>
      </c>
      <c r="AG469" s="23" t="str">
        <f>IFERROR(VLOOKUP(D469,'[1]RICEW Tracker'!$C$17:$H$95,8,FALSE),"")</f>
        <v/>
      </c>
      <c r="AH469" s="24" t="str">
        <f t="shared" si="7"/>
        <v>Not Started</v>
      </c>
      <c r="AI469" s="37"/>
    </row>
    <row r="470" spans="1:35" s="26" customFormat="1" ht="15" hidden="1" customHeight="1" x14ac:dyDescent="0.25">
      <c r="A470" s="14" t="e">
        <f>VLOOKUP(WICERMaster[[#This Row],[RICEW ID]],[1]Sheet4!#REF!,1,FALSE)</f>
        <v>#REF!</v>
      </c>
      <c r="B470" s="15" t="s">
        <v>330</v>
      </c>
      <c r="C470" s="16" t="s">
        <v>331</v>
      </c>
      <c r="D470" s="16" t="s">
        <v>59</v>
      </c>
      <c r="E470" s="17" t="s">
        <v>33</v>
      </c>
      <c r="F470" s="17"/>
      <c r="G470" s="18" t="s">
        <v>92</v>
      </c>
      <c r="H470" s="18" t="s">
        <v>92</v>
      </c>
      <c r="I470" s="18" t="s">
        <v>93</v>
      </c>
      <c r="J470" s="18" t="s">
        <v>93</v>
      </c>
      <c r="K470" s="32" t="s">
        <v>92</v>
      </c>
      <c r="L470" s="20"/>
      <c r="M470" s="66" t="s">
        <v>92</v>
      </c>
      <c r="N470" s="19" t="str">
        <f>IFERROR(VLOOKUP(B470,'[1]SQA Test design plan'!$F$4:$K$400,3,FALSE),"")</f>
        <v/>
      </c>
      <c r="O470" s="19" t="str">
        <f>IFERROR(VLOOKUP(B470,'[1]SQA Test design plan'!$F$4:$K$400,4,FALSE),"")</f>
        <v/>
      </c>
      <c r="P470" s="19" t="str">
        <f>IFERROR(VLOOKUP(B470,'[1]SQA Test design plan'!$F$4:$K$400,5,FALSE),"")</f>
        <v/>
      </c>
      <c r="Q470" s="19" t="str">
        <f>IFERROR(VLOOKUP(B470,'[1]SQA Test design plan'!$F$4:$K$400,6,FALSE),"")</f>
        <v/>
      </c>
      <c r="R470" s="19"/>
      <c r="S470" s="22"/>
      <c r="T470" s="22"/>
      <c r="U470" s="22"/>
      <c r="V470" s="22"/>
      <c r="W470" s="22"/>
      <c r="X470" s="22"/>
      <c r="Y470" s="22"/>
      <c r="Z470" s="22"/>
      <c r="AA470" s="33"/>
      <c r="AB470" s="23" t="str">
        <f>IFERROR(VLOOKUP(B470,'[1]RICEW Tracker'!$C$10:$H$95,3,FALSE),"")</f>
        <v/>
      </c>
      <c r="AC470" s="23" t="str">
        <f>IFERROR(VLOOKUP(B470,'[1]RICEW Tracker'!$C$17:$H$95,4,FALSE),"")</f>
        <v/>
      </c>
      <c r="AD470" s="23" t="str">
        <f>IFERROR(VLOOKUP(B470,'[1]RICEW Tracker'!$C$17:$H$95,5,FALSE),"")</f>
        <v/>
      </c>
      <c r="AE470" s="23" t="str">
        <f>IFERROR(VLOOKUP(B470,'[1]RICEW Tracker'!$C$17:$H$95,6,FALSE),"")</f>
        <v/>
      </c>
      <c r="AF470" s="23" t="str">
        <f>IFERROR(VLOOKUP(B470,'[1]RICEW Tracker'!$C$17:$H$95,7,FALSE),"")</f>
        <v/>
      </c>
      <c r="AG470" s="23" t="str">
        <f>IFERROR(VLOOKUP(D470,'[1]RICEW Tracker'!$C$17:$H$95,8,FALSE),"")</f>
        <v/>
      </c>
      <c r="AH470" s="24" t="str">
        <f t="shared" si="7"/>
        <v>Not Started</v>
      </c>
      <c r="AI470" s="37"/>
    </row>
    <row r="471" spans="1:35" s="26" customFormat="1" ht="15" hidden="1" customHeight="1" x14ac:dyDescent="0.25">
      <c r="A471" s="14" t="e">
        <f>VLOOKUP(WICERMaster[[#This Row],[RICEW ID]],[1]Sheet4!#REF!,1,FALSE)</f>
        <v>#REF!</v>
      </c>
      <c r="B471" s="15" t="s">
        <v>332</v>
      </c>
      <c r="C471" s="16" t="s">
        <v>333</v>
      </c>
      <c r="D471" s="16" t="s">
        <v>59</v>
      </c>
      <c r="E471" s="17" t="s">
        <v>33</v>
      </c>
      <c r="F471" s="17"/>
      <c r="G471" s="18" t="s">
        <v>92</v>
      </c>
      <c r="H471" s="18" t="s">
        <v>92</v>
      </c>
      <c r="I471" s="18" t="s">
        <v>93</v>
      </c>
      <c r="J471" s="18" t="s">
        <v>93</v>
      </c>
      <c r="K471" s="32" t="s">
        <v>92</v>
      </c>
      <c r="L471" s="20"/>
      <c r="M471" s="66" t="s">
        <v>92</v>
      </c>
      <c r="N471" s="19" t="str">
        <f>IFERROR(VLOOKUP(B471,'[1]SQA Test design plan'!$F$4:$K$400,3,FALSE),"")</f>
        <v/>
      </c>
      <c r="O471" s="19" t="str">
        <f>IFERROR(VLOOKUP(B471,'[1]SQA Test design plan'!$F$4:$K$400,4,FALSE),"")</f>
        <v/>
      </c>
      <c r="P471" s="19" t="str">
        <f>IFERROR(VLOOKUP(B471,'[1]SQA Test design plan'!$F$4:$K$400,5,FALSE),"")</f>
        <v/>
      </c>
      <c r="Q471" s="19" t="str">
        <f>IFERROR(VLOOKUP(B471,'[1]SQA Test design plan'!$F$4:$K$400,6,FALSE),"")</f>
        <v/>
      </c>
      <c r="R471" s="19"/>
      <c r="S471" s="22"/>
      <c r="T471" s="22"/>
      <c r="U471" s="22"/>
      <c r="V471" s="22"/>
      <c r="W471" s="22"/>
      <c r="X471" s="22"/>
      <c r="Y471" s="22"/>
      <c r="Z471" s="22"/>
      <c r="AA471" s="33"/>
      <c r="AB471" s="23" t="str">
        <f>IFERROR(VLOOKUP(B471,'[1]RICEW Tracker'!$C$10:$H$95,3,FALSE),"")</f>
        <v/>
      </c>
      <c r="AC471" s="23" t="str">
        <f>IFERROR(VLOOKUP(B471,'[1]RICEW Tracker'!$C$17:$H$95,4,FALSE),"")</f>
        <v/>
      </c>
      <c r="AD471" s="23" t="str">
        <f>IFERROR(VLOOKUP(B471,'[1]RICEW Tracker'!$C$17:$H$95,5,FALSE),"")</f>
        <v/>
      </c>
      <c r="AE471" s="23" t="str">
        <f>IFERROR(VLOOKUP(B471,'[1]RICEW Tracker'!$C$17:$H$95,6,FALSE),"")</f>
        <v/>
      </c>
      <c r="AF471" s="23" t="str">
        <f>IFERROR(VLOOKUP(B471,'[1]RICEW Tracker'!$C$17:$H$95,7,FALSE),"")</f>
        <v/>
      </c>
      <c r="AG471" s="23" t="str">
        <f>IFERROR(VLOOKUP(D471,'[1]RICEW Tracker'!$C$17:$H$95,8,FALSE),"")</f>
        <v/>
      </c>
      <c r="AH471" s="24" t="str">
        <f t="shared" si="7"/>
        <v>Not Started</v>
      </c>
      <c r="AI471" s="37"/>
    </row>
    <row r="472" spans="1:35" s="41" customFormat="1" ht="15" hidden="1" customHeight="1" x14ac:dyDescent="0.25">
      <c r="A472" s="14" t="e">
        <f>VLOOKUP(WICERMaster[[#This Row],[RICEW ID]],[1]Sheet4!#REF!,1,FALSE)</f>
        <v>#REF!</v>
      </c>
      <c r="B472" s="15" t="s">
        <v>334</v>
      </c>
      <c r="C472" s="16" t="s">
        <v>335</v>
      </c>
      <c r="D472" s="16" t="s">
        <v>59</v>
      </c>
      <c r="E472" s="17" t="s">
        <v>33</v>
      </c>
      <c r="F472" s="17"/>
      <c r="G472" s="18" t="s">
        <v>92</v>
      </c>
      <c r="H472" s="18" t="s">
        <v>92</v>
      </c>
      <c r="I472" s="18" t="s">
        <v>93</v>
      </c>
      <c r="J472" s="18" t="s">
        <v>93</v>
      </c>
      <c r="K472" s="32" t="s">
        <v>92</v>
      </c>
      <c r="L472" s="20"/>
      <c r="M472" s="66" t="s">
        <v>92</v>
      </c>
      <c r="N472" s="19" t="str">
        <f>IFERROR(VLOOKUP(B472,'[1]SQA Test design plan'!$F$4:$K$400,3,FALSE),"")</f>
        <v/>
      </c>
      <c r="O472" s="19" t="str">
        <f>IFERROR(VLOOKUP(B472,'[1]SQA Test design plan'!$F$4:$K$400,4,FALSE),"")</f>
        <v/>
      </c>
      <c r="P472" s="19" t="str">
        <f>IFERROR(VLOOKUP(B472,'[1]SQA Test design plan'!$F$4:$K$400,5,FALSE),"")</f>
        <v/>
      </c>
      <c r="Q472" s="19" t="str">
        <f>IFERROR(VLOOKUP(B472,'[1]SQA Test design plan'!$F$4:$K$400,6,FALSE),"")</f>
        <v/>
      </c>
      <c r="R472" s="19"/>
      <c r="S472" s="22"/>
      <c r="T472" s="22"/>
      <c r="U472" s="22"/>
      <c r="V472" s="22"/>
      <c r="W472" s="22"/>
      <c r="X472" s="22"/>
      <c r="Y472" s="22"/>
      <c r="Z472" s="22"/>
      <c r="AA472" s="33"/>
      <c r="AB472" s="23" t="str">
        <f>IFERROR(VLOOKUP(B472,'[1]RICEW Tracker'!$C$10:$H$95,3,FALSE),"")</f>
        <v/>
      </c>
      <c r="AC472" s="23" t="str">
        <f>IFERROR(VLOOKUP(B472,'[1]RICEW Tracker'!$C$17:$H$95,4,FALSE),"")</f>
        <v/>
      </c>
      <c r="AD472" s="23" t="str">
        <f>IFERROR(VLOOKUP(B472,'[1]RICEW Tracker'!$C$17:$H$95,5,FALSE),"")</f>
        <v/>
      </c>
      <c r="AE472" s="23" t="str">
        <f>IFERROR(VLOOKUP(B472,'[1]RICEW Tracker'!$C$17:$H$95,6,FALSE),"")</f>
        <v/>
      </c>
      <c r="AF472" s="23" t="str">
        <f>IFERROR(VLOOKUP(B472,'[1]RICEW Tracker'!$C$17:$H$95,7,FALSE),"")</f>
        <v/>
      </c>
      <c r="AG472" s="23" t="str">
        <f>IFERROR(VLOOKUP(D472,'[1]RICEW Tracker'!$C$17:$H$95,8,FALSE),"")</f>
        <v/>
      </c>
      <c r="AH472" s="24" t="str">
        <f t="shared" si="7"/>
        <v>Not Started</v>
      </c>
      <c r="AI472" s="37"/>
    </row>
    <row r="473" spans="1:35" s="41" customFormat="1" ht="15" hidden="1" customHeight="1" x14ac:dyDescent="0.25">
      <c r="A473" s="14" t="e">
        <f>VLOOKUP(WICERMaster[[#This Row],[RICEW ID]],[1]Sheet4!#REF!,1,FALSE)</f>
        <v>#REF!</v>
      </c>
      <c r="B473" s="15" t="s">
        <v>344</v>
      </c>
      <c r="C473" s="16" t="s">
        <v>345</v>
      </c>
      <c r="D473" s="16" t="s">
        <v>59</v>
      </c>
      <c r="E473" s="17" t="s">
        <v>33</v>
      </c>
      <c r="F473" s="17"/>
      <c r="G473" s="18" t="s">
        <v>92</v>
      </c>
      <c r="H473" s="18" t="s">
        <v>92</v>
      </c>
      <c r="I473" s="18" t="s">
        <v>93</v>
      </c>
      <c r="J473" s="18" t="s">
        <v>93</v>
      </c>
      <c r="K473" s="32" t="s">
        <v>92</v>
      </c>
      <c r="L473" s="20"/>
      <c r="M473" s="66" t="s">
        <v>92</v>
      </c>
      <c r="N473" s="19" t="str">
        <f>IFERROR(VLOOKUP(B473,'[1]SQA Test design plan'!$F$4:$K$400,3,FALSE),"")</f>
        <v/>
      </c>
      <c r="O473" s="19" t="str">
        <f>IFERROR(VLOOKUP(B473,'[1]SQA Test design plan'!$F$4:$K$400,4,FALSE),"")</f>
        <v/>
      </c>
      <c r="P473" s="19" t="str">
        <f>IFERROR(VLOOKUP(B473,'[1]SQA Test design plan'!$F$4:$K$400,5,FALSE),"")</f>
        <v/>
      </c>
      <c r="Q473" s="19" t="str">
        <f>IFERROR(VLOOKUP(B473,'[1]SQA Test design plan'!$F$4:$K$400,6,FALSE),"")</f>
        <v/>
      </c>
      <c r="R473" s="19"/>
      <c r="S473" s="22"/>
      <c r="T473" s="22"/>
      <c r="U473" s="22"/>
      <c r="V473" s="22"/>
      <c r="W473" s="22"/>
      <c r="X473" s="22"/>
      <c r="Y473" s="22"/>
      <c r="Z473" s="22"/>
      <c r="AA473" s="33"/>
      <c r="AB473" s="23" t="str">
        <f>IFERROR(VLOOKUP(B473,'[1]RICEW Tracker'!$C$10:$H$95,3,FALSE),"")</f>
        <v/>
      </c>
      <c r="AC473" s="23" t="str">
        <f>IFERROR(VLOOKUP(B473,'[1]RICEW Tracker'!$C$17:$H$95,4,FALSE),"")</f>
        <v/>
      </c>
      <c r="AD473" s="23" t="str">
        <f>IFERROR(VLOOKUP(B473,'[1]RICEW Tracker'!$C$17:$H$95,5,FALSE),"")</f>
        <v/>
      </c>
      <c r="AE473" s="23" t="str">
        <f>IFERROR(VLOOKUP(B473,'[1]RICEW Tracker'!$C$17:$H$95,6,FALSE),"")</f>
        <v/>
      </c>
      <c r="AF473" s="23" t="str">
        <f>IFERROR(VLOOKUP(B473,'[1]RICEW Tracker'!$C$17:$H$95,7,FALSE),"")</f>
        <v/>
      </c>
      <c r="AG473" s="23" t="str">
        <f>IFERROR(VLOOKUP(D473,'[1]RICEW Tracker'!$C$17:$H$95,8,FALSE),"")</f>
        <v/>
      </c>
      <c r="AH473" s="24" t="str">
        <f t="shared" si="7"/>
        <v>Not Started</v>
      </c>
      <c r="AI473" s="37"/>
    </row>
    <row r="474" spans="1:35" s="26" customFormat="1" ht="15" hidden="1" customHeight="1" x14ac:dyDescent="0.25">
      <c r="A474" s="14" t="e">
        <f>VLOOKUP(WICERMaster[[#This Row],[RICEW ID]],[1]Sheet4!#REF!,1,FALSE)</f>
        <v>#REF!</v>
      </c>
      <c r="B474" s="15" t="s">
        <v>348</v>
      </c>
      <c r="C474" s="30" t="s">
        <v>349</v>
      </c>
      <c r="D474" s="16" t="s">
        <v>59</v>
      </c>
      <c r="E474" s="17" t="s">
        <v>33</v>
      </c>
      <c r="F474" s="17"/>
      <c r="G474" s="18" t="s">
        <v>92</v>
      </c>
      <c r="H474" s="18" t="s">
        <v>92</v>
      </c>
      <c r="I474" s="18" t="s">
        <v>93</v>
      </c>
      <c r="J474" s="18" t="s">
        <v>93</v>
      </c>
      <c r="K474" s="32" t="s">
        <v>92</v>
      </c>
      <c r="L474" s="20"/>
      <c r="M474" s="66" t="s">
        <v>92</v>
      </c>
      <c r="N474" s="19" t="str">
        <f>IFERROR(VLOOKUP(B474,'[1]SQA Test design plan'!$F$4:$K$400,3,FALSE),"")</f>
        <v/>
      </c>
      <c r="O474" s="19" t="str">
        <f>IFERROR(VLOOKUP(B474,'[1]SQA Test design plan'!$F$4:$K$400,4,FALSE),"")</f>
        <v/>
      </c>
      <c r="P474" s="19" t="str">
        <f>IFERROR(VLOOKUP(B474,'[1]SQA Test design plan'!$F$4:$K$400,5,FALSE),"")</f>
        <v/>
      </c>
      <c r="Q474" s="19" t="str">
        <f>IFERROR(VLOOKUP(B474,'[1]SQA Test design plan'!$F$4:$K$400,6,FALSE),"")</f>
        <v/>
      </c>
      <c r="R474" s="19"/>
      <c r="S474" s="22"/>
      <c r="T474" s="22"/>
      <c r="U474" s="22"/>
      <c r="V474" s="22"/>
      <c r="W474" s="22"/>
      <c r="X474" s="22"/>
      <c r="Y474" s="22"/>
      <c r="Z474" s="22"/>
      <c r="AA474" s="33"/>
      <c r="AB474" s="23" t="str">
        <f>IFERROR(VLOOKUP(B474,'[1]RICEW Tracker'!$C$10:$H$95,3,FALSE),"")</f>
        <v/>
      </c>
      <c r="AC474" s="23" t="str">
        <f>IFERROR(VLOOKUP(B474,'[1]RICEW Tracker'!$C$17:$H$95,4,FALSE),"")</f>
        <v/>
      </c>
      <c r="AD474" s="23" t="str">
        <f>IFERROR(VLOOKUP(B474,'[1]RICEW Tracker'!$C$17:$H$95,5,FALSE),"")</f>
        <v/>
      </c>
      <c r="AE474" s="23" t="str">
        <f>IFERROR(VLOOKUP(B474,'[1]RICEW Tracker'!$C$17:$H$95,6,FALSE),"")</f>
        <v/>
      </c>
      <c r="AF474" s="23" t="str">
        <f>IFERROR(VLOOKUP(B474,'[1]RICEW Tracker'!$C$17:$H$95,7,FALSE),"")</f>
        <v/>
      </c>
      <c r="AG474" s="23" t="str">
        <f>IFERROR(VLOOKUP(D474,'[1]RICEW Tracker'!$C$17:$H$95,8,FALSE),"")</f>
        <v/>
      </c>
      <c r="AH474" s="24" t="str">
        <f t="shared" si="7"/>
        <v>Not Started</v>
      </c>
      <c r="AI474" s="37"/>
    </row>
    <row r="475" spans="1:35" s="26" customFormat="1" ht="15" hidden="1" customHeight="1" x14ac:dyDescent="0.25">
      <c r="A475" s="14" t="e">
        <f>VLOOKUP(WICERMaster[[#This Row],[RICEW ID]],[1]Sheet4!#REF!,1,FALSE)</f>
        <v>#REF!</v>
      </c>
      <c r="B475" s="15" t="s">
        <v>362</v>
      </c>
      <c r="C475" s="16" t="s">
        <v>363</v>
      </c>
      <c r="D475" s="16" t="s">
        <v>59</v>
      </c>
      <c r="E475" s="17" t="s">
        <v>33</v>
      </c>
      <c r="F475" s="17"/>
      <c r="G475" s="18" t="s">
        <v>92</v>
      </c>
      <c r="H475" s="18" t="s">
        <v>92</v>
      </c>
      <c r="I475" s="18" t="s">
        <v>93</v>
      </c>
      <c r="J475" s="18" t="s">
        <v>93</v>
      </c>
      <c r="K475" s="32" t="s">
        <v>92</v>
      </c>
      <c r="L475" s="20"/>
      <c r="M475" s="66" t="s">
        <v>92</v>
      </c>
      <c r="N475" s="19" t="str">
        <f>IFERROR(VLOOKUP(B475,'[1]SQA Test design plan'!$F$4:$K$400,3,FALSE),"")</f>
        <v/>
      </c>
      <c r="O475" s="19" t="str">
        <f>IFERROR(VLOOKUP(B475,'[1]SQA Test design plan'!$F$4:$K$400,4,FALSE),"")</f>
        <v/>
      </c>
      <c r="P475" s="19" t="str">
        <f>IFERROR(VLOOKUP(B475,'[1]SQA Test design plan'!$F$4:$K$400,5,FALSE),"")</f>
        <v/>
      </c>
      <c r="Q475" s="19" t="str">
        <f>IFERROR(VLOOKUP(B475,'[1]SQA Test design plan'!$F$4:$K$400,6,FALSE),"")</f>
        <v/>
      </c>
      <c r="R475" s="19"/>
      <c r="S475" s="22"/>
      <c r="T475" s="22"/>
      <c r="U475" s="22"/>
      <c r="V475" s="22"/>
      <c r="W475" s="22"/>
      <c r="X475" s="22"/>
      <c r="Y475" s="22"/>
      <c r="Z475" s="22"/>
      <c r="AA475" s="33"/>
      <c r="AB475" s="23" t="str">
        <f>IFERROR(VLOOKUP(B475,'[1]RICEW Tracker'!$C$10:$H$95,3,FALSE),"")</f>
        <v/>
      </c>
      <c r="AC475" s="23" t="str">
        <f>IFERROR(VLOOKUP(B475,'[1]RICEW Tracker'!$C$17:$H$95,4,FALSE),"")</f>
        <v/>
      </c>
      <c r="AD475" s="23" t="str">
        <f>IFERROR(VLOOKUP(B475,'[1]RICEW Tracker'!$C$17:$H$95,5,FALSE),"")</f>
        <v/>
      </c>
      <c r="AE475" s="23" t="str">
        <f>IFERROR(VLOOKUP(B475,'[1]RICEW Tracker'!$C$17:$H$95,6,FALSE),"")</f>
        <v/>
      </c>
      <c r="AF475" s="23" t="str">
        <f>IFERROR(VLOOKUP(B475,'[1]RICEW Tracker'!$C$17:$H$95,7,FALSE),"")</f>
        <v/>
      </c>
      <c r="AG475" s="23" t="str">
        <f>IFERROR(VLOOKUP(D475,'[1]RICEW Tracker'!$C$17:$H$95,8,FALSE),"")</f>
        <v/>
      </c>
      <c r="AH475" s="24" t="str">
        <f t="shared" si="7"/>
        <v>Not Started</v>
      </c>
      <c r="AI475" s="37"/>
    </row>
    <row r="476" spans="1:35" s="26" customFormat="1" ht="15" hidden="1" customHeight="1" x14ac:dyDescent="0.25">
      <c r="A476" s="14" t="e">
        <f>VLOOKUP(WICERMaster[[#This Row],[RICEW ID]],[1]Sheet4!#REF!,1,FALSE)</f>
        <v>#REF!</v>
      </c>
      <c r="B476" s="15" t="s">
        <v>364</v>
      </c>
      <c r="C476" s="16" t="s">
        <v>365</v>
      </c>
      <c r="D476" s="16" t="s">
        <v>59</v>
      </c>
      <c r="E476" s="17" t="s">
        <v>33</v>
      </c>
      <c r="F476" s="17"/>
      <c r="G476" s="18" t="s">
        <v>92</v>
      </c>
      <c r="H476" s="18" t="s">
        <v>92</v>
      </c>
      <c r="I476" s="18" t="s">
        <v>93</v>
      </c>
      <c r="J476" s="18" t="s">
        <v>93</v>
      </c>
      <c r="K476" s="32" t="s">
        <v>92</v>
      </c>
      <c r="L476" s="20"/>
      <c r="M476" s="66" t="s">
        <v>92</v>
      </c>
      <c r="N476" s="19" t="str">
        <f>IFERROR(VLOOKUP(B476,'[1]SQA Test design plan'!$F$4:$K$400,3,FALSE),"")</f>
        <v/>
      </c>
      <c r="O476" s="19" t="str">
        <f>IFERROR(VLOOKUP(B476,'[1]SQA Test design plan'!$F$4:$K$400,4,FALSE),"")</f>
        <v/>
      </c>
      <c r="P476" s="19" t="str">
        <f>IFERROR(VLOOKUP(B476,'[1]SQA Test design plan'!$F$4:$K$400,5,FALSE),"")</f>
        <v/>
      </c>
      <c r="Q476" s="19" t="str">
        <f>IFERROR(VLOOKUP(B476,'[1]SQA Test design plan'!$F$4:$K$400,6,FALSE),"")</f>
        <v/>
      </c>
      <c r="R476" s="19"/>
      <c r="S476" s="22"/>
      <c r="T476" s="22"/>
      <c r="U476" s="22"/>
      <c r="V476" s="22"/>
      <c r="W476" s="22"/>
      <c r="X476" s="22"/>
      <c r="Y476" s="22"/>
      <c r="Z476" s="22"/>
      <c r="AA476" s="33"/>
      <c r="AB476" s="23" t="str">
        <f>IFERROR(VLOOKUP(B476,'[1]RICEW Tracker'!$C$10:$H$95,3,FALSE),"")</f>
        <v/>
      </c>
      <c r="AC476" s="23" t="str">
        <f>IFERROR(VLOOKUP(B476,'[1]RICEW Tracker'!$C$17:$H$95,4,FALSE),"")</f>
        <v/>
      </c>
      <c r="AD476" s="23" t="str">
        <f>IFERROR(VLOOKUP(B476,'[1]RICEW Tracker'!$C$17:$H$95,5,FALSE),"")</f>
        <v/>
      </c>
      <c r="AE476" s="23" t="str">
        <f>IFERROR(VLOOKUP(B476,'[1]RICEW Tracker'!$C$17:$H$95,6,FALSE),"")</f>
        <v/>
      </c>
      <c r="AF476" s="23" t="str">
        <f>IFERROR(VLOOKUP(B476,'[1]RICEW Tracker'!$C$17:$H$95,7,FALSE),"")</f>
        <v/>
      </c>
      <c r="AG476" s="23" t="str">
        <f>IFERROR(VLOOKUP(D476,'[1]RICEW Tracker'!$C$17:$H$95,8,FALSE),"")</f>
        <v/>
      </c>
      <c r="AH476" s="24" t="str">
        <f t="shared" si="7"/>
        <v>Not Started</v>
      </c>
      <c r="AI476" s="37"/>
    </row>
    <row r="477" spans="1:35" s="26" customFormat="1" ht="15" hidden="1" customHeight="1" x14ac:dyDescent="0.25">
      <c r="A477" s="14" t="e">
        <f>VLOOKUP(WICERMaster[[#This Row],[RICEW ID]],[1]Sheet4!#REF!,1,FALSE)</f>
        <v>#REF!</v>
      </c>
      <c r="B477" s="15" t="s">
        <v>366</v>
      </c>
      <c r="C477" s="16" t="s">
        <v>367</v>
      </c>
      <c r="D477" s="16" t="s">
        <v>59</v>
      </c>
      <c r="E477" s="17" t="s">
        <v>33</v>
      </c>
      <c r="F477" s="17"/>
      <c r="G477" s="18" t="s">
        <v>92</v>
      </c>
      <c r="H477" s="18" t="s">
        <v>92</v>
      </c>
      <c r="I477" s="18" t="s">
        <v>93</v>
      </c>
      <c r="J477" s="18" t="s">
        <v>93</v>
      </c>
      <c r="K477" s="32" t="s">
        <v>92</v>
      </c>
      <c r="L477" s="20"/>
      <c r="M477" s="66" t="s">
        <v>92</v>
      </c>
      <c r="N477" s="19" t="str">
        <f>IFERROR(VLOOKUP(B477,'[1]SQA Test design plan'!$F$4:$K$400,3,FALSE),"")</f>
        <v/>
      </c>
      <c r="O477" s="19" t="str">
        <f>IFERROR(VLOOKUP(B477,'[1]SQA Test design plan'!$F$4:$K$400,4,FALSE),"")</f>
        <v/>
      </c>
      <c r="P477" s="19" t="str">
        <f>IFERROR(VLOOKUP(B477,'[1]SQA Test design plan'!$F$4:$K$400,5,FALSE),"")</f>
        <v/>
      </c>
      <c r="Q477" s="19" t="str">
        <f>IFERROR(VLOOKUP(B477,'[1]SQA Test design plan'!$F$4:$K$400,6,FALSE),"")</f>
        <v/>
      </c>
      <c r="R477" s="19"/>
      <c r="S477" s="22"/>
      <c r="T477" s="22"/>
      <c r="U477" s="22"/>
      <c r="V477" s="22"/>
      <c r="W477" s="22"/>
      <c r="X477" s="22"/>
      <c r="Y477" s="22"/>
      <c r="Z477" s="22"/>
      <c r="AA477" s="33"/>
      <c r="AB477" s="23" t="str">
        <f>IFERROR(VLOOKUP(B477,'[1]RICEW Tracker'!$C$10:$H$95,3,FALSE),"")</f>
        <v/>
      </c>
      <c r="AC477" s="23" t="str">
        <f>IFERROR(VLOOKUP(B477,'[1]RICEW Tracker'!$C$17:$H$95,4,FALSE),"")</f>
        <v/>
      </c>
      <c r="AD477" s="23" t="str">
        <f>IFERROR(VLOOKUP(B477,'[1]RICEW Tracker'!$C$17:$H$95,5,FALSE),"")</f>
        <v/>
      </c>
      <c r="AE477" s="23" t="str">
        <f>IFERROR(VLOOKUP(B477,'[1]RICEW Tracker'!$C$17:$H$95,6,FALSE),"")</f>
        <v/>
      </c>
      <c r="AF477" s="23" t="str">
        <f>IFERROR(VLOOKUP(B477,'[1]RICEW Tracker'!$C$17:$H$95,7,FALSE),"")</f>
        <v/>
      </c>
      <c r="AG477" s="23" t="str">
        <f>IFERROR(VLOOKUP(D477,'[1]RICEW Tracker'!$C$17:$H$95,8,FALSE),"")</f>
        <v/>
      </c>
      <c r="AH477" s="24" t="str">
        <f t="shared" si="7"/>
        <v>Not Started</v>
      </c>
      <c r="AI477" s="37"/>
    </row>
    <row r="478" spans="1:35" s="26" customFormat="1" ht="15" hidden="1" customHeight="1" x14ac:dyDescent="0.25">
      <c r="A478" s="14" t="e">
        <f>VLOOKUP(WICERMaster[[#This Row],[RICEW ID]],[1]Sheet4!#REF!,1,FALSE)</f>
        <v>#REF!</v>
      </c>
      <c r="B478" s="15" t="s">
        <v>368</v>
      </c>
      <c r="C478" s="16" t="s">
        <v>369</v>
      </c>
      <c r="D478" s="16" t="s">
        <v>59</v>
      </c>
      <c r="E478" s="17" t="s">
        <v>33</v>
      </c>
      <c r="F478" s="17"/>
      <c r="G478" s="18" t="s">
        <v>92</v>
      </c>
      <c r="H478" s="18" t="s">
        <v>92</v>
      </c>
      <c r="I478" s="18" t="s">
        <v>93</v>
      </c>
      <c r="J478" s="18" t="s">
        <v>93</v>
      </c>
      <c r="K478" s="32" t="s">
        <v>92</v>
      </c>
      <c r="L478" s="20"/>
      <c r="M478" s="66" t="s">
        <v>92</v>
      </c>
      <c r="N478" s="19" t="str">
        <f>IFERROR(VLOOKUP(B478,'[1]SQA Test design plan'!$F$4:$K$400,3,FALSE),"")</f>
        <v/>
      </c>
      <c r="O478" s="19" t="str">
        <f>IFERROR(VLOOKUP(B478,'[1]SQA Test design plan'!$F$4:$K$400,4,FALSE),"")</f>
        <v/>
      </c>
      <c r="P478" s="19" t="str">
        <f>IFERROR(VLOOKUP(B478,'[1]SQA Test design plan'!$F$4:$K$400,5,FALSE),"")</f>
        <v/>
      </c>
      <c r="Q478" s="19" t="str">
        <f>IFERROR(VLOOKUP(B478,'[1]SQA Test design plan'!$F$4:$K$400,6,FALSE),"")</f>
        <v/>
      </c>
      <c r="R478" s="19"/>
      <c r="S478" s="22"/>
      <c r="T478" s="22"/>
      <c r="U478" s="22"/>
      <c r="V478" s="22"/>
      <c r="W478" s="22"/>
      <c r="X478" s="22"/>
      <c r="Y478" s="22"/>
      <c r="Z478" s="22"/>
      <c r="AA478" s="33"/>
      <c r="AB478" s="23" t="str">
        <f>IFERROR(VLOOKUP(B478,'[1]RICEW Tracker'!$C$10:$H$95,3,FALSE),"")</f>
        <v/>
      </c>
      <c r="AC478" s="23" t="str">
        <f>IFERROR(VLOOKUP(B478,'[1]RICEW Tracker'!$C$17:$H$95,4,FALSE),"")</f>
        <v/>
      </c>
      <c r="AD478" s="23" t="str">
        <f>IFERROR(VLOOKUP(B478,'[1]RICEW Tracker'!$C$17:$H$95,5,FALSE),"")</f>
        <v/>
      </c>
      <c r="AE478" s="23" t="str">
        <f>IFERROR(VLOOKUP(B478,'[1]RICEW Tracker'!$C$17:$H$95,6,FALSE),"")</f>
        <v/>
      </c>
      <c r="AF478" s="23" t="str">
        <f>IFERROR(VLOOKUP(B478,'[1]RICEW Tracker'!$C$17:$H$95,7,FALSE),"")</f>
        <v/>
      </c>
      <c r="AG478" s="23" t="str">
        <f>IFERROR(VLOOKUP(D478,'[1]RICEW Tracker'!$C$17:$H$95,8,FALSE),"")</f>
        <v/>
      </c>
      <c r="AH478" s="24" t="str">
        <f t="shared" si="7"/>
        <v>Not Started</v>
      </c>
      <c r="AI478" s="37"/>
    </row>
    <row r="479" spans="1:35" s="26" customFormat="1" ht="15" hidden="1" customHeight="1" x14ac:dyDescent="0.25">
      <c r="A479" s="14" t="e">
        <f>VLOOKUP(WICERMaster[[#This Row],[RICEW ID]],[1]Sheet4!#REF!,1,FALSE)</f>
        <v>#REF!</v>
      </c>
      <c r="B479" s="15" t="s">
        <v>380</v>
      </c>
      <c r="C479" s="16" t="s">
        <v>381</v>
      </c>
      <c r="D479" s="16" t="s">
        <v>59</v>
      </c>
      <c r="E479" s="17" t="s">
        <v>33</v>
      </c>
      <c r="F479" s="17"/>
      <c r="G479" s="18" t="s">
        <v>92</v>
      </c>
      <c r="H479" s="18" t="s">
        <v>92</v>
      </c>
      <c r="I479" s="18" t="s">
        <v>93</v>
      </c>
      <c r="J479" s="18" t="s">
        <v>93</v>
      </c>
      <c r="K479" s="32" t="s">
        <v>92</v>
      </c>
      <c r="L479" s="20"/>
      <c r="M479" s="66" t="s">
        <v>92</v>
      </c>
      <c r="N479" s="19" t="str">
        <f>IFERROR(VLOOKUP(B479,'[1]SQA Test design plan'!$F$4:$K$400,3,FALSE),"")</f>
        <v/>
      </c>
      <c r="O479" s="19" t="str">
        <f>IFERROR(VLOOKUP(B479,'[1]SQA Test design plan'!$F$4:$K$400,4,FALSE),"")</f>
        <v/>
      </c>
      <c r="P479" s="19" t="str">
        <f>IFERROR(VLOOKUP(B479,'[1]SQA Test design plan'!$F$4:$K$400,5,FALSE),"")</f>
        <v/>
      </c>
      <c r="Q479" s="19" t="str">
        <f>IFERROR(VLOOKUP(B479,'[1]SQA Test design plan'!$F$4:$K$400,6,FALSE),"")</f>
        <v/>
      </c>
      <c r="R479" s="19"/>
      <c r="S479" s="22"/>
      <c r="T479" s="22"/>
      <c r="U479" s="22"/>
      <c r="V479" s="22"/>
      <c r="W479" s="22"/>
      <c r="X479" s="22"/>
      <c r="Y479" s="22"/>
      <c r="Z479" s="22"/>
      <c r="AA479" s="33"/>
      <c r="AB479" s="23" t="str">
        <f>IFERROR(VLOOKUP(B479,'[1]RICEW Tracker'!$C$10:$H$95,3,FALSE),"")</f>
        <v/>
      </c>
      <c r="AC479" s="23" t="str">
        <f>IFERROR(VLOOKUP(B479,'[1]RICEW Tracker'!$C$17:$H$95,4,FALSE),"")</f>
        <v/>
      </c>
      <c r="AD479" s="23" t="str">
        <f>IFERROR(VLOOKUP(B479,'[1]RICEW Tracker'!$C$17:$H$95,5,FALSE),"")</f>
        <v/>
      </c>
      <c r="AE479" s="23" t="str">
        <f>IFERROR(VLOOKUP(B479,'[1]RICEW Tracker'!$C$17:$H$95,6,FALSE),"")</f>
        <v/>
      </c>
      <c r="AF479" s="23" t="str">
        <f>IFERROR(VLOOKUP(B479,'[1]RICEW Tracker'!$C$17:$H$95,7,FALSE),"")</f>
        <v/>
      </c>
      <c r="AG479" s="23" t="str">
        <f>IFERROR(VLOOKUP(D479,'[1]RICEW Tracker'!$C$17:$H$95,8,FALSE),"")</f>
        <v/>
      </c>
      <c r="AH479" s="24" t="str">
        <f t="shared" si="7"/>
        <v>Not Started</v>
      </c>
      <c r="AI479" s="37"/>
    </row>
    <row r="480" spans="1:35" s="14" customFormat="1" ht="15" hidden="1" customHeight="1" x14ac:dyDescent="0.25">
      <c r="A480" s="14" t="e">
        <f>VLOOKUP(WICERMaster[[#This Row],[RICEW ID]],[1]Sheet4!#REF!,1,FALSE)</f>
        <v>#REF!</v>
      </c>
      <c r="B480" s="15" t="s">
        <v>408</v>
      </c>
      <c r="C480" s="16" t="s">
        <v>409</v>
      </c>
      <c r="D480" s="16" t="s">
        <v>59</v>
      </c>
      <c r="E480" s="17" t="s">
        <v>33</v>
      </c>
      <c r="F480" s="17"/>
      <c r="G480" s="18" t="s">
        <v>92</v>
      </c>
      <c r="H480" s="18" t="s">
        <v>92</v>
      </c>
      <c r="I480" s="18" t="s">
        <v>93</v>
      </c>
      <c r="J480" s="18" t="s">
        <v>93</v>
      </c>
      <c r="K480" s="32" t="s">
        <v>92</v>
      </c>
      <c r="L480" s="21"/>
      <c r="M480" s="66" t="s">
        <v>92</v>
      </c>
      <c r="N480" s="19" t="str">
        <f>IFERROR(VLOOKUP(B480,'[1]SQA Test design plan'!$F$4:$K$400,3,FALSE),"")</f>
        <v/>
      </c>
      <c r="O480" s="19" t="str">
        <f>IFERROR(VLOOKUP(B480,'[1]SQA Test design plan'!$F$4:$K$400,4,FALSE),"")</f>
        <v/>
      </c>
      <c r="P480" s="19" t="str">
        <f>IFERROR(VLOOKUP(B480,'[1]SQA Test design plan'!$F$4:$K$400,5,FALSE),"")</f>
        <v/>
      </c>
      <c r="Q480" s="19" t="str">
        <f>IFERROR(VLOOKUP(B480,'[1]SQA Test design plan'!$F$4:$K$400,6,FALSE),"")</f>
        <v/>
      </c>
      <c r="R480" s="19"/>
      <c r="S480" s="22"/>
      <c r="T480" s="22"/>
      <c r="U480" s="22"/>
      <c r="V480" s="22"/>
      <c r="W480" s="22"/>
      <c r="X480" s="22"/>
      <c r="Y480" s="22"/>
      <c r="Z480" s="22"/>
      <c r="AA480" s="33"/>
      <c r="AB480" s="23" t="str">
        <f>IFERROR(VLOOKUP(B480,'[1]RICEW Tracker'!$C$10:$H$95,3,FALSE),"")</f>
        <v/>
      </c>
      <c r="AC480" s="23" t="str">
        <f>IFERROR(VLOOKUP(B480,'[1]RICEW Tracker'!$C$17:$H$95,4,FALSE),"")</f>
        <v/>
      </c>
      <c r="AD480" s="23" t="str">
        <f>IFERROR(VLOOKUP(B480,'[1]RICEW Tracker'!$C$17:$H$95,5,FALSE),"")</f>
        <v/>
      </c>
      <c r="AE480" s="23" t="str">
        <f>IFERROR(VLOOKUP(B480,'[1]RICEW Tracker'!$C$17:$H$95,6,FALSE),"")</f>
        <v/>
      </c>
      <c r="AF480" s="23" t="str">
        <f>IFERROR(VLOOKUP(B480,'[1]RICEW Tracker'!$C$17:$H$95,7,FALSE),"")</f>
        <v/>
      </c>
      <c r="AG480" s="23" t="str">
        <f>IFERROR(VLOOKUP(D480,'[1]RICEW Tracker'!$C$17:$H$95,8,FALSE),"")</f>
        <v/>
      </c>
      <c r="AH480" s="24" t="str">
        <f t="shared" si="7"/>
        <v>Not Started</v>
      </c>
      <c r="AI480" s="37"/>
    </row>
    <row r="481" spans="1:35" s="26" customFormat="1" ht="15" hidden="1" customHeight="1" x14ac:dyDescent="0.25">
      <c r="A481" s="14" t="e">
        <f>VLOOKUP(WICERMaster[[#This Row],[RICEW ID]],[1]Sheet4!#REF!,1,FALSE)</f>
        <v>#REF!</v>
      </c>
      <c r="B481" s="15" t="s">
        <v>412</v>
      </c>
      <c r="C481" s="16" t="s">
        <v>413</v>
      </c>
      <c r="D481" s="16" t="s">
        <v>59</v>
      </c>
      <c r="E481" s="17" t="s">
        <v>33</v>
      </c>
      <c r="F481" s="17"/>
      <c r="G481" s="18" t="s">
        <v>92</v>
      </c>
      <c r="H481" s="18" t="s">
        <v>92</v>
      </c>
      <c r="I481" s="18" t="s">
        <v>93</v>
      </c>
      <c r="J481" s="18" t="s">
        <v>93</v>
      </c>
      <c r="K481" s="32" t="s">
        <v>92</v>
      </c>
      <c r="L481" s="21"/>
      <c r="M481" s="66" t="s">
        <v>92</v>
      </c>
      <c r="N481" s="19" t="str">
        <f>IFERROR(VLOOKUP(B481,'[1]SQA Test design plan'!$F$4:$K$400,3,FALSE),"")</f>
        <v/>
      </c>
      <c r="O481" s="19" t="str">
        <f>IFERROR(VLOOKUP(B481,'[1]SQA Test design plan'!$F$4:$K$400,4,FALSE),"")</f>
        <v/>
      </c>
      <c r="P481" s="19" t="str">
        <f>IFERROR(VLOOKUP(B481,'[1]SQA Test design plan'!$F$4:$K$400,5,FALSE),"")</f>
        <v/>
      </c>
      <c r="Q481" s="19" t="str">
        <f>IFERROR(VLOOKUP(B481,'[1]SQA Test design plan'!$F$4:$K$400,6,FALSE),"")</f>
        <v/>
      </c>
      <c r="R481" s="19"/>
      <c r="S481" s="22"/>
      <c r="T481" s="22"/>
      <c r="U481" s="22"/>
      <c r="V481" s="22"/>
      <c r="W481" s="22"/>
      <c r="X481" s="22"/>
      <c r="Y481" s="22"/>
      <c r="Z481" s="22"/>
      <c r="AA481" s="33"/>
      <c r="AB481" s="23" t="str">
        <f>IFERROR(VLOOKUP(B481,'[1]RICEW Tracker'!$C$10:$H$95,3,FALSE),"")</f>
        <v/>
      </c>
      <c r="AC481" s="23" t="str">
        <f>IFERROR(VLOOKUP(B481,'[1]RICEW Tracker'!$C$17:$H$95,4,FALSE),"")</f>
        <v/>
      </c>
      <c r="AD481" s="23" t="str">
        <f>IFERROR(VLOOKUP(B481,'[1]RICEW Tracker'!$C$17:$H$95,5,FALSE),"")</f>
        <v/>
      </c>
      <c r="AE481" s="23" t="str">
        <f>IFERROR(VLOOKUP(B481,'[1]RICEW Tracker'!$C$17:$H$95,6,FALSE),"")</f>
        <v/>
      </c>
      <c r="AF481" s="23" t="str">
        <f>IFERROR(VLOOKUP(B481,'[1]RICEW Tracker'!$C$17:$H$95,7,FALSE),"")</f>
        <v/>
      </c>
      <c r="AG481" s="23" t="str">
        <f>IFERROR(VLOOKUP(D481,'[1]RICEW Tracker'!$C$17:$H$95,8,FALSE),"")</f>
        <v/>
      </c>
      <c r="AH481" s="24" t="str">
        <f t="shared" si="7"/>
        <v>Not Started</v>
      </c>
      <c r="AI481" s="37"/>
    </row>
    <row r="482" spans="1:35" s="26" customFormat="1" ht="15" hidden="1" customHeight="1" x14ac:dyDescent="0.25">
      <c r="A482" s="14" t="e">
        <f>VLOOKUP(WICERMaster[[#This Row],[RICEW ID]],[1]Sheet4!#REF!,1,FALSE)</f>
        <v>#REF!</v>
      </c>
      <c r="B482" s="15" t="s">
        <v>443</v>
      </c>
      <c r="C482" s="16" t="s">
        <v>444</v>
      </c>
      <c r="D482" s="16" t="s">
        <v>59</v>
      </c>
      <c r="E482" s="17" t="s">
        <v>33</v>
      </c>
      <c r="F482" s="17"/>
      <c r="G482" s="18" t="s">
        <v>92</v>
      </c>
      <c r="H482" s="18" t="s">
        <v>92</v>
      </c>
      <c r="I482" s="18" t="s">
        <v>93</v>
      </c>
      <c r="J482" s="18" t="s">
        <v>93</v>
      </c>
      <c r="K482" s="32" t="s">
        <v>92</v>
      </c>
      <c r="L482" s="21"/>
      <c r="M482" s="66" t="s">
        <v>92</v>
      </c>
      <c r="N482" s="19" t="str">
        <f>IFERROR(VLOOKUP(B482,'[1]SQA Test design plan'!$F$4:$K$400,3,FALSE),"")</f>
        <v/>
      </c>
      <c r="O482" s="19" t="str">
        <f>IFERROR(VLOOKUP(B482,'[1]SQA Test design plan'!$F$4:$K$400,4,FALSE),"")</f>
        <v/>
      </c>
      <c r="P482" s="19" t="str">
        <f>IFERROR(VLOOKUP(B482,'[1]SQA Test design plan'!$F$4:$K$400,5,FALSE),"")</f>
        <v/>
      </c>
      <c r="Q482" s="19" t="str">
        <f>IFERROR(VLOOKUP(B482,'[1]SQA Test design plan'!$F$4:$K$400,6,FALSE),"")</f>
        <v/>
      </c>
      <c r="R482" s="19"/>
      <c r="S482" s="22"/>
      <c r="T482" s="22"/>
      <c r="U482" s="22"/>
      <c r="V482" s="22"/>
      <c r="W482" s="22"/>
      <c r="X482" s="22"/>
      <c r="Y482" s="22"/>
      <c r="Z482" s="22"/>
      <c r="AA482" s="33"/>
      <c r="AB482" s="23" t="str">
        <f>IFERROR(VLOOKUP(B482,'[1]RICEW Tracker'!$C$10:$H$95,3,FALSE),"")</f>
        <v/>
      </c>
      <c r="AC482" s="23" t="str">
        <f>IFERROR(VLOOKUP(B482,'[1]RICEW Tracker'!$C$17:$H$95,4,FALSE),"")</f>
        <v/>
      </c>
      <c r="AD482" s="23" t="str">
        <f>IFERROR(VLOOKUP(B482,'[1]RICEW Tracker'!$C$17:$H$95,5,FALSE),"")</f>
        <v/>
      </c>
      <c r="AE482" s="23" t="str">
        <f>IFERROR(VLOOKUP(B482,'[1]RICEW Tracker'!$C$17:$H$95,6,FALSE),"")</f>
        <v/>
      </c>
      <c r="AF482" s="23" t="str">
        <f>IFERROR(VLOOKUP(B482,'[1]RICEW Tracker'!$C$17:$H$95,7,FALSE),"")</f>
        <v/>
      </c>
      <c r="AG482" s="23" t="str">
        <f>IFERROR(VLOOKUP(D482,'[1]RICEW Tracker'!$C$17:$H$95,8,FALSE),"")</f>
        <v/>
      </c>
      <c r="AH482" s="24" t="str">
        <f t="shared" si="7"/>
        <v>Not Started</v>
      </c>
      <c r="AI482" s="37"/>
    </row>
    <row r="483" spans="1:35" s="26" customFormat="1" ht="15" hidden="1" customHeight="1" x14ac:dyDescent="0.25">
      <c r="A483" s="14" t="e">
        <f>VLOOKUP(WICERMaster[[#This Row],[RICEW ID]],[1]Sheet4!#REF!,1,FALSE)</f>
        <v>#REF!</v>
      </c>
      <c r="B483" s="15" t="s">
        <v>666</v>
      </c>
      <c r="C483" s="16" t="s">
        <v>667</v>
      </c>
      <c r="D483" s="16" t="s">
        <v>59</v>
      </c>
      <c r="E483" s="17" t="s">
        <v>66</v>
      </c>
      <c r="F483" s="17"/>
      <c r="G483" s="18" t="s">
        <v>92</v>
      </c>
      <c r="H483" s="18" t="s">
        <v>92</v>
      </c>
      <c r="I483" s="18" t="s">
        <v>93</v>
      </c>
      <c r="J483" s="18" t="s">
        <v>93</v>
      </c>
      <c r="K483" s="32" t="s">
        <v>92</v>
      </c>
      <c r="L483" s="21"/>
      <c r="M483" s="66" t="s">
        <v>92</v>
      </c>
      <c r="N483" s="19" t="str">
        <f>IFERROR(VLOOKUP(B483,'[1]SQA Test design plan'!$F$4:$K$400,3,FALSE),"")</f>
        <v/>
      </c>
      <c r="O483" s="19" t="str">
        <f>IFERROR(VLOOKUP(B483,'[1]SQA Test design plan'!$F$4:$K$400,4,FALSE),"")</f>
        <v/>
      </c>
      <c r="P483" s="19" t="str">
        <f>IFERROR(VLOOKUP(B483,'[1]SQA Test design plan'!$F$4:$K$400,5,FALSE),"")</f>
        <v/>
      </c>
      <c r="Q483" s="19" t="str">
        <f>IFERROR(VLOOKUP(B483,'[1]SQA Test design plan'!$F$4:$K$400,6,FALSE),"")</f>
        <v/>
      </c>
      <c r="R483" s="19"/>
      <c r="S483" s="22"/>
      <c r="T483" s="22"/>
      <c r="U483" s="22"/>
      <c r="V483" s="22"/>
      <c r="W483" s="22"/>
      <c r="X483" s="22"/>
      <c r="Y483" s="22"/>
      <c r="Z483" s="22"/>
      <c r="AA483" s="23"/>
      <c r="AB483" s="23" t="str">
        <f>IFERROR(VLOOKUP(B483,'[1]RICEW Tracker'!$C$10:$H$95,3,FALSE),"")</f>
        <v/>
      </c>
      <c r="AC483" s="23" t="str">
        <f>IFERROR(VLOOKUP(B483,'[1]RICEW Tracker'!$C$17:$H$95,4,FALSE),"")</f>
        <v/>
      </c>
      <c r="AD483" s="23" t="str">
        <f>IFERROR(VLOOKUP(B483,'[1]RICEW Tracker'!$C$17:$H$95,5,FALSE),"")</f>
        <v/>
      </c>
      <c r="AE483" s="23" t="str">
        <f>IFERROR(VLOOKUP(B483,'[1]RICEW Tracker'!$C$17:$H$95,6,FALSE),"")</f>
        <v/>
      </c>
      <c r="AF483" s="23" t="str">
        <f>IFERROR(VLOOKUP(B483,'[1]RICEW Tracker'!$C$17:$H$95,7,FALSE),"")</f>
        <v/>
      </c>
      <c r="AG483" s="23" t="str">
        <f>IFERROR(VLOOKUP(D483,'[1]RICEW Tracker'!$C$17:$H$95,8,FALSE),"")</f>
        <v/>
      </c>
      <c r="AH483" s="24" t="str">
        <f t="shared" si="7"/>
        <v>Not Started</v>
      </c>
      <c r="AI483" s="37"/>
    </row>
    <row r="484" spans="1:35" s="26" customFormat="1" ht="15" hidden="1" customHeight="1" x14ac:dyDescent="0.25">
      <c r="A484" s="14" t="e">
        <f>VLOOKUP(WICERMaster[[#This Row],[RICEW ID]],[1]Sheet4!#REF!,1,FALSE)</f>
        <v>#REF!</v>
      </c>
      <c r="B484" s="15" t="s">
        <v>668</v>
      </c>
      <c r="C484" s="16" t="s">
        <v>669</v>
      </c>
      <c r="D484" s="16" t="s">
        <v>59</v>
      </c>
      <c r="E484" s="17" t="s">
        <v>66</v>
      </c>
      <c r="F484" s="17"/>
      <c r="G484" s="18" t="s">
        <v>92</v>
      </c>
      <c r="H484" s="18" t="s">
        <v>92</v>
      </c>
      <c r="I484" s="18" t="s">
        <v>93</v>
      </c>
      <c r="J484" s="18" t="s">
        <v>93</v>
      </c>
      <c r="K484" s="32" t="s">
        <v>92</v>
      </c>
      <c r="L484" s="21"/>
      <c r="M484" s="66" t="s">
        <v>92</v>
      </c>
      <c r="N484" s="19" t="str">
        <f>IFERROR(VLOOKUP(B484,'[1]SQA Test design plan'!$F$4:$K$400,3,FALSE),"")</f>
        <v/>
      </c>
      <c r="O484" s="19" t="str">
        <f>IFERROR(VLOOKUP(B484,'[1]SQA Test design plan'!$F$4:$K$400,4,FALSE),"")</f>
        <v/>
      </c>
      <c r="P484" s="19" t="str">
        <f>IFERROR(VLOOKUP(B484,'[1]SQA Test design plan'!$F$4:$K$400,5,FALSE),"")</f>
        <v/>
      </c>
      <c r="Q484" s="19" t="str">
        <f>IFERROR(VLOOKUP(B484,'[1]SQA Test design plan'!$F$4:$K$400,6,FALSE),"")</f>
        <v/>
      </c>
      <c r="R484" s="19"/>
      <c r="S484" s="22"/>
      <c r="T484" s="22"/>
      <c r="U484" s="22"/>
      <c r="V484" s="22"/>
      <c r="W484" s="22"/>
      <c r="X484" s="22"/>
      <c r="Y484" s="22"/>
      <c r="Z484" s="22"/>
      <c r="AA484" s="23"/>
      <c r="AB484" s="23" t="str">
        <f>IFERROR(VLOOKUP(B484,'[1]RICEW Tracker'!$C$10:$H$95,3,FALSE),"")</f>
        <v/>
      </c>
      <c r="AC484" s="23" t="str">
        <f>IFERROR(VLOOKUP(B484,'[1]RICEW Tracker'!$C$17:$H$95,4,FALSE),"")</f>
        <v/>
      </c>
      <c r="AD484" s="23" t="str">
        <f>IFERROR(VLOOKUP(B484,'[1]RICEW Tracker'!$C$17:$H$95,5,FALSE),"")</f>
        <v/>
      </c>
      <c r="AE484" s="23" t="str">
        <f>IFERROR(VLOOKUP(B484,'[1]RICEW Tracker'!$C$17:$H$95,6,FALSE),"")</f>
        <v/>
      </c>
      <c r="AF484" s="23" t="str">
        <f>IFERROR(VLOOKUP(B484,'[1]RICEW Tracker'!$C$17:$H$95,7,FALSE),"")</f>
        <v/>
      </c>
      <c r="AG484" s="23" t="str">
        <f>IFERROR(VLOOKUP(D484,'[1]RICEW Tracker'!$C$17:$H$95,8,FALSE),"")</f>
        <v/>
      </c>
      <c r="AH484" s="24" t="str">
        <f t="shared" si="7"/>
        <v>Not Started</v>
      </c>
      <c r="AI484" s="37"/>
    </row>
    <row r="485" spans="1:35" s="26" customFormat="1" ht="15" hidden="1" customHeight="1" x14ac:dyDescent="0.25">
      <c r="A485" s="14" t="e">
        <f>VLOOKUP(WICERMaster[[#This Row],[RICEW ID]],[1]Sheet4!#REF!,1,FALSE)</f>
        <v>#REF!</v>
      </c>
      <c r="B485" s="15" t="s">
        <v>670</v>
      </c>
      <c r="C485" s="25" t="s">
        <v>671</v>
      </c>
      <c r="D485" s="16" t="s">
        <v>59</v>
      </c>
      <c r="E485" s="17" t="s">
        <v>66</v>
      </c>
      <c r="F485" s="17"/>
      <c r="G485" s="18" t="s">
        <v>92</v>
      </c>
      <c r="H485" s="18" t="s">
        <v>92</v>
      </c>
      <c r="I485" s="18" t="s">
        <v>93</v>
      </c>
      <c r="J485" s="18" t="s">
        <v>93</v>
      </c>
      <c r="K485" s="32" t="s">
        <v>92</v>
      </c>
      <c r="L485" s="21"/>
      <c r="M485" s="66" t="s">
        <v>92</v>
      </c>
      <c r="N485" s="19" t="str">
        <f>IFERROR(VLOOKUP(B485,'[1]SQA Test design plan'!$F$4:$K$400,3,FALSE),"")</f>
        <v/>
      </c>
      <c r="O485" s="19" t="str">
        <f>IFERROR(VLOOKUP(B485,'[1]SQA Test design plan'!$F$4:$K$400,4,FALSE),"")</f>
        <v/>
      </c>
      <c r="P485" s="19" t="str">
        <f>IFERROR(VLOOKUP(B485,'[1]SQA Test design plan'!$F$4:$K$400,5,FALSE),"")</f>
        <v/>
      </c>
      <c r="Q485" s="19" t="str">
        <f>IFERROR(VLOOKUP(B485,'[1]SQA Test design plan'!$F$4:$K$400,6,FALSE),"")</f>
        <v/>
      </c>
      <c r="R485" s="19"/>
      <c r="S485" s="22"/>
      <c r="T485" s="22"/>
      <c r="U485" s="22"/>
      <c r="V485" s="22"/>
      <c r="W485" s="22"/>
      <c r="X485" s="22"/>
      <c r="Y485" s="22"/>
      <c r="Z485" s="22"/>
      <c r="AA485" s="23"/>
      <c r="AB485" s="23" t="str">
        <f>IFERROR(VLOOKUP(B485,'[1]RICEW Tracker'!$C$10:$H$95,3,FALSE),"")</f>
        <v/>
      </c>
      <c r="AC485" s="23" t="str">
        <f>IFERROR(VLOOKUP(B485,'[1]RICEW Tracker'!$C$17:$H$95,4,FALSE),"")</f>
        <v/>
      </c>
      <c r="AD485" s="23" t="str">
        <f>IFERROR(VLOOKUP(B485,'[1]RICEW Tracker'!$C$17:$H$95,5,FALSE),"")</f>
        <v/>
      </c>
      <c r="AE485" s="23" t="str">
        <f>IFERROR(VLOOKUP(B485,'[1]RICEW Tracker'!$C$17:$H$95,6,FALSE),"")</f>
        <v/>
      </c>
      <c r="AF485" s="23" t="str">
        <f>IFERROR(VLOOKUP(B485,'[1]RICEW Tracker'!$C$17:$H$95,7,FALSE),"")</f>
        <v/>
      </c>
      <c r="AG485" s="23" t="str">
        <f>IFERROR(VLOOKUP(D485,'[1]RICEW Tracker'!$C$17:$H$95,8,FALSE),"")</f>
        <v/>
      </c>
      <c r="AH485" s="24" t="str">
        <f t="shared" si="7"/>
        <v>Not Started</v>
      </c>
      <c r="AI485" s="37"/>
    </row>
    <row r="486" spans="1:35" s="26" customFormat="1" ht="15" hidden="1" customHeight="1" x14ac:dyDescent="0.25">
      <c r="A486" s="14" t="e">
        <f>VLOOKUP(WICERMaster[[#This Row],[RICEW ID]],[1]Sheet4!#REF!,1,FALSE)</f>
        <v>#REF!</v>
      </c>
      <c r="B486" s="15" t="s">
        <v>680</v>
      </c>
      <c r="C486" s="16" t="s">
        <v>681</v>
      </c>
      <c r="D486" s="16" t="s">
        <v>59</v>
      </c>
      <c r="E486" s="17" t="s">
        <v>66</v>
      </c>
      <c r="F486" s="17"/>
      <c r="G486" s="18" t="s">
        <v>92</v>
      </c>
      <c r="H486" s="18" t="s">
        <v>92</v>
      </c>
      <c r="I486" s="18" t="s">
        <v>93</v>
      </c>
      <c r="J486" s="18" t="s">
        <v>93</v>
      </c>
      <c r="K486" s="32" t="s">
        <v>92</v>
      </c>
      <c r="L486" s="21"/>
      <c r="M486" s="66" t="s">
        <v>92</v>
      </c>
      <c r="N486" s="19" t="str">
        <f>IFERROR(VLOOKUP(B486,'[1]SQA Test design plan'!$F$4:$K$400,3,FALSE),"")</f>
        <v/>
      </c>
      <c r="O486" s="19" t="str">
        <f>IFERROR(VLOOKUP(B486,'[1]SQA Test design plan'!$F$4:$K$400,4,FALSE),"")</f>
        <v/>
      </c>
      <c r="P486" s="19" t="str">
        <f>IFERROR(VLOOKUP(B486,'[1]SQA Test design plan'!$F$4:$K$400,5,FALSE),"")</f>
        <v/>
      </c>
      <c r="Q486" s="19" t="str">
        <f>IFERROR(VLOOKUP(B486,'[1]SQA Test design plan'!$F$4:$K$400,6,FALSE),"")</f>
        <v/>
      </c>
      <c r="R486" s="19"/>
      <c r="S486" s="22"/>
      <c r="T486" s="22"/>
      <c r="U486" s="22"/>
      <c r="V486" s="22"/>
      <c r="W486" s="22"/>
      <c r="X486" s="22"/>
      <c r="Y486" s="22"/>
      <c r="Z486" s="22"/>
      <c r="AA486" s="23"/>
      <c r="AB486" s="23" t="str">
        <f>IFERROR(VLOOKUP(B486,'[1]RICEW Tracker'!$C$10:$H$95,3,FALSE),"")</f>
        <v/>
      </c>
      <c r="AC486" s="23" t="str">
        <f>IFERROR(VLOOKUP(B486,'[1]RICEW Tracker'!$C$17:$H$95,4,FALSE),"")</f>
        <v/>
      </c>
      <c r="AD486" s="23" t="str">
        <f>IFERROR(VLOOKUP(B486,'[1]RICEW Tracker'!$C$17:$H$95,5,FALSE),"")</f>
        <v/>
      </c>
      <c r="AE486" s="23" t="str">
        <f>IFERROR(VLOOKUP(B486,'[1]RICEW Tracker'!$C$17:$H$95,6,FALSE),"")</f>
        <v/>
      </c>
      <c r="AF486" s="23" t="str">
        <f>IFERROR(VLOOKUP(B486,'[1]RICEW Tracker'!$C$17:$H$95,7,FALSE),"")</f>
        <v/>
      </c>
      <c r="AG486" s="23" t="str">
        <f>IFERROR(VLOOKUP(D486,'[1]RICEW Tracker'!$C$17:$H$95,8,FALSE),"")</f>
        <v/>
      </c>
      <c r="AH486" s="24" t="str">
        <f t="shared" si="7"/>
        <v>Not Started</v>
      </c>
      <c r="AI486" s="37"/>
    </row>
    <row r="487" spans="1:35" s="26" customFormat="1" ht="15" hidden="1" customHeight="1" x14ac:dyDescent="0.25">
      <c r="A487" s="14" t="e">
        <f>VLOOKUP(WICERMaster[[#This Row],[RICEW ID]],[1]Sheet4!#REF!,1,FALSE)</f>
        <v>#REF!</v>
      </c>
      <c r="B487" s="15" t="s">
        <v>688</v>
      </c>
      <c r="C487" s="16" t="s">
        <v>689</v>
      </c>
      <c r="D487" s="16" t="s">
        <v>59</v>
      </c>
      <c r="E487" s="17" t="s">
        <v>66</v>
      </c>
      <c r="F487" s="17"/>
      <c r="G487" s="18" t="s">
        <v>92</v>
      </c>
      <c r="H487" s="18" t="s">
        <v>92</v>
      </c>
      <c r="I487" s="18" t="s">
        <v>93</v>
      </c>
      <c r="J487" s="18" t="s">
        <v>93</v>
      </c>
      <c r="K487" s="32" t="s">
        <v>92</v>
      </c>
      <c r="L487" s="21"/>
      <c r="M487" s="66" t="s">
        <v>92</v>
      </c>
      <c r="N487" s="19" t="str">
        <f>IFERROR(VLOOKUP(B487,'[1]SQA Test design plan'!$F$4:$K$400,3,FALSE),"")</f>
        <v/>
      </c>
      <c r="O487" s="19" t="str">
        <f>IFERROR(VLOOKUP(B487,'[1]SQA Test design plan'!$F$4:$K$400,4,FALSE),"")</f>
        <v/>
      </c>
      <c r="P487" s="19" t="str">
        <f>IFERROR(VLOOKUP(B487,'[1]SQA Test design plan'!$F$4:$K$400,5,FALSE),"")</f>
        <v/>
      </c>
      <c r="Q487" s="19" t="str">
        <f>IFERROR(VLOOKUP(B487,'[1]SQA Test design plan'!$F$4:$K$400,6,FALSE),"")</f>
        <v/>
      </c>
      <c r="R487" s="19"/>
      <c r="S487" s="22"/>
      <c r="T487" s="22"/>
      <c r="U487" s="22"/>
      <c r="V487" s="22"/>
      <c r="W487" s="22"/>
      <c r="X487" s="22"/>
      <c r="Y487" s="22"/>
      <c r="Z487" s="22"/>
      <c r="AA487" s="23"/>
      <c r="AB487" s="23" t="str">
        <f>IFERROR(VLOOKUP(B487,'[1]RICEW Tracker'!$C$10:$H$95,3,FALSE),"")</f>
        <v/>
      </c>
      <c r="AC487" s="23" t="str">
        <f>IFERROR(VLOOKUP(B487,'[1]RICEW Tracker'!$C$17:$H$95,4,FALSE),"")</f>
        <v/>
      </c>
      <c r="AD487" s="23" t="str">
        <f>IFERROR(VLOOKUP(B487,'[1]RICEW Tracker'!$C$17:$H$95,5,FALSE),"")</f>
        <v/>
      </c>
      <c r="AE487" s="23" t="str">
        <f>IFERROR(VLOOKUP(B487,'[1]RICEW Tracker'!$C$17:$H$95,6,FALSE),"")</f>
        <v/>
      </c>
      <c r="AF487" s="23" t="str">
        <f>IFERROR(VLOOKUP(B487,'[1]RICEW Tracker'!$C$17:$H$95,7,FALSE),"")</f>
        <v/>
      </c>
      <c r="AG487" s="23" t="str">
        <f>IFERROR(VLOOKUP(D487,'[1]RICEW Tracker'!$C$17:$H$95,8,FALSE),"")</f>
        <v/>
      </c>
      <c r="AH487" s="24" t="str">
        <f t="shared" si="7"/>
        <v>Not Started</v>
      </c>
      <c r="AI487" s="37"/>
    </row>
    <row r="488" spans="1:35" s="26" customFormat="1" ht="15" hidden="1" customHeight="1" x14ac:dyDescent="0.25">
      <c r="A488" s="14" t="e">
        <f>VLOOKUP(WICERMaster[[#This Row],[RICEW ID]],[1]Sheet4!#REF!,1,FALSE)</f>
        <v>#REF!</v>
      </c>
      <c r="B488" s="15" t="s">
        <v>690</v>
      </c>
      <c r="C488" s="30" t="s">
        <v>691</v>
      </c>
      <c r="D488" s="16" t="s">
        <v>59</v>
      </c>
      <c r="E488" s="17" t="s">
        <v>66</v>
      </c>
      <c r="F488" s="17"/>
      <c r="G488" s="18" t="s">
        <v>92</v>
      </c>
      <c r="H488" s="18" t="s">
        <v>92</v>
      </c>
      <c r="I488" s="18" t="s">
        <v>93</v>
      </c>
      <c r="J488" s="18" t="s">
        <v>93</v>
      </c>
      <c r="K488" s="32" t="s">
        <v>92</v>
      </c>
      <c r="L488" s="21"/>
      <c r="M488" s="66" t="s">
        <v>92</v>
      </c>
      <c r="N488" s="19" t="str">
        <f>IFERROR(VLOOKUP(B488,'[1]SQA Test design plan'!$F$4:$K$400,3,FALSE),"")</f>
        <v/>
      </c>
      <c r="O488" s="19" t="str">
        <f>IFERROR(VLOOKUP(B488,'[1]SQA Test design plan'!$F$4:$K$400,4,FALSE),"")</f>
        <v/>
      </c>
      <c r="P488" s="19" t="str">
        <f>IFERROR(VLOOKUP(B488,'[1]SQA Test design plan'!$F$4:$K$400,5,FALSE),"")</f>
        <v/>
      </c>
      <c r="Q488" s="19" t="str">
        <f>IFERROR(VLOOKUP(B488,'[1]SQA Test design plan'!$F$4:$K$400,6,FALSE),"")</f>
        <v/>
      </c>
      <c r="R488" s="19"/>
      <c r="S488" s="22"/>
      <c r="T488" s="22"/>
      <c r="U488" s="22"/>
      <c r="V488" s="22"/>
      <c r="W488" s="22"/>
      <c r="X488" s="22"/>
      <c r="Y488" s="22"/>
      <c r="Z488" s="22"/>
      <c r="AA488" s="23"/>
      <c r="AB488" s="23" t="str">
        <f>IFERROR(VLOOKUP(B488,'[1]RICEW Tracker'!$C$10:$H$95,3,FALSE),"")</f>
        <v/>
      </c>
      <c r="AC488" s="23" t="str">
        <f>IFERROR(VLOOKUP(B488,'[1]RICEW Tracker'!$C$17:$H$95,4,FALSE),"")</f>
        <v/>
      </c>
      <c r="AD488" s="23" t="str">
        <f>IFERROR(VLOOKUP(B488,'[1]RICEW Tracker'!$C$17:$H$95,5,FALSE),"")</f>
        <v/>
      </c>
      <c r="AE488" s="23" t="str">
        <f>IFERROR(VLOOKUP(B488,'[1]RICEW Tracker'!$C$17:$H$95,6,FALSE),"")</f>
        <v/>
      </c>
      <c r="AF488" s="23" t="str">
        <f>IFERROR(VLOOKUP(B488,'[1]RICEW Tracker'!$C$17:$H$95,7,FALSE),"")</f>
        <v/>
      </c>
      <c r="AG488" s="23" t="str">
        <f>IFERROR(VLOOKUP(D488,'[1]RICEW Tracker'!$C$17:$H$95,8,FALSE),"")</f>
        <v/>
      </c>
      <c r="AH488" s="24" t="str">
        <f t="shared" si="7"/>
        <v>Not Started</v>
      </c>
      <c r="AI488" s="37"/>
    </row>
    <row r="489" spans="1:35" s="26" customFormat="1" ht="15" hidden="1" customHeight="1" x14ac:dyDescent="0.25">
      <c r="A489" s="14" t="e">
        <f>VLOOKUP(WICERMaster[[#This Row],[RICEW ID]],[1]Sheet4!#REF!,1,FALSE)</f>
        <v>#REF!</v>
      </c>
      <c r="B489" s="15" t="s">
        <v>706</v>
      </c>
      <c r="C489" s="16" t="s">
        <v>707</v>
      </c>
      <c r="D489" s="16" t="s">
        <v>59</v>
      </c>
      <c r="E489" s="17" t="s">
        <v>66</v>
      </c>
      <c r="F489" s="17"/>
      <c r="G489" s="18" t="s">
        <v>92</v>
      </c>
      <c r="H489" s="18" t="s">
        <v>92</v>
      </c>
      <c r="I489" s="18" t="s">
        <v>93</v>
      </c>
      <c r="J489" s="18" t="s">
        <v>93</v>
      </c>
      <c r="K489" s="32" t="s">
        <v>92</v>
      </c>
      <c r="L489" s="21"/>
      <c r="M489" s="66" t="s">
        <v>92</v>
      </c>
      <c r="N489" s="19" t="str">
        <f>IFERROR(VLOOKUP(B489,'[1]SQA Test design plan'!$F$4:$K$400,3,FALSE),"")</f>
        <v/>
      </c>
      <c r="O489" s="19" t="str">
        <f>IFERROR(VLOOKUP(B489,'[1]SQA Test design plan'!$F$4:$K$400,4,FALSE),"")</f>
        <v/>
      </c>
      <c r="P489" s="19" t="str">
        <f>IFERROR(VLOOKUP(B489,'[1]SQA Test design plan'!$F$4:$K$400,5,FALSE),"")</f>
        <v/>
      </c>
      <c r="Q489" s="19" t="str">
        <f>IFERROR(VLOOKUP(B489,'[1]SQA Test design plan'!$F$4:$K$400,6,FALSE),"")</f>
        <v/>
      </c>
      <c r="R489" s="19"/>
      <c r="S489" s="22"/>
      <c r="T489" s="22"/>
      <c r="U489" s="22"/>
      <c r="V489" s="22"/>
      <c r="W489" s="22"/>
      <c r="X489" s="22"/>
      <c r="Y489" s="22"/>
      <c r="Z489" s="22"/>
      <c r="AA489" s="23"/>
      <c r="AB489" s="23" t="str">
        <f>IFERROR(VLOOKUP(B489,'[1]RICEW Tracker'!$C$10:$H$95,3,FALSE),"")</f>
        <v/>
      </c>
      <c r="AC489" s="23" t="str">
        <f>IFERROR(VLOOKUP(B489,'[1]RICEW Tracker'!$C$17:$H$95,4,FALSE),"")</f>
        <v/>
      </c>
      <c r="AD489" s="23" t="str">
        <f>IFERROR(VLOOKUP(B489,'[1]RICEW Tracker'!$C$17:$H$95,5,FALSE),"")</f>
        <v/>
      </c>
      <c r="AE489" s="23" t="str">
        <f>IFERROR(VLOOKUP(B489,'[1]RICEW Tracker'!$C$17:$H$95,6,FALSE),"")</f>
        <v/>
      </c>
      <c r="AF489" s="23" t="str">
        <f>IFERROR(VLOOKUP(B489,'[1]RICEW Tracker'!$C$17:$H$95,7,FALSE),"")</f>
        <v/>
      </c>
      <c r="AG489" s="23" t="str">
        <f>IFERROR(VLOOKUP(D489,'[1]RICEW Tracker'!$C$17:$H$95,8,FALSE),"")</f>
        <v/>
      </c>
      <c r="AH489" s="24" t="str">
        <f t="shared" si="7"/>
        <v>Not Started</v>
      </c>
      <c r="AI489" s="37"/>
    </row>
    <row r="490" spans="1:35" s="26" customFormat="1" ht="15" hidden="1" customHeight="1" x14ac:dyDescent="0.25">
      <c r="A490" s="14" t="e">
        <f>VLOOKUP(WICERMaster[[#This Row],[RICEW ID]],[1]Sheet4!#REF!,1,FALSE)</f>
        <v>#REF!</v>
      </c>
      <c r="B490" s="15" t="s">
        <v>708</v>
      </c>
      <c r="C490" s="16" t="s">
        <v>709</v>
      </c>
      <c r="D490" s="16" t="s">
        <v>59</v>
      </c>
      <c r="E490" s="17" t="s">
        <v>66</v>
      </c>
      <c r="F490" s="17"/>
      <c r="G490" s="18" t="s">
        <v>92</v>
      </c>
      <c r="H490" s="18" t="s">
        <v>92</v>
      </c>
      <c r="I490" s="18" t="s">
        <v>93</v>
      </c>
      <c r="J490" s="18" t="s">
        <v>93</v>
      </c>
      <c r="K490" s="32" t="s">
        <v>92</v>
      </c>
      <c r="L490" s="21"/>
      <c r="M490" s="66" t="s">
        <v>92</v>
      </c>
      <c r="N490" s="19" t="str">
        <f>IFERROR(VLOOKUP(B490,'[1]SQA Test design plan'!$F$4:$K$400,3,FALSE),"")</f>
        <v/>
      </c>
      <c r="O490" s="19" t="str">
        <f>IFERROR(VLOOKUP(B490,'[1]SQA Test design plan'!$F$4:$K$400,4,FALSE),"")</f>
        <v/>
      </c>
      <c r="P490" s="19" t="str">
        <f>IFERROR(VLOOKUP(B490,'[1]SQA Test design plan'!$F$4:$K$400,5,FALSE),"")</f>
        <v/>
      </c>
      <c r="Q490" s="19" t="str">
        <f>IFERROR(VLOOKUP(B490,'[1]SQA Test design plan'!$F$4:$K$400,6,FALSE),"")</f>
        <v/>
      </c>
      <c r="R490" s="19"/>
      <c r="S490" s="22"/>
      <c r="T490" s="22"/>
      <c r="U490" s="22"/>
      <c r="V490" s="22"/>
      <c r="W490" s="22"/>
      <c r="X490" s="22"/>
      <c r="Y490" s="22"/>
      <c r="Z490" s="22"/>
      <c r="AA490" s="23"/>
      <c r="AB490" s="23" t="str">
        <f>IFERROR(VLOOKUP(B490,'[1]RICEW Tracker'!$C$10:$H$95,3,FALSE),"")</f>
        <v/>
      </c>
      <c r="AC490" s="23" t="str">
        <f>IFERROR(VLOOKUP(B490,'[1]RICEW Tracker'!$C$17:$H$95,4,FALSE),"")</f>
        <v/>
      </c>
      <c r="AD490" s="23" t="str">
        <f>IFERROR(VLOOKUP(B490,'[1]RICEW Tracker'!$C$17:$H$95,5,FALSE),"")</f>
        <v/>
      </c>
      <c r="AE490" s="23" t="str">
        <f>IFERROR(VLOOKUP(B490,'[1]RICEW Tracker'!$C$17:$H$95,6,FALSE),"")</f>
        <v/>
      </c>
      <c r="AF490" s="23" t="str">
        <f>IFERROR(VLOOKUP(B490,'[1]RICEW Tracker'!$C$17:$H$95,7,FALSE),"")</f>
        <v/>
      </c>
      <c r="AG490" s="23" t="str">
        <f>IFERROR(VLOOKUP(D490,'[1]RICEW Tracker'!$C$17:$H$95,8,FALSE),"")</f>
        <v/>
      </c>
      <c r="AH490" s="24" t="str">
        <f t="shared" si="7"/>
        <v>Not Started</v>
      </c>
      <c r="AI490" s="37"/>
    </row>
    <row r="491" spans="1:35" s="26" customFormat="1" ht="15" hidden="1" customHeight="1" x14ac:dyDescent="0.25">
      <c r="A491" s="14" t="e">
        <f>VLOOKUP(WICERMaster[[#This Row],[RICEW ID]],[1]Sheet4!#REF!,1,FALSE)</f>
        <v>#REF!</v>
      </c>
      <c r="B491" s="15" t="s">
        <v>710</v>
      </c>
      <c r="C491" s="25" t="s">
        <v>711</v>
      </c>
      <c r="D491" s="16" t="s">
        <v>59</v>
      </c>
      <c r="E491" s="17" t="s">
        <v>66</v>
      </c>
      <c r="F491" s="17"/>
      <c r="G491" s="18" t="s">
        <v>92</v>
      </c>
      <c r="H491" s="18" t="s">
        <v>92</v>
      </c>
      <c r="I491" s="18" t="s">
        <v>93</v>
      </c>
      <c r="J491" s="18" t="s">
        <v>93</v>
      </c>
      <c r="K491" s="32" t="s">
        <v>92</v>
      </c>
      <c r="L491" s="21"/>
      <c r="M491" s="66" t="s">
        <v>92</v>
      </c>
      <c r="N491" s="19" t="str">
        <f>IFERROR(VLOOKUP(B491,'[1]SQA Test design plan'!$F$4:$K$400,3,FALSE),"")</f>
        <v/>
      </c>
      <c r="O491" s="19" t="str">
        <f>IFERROR(VLOOKUP(B491,'[1]SQA Test design plan'!$F$4:$K$400,4,FALSE),"")</f>
        <v/>
      </c>
      <c r="P491" s="19" t="str">
        <f>IFERROR(VLOOKUP(B491,'[1]SQA Test design plan'!$F$4:$K$400,5,FALSE),"")</f>
        <v/>
      </c>
      <c r="Q491" s="19" t="str">
        <f>IFERROR(VLOOKUP(B491,'[1]SQA Test design plan'!$F$4:$K$400,6,FALSE),"")</f>
        <v/>
      </c>
      <c r="R491" s="19"/>
      <c r="S491" s="22"/>
      <c r="T491" s="22"/>
      <c r="U491" s="22"/>
      <c r="V491" s="22"/>
      <c r="W491" s="22"/>
      <c r="X491" s="22"/>
      <c r="Y491" s="22"/>
      <c r="Z491" s="22"/>
      <c r="AA491" s="23"/>
      <c r="AB491" s="23" t="str">
        <f>IFERROR(VLOOKUP(B491,'[1]RICEW Tracker'!$C$10:$H$95,3,FALSE),"")</f>
        <v/>
      </c>
      <c r="AC491" s="23" t="str">
        <f>IFERROR(VLOOKUP(B491,'[1]RICEW Tracker'!$C$17:$H$95,4,FALSE),"")</f>
        <v/>
      </c>
      <c r="AD491" s="23" t="str">
        <f>IFERROR(VLOOKUP(B491,'[1]RICEW Tracker'!$C$17:$H$95,5,FALSE),"")</f>
        <v/>
      </c>
      <c r="AE491" s="23" t="str">
        <f>IFERROR(VLOOKUP(B491,'[1]RICEW Tracker'!$C$17:$H$95,6,FALSE),"")</f>
        <v/>
      </c>
      <c r="AF491" s="23" t="str">
        <f>IFERROR(VLOOKUP(B491,'[1]RICEW Tracker'!$C$17:$H$95,7,FALSE),"")</f>
        <v/>
      </c>
      <c r="AG491" s="23" t="str">
        <f>IFERROR(VLOOKUP(D491,'[1]RICEW Tracker'!$C$17:$H$95,8,FALSE),"")</f>
        <v/>
      </c>
      <c r="AH491" s="24" t="str">
        <f t="shared" si="7"/>
        <v>Not Started</v>
      </c>
      <c r="AI491" s="37"/>
    </row>
    <row r="492" spans="1:35" s="26" customFormat="1" ht="15" hidden="1" customHeight="1" x14ac:dyDescent="0.25">
      <c r="A492" s="14" t="e">
        <f>VLOOKUP(WICERMaster[[#This Row],[RICEW ID]],[1]Sheet4!#REF!,1,FALSE)</f>
        <v>#REF!</v>
      </c>
      <c r="B492" s="15" t="s">
        <v>960</v>
      </c>
      <c r="C492" s="16" t="s">
        <v>961</v>
      </c>
      <c r="D492" s="16" t="s">
        <v>59</v>
      </c>
      <c r="E492" s="17" t="s">
        <v>69</v>
      </c>
      <c r="F492" s="17"/>
      <c r="G492" s="18" t="s">
        <v>92</v>
      </c>
      <c r="H492" s="18" t="s">
        <v>92</v>
      </c>
      <c r="I492" s="18" t="s">
        <v>93</v>
      </c>
      <c r="J492" s="18" t="s">
        <v>93</v>
      </c>
      <c r="K492" s="19" t="s">
        <v>37</v>
      </c>
      <c r="L492" s="31">
        <f>VLOOKUP(B492,'[2]Data from Pivot'!$F$4:$G$224,2,FALSE)</f>
        <v>43234</v>
      </c>
      <c r="M492" s="67" t="s">
        <v>38</v>
      </c>
      <c r="N492" s="19" t="str">
        <f>IFERROR(VLOOKUP(B492,'[1]SQA Test design plan'!$F$4:$K$400,3,FALSE),"")</f>
        <v/>
      </c>
      <c r="O492" s="19" t="str">
        <f>IFERROR(VLOOKUP(B492,'[1]SQA Test design plan'!$F$4:$K$400,4,FALSE),"")</f>
        <v/>
      </c>
      <c r="P492" s="19" t="str">
        <f>IFERROR(VLOOKUP(B492,'[1]SQA Test design plan'!$F$4:$K$400,5,FALSE),"")</f>
        <v/>
      </c>
      <c r="Q492" s="19" t="str">
        <f>IFERROR(VLOOKUP(B492,'[1]SQA Test design plan'!$F$4:$K$400,6,FALSE),"")</f>
        <v/>
      </c>
      <c r="R492" s="19"/>
      <c r="S492" s="21">
        <v>43316</v>
      </c>
      <c r="T492" s="21"/>
      <c r="U492" s="21"/>
      <c r="V492" s="21"/>
      <c r="W492" s="21"/>
      <c r="X492" s="21"/>
      <c r="Y492" s="21"/>
      <c r="Z492" s="21" t="s">
        <v>42</v>
      </c>
      <c r="AA492" s="33"/>
      <c r="AB492" s="23" t="str">
        <f>IFERROR(VLOOKUP(B492,'[1]RICEW Tracker'!$C$10:$H$95,3,FALSE),"")</f>
        <v/>
      </c>
      <c r="AC492" s="23" t="str">
        <f>IFERROR(VLOOKUP(B492,'[1]RICEW Tracker'!$C$17:$H$95,4,FALSE),"")</f>
        <v/>
      </c>
      <c r="AD492" s="23" t="str">
        <f>IFERROR(VLOOKUP(B492,'[1]RICEW Tracker'!$C$17:$H$95,5,FALSE),"")</f>
        <v/>
      </c>
      <c r="AE492" s="23" t="str">
        <f>IFERROR(VLOOKUP(B492,'[1]RICEW Tracker'!$C$17:$H$95,6,FALSE),"")</f>
        <v/>
      </c>
      <c r="AF492" s="23" t="str">
        <f>IFERROR(VLOOKUP(B492,'[1]RICEW Tracker'!$C$17:$H$95,7,FALSE),"")</f>
        <v/>
      </c>
      <c r="AG492" s="23" t="str">
        <f>IFERROR(VLOOKUP(D492,'[1]RICEW Tracker'!$C$17:$H$95,8,FALSE),"")</f>
        <v/>
      </c>
      <c r="AH492" s="24" t="str">
        <f t="shared" si="7"/>
        <v>Not Started</v>
      </c>
      <c r="AI492" s="37"/>
    </row>
    <row r="493" spans="1:35" s="26" customFormat="1" ht="15" hidden="1" customHeight="1" x14ac:dyDescent="0.25">
      <c r="A493" s="14" t="e">
        <f>VLOOKUP(WICERMaster[[#This Row],[RICEW ID]],[1]Sheet4!#REF!,1,FALSE)</f>
        <v>#REF!</v>
      </c>
      <c r="B493" s="15" t="s">
        <v>1106</v>
      </c>
      <c r="C493" s="16" t="s">
        <v>1107</v>
      </c>
      <c r="D493" s="16" t="s">
        <v>59</v>
      </c>
      <c r="E493" s="17" t="s">
        <v>255</v>
      </c>
      <c r="F493" s="17"/>
      <c r="G493" s="18" t="s">
        <v>92</v>
      </c>
      <c r="H493" s="18" t="s">
        <v>92</v>
      </c>
      <c r="I493" s="18" t="s">
        <v>93</v>
      </c>
      <c r="J493" s="18" t="s">
        <v>93</v>
      </c>
      <c r="K493" s="32" t="s">
        <v>92</v>
      </c>
      <c r="L493" s="20"/>
      <c r="M493" s="66" t="s">
        <v>92</v>
      </c>
      <c r="N493" s="19" t="str">
        <f>IFERROR(VLOOKUP(B493,'[1]SQA Test design plan'!$F$4:$K$400,3,FALSE),"")</f>
        <v/>
      </c>
      <c r="O493" s="19" t="str">
        <f>IFERROR(VLOOKUP(B493,'[1]SQA Test design plan'!$F$4:$K$400,4,FALSE),"")</f>
        <v/>
      </c>
      <c r="P493" s="19" t="str">
        <f>IFERROR(VLOOKUP(B493,'[1]SQA Test design plan'!$F$4:$K$400,5,FALSE),"")</f>
        <v/>
      </c>
      <c r="Q493" s="19" t="str">
        <f>IFERROR(VLOOKUP(B493,'[1]SQA Test design plan'!$F$4:$K$400,6,FALSE),"")</f>
        <v/>
      </c>
      <c r="R493" s="19"/>
      <c r="S493" s="22"/>
      <c r="T493" s="22"/>
      <c r="U493" s="22"/>
      <c r="V493" s="22"/>
      <c r="W493" s="22"/>
      <c r="X493" s="22"/>
      <c r="Y493" s="22"/>
      <c r="Z493" s="22"/>
      <c r="AA493" s="58"/>
      <c r="AB493" s="23" t="str">
        <f>IFERROR(VLOOKUP(B493,'[1]RICEW Tracker'!$C$10:$H$95,3,FALSE),"")</f>
        <v/>
      </c>
      <c r="AC493" s="23" t="str">
        <f>IFERROR(VLOOKUP(B493,'[1]RICEW Tracker'!$C$17:$H$95,4,FALSE),"")</f>
        <v/>
      </c>
      <c r="AD493" s="23" t="str">
        <f>IFERROR(VLOOKUP(B493,'[1]RICEW Tracker'!$C$17:$H$95,5,FALSE),"")</f>
        <v/>
      </c>
      <c r="AE493" s="23" t="str">
        <f>IFERROR(VLOOKUP(B493,'[1]RICEW Tracker'!$C$17:$H$95,6,FALSE),"")</f>
        <v/>
      </c>
      <c r="AF493" s="23" t="str">
        <f>IFERROR(VLOOKUP(B493,'[1]RICEW Tracker'!$C$17:$H$95,7,FALSE),"")</f>
        <v/>
      </c>
      <c r="AG493" s="23" t="str">
        <f>IFERROR(VLOOKUP(D493,'[1]RICEW Tracker'!$C$17:$H$95,8,FALSE),"")</f>
        <v/>
      </c>
      <c r="AH493" s="24" t="str">
        <f t="shared" si="7"/>
        <v>Not Started</v>
      </c>
      <c r="AI493" s="1"/>
    </row>
    <row r="494" spans="1:35" s="26" customFormat="1" ht="15" customHeight="1" x14ac:dyDescent="0.25">
      <c r="A494" s="14" t="e">
        <f>VLOOKUP(WICERMaster[[#This Row],[RICEW ID]],[1]Sheet4!#REF!,1,FALSE)</f>
        <v>#REF!</v>
      </c>
      <c r="B494" s="15" t="s">
        <v>1108</v>
      </c>
      <c r="C494" s="16" t="s">
        <v>1109</v>
      </c>
      <c r="D494" s="16" t="s">
        <v>82</v>
      </c>
      <c r="E494" s="17" t="s">
        <v>255</v>
      </c>
      <c r="F494" s="17" t="s">
        <v>1123</v>
      </c>
      <c r="G494" s="18" t="s">
        <v>166</v>
      </c>
      <c r="H494" s="18" t="s">
        <v>166</v>
      </c>
      <c r="I494" s="18" t="s">
        <v>35</v>
      </c>
      <c r="J494" s="18" t="s">
        <v>154</v>
      </c>
      <c r="K494" s="32" t="s">
        <v>100</v>
      </c>
      <c r="L494" s="31">
        <v>43294</v>
      </c>
      <c r="M494" s="68" t="s">
        <v>155</v>
      </c>
      <c r="N494" s="19">
        <v>7</v>
      </c>
      <c r="O494" s="19" t="str">
        <f>IFERROR(VLOOKUP(B494,'[1]SQA Test design plan'!$F$4:$K$400,4,FALSE),"")</f>
        <v/>
      </c>
      <c r="P494" s="19">
        <f>ROUND(N494*80%,0)</f>
        <v>6</v>
      </c>
      <c r="Q494" s="19">
        <f>N494-P494</f>
        <v>1</v>
      </c>
      <c r="R494" s="19" t="s">
        <v>1</v>
      </c>
      <c r="S494" s="21" t="e">
        <f>#REF!+3</f>
        <v>#REF!</v>
      </c>
      <c r="T494" s="21"/>
      <c r="U494" s="21"/>
      <c r="V494" s="21">
        <v>43313</v>
      </c>
      <c r="W494" s="21">
        <v>43314</v>
      </c>
      <c r="X494" s="21" t="s">
        <v>1132</v>
      </c>
      <c r="Y494" s="21"/>
      <c r="Z494" s="21" t="s">
        <v>42</v>
      </c>
      <c r="AA494" s="45"/>
      <c r="AB494" s="23" t="str">
        <f>IFERROR(VLOOKUP(B494,'[1]RICEW Tracker'!$C$10:$H$95,3,FALSE),"")</f>
        <v/>
      </c>
      <c r="AC494" s="23" t="str">
        <f>IFERROR(VLOOKUP(B494,'[1]RICEW Tracker'!$C$17:$H$95,4,FALSE),"")</f>
        <v/>
      </c>
      <c r="AD494" s="23" t="str">
        <f>IFERROR(VLOOKUP(B494,'[1]RICEW Tracker'!$C$17:$H$95,5,FALSE),"")</f>
        <v/>
      </c>
      <c r="AE494" s="23" t="str">
        <f>IFERROR(VLOOKUP(B494,'[1]RICEW Tracker'!$C$17:$H$95,6,FALSE),"")</f>
        <v/>
      </c>
      <c r="AF494" s="23" t="str">
        <f>IFERROR(VLOOKUP(B494,'[1]RICEW Tracker'!$C$17:$H$95,7,FALSE),"")</f>
        <v/>
      </c>
      <c r="AG494" s="23" t="str">
        <f>IFERROR(VLOOKUP(D494,'[1]RICEW Tracker'!$C$17:$H$95,8,FALSE),"")</f>
        <v/>
      </c>
      <c r="AH494" s="24" t="str">
        <f t="shared" si="7"/>
        <v>Not Started</v>
      </c>
      <c r="AI494" s="42"/>
    </row>
    <row r="495" spans="1:35" s="26" customFormat="1" ht="15" customHeight="1" x14ac:dyDescent="0.25">
      <c r="A495" s="14" t="e">
        <f>VLOOKUP(WICERMaster[[#This Row],[RICEW ID]],[1]Sheet4!#REF!,1,FALSE)</f>
        <v>#REF!</v>
      </c>
      <c r="B495" s="15" t="s">
        <v>451</v>
      </c>
      <c r="C495" s="16" t="s">
        <v>452</v>
      </c>
      <c r="D495" s="16" t="s">
        <v>82</v>
      </c>
      <c r="E495" s="17" t="s">
        <v>33</v>
      </c>
      <c r="F495" s="17" t="s">
        <v>1122</v>
      </c>
      <c r="G495" s="18" t="s">
        <v>45</v>
      </c>
      <c r="H495" s="18" t="s">
        <v>45</v>
      </c>
      <c r="I495" s="18" t="s">
        <v>35</v>
      </c>
      <c r="J495" s="17" t="s">
        <v>36</v>
      </c>
      <c r="K495" s="19" t="s">
        <v>37</v>
      </c>
      <c r="L495" s="21">
        <f>VLOOKUP(B495,'[2]Data from Pivot'!$F$4:$G$224,2,FALSE)</f>
        <v>43264</v>
      </c>
      <c r="M495" s="67" t="s">
        <v>38</v>
      </c>
      <c r="N495" s="19" t="str">
        <f>IFERROR(VLOOKUP(B495,'[1]SQA Test design plan'!$F$4:$K$400,3,FALSE),"")</f>
        <v/>
      </c>
      <c r="O495" s="19" t="str">
        <f>IFERROR(VLOOKUP(B495,'[1]SQA Test design plan'!$F$4:$K$400,4,FALSE),"")</f>
        <v/>
      </c>
      <c r="P495" s="19" t="str">
        <f>IFERROR(VLOOKUP(B495,'[1]SQA Test design plan'!$F$4:$K$400,5,FALSE),"")</f>
        <v/>
      </c>
      <c r="Q495" s="19" t="str">
        <f>IFERROR(VLOOKUP(B495,'[1]SQA Test design plan'!$F$4:$K$400,6,FALSE),"")</f>
        <v/>
      </c>
      <c r="R495" s="19" t="s">
        <v>2</v>
      </c>
      <c r="S495" s="21">
        <v>43277</v>
      </c>
      <c r="T495" s="21">
        <v>43287</v>
      </c>
      <c r="U495" s="21">
        <v>43297</v>
      </c>
      <c r="V495" s="21">
        <v>43298</v>
      </c>
      <c r="W495" s="21">
        <v>43300</v>
      </c>
      <c r="X495" s="21" t="s">
        <v>1126</v>
      </c>
      <c r="Y495" s="21" t="s">
        <v>1129</v>
      </c>
      <c r="Z495" s="22" t="s">
        <v>39</v>
      </c>
      <c r="AA495" s="36">
        <v>43277</v>
      </c>
      <c r="AB495" s="23">
        <v>2</v>
      </c>
      <c r="AC495" s="23" t="str">
        <f>IFERROR(VLOOKUP(B495,'[1]RICEW Tracker'!$C$17:$H$95,4,FALSE),"")</f>
        <v/>
      </c>
      <c r="AD495" s="23" t="str">
        <f>IFERROR(VLOOKUP(B495,'[1]RICEW Tracker'!$C$17:$H$95,5,FALSE),"")</f>
        <v/>
      </c>
      <c r="AE495" s="23" t="str">
        <f>IFERROR(VLOOKUP(B495,'[1]RICEW Tracker'!$C$17:$H$95,6,FALSE),"")</f>
        <v/>
      </c>
      <c r="AF495" s="23">
        <v>19</v>
      </c>
      <c r="AG495" s="23" t="str">
        <f>IFERROR(VLOOKUP(D495,'[1]RICEW Tracker'!$C$17:$H$95,8,FALSE),"")</f>
        <v/>
      </c>
      <c r="AH495" s="24" t="str">
        <f t="shared" si="7"/>
        <v>Pending</v>
      </c>
      <c r="AI495" s="37"/>
    </row>
    <row r="496" spans="1:35" s="26" customFormat="1" ht="15" customHeight="1" x14ac:dyDescent="0.25">
      <c r="A496" s="14" t="e">
        <f>VLOOKUP(WICERMaster[[#This Row],[RICEW ID]],[1]Sheet4!#REF!,1,FALSE)</f>
        <v>#REF!</v>
      </c>
      <c r="B496" s="15" t="s">
        <v>1052</v>
      </c>
      <c r="C496" s="30" t="s">
        <v>1053</v>
      </c>
      <c r="D496" s="16" t="s">
        <v>82</v>
      </c>
      <c r="E496" s="17" t="s">
        <v>69</v>
      </c>
      <c r="F496" s="17" t="s">
        <v>1122</v>
      </c>
      <c r="G496" s="18" t="s">
        <v>45</v>
      </c>
      <c r="H496" s="18" t="s">
        <v>45</v>
      </c>
      <c r="I496" s="18" t="s">
        <v>35</v>
      </c>
      <c r="J496" s="17" t="s">
        <v>179</v>
      </c>
      <c r="K496" s="19" t="s">
        <v>37</v>
      </c>
      <c r="L496" s="21">
        <v>43308</v>
      </c>
      <c r="M496" s="68" t="s">
        <v>38</v>
      </c>
      <c r="N496" s="19" t="str">
        <f>IFERROR(VLOOKUP(B496,'[1]SQA Test design plan'!$F$4:$K$400,3,FALSE),"")</f>
        <v/>
      </c>
      <c r="O496" s="19" t="str">
        <f>IFERROR(VLOOKUP(B496,'[1]SQA Test design plan'!$F$4:$K$400,4,FALSE),"")</f>
        <v/>
      </c>
      <c r="P496" s="19">
        <v>9</v>
      </c>
      <c r="Q496" s="19" t="e">
        <f t="shared" ref="Q496:Q501" si="8">N496-P496</f>
        <v>#VALUE!</v>
      </c>
      <c r="R496" s="19"/>
      <c r="S496" s="21">
        <v>43294</v>
      </c>
      <c r="T496" s="21">
        <v>43297</v>
      </c>
      <c r="U496" s="21">
        <v>43297</v>
      </c>
      <c r="V496" s="21">
        <v>43298</v>
      </c>
      <c r="W496" s="21">
        <v>43299</v>
      </c>
      <c r="X496" s="21" t="s">
        <v>1126</v>
      </c>
      <c r="Y496" s="21"/>
      <c r="Z496" s="21" t="s">
        <v>42</v>
      </c>
      <c r="AA496" s="23"/>
      <c r="AB496" s="23" t="str">
        <f>IFERROR(VLOOKUP(B496,'[1]RICEW Tracker'!$C$10:$H$95,3,FALSE),"")</f>
        <v/>
      </c>
      <c r="AC496" s="23" t="str">
        <f>IFERROR(VLOOKUP(B496,'[1]RICEW Tracker'!$C$17:$H$95,4,FALSE),"")</f>
        <v/>
      </c>
      <c r="AD496" s="23" t="str">
        <f>IFERROR(VLOOKUP(B496,'[1]RICEW Tracker'!$C$17:$H$95,5,FALSE),"")</f>
        <v/>
      </c>
      <c r="AE496" s="23" t="str">
        <f>IFERROR(VLOOKUP(B496,'[1]RICEW Tracker'!$C$17:$H$95,6,FALSE),"")</f>
        <v/>
      </c>
      <c r="AF496" s="23" t="str">
        <f>IFERROR(VLOOKUP(B496,'[1]RICEW Tracker'!$C$17:$H$95,7,FALSE),"")</f>
        <v/>
      </c>
      <c r="AG496" s="23" t="str">
        <f>IFERROR(VLOOKUP(D496,'[1]RICEW Tracker'!$C$17:$H$95,8,FALSE),"")</f>
        <v/>
      </c>
      <c r="AH496" s="24" t="str">
        <f t="shared" si="7"/>
        <v>Not Started</v>
      </c>
      <c r="AI496" s="37"/>
    </row>
    <row r="497" spans="1:133" s="80" customFormat="1" ht="15" customHeight="1" x14ac:dyDescent="0.25">
      <c r="A497" s="14" t="e">
        <f>VLOOKUP(WICERMaster[[#This Row],[RICEW ID]],[1]Sheet4!#REF!,1,FALSE)</f>
        <v>#REF!</v>
      </c>
      <c r="B497" s="70" t="s">
        <v>152</v>
      </c>
      <c r="C497" s="71" t="s">
        <v>153</v>
      </c>
      <c r="D497" s="72" t="s">
        <v>82</v>
      </c>
      <c r="E497" s="73" t="s">
        <v>33</v>
      </c>
      <c r="F497" s="73" t="s">
        <v>1122</v>
      </c>
      <c r="G497" s="71" t="s">
        <v>45</v>
      </c>
      <c r="H497" s="71" t="s">
        <v>45</v>
      </c>
      <c r="I497" s="71" t="s">
        <v>35</v>
      </c>
      <c r="J497" s="73" t="s">
        <v>154</v>
      </c>
      <c r="K497" s="74" t="s">
        <v>100</v>
      </c>
      <c r="L497" s="75">
        <v>43287</v>
      </c>
      <c r="M497" s="76" t="s">
        <v>155</v>
      </c>
      <c r="N497" s="77">
        <v>7</v>
      </c>
      <c r="O497" s="19" t="str">
        <f>IFERROR(VLOOKUP(B497,'[1]SQA Test design plan'!$F$4:$K$400,4,FALSE),"")</f>
        <v/>
      </c>
      <c r="P497" s="19">
        <f>ROUND(N497*80%,0)</f>
        <v>6</v>
      </c>
      <c r="Q497" s="19">
        <f t="shared" si="8"/>
        <v>1</v>
      </c>
      <c r="R497" s="77"/>
      <c r="S497" s="78" t="e">
        <f>#REF!+3</f>
        <v>#REF!</v>
      </c>
      <c r="T497" s="78"/>
      <c r="U497" s="78"/>
      <c r="V497" s="78"/>
      <c r="W497" s="78"/>
      <c r="X497" s="78"/>
      <c r="Y497" s="78" t="s">
        <v>1127</v>
      </c>
      <c r="Z497" s="78" t="s">
        <v>42</v>
      </c>
      <c r="AA497" s="79"/>
      <c r="AB497" s="79" t="str">
        <f>IFERROR(VLOOKUP(B497,'[1]RICEW Tracker'!$C$10:$H$95,3,FALSE),"")</f>
        <v/>
      </c>
      <c r="AC497" s="79" t="str">
        <f>IFERROR(VLOOKUP(B497,'[1]RICEW Tracker'!$C$17:$H$95,4,FALSE),"")</f>
        <v/>
      </c>
      <c r="AD497" s="79" t="str">
        <f>IFERROR(VLOOKUP(B497,'[1]RICEW Tracker'!$C$17:$H$95,5,FALSE),"")</f>
        <v/>
      </c>
      <c r="AE497" s="79" t="str">
        <f>IFERROR(VLOOKUP(B497,'[1]RICEW Tracker'!$C$17:$H$95,6,FALSE),"")</f>
        <v/>
      </c>
      <c r="AF497" s="79" t="str">
        <f>IFERROR(VLOOKUP(B497,'[1]RICEW Tracker'!$C$17:$H$95,7,FALSE),"")</f>
        <v/>
      </c>
      <c r="AG497" s="79" t="str">
        <f>IFERROR(VLOOKUP(D497,'[1]RICEW Tracker'!$C$17:$H$95,8,FALSE),"")</f>
        <v/>
      </c>
      <c r="AH497" s="79" t="str">
        <f t="shared" si="7"/>
        <v>Not Started</v>
      </c>
    </row>
    <row r="498" spans="1:133" s="80" customFormat="1" ht="15" customHeight="1" x14ac:dyDescent="0.25">
      <c r="A498" s="14" t="e">
        <f>VLOOKUP(WICERMaster[[#This Row],[RICEW ID]],[1]Sheet4!#REF!,1,FALSE)</f>
        <v>#REF!</v>
      </c>
      <c r="B498" s="70" t="s">
        <v>156</v>
      </c>
      <c r="C498" s="71" t="s">
        <v>157</v>
      </c>
      <c r="D498" s="72" t="s">
        <v>82</v>
      </c>
      <c r="E498" s="73" t="s">
        <v>33</v>
      </c>
      <c r="F498" s="73" t="s">
        <v>1122</v>
      </c>
      <c r="G498" s="71" t="s">
        <v>45</v>
      </c>
      <c r="H498" s="71" t="s">
        <v>45</v>
      </c>
      <c r="I498" s="71" t="s">
        <v>35</v>
      </c>
      <c r="J498" s="73" t="s">
        <v>154</v>
      </c>
      <c r="K498" s="74" t="s">
        <v>100</v>
      </c>
      <c r="L498" s="75">
        <v>43287</v>
      </c>
      <c r="M498" s="76" t="s">
        <v>155</v>
      </c>
      <c r="N498" s="77">
        <v>7</v>
      </c>
      <c r="O498" s="19" t="str">
        <f>IFERROR(VLOOKUP(B498,'[1]SQA Test design plan'!$F$4:$K$400,4,FALSE),"")</f>
        <v/>
      </c>
      <c r="P498" s="19">
        <f>ROUND(N498*80%,0)</f>
        <v>6</v>
      </c>
      <c r="Q498" s="19">
        <f t="shared" si="8"/>
        <v>1</v>
      </c>
      <c r="R498" s="77"/>
      <c r="S498" s="78" t="e">
        <f>#REF!+3</f>
        <v>#REF!</v>
      </c>
      <c r="T498" s="78"/>
      <c r="U498" s="78"/>
      <c r="V498" s="78"/>
      <c r="W498" s="78"/>
      <c r="X498" s="78"/>
      <c r="Y498" s="78" t="s">
        <v>1127</v>
      </c>
      <c r="Z498" s="78" t="s">
        <v>42</v>
      </c>
      <c r="AA498" s="79"/>
      <c r="AB498" s="79" t="str">
        <f>IFERROR(VLOOKUP(B498,'[1]RICEW Tracker'!$C$10:$H$95,3,FALSE),"")</f>
        <v/>
      </c>
      <c r="AC498" s="79" t="str">
        <f>IFERROR(VLOOKUP(B498,'[1]RICEW Tracker'!$C$17:$H$95,4,FALSE),"")</f>
        <v/>
      </c>
      <c r="AD498" s="79" t="str">
        <f>IFERROR(VLOOKUP(B498,'[1]RICEW Tracker'!$C$17:$H$95,5,FALSE),"")</f>
        <v/>
      </c>
      <c r="AE498" s="79" t="str">
        <f>IFERROR(VLOOKUP(B498,'[1]RICEW Tracker'!$C$17:$H$95,6,FALSE),"")</f>
        <v/>
      </c>
      <c r="AF498" s="79" t="str">
        <f>IFERROR(VLOOKUP(B498,'[1]RICEW Tracker'!$C$17:$H$95,7,FALSE),"")</f>
        <v/>
      </c>
      <c r="AG498" s="79" t="str">
        <f>IFERROR(VLOOKUP(D498,'[1]RICEW Tracker'!$C$17:$H$95,8,FALSE),"")</f>
        <v/>
      </c>
      <c r="AH498" s="79" t="str">
        <f t="shared" si="7"/>
        <v>Not Started</v>
      </c>
    </row>
    <row r="499" spans="1:133" s="26" customFormat="1" ht="15" customHeight="1" x14ac:dyDescent="0.25">
      <c r="A499" s="14" t="e">
        <f>VLOOKUP(WICERMaster[[#This Row],[RICEW ID]],[1]Sheet4!#REF!,1,FALSE)</f>
        <v>#REF!</v>
      </c>
      <c r="B499" s="15" t="s">
        <v>716</v>
      </c>
      <c r="C499" s="16" t="s">
        <v>717</v>
      </c>
      <c r="D499" s="16" t="s">
        <v>82</v>
      </c>
      <c r="E499" s="17" t="s">
        <v>66</v>
      </c>
      <c r="F499" s="17" t="s">
        <v>1122</v>
      </c>
      <c r="G499" s="18" t="s">
        <v>45</v>
      </c>
      <c r="H499" s="18" t="s">
        <v>45</v>
      </c>
      <c r="I499" s="18" t="s">
        <v>35</v>
      </c>
      <c r="J499" s="17" t="s">
        <v>154</v>
      </c>
      <c r="K499" s="32" t="s">
        <v>100</v>
      </c>
      <c r="L499" s="29">
        <v>43287</v>
      </c>
      <c r="M499" s="68" t="s">
        <v>155</v>
      </c>
      <c r="N499" s="19">
        <v>8</v>
      </c>
      <c r="O499" s="19" t="str">
        <f>IFERROR(VLOOKUP(B499,'[1]SQA Test design plan'!$F$4:$K$400,4,FALSE),"")</f>
        <v/>
      </c>
      <c r="P499" s="19">
        <f>ROUND(N499*80%,0)</f>
        <v>6</v>
      </c>
      <c r="Q499" s="19">
        <f t="shared" si="8"/>
        <v>2</v>
      </c>
      <c r="R499" s="19"/>
      <c r="S499" s="21" t="e">
        <f>#REF!+3</f>
        <v>#REF!</v>
      </c>
      <c r="T499" s="21">
        <v>43297</v>
      </c>
      <c r="U499" s="21">
        <v>43305</v>
      </c>
      <c r="V499" s="21">
        <v>43306</v>
      </c>
      <c r="W499" s="21">
        <v>43308</v>
      </c>
      <c r="X499" s="21" t="s">
        <v>1126</v>
      </c>
      <c r="Y499" s="21" t="s">
        <v>1133</v>
      </c>
      <c r="Z499" s="21" t="s">
        <v>42</v>
      </c>
      <c r="AA499" s="23"/>
      <c r="AB499" s="23" t="str">
        <f>IFERROR(VLOOKUP(B499,'[1]RICEW Tracker'!$C$10:$H$95,3,FALSE),"")</f>
        <v/>
      </c>
      <c r="AC499" s="23" t="str">
        <f>IFERROR(VLOOKUP(B499,'[1]RICEW Tracker'!$C$17:$H$95,4,FALSE),"")</f>
        <v/>
      </c>
      <c r="AD499" s="23" t="str">
        <f>IFERROR(VLOOKUP(B499,'[1]RICEW Tracker'!$C$17:$H$95,5,FALSE),"")</f>
        <v/>
      </c>
      <c r="AE499" s="23" t="str">
        <f>IFERROR(VLOOKUP(B499,'[1]RICEW Tracker'!$C$17:$H$95,6,FALSE),"")</f>
        <v/>
      </c>
      <c r="AF499" s="23" t="str">
        <f>IFERROR(VLOOKUP(B499,'[1]RICEW Tracker'!$C$17:$H$95,7,FALSE),"")</f>
        <v/>
      </c>
      <c r="AG499" s="23" t="str">
        <f>IFERROR(VLOOKUP(D499,'[1]RICEW Tracker'!$C$17:$H$95,8,FALSE),"")</f>
        <v/>
      </c>
      <c r="AH499" s="24" t="str">
        <f t="shared" si="7"/>
        <v>Not Started</v>
      </c>
      <c r="AI499" s="37"/>
    </row>
    <row r="500" spans="1:133" s="14" customFormat="1" ht="15" customHeight="1" x14ac:dyDescent="0.25">
      <c r="A500" s="14" t="e">
        <f>VLOOKUP(WICERMaster[[#This Row],[RICEW ID]],[1]Sheet4!#REF!,1,FALSE)</f>
        <v>#REF!</v>
      </c>
      <c r="B500" s="15" t="s">
        <v>722</v>
      </c>
      <c r="C500" s="16" t="s">
        <v>723</v>
      </c>
      <c r="D500" s="16" t="s">
        <v>82</v>
      </c>
      <c r="E500" s="17" t="s">
        <v>66</v>
      </c>
      <c r="F500" s="17" t="s">
        <v>1122</v>
      </c>
      <c r="G500" s="18" t="s">
        <v>45</v>
      </c>
      <c r="H500" s="18" t="s">
        <v>45</v>
      </c>
      <c r="I500" s="18" t="s">
        <v>35</v>
      </c>
      <c r="J500" s="17" t="s">
        <v>154</v>
      </c>
      <c r="K500" s="32" t="s">
        <v>100</v>
      </c>
      <c r="L500" s="29">
        <v>43287</v>
      </c>
      <c r="M500" s="68" t="s">
        <v>155</v>
      </c>
      <c r="N500" s="19">
        <v>7</v>
      </c>
      <c r="O500" s="19" t="str">
        <f>IFERROR(VLOOKUP(B500,'[1]SQA Test design plan'!$F$4:$K$400,4,FALSE),"")</f>
        <v/>
      </c>
      <c r="P500" s="19">
        <f>ROUND(N500*80%,0)</f>
        <v>6</v>
      </c>
      <c r="Q500" s="19">
        <f t="shared" si="8"/>
        <v>1</v>
      </c>
      <c r="R500" s="19"/>
      <c r="S500" s="21" t="e">
        <f>#REF!+3</f>
        <v>#REF!</v>
      </c>
      <c r="T500" s="21">
        <v>43297</v>
      </c>
      <c r="U500" s="21">
        <v>43305</v>
      </c>
      <c r="V500" s="21">
        <v>43308</v>
      </c>
      <c r="W500" s="21">
        <v>43313</v>
      </c>
      <c r="X500" s="21" t="s">
        <v>1126</v>
      </c>
      <c r="Y500" s="21" t="s">
        <v>1133</v>
      </c>
      <c r="Z500" s="21" t="s">
        <v>42</v>
      </c>
      <c r="AA500" s="23"/>
      <c r="AB500" s="23" t="str">
        <f>IFERROR(VLOOKUP(B500,'[1]RICEW Tracker'!$C$10:$H$95,3,FALSE),"")</f>
        <v/>
      </c>
      <c r="AC500" s="23" t="str">
        <f>IFERROR(VLOOKUP(B500,'[1]RICEW Tracker'!$C$17:$H$95,4,FALSE),"")</f>
        <v/>
      </c>
      <c r="AD500" s="23" t="str">
        <f>IFERROR(VLOOKUP(B500,'[1]RICEW Tracker'!$C$17:$H$95,5,FALSE),"")</f>
        <v/>
      </c>
      <c r="AE500" s="23" t="str">
        <f>IFERROR(VLOOKUP(B500,'[1]RICEW Tracker'!$C$17:$H$95,6,FALSE),"")</f>
        <v/>
      </c>
      <c r="AF500" s="23" t="str">
        <f>IFERROR(VLOOKUP(B500,'[1]RICEW Tracker'!$C$17:$H$95,7,FALSE),"")</f>
        <v/>
      </c>
      <c r="AG500" s="23" t="str">
        <f>IFERROR(VLOOKUP(D500,'[1]RICEW Tracker'!$C$17:$H$95,8,FALSE),"")</f>
        <v/>
      </c>
      <c r="AH500" s="24" t="str">
        <f t="shared" si="7"/>
        <v>Not Started</v>
      </c>
      <c r="AI500" s="37"/>
    </row>
    <row r="501" spans="1:133" s="26" customFormat="1" ht="15" customHeight="1" x14ac:dyDescent="0.25">
      <c r="A501" s="14" t="e">
        <f>VLOOKUP(WICERMaster[[#This Row],[RICEW ID]],[1]Sheet4!#REF!,1,FALSE)</f>
        <v>#REF!</v>
      </c>
      <c r="B501" s="15" t="s">
        <v>1004</v>
      </c>
      <c r="C501" s="16" t="s">
        <v>1005</v>
      </c>
      <c r="D501" s="16" t="s">
        <v>82</v>
      </c>
      <c r="E501" s="17" t="s">
        <v>69</v>
      </c>
      <c r="F501" s="17" t="s">
        <v>1122</v>
      </c>
      <c r="G501" s="18" t="s">
        <v>45</v>
      </c>
      <c r="H501" s="18" t="s">
        <v>45</v>
      </c>
      <c r="I501" s="18" t="s">
        <v>35</v>
      </c>
      <c r="J501" s="17" t="s">
        <v>154</v>
      </c>
      <c r="K501" s="32" t="s">
        <v>100</v>
      </c>
      <c r="L501" s="31">
        <v>43287</v>
      </c>
      <c r="M501" s="68" t="s">
        <v>155</v>
      </c>
      <c r="N501" s="19">
        <v>11</v>
      </c>
      <c r="O501" s="19" t="str">
        <f>IFERROR(VLOOKUP(B501,'[1]SQA Test design plan'!$F$4:$K$400,4,FALSE),"")</f>
        <v/>
      </c>
      <c r="P501" s="19">
        <f>ROUND(N501*80%,0)</f>
        <v>9</v>
      </c>
      <c r="Q501" s="19">
        <f t="shared" si="8"/>
        <v>2</v>
      </c>
      <c r="R501" s="19"/>
      <c r="S501" s="21" t="e">
        <f>#REF!+3</f>
        <v>#REF!</v>
      </c>
      <c r="T501" s="21">
        <v>43311</v>
      </c>
      <c r="U501" s="21">
        <v>43312</v>
      </c>
      <c r="V501" s="21">
        <v>43313</v>
      </c>
      <c r="W501" s="21">
        <v>43314</v>
      </c>
      <c r="X501" s="21" t="s">
        <v>1126</v>
      </c>
      <c r="Y501" s="21"/>
      <c r="Z501" s="21" t="s">
        <v>42</v>
      </c>
      <c r="AA501" s="23"/>
      <c r="AB501" s="23" t="str">
        <f>IFERROR(VLOOKUP(B501,'[1]RICEW Tracker'!$C$10:$H$95,3,FALSE),"")</f>
        <v/>
      </c>
      <c r="AC501" s="23" t="str">
        <f>IFERROR(VLOOKUP(B501,'[1]RICEW Tracker'!$C$17:$H$95,4,FALSE),"")</f>
        <v/>
      </c>
      <c r="AD501" s="23" t="str">
        <f>IFERROR(VLOOKUP(B501,'[1]RICEW Tracker'!$C$17:$H$95,5,FALSE),"")</f>
        <v/>
      </c>
      <c r="AE501" s="23" t="str">
        <f>IFERROR(VLOOKUP(B501,'[1]RICEW Tracker'!$C$17:$H$95,6,FALSE),"")</f>
        <v/>
      </c>
      <c r="AF501" s="23" t="str">
        <f>IFERROR(VLOOKUP(B501,'[1]RICEW Tracker'!$C$17:$H$95,7,FALSE),"")</f>
        <v/>
      </c>
      <c r="AG501" s="23" t="str">
        <f>IFERROR(VLOOKUP(D501,'[1]RICEW Tracker'!$C$17:$H$95,8,FALSE),"")</f>
        <v/>
      </c>
      <c r="AH501" s="24" t="str">
        <f t="shared" si="7"/>
        <v>Not Started</v>
      </c>
      <c r="AI501" s="37"/>
    </row>
    <row r="502" spans="1:133" s="41" customFormat="1" ht="15" customHeight="1" x14ac:dyDescent="0.25">
      <c r="A502" s="14" t="e">
        <f>VLOOKUP(WICERMaster[[#This Row],[RICEW ID]],[1]Sheet4!#REF!,1,FALSE)</f>
        <v>#REF!</v>
      </c>
      <c r="B502" s="15" t="s">
        <v>1022</v>
      </c>
      <c r="C502" s="16" t="s">
        <v>1023</v>
      </c>
      <c r="D502" s="16" t="s">
        <v>82</v>
      </c>
      <c r="E502" s="17" t="s">
        <v>69</v>
      </c>
      <c r="F502" s="17" t="s">
        <v>1122</v>
      </c>
      <c r="G502" s="18" t="s">
        <v>45</v>
      </c>
      <c r="H502" s="18" t="s">
        <v>45</v>
      </c>
      <c r="I502" s="18" t="s">
        <v>35</v>
      </c>
      <c r="J502" s="17" t="s">
        <v>154</v>
      </c>
      <c r="K502" s="19" t="s">
        <v>37</v>
      </c>
      <c r="L502" s="38">
        <f>VLOOKUP(B502,'[2]Data from Pivot'!$F$4:$G$224,2,FALSE)</f>
        <v>43264</v>
      </c>
      <c r="M502" s="67" t="s">
        <v>155</v>
      </c>
      <c r="N502" s="39" t="str">
        <f>IFERROR(VLOOKUP(B502,'[1]SQA Test design plan'!$F$4:$K$400,3,FALSE),"")</f>
        <v/>
      </c>
      <c r="O502" s="39" t="str">
        <f>IFERROR(VLOOKUP(B502,'[1]SQA Test design plan'!$F$4:$K$400,4,FALSE),"")</f>
        <v/>
      </c>
      <c r="P502" s="39">
        <v>23</v>
      </c>
      <c r="Q502" s="39" t="str">
        <f>IFERROR(VLOOKUP(B502,'[1]SQA Test design plan'!$F$4:$K$400,6,FALSE),"")</f>
        <v/>
      </c>
      <c r="R502" s="39"/>
      <c r="S502" s="21">
        <v>43316</v>
      </c>
      <c r="T502" s="21">
        <v>43311</v>
      </c>
      <c r="U502" s="21">
        <v>43312</v>
      </c>
      <c r="V502" s="21">
        <v>43315</v>
      </c>
      <c r="W502" s="21">
        <v>43319</v>
      </c>
      <c r="X502" s="21" t="s">
        <v>1126</v>
      </c>
      <c r="Y502" s="21"/>
      <c r="Z502" s="22" t="s">
        <v>39</v>
      </c>
      <c r="AA502" s="23"/>
      <c r="AB502" s="23" t="str">
        <f>IFERROR(VLOOKUP(B502,'[1]RICEW Tracker'!$C$10:$H$95,3,FALSE),"")</f>
        <v/>
      </c>
      <c r="AC502" s="23" t="str">
        <f>IFERROR(VLOOKUP(B502,'[1]RICEW Tracker'!$C$17:$H$95,4,FALSE),"")</f>
        <v/>
      </c>
      <c r="AD502" s="23" t="str">
        <f>IFERROR(VLOOKUP(B502,'[1]RICEW Tracker'!$C$17:$H$95,5,FALSE),"")</f>
        <v/>
      </c>
      <c r="AE502" s="23" t="str">
        <f>IFERROR(VLOOKUP(B502,'[1]RICEW Tracker'!$C$17:$H$95,6,FALSE),"")</f>
        <v/>
      </c>
      <c r="AF502" s="23" t="str">
        <f>IFERROR(VLOOKUP(B502,'[1]RICEW Tracker'!$C$17:$H$95,7,FALSE),"")</f>
        <v/>
      </c>
      <c r="AG502" s="23" t="str">
        <f>IFERROR(VLOOKUP(D502,'[1]RICEW Tracker'!$C$17:$H$95,8,FALSE),"")</f>
        <v/>
      </c>
      <c r="AH502" s="24" t="str">
        <f t="shared" si="7"/>
        <v>Not Started</v>
      </c>
      <c r="AI502" s="37"/>
    </row>
    <row r="503" spans="1:133" s="26" customFormat="1" ht="15" customHeight="1" x14ac:dyDescent="0.25">
      <c r="A503" s="14" t="e">
        <f>VLOOKUP(WICERMaster[[#This Row],[RICEW ID]],[1]Sheet4!#REF!,1,FALSE)</f>
        <v>#REF!</v>
      </c>
      <c r="B503" s="15" t="s">
        <v>1040</v>
      </c>
      <c r="C503" s="16" t="s">
        <v>1041</v>
      </c>
      <c r="D503" s="16" t="s">
        <v>82</v>
      </c>
      <c r="E503" s="17" t="s">
        <v>69</v>
      </c>
      <c r="F503" s="17" t="s">
        <v>1122</v>
      </c>
      <c r="G503" s="18" t="s">
        <v>45</v>
      </c>
      <c r="H503" s="18" t="s">
        <v>45</v>
      </c>
      <c r="I503" s="18" t="s">
        <v>35</v>
      </c>
      <c r="J503" s="17" t="s">
        <v>154</v>
      </c>
      <c r="K503" s="19" t="s">
        <v>37</v>
      </c>
      <c r="L503" s="21">
        <v>43308</v>
      </c>
      <c r="M503" s="68" t="s">
        <v>38</v>
      </c>
      <c r="N503" s="19" t="str">
        <f>IFERROR(VLOOKUP(B503,'[1]SQA Test design plan'!$F$4:$K$400,3,FALSE),"")</f>
        <v/>
      </c>
      <c r="O503" s="19" t="str">
        <f>IFERROR(VLOOKUP(B503,'[1]SQA Test design plan'!$F$4:$K$400,4,FALSE),"")</f>
        <v/>
      </c>
      <c r="P503" s="19">
        <v>11</v>
      </c>
      <c r="Q503" s="19" t="e">
        <f>N503-P503</f>
        <v>#VALUE!</v>
      </c>
      <c r="R503" s="19"/>
      <c r="S503" s="21">
        <v>43316</v>
      </c>
      <c r="T503" s="21">
        <v>43311</v>
      </c>
      <c r="U503" s="21">
        <v>43312</v>
      </c>
      <c r="V503" s="21">
        <v>43320</v>
      </c>
      <c r="W503" s="21">
        <v>43321</v>
      </c>
      <c r="X503" s="21" t="s">
        <v>1126</v>
      </c>
      <c r="Y503" s="21"/>
      <c r="Z503" s="21" t="s">
        <v>42</v>
      </c>
      <c r="AA503" s="23"/>
      <c r="AB503" s="23" t="str">
        <f>IFERROR(VLOOKUP(B503,'[1]RICEW Tracker'!$C$10:$H$95,3,FALSE),"")</f>
        <v/>
      </c>
      <c r="AC503" s="23" t="str">
        <f>IFERROR(VLOOKUP(B503,'[1]RICEW Tracker'!$C$17:$H$95,4,FALSE),"")</f>
        <v/>
      </c>
      <c r="AD503" s="23" t="str">
        <f>IFERROR(VLOOKUP(B503,'[1]RICEW Tracker'!$C$17:$H$95,5,FALSE),"")</f>
        <v/>
      </c>
      <c r="AE503" s="23" t="str">
        <f>IFERROR(VLOOKUP(B503,'[1]RICEW Tracker'!$C$17:$H$95,6,FALSE),"")</f>
        <v/>
      </c>
      <c r="AF503" s="23" t="str">
        <f>IFERROR(VLOOKUP(B503,'[1]RICEW Tracker'!$C$17:$H$95,7,FALSE),"")</f>
        <v/>
      </c>
      <c r="AG503" s="23" t="str">
        <f>IFERROR(VLOOKUP(D503,'[1]RICEW Tracker'!$C$17:$H$95,8,FALSE),"")</f>
        <v/>
      </c>
      <c r="AH503" s="24" t="str">
        <f t="shared" si="7"/>
        <v>Not Started</v>
      </c>
      <c r="AI503" s="37"/>
    </row>
    <row r="504" spans="1:133" s="41" customFormat="1" ht="15" customHeight="1" x14ac:dyDescent="0.25">
      <c r="A504" s="14" t="e">
        <f>VLOOKUP(WICERMaster[[#This Row],[RICEW ID]],[1]Sheet4!#REF!,1,FALSE)</f>
        <v>#REF!</v>
      </c>
      <c r="B504" s="15" t="s">
        <v>80</v>
      </c>
      <c r="C504" s="16" t="s">
        <v>81</v>
      </c>
      <c r="D504" s="16" t="s">
        <v>82</v>
      </c>
      <c r="E504" s="17" t="s">
        <v>69</v>
      </c>
      <c r="F504" s="17" t="s">
        <v>1125</v>
      </c>
      <c r="G504" s="18" t="s">
        <v>45</v>
      </c>
      <c r="H504" s="18" t="s">
        <v>34</v>
      </c>
      <c r="I504" s="18" t="s">
        <v>35</v>
      </c>
      <c r="J504" s="17" t="s">
        <v>36</v>
      </c>
      <c r="K504" s="19" t="s">
        <v>37</v>
      </c>
      <c r="L504" s="31">
        <f>VLOOKUP(B504,'[2]Data from Pivot'!$F$4:$G$224,2,FALSE)</f>
        <v>43264</v>
      </c>
      <c r="M504" s="67" t="s">
        <v>38</v>
      </c>
      <c r="N504" s="19">
        <v>5</v>
      </c>
      <c r="O504" s="19" t="str">
        <f>IFERROR(VLOOKUP(B504,'[1]SQA Test design plan'!$F$4:$K$400,4,FALSE),"")</f>
        <v/>
      </c>
      <c r="P504" s="19" t="str">
        <f>IFERROR(VLOOKUP(B504,'[1]SQA Test design plan'!$F$4:$K$400,5,FALSE),"")</f>
        <v/>
      </c>
      <c r="Q504" s="19" t="str">
        <f>IFERROR(VLOOKUP(B504,'[1]SQA Test design plan'!$F$4:$K$400,6,FALSE),"")</f>
        <v/>
      </c>
      <c r="R504" s="19"/>
      <c r="S504" s="21">
        <v>43298</v>
      </c>
      <c r="T504" s="21">
        <v>43294</v>
      </c>
      <c r="U504" s="21">
        <v>43294</v>
      </c>
      <c r="V504" s="21">
        <v>43297</v>
      </c>
      <c r="W504" s="21">
        <v>43298</v>
      </c>
      <c r="X504" s="21" t="s">
        <v>1126</v>
      </c>
      <c r="Y504" s="21"/>
      <c r="Z504" s="21" t="s">
        <v>42</v>
      </c>
      <c r="AA504" s="23"/>
      <c r="AB504" s="23" t="str">
        <f>IFERROR(VLOOKUP(B504,'[1]RICEW Tracker'!$C$10:$H$95,3,FALSE),"")</f>
        <v/>
      </c>
      <c r="AC504" s="23" t="str">
        <f>IFERROR(VLOOKUP(B504,'[1]RICEW Tracker'!$C$17:$H$95,4,FALSE),"")</f>
        <v/>
      </c>
      <c r="AD504" s="23" t="str">
        <f>IFERROR(VLOOKUP(B504,'[1]RICEW Tracker'!$C$17:$H$95,5,FALSE),"")</f>
        <v/>
      </c>
      <c r="AE504" s="23" t="str">
        <f>IFERROR(VLOOKUP(B504,'[1]RICEW Tracker'!$C$17:$H$95,6,FALSE),"")</f>
        <v/>
      </c>
      <c r="AF504" s="23" t="str">
        <f>IFERROR(VLOOKUP(B504,'[1]RICEW Tracker'!$C$17:$H$95,7,FALSE),"")</f>
        <v/>
      </c>
      <c r="AG504" s="23" t="str">
        <f>IFERROR(VLOOKUP(D504,'[1]RICEW Tracker'!$C$17:$H$95,8,FALSE),"")</f>
        <v/>
      </c>
      <c r="AH504" s="24" t="str">
        <f t="shared" si="7"/>
        <v>Not Started</v>
      </c>
      <c r="AI504" s="14"/>
    </row>
    <row r="505" spans="1:133" s="121" customFormat="1" ht="15" customHeight="1" x14ac:dyDescent="0.25">
      <c r="A505" s="14" t="e">
        <f>VLOOKUP(WICERMaster[[#This Row],[RICEW ID]],[1]Sheet4!#REF!,1,FALSE)</f>
        <v>#REF!</v>
      </c>
      <c r="B505" s="111" t="s">
        <v>83</v>
      </c>
      <c r="C505" s="112" t="s">
        <v>84</v>
      </c>
      <c r="D505" s="112" t="s">
        <v>82</v>
      </c>
      <c r="E505" s="113" t="s">
        <v>69</v>
      </c>
      <c r="F505" s="113" t="s">
        <v>1125</v>
      </c>
      <c r="G505" s="114" t="s">
        <v>45</v>
      </c>
      <c r="H505" s="114" t="s">
        <v>34</v>
      </c>
      <c r="I505" s="114" t="s">
        <v>35</v>
      </c>
      <c r="J505" s="113" t="s">
        <v>36</v>
      </c>
      <c r="K505" s="115" t="s">
        <v>37</v>
      </c>
      <c r="L505" s="116">
        <f>VLOOKUP(B505,'[2]Data from Pivot'!$F$4:$G$224,2,FALSE)</f>
        <v>43264</v>
      </c>
      <c r="M505" s="117" t="s">
        <v>38</v>
      </c>
      <c r="N505" s="115">
        <v>14</v>
      </c>
      <c r="O505" s="19">
        <v>12</v>
      </c>
      <c r="P505" s="19" t="str">
        <f>IFERROR(VLOOKUP(B505,'[1]SQA Test design plan'!$F$4:$K$400,5,FALSE),"")</f>
        <v/>
      </c>
      <c r="Q505" s="19">
        <v>2</v>
      </c>
      <c r="R505" s="115" t="s">
        <v>2</v>
      </c>
      <c r="S505" s="118"/>
      <c r="T505" s="118"/>
      <c r="U505" s="118"/>
      <c r="V505" s="118"/>
      <c r="W505" s="118"/>
      <c r="X505" s="118" t="s">
        <v>1126</v>
      </c>
      <c r="Y505" s="118"/>
      <c r="Z505" s="118" t="s">
        <v>42</v>
      </c>
      <c r="AA505" s="118">
        <v>43293</v>
      </c>
      <c r="AB505" s="119">
        <v>14</v>
      </c>
      <c r="AC505" s="119" t="str">
        <f>IFERROR(VLOOKUP(B505,'[1]RICEW Tracker'!$C$17:$H$95,4,FALSE),"")</f>
        <v/>
      </c>
      <c r="AD505" s="119" t="str">
        <f>IFERROR(VLOOKUP(B505,'[1]RICEW Tracker'!$C$17:$H$95,5,FALSE),"")</f>
        <v/>
      </c>
      <c r="AE505" s="119" t="str">
        <f>IFERROR(VLOOKUP(B505,'[1]RICEW Tracker'!$C$17:$H$95,6,FALSE),"")</f>
        <v/>
      </c>
      <c r="AF505" s="119" t="str">
        <f>IFERROR(VLOOKUP(B505,'[1]RICEW Tracker'!$C$17:$H$95,7,FALSE),"")</f>
        <v/>
      </c>
      <c r="AG505" s="119" t="str">
        <f>IFERROR(VLOOKUP(D505,'[1]RICEW Tracker'!$C$17:$H$95,8,FALSE),"")</f>
        <v/>
      </c>
      <c r="AH505" s="119" t="str">
        <f t="shared" si="7"/>
        <v>Pending</v>
      </c>
    </row>
    <row r="506" spans="1:133" s="121" customFormat="1" ht="15" customHeight="1" x14ac:dyDescent="0.25">
      <c r="A506" s="14" t="e">
        <f>VLOOKUP(WICERMaster[[#This Row],[RICEW ID]],[1]Sheet4!#REF!,1,FALSE)</f>
        <v>#REF!</v>
      </c>
      <c r="B506" s="111" t="s">
        <v>85</v>
      </c>
      <c r="C506" s="112" t="s">
        <v>86</v>
      </c>
      <c r="D506" s="112" t="s">
        <v>82</v>
      </c>
      <c r="E506" s="113" t="s">
        <v>69</v>
      </c>
      <c r="F506" s="113" t="s">
        <v>1125</v>
      </c>
      <c r="G506" s="114" t="s">
        <v>45</v>
      </c>
      <c r="H506" s="114" t="s">
        <v>34</v>
      </c>
      <c r="I506" s="114" t="s">
        <v>35</v>
      </c>
      <c r="J506" s="113" t="s">
        <v>36</v>
      </c>
      <c r="K506" s="115" t="s">
        <v>37</v>
      </c>
      <c r="L506" s="116">
        <f>VLOOKUP(B506,'[2]Data from Pivot'!$F$4:$G$224,2,FALSE)</f>
        <v>43264</v>
      </c>
      <c r="M506" s="117" t="s">
        <v>38</v>
      </c>
      <c r="N506" s="115">
        <v>7</v>
      </c>
      <c r="O506" s="19" t="str">
        <f>IFERROR(VLOOKUP(B506,'[1]SQA Test design plan'!$F$4:$K$400,4,FALSE),"")</f>
        <v/>
      </c>
      <c r="P506" s="19" t="str">
        <f>IFERROR(VLOOKUP(B506,'[1]SQA Test design plan'!$F$4:$K$400,5,FALSE),"")</f>
        <v/>
      </c>
      <c r="Q506" s="19" t="str">
        <f>IFERROR(VLOOKUP(B506,'[1]SQA Test design plan'!$F$4:$K$400,6,FALSE),"")</f>
        <v/>
      </c>
      <c r="R506" s="115" t="s">
        <v>2</v>
      </c>
      <c r="S506" s="118"/>
      <c r="T506" s="118"/>
      <c r="U506" s="118"/>
      <c r="V506" s="118"/>
      <c r="W506" s="118"/>
      <c r="X506" s="118" t="s">
        <v>1126</v>
      </c>
      <c r="Y506" s="118"/>
      <c r="Z506" s="118" t="s">
        <v>42</v>
      </c>
      <c r="AA506" s="118">
        <v>43292</v>
      </c>
      <c r="AB506" s="119">
        <v>7</v>
      </c>
      <c r="AC506" s="119">
        <v>2</v>
      </c>
      <c r="AD506" s="119" t="str">
        <f>IFERROR(VLOOKUP(B506,'[1]RICEW Tracker'!$C$17:$H$95,5,FALSE),"")</f>
        <v/>
      </c>
      <c r="AE506" s="119" t="str">
        <f>IFERROR(VLOOKUP(B506,'[1]RICEW Tracker'!$C$17:$H$95,6,FALSE),"")</f>
        <v/>
      </c>
      <c r="AF506" s="119" t="str">
        <f>IFERROR(VLOOKUP(B506,'[1]RICEW Tracker'!$C$17:$H$95,7,FALSE),"")</f>
        <v/>
      </c>
      <c r="AG506" s="119" t="str">
        <f>IFERROR(VLOOKUP(D506,'[1]RICEW Tracker'!$C$17:$H$95,8,FALSE),"")</f>
        <v/>
      </c>
      <c r="AH506" s="119" t="str">
        <f t="shared" si="7"/>
        <v>Pending</v>
      </c>
    </row>
    <row r="507" spans="1:133" s="26" customFormat="1" ht="15" customHeight="1" x14ac:dyDescent="0.25">
      <c r="A507" s="14" t="e">
        <f>VLOOKUP(WICERMaster[[#This Row],[RICEW ID]],[1]Sheet4!#REF!,1,FALSE)</f>
        <v>#REF!</v>
      </c>
      <c r="B507" s="15" t="s">
        <v>87</v>
      </c>
      <c r="C507" s="16" t="s">
        <v>88</v>
      </c>
      <c r="D507" s="16" t="s">
        <v>82</v>
      </c>
      <c r="E507" s="17" t="s">
        <v>69</v>
      </c>
      <c r="F507" s="17" t="s">
        <v>1125</v>
      </c>
      <c r="G507" s="18" t="s">
        <v>45</v>
      </c>
      <c r="H507" s="18" t="s">
        <v>34</v>
      </c>
      <c r="I507" s="18" t="s">
        <v>35</v>
      </c>
      <c r="J507" s="17" t="s">
        <v>36</v>
      </c>
      <c r="K507" s="19" t="s">
        <v>37</v>
      </c>
      <c r="L507" s="31">
        <f>VLOOKUP(B507,'[2]Data from Pivot'!$F$4:$G$224,2,FALSE)</f>
        <v>43264</v>
      </c>
      <c r="M507" s="67" t="s">
        <v>38</v>
      </c>
      <c r="N507" s="19">
        <v>8</v>
      </c>
      <c r="O507" s="19" t="str">
        <f>IFERROR(VLOOKUP(B507,'[1]SQA Test design plan'!$F$4:$K$400,4,FALSE),"")</f>
        <v/>
      </c>
      <c r="P507" s="19" t="str">
        <f>IFERROR(VLOOKUP(B507,'[1]SQA Test design plan'!$F$4:$K$400,5,FALSE),"")</f>
        <v/>
      </c>
      <c r="Q507" s="19" t="str">
        <f>IFERROR(VLOOKUP(B507,'[1]SQA Test design plan'!$F$4:$K$400,6,FALSE),"")</f>
        <v/>
      </c>
      <c r="R507" s="19"/>
      <c r="S507" s="21">
        <v>43299</v>
      </c>
      <c r="T507" s="21">
        <v>43297</v>
      </c>
      <c r="U507" s="21">
        <v>43297</v>
      </c>
      <c r="V507" s="21">
        <v>43298</v>
      </c>
      <c r="W507" s="21">
        <v>43300</v>
      </c>
      <c r="X507" s="21" t="s">
        <v>1126</v>
      </c>
      <c r="Y507" s="21"/>
      <c r="Z507" s="21" t="s">
        <v>42</v>
      </c>
      <c r="AA507" s="24"/>
      <c r="AB507" s="23" t="str">
        <f>IFERROR(VLOOKUP(B507,'[1]RICEW Tracker'!$C$10:$H$95,3,FALSE),"")</f>
        <v/>
      </c>
      <c r="AC507" s="23" t="str">
        <f>IFERROR(VLOOKUP(B507,'[1]RICEW Tracker'!$C$17:$H$95,4,FALSE),"")</f>
        <v/>
      </c>
      <c r="AD507" s="23" t="str">
        <f>IFERROR(VLOOKUP(B507,'[1]RICEW Tracker'!$C$17:$H$95,5,FALSE),"")</f>
        <v/>
      </c>
      <c r="AE507" s="23" t="str">
        <f>IFERROR(VLOOKUP(B507,'[1]RICEW Tracker'!$C$17:$H$95,6,FALSE),"")</f>
        <v/>
      </c>
      <c r="AF507" s="23" t="str">
        <f>IFERROR(VLOOKUP(B507,'[1]RICEW Tracker'!$C$17:$H$95,7,FALSE),"")</f>
        <v/>
      </c>
      <c r="AG507" s="23" t="str">
        <f>IFERROR(VLOOKUP(D507,'[1]RICEW Tracker'!$C$17:$H$95,8,FALSE),"")</f>
        <v/>
      </c>
      <c r="AH507" s="24" t="str">
        <f t="shared" si="7"/>
        <v>Not Started</v>
      </c>
      <c r="AI507" s="14"/>
    </row>
    <row r="508" spans="1:133" s="80" customFormat="1" ht="15" customHeight="1" x14ac:dyDescent="0.25">
      <c r="A508" s="14" t="e">
        <f>VLOOKUP(WICERMaster[[#This Row],[RICEW ID]],[1]Sheet4!#REF!,1,FALSE)</f>
        <v>#REF!</v>
      </c>
      <c r="B508" s="81" t="s">
        <v>462</v>
      </c>
      <c r="C508" s="72" t="s">
        <v>463</v>
      </c>
      <c r="D508" s="72" t="s">
        <v>82</v>
      </c>
      <c r="E508" s="73" t="s">
        <v>33</v>
      </c>
      <c r="F508" s="73"/>
      <c r="G508" s="71" t="s">
        <v>45</v>
      </c>
      <c r="H508" s="71" t="s">
        <v>34</v>
      </c>
      <c r="I508" s="71" t="s">
        <v>35</v>
      </c>
      <c r="J508" s="73" t="s">
        <v>36</v>
      </c>
      <c r="K508" s="74" t="s">
        <v>100</v>
      </c>
      <c r="L508" s="82">
        <v>43287</v>
      </c>
      <c r="M508" s="83" t="s">
        <v>101</v>
      </c>
      <c r="N508" s="77">
        <v>7</v>
      </c>
      <c r="O508" s="19" t="str">
        <f>IFERROR(VLOOKUP(B508,'[1]SQA Test design plan'!$F$4:$K$400,4,FALSE),"")</f>
        <v/>
      </c>
      <c r="P508" s="19"/>
      <c r="Q508" s="19">
        <f t="shared" ref="Q508:Q513" si="9">N508-P508</f>
        <v>7</v>
      </c>
      <c r="R508" s="77"/>
      <c r="S508" s="78">
        <v>43314</v>
      </c>
      <c r="T508" s="78"/>
      <c r="U508" s="78"/>
      <c r="V508" s="78"/>
      <c r="W508" s="78"/>
      <c r="X508" s="78"/>
      <c r="Y508" s="78" t="s">
        <v>1127</v>
      </c>
      <c r="Z508" s="78" t="s">
        <v>102</v>
      </c>
      <c r="AA508" s="79"/>
      <c r="AB508" s="79" t="str">
        <f>IFERROR(VLOOKUP(B508,'[1]RICEW Tracker'!$C$10:$H$95,3,FALSE),"")</f>
        <v/>
      </c>
      <c r="AC508" s="79" t="str">
        <f>IFERROR(VLOOKUP(B508,'[1]RICEW Tracker'!$C$17:$H$95,4,FALSE),"")</f>
        <v/>
      </c>
      <c r="AD508" s="79" t="str">
        <f>IFERROR(VLOOKUP(B508,'[1]RICEW Tracker'!$C$17:$H$95,5,FALSE),"")</f>
        <v/>
      </c>
      <c r="AE508" s="79" t="str">
        <f>IFERROR(VLOOKUP(B508,'[1]RICEW Tracker'!$C$17:$H$95,6,FALSE),"")</f>
        <v/>
      </c>
      <c r="AF508" s="79" t="str">
        <f>IFERROR(VLOOKUP(B508,'[1]RICEW Tracker'!$C$17:$H$95,7,FALSE),"")</f>
        <v/>
      </c>
      <c r="AG508" s="79" t="str">
        <f>IFERROR(VLOOKUP(D508,'[1]RICEW Tracker'!$C$17:$H$95,8,FALSE),"")</f>
        <v/>
      </c>
      <c r="AH508" s="79" t="str">
        <f t="shared" si="7"/>
        <v>Not Started</v>
      </c>
      <c r="AI508" s="84"/>
    </row>
    <row r="509" spans="1:133" s="14" customFormat="1" ht="15" customHeight="1" x14ac:dyDescent="0.25">
      <c r="A509" s="14" t="e">
        <f>VLOOKUP(WICERMaster[[#This Row],[RICEW ID]],[1]Sheet4!#REF!,1,FALSE)</f>
        <v>#REF!</v>
      </c>
      <c r="B509" s="15" t="s">
        <v>466</v>
      </c>
      <c r="C509" s="16" t="s">
        <v>467</v>
      </c>
      <c r="D509" s="16" t="s">
        <v>82</v>
      </c>
      <c r="E509" s="17" t="s">
        <v>33</v>
      </c>
      <c r="F509" s="17" t="s">
        <v>1124</v>
      </c>
      <c r="G509" s="18" t="s">
        <v>45</v>
      </c>
      <c r="H509" s="18" t="s">
        <v>34</v>
      </c>
      <c r="I509" s="18" t="s">
        <v>35</v>
      </c>
      <c r="J509" s="17" t="s">
        <v>36</v>
      </c>
      <c r="K509" s="32" t="s">
        <v>37</v>
      </c>
      <c r="L509" s="29">
        <v>43287</v>
      </c>
      <c r="M509" s="66" t="s">
        <v>101</v>
      </c>
      <c r="N509" s="19">
        <v>11</v>
      </c>
      <c r="O509" s="19" t="str">
        <f>IFERROR(VLOOKUP(B509,'[1]SQA Test design plan'!$F$4:$K$400,4,FALSE),"")</f>
        <v/>
      </c>
      <c r="P509" s="19"/>
      <c r="Q509" s="19">
        <f t="shared" si="9"/>
        <v>11</v>
      </c>
      <c r="R509" s="19" t="s">
        <v>2</v>
      </c>
      <c r="S509" s="21">
        <v>43314</v>
      </c>
      <c r="T509" s="21">
        <v>43315</v>
      </c>
      <c r="U509" s="21">
        <v>43315</v>
      </c>
      <c r="V509" s="21">
        <v>43318</v>
      </c>
      <c r="W509" s="21">
        <v>43319</v>
      </c>
      <c r="X509" s="21" t="s">
        <v>1126</v>
      </c>
      <c r="Y509" s="21"/>
      <c r="Z509" s="21" t="s">
        <v>102</v>
      </c>
      <c r="AA509" s="23"/>
      <c r="AB509" s="23" t="str">
        <f>IFERROR(VLOOKUP(B509,'[1]RICEW Tracker'!$C$10:$H$95,3,FALSE),"")</f>
        <v/>
      </c>
      <c r="AC509" s="23" t="str">
        <f>IFERROR(VLOOKUP(B509,'[1]RICEW Tracker'!$C$17:$H$95,4,FALSE),"")</f>
        <v/>
      </c>
      <c r="AD509" s="23" t="str">
        <f>IFERROR(VLOOKUP(B509,'[1]RICEW Tracker'!$C$17:$H$95,5,FALSE),"")</f>
        <v/>
      </c>
      <c r="AE509" s="23" t="str">
        <f>IFERROR(VLOOKUP(B509,'[1]RICEW Tracker'!$C$17:$H$95,6,FALSE),"")</f>
        <v/>
      </c>
      <c r="AF509" s="23" t="str">
        <f>IFERROR(VLOOKUP(B509,'[1]RICEW Tracker'!$C$17:$H$95,7,FALSE),"")</f>
        <v/>
      </c>
      <c r="AG509" s="23" t="str">
        <f>IFERROR(VLOOKUP(D509,'[1]RICEW Tracker'!$C$17:$H$95,8,FALSE),"")</f>
        <v/>
      </c>
      <c r="AH509" s="24" t="str">
        <f t="shared" si="7"/>
        <v>Not Started</v>
      </c>
      <c r="AI509" s="37"/>
    </row>
    <row r="510" spans="1:133" s="14" customFormat="1" ht="15" customHeight="1" x14ac:dyDescent="0.25">
      <c r="A510" s="14" t="e">
        <f>VLOOKUP(WICERMaster[[#This Row],[RICEW ID]],[1]Sheet4!#REF!,1,FALSE)</f>
        <v>#REF!</v>
      </c>
      <c r="B510" s="15" t="s">
        <v>472</v>
      </c>
      <c r="C510" s="16" t="s">
        <v>473</v>
      </c>
      <c r="D510" s="16" t="s">
        <v>82</v>
      </c>
      <c r="E510" s="17" t="s">
        <v>33</v>
      </c>
      <c r="F510" s="17" t="s">
        <v>1124</v>
      </c>
      <c r="G510" s="18" t="s">
        <v>34</v>
      </c>
      <c r="H510" s="18" t="s">
        <v>34</v>
      </c>
      <c r="I510" s="18" t="s">
        <v>35</v>
      </c>
      <c r="J510" s="17" t="s">
        <v>36</v>
      </c>
      <c r="K510" s="19" t="s">
        <v>37</v>
      </c>
      <c r="L510" s="50" t="str">
        <f>IFERROR(VLOOKUP(B510,'[1]SQA Test design plan'!$F$4:$K$400,2,FALSE),"")</f>
        <v/>
      </c>
      <c r="M510" s="68" t="s">
        <v>155</v>
      </c>
      <c r="N510" s="19">
        <v>6</v>
      </c>
      <c r="O510" s="19" t="str">
        <f>IFERROR(VLOOKUP(B510,'[1]SQA Test design plan'!$F$4:$K$400,4,FALSE),"")</f>
        <v/>
      </c>
      <c r="P510" s="19">
        <f>ROUND(N510*80%,0)</f>
        <v>5</v>
      </c>
      <c r="Q510" s="19">
        <f t="shared" si="9"/>
        <v>1</v>
      </c>
      <c r="R510" s="19" t="s">
        <v>2</v>
      </c>
      <c r="S510" s="21">
        <v>43290</v>
      </c>
      <c r="T510" s="21">
        <v>43318</v>
      </c>
      <c r="U510" s="21">
        <v>43318</v>
      </c>
      <c r="V510" s="21">
        <v>43319</v>
      </c>
      <c r="W510" s="21">
        <v>43322</v>
      </c>
      <c r="X510" s="21" t="s">
        <v>1126</v>
      </c>
      <c r="Y510" s="21"/>
      <c r="Z510" s="21" t="s">
        <v>42</v>
      </c>
      <c r="AA510" s="23"/>
      <c r="AB510" s="23" t="str">
        <f>IFERROR(VLOOKUP(B510,'[1]RICEW Tracker'!$C$10:$H$95,3,FALSE),"")</f>
        <v/>
      </c>
      <c r="AC510" s="23" t="str">
        <f>IFERROR(VLOOKUP(B510,'[1]RICEW Tracker'!$C$17:$H$95,4,FALSE),"")</f>
        <v/>
      </c>
      <c r="AD510" s="23" t="str">
        <f>IFERROR(VLOOKUP(B510,'[1]RICEW Tracker'!$C$17:$H$95,5,FALSE),"")</f>
        <v/>
      </c>
      <c r="AE510" s="23" t="str">
        <f>IFERROR(VLOOKUP(B510,'[1]RICEW Tracker'!$C$17:$H$95,6,FALSE),"")</f>
        <v/>
      </c>
      <c r="AF510" s="23" t="str">
        <f>IFERROR(VLOOKUP(B510,'[1]RICEW Tracker'!$C$17:$H$95,7,FALSE),"")</f>
        <v/>
      </c>
      <c r="AG510" s="23" t="str">
        <f>IFERROR(VLOOKUP(D510,'[1]RICEW Tracker'!$C$17:$H$95,8,FALSE),"")</f>
        <v/>
      </c>
      <c r="AH510" s="24" t="str">
        <f t="shared" si="7"/>
        <v>Not Started</v>
      </c>
      <c r="AI510" s="37"/>
    </row>
    <row r="511" spans="1:133" s="55" customFormat="1" ht="15" customHeight="1" x14ac:dyDescent="0.25">
      <c r="A511" s="14" t="e">
        <f>VLOOKUP(WICERMaster[[#This Row],[RICEW ID]],[1]Sheet4!#REF!,1,FALSE)</f>
        <v>#REF!</v>
      </c>
      <c r="B511" s="15" t="s">
        <v>712</v>
      </c>
      <c r="C511" s="16" t="s">
        <v>713</v>
      </c>
      <c r="D511" s="16" t="s">
        <v>82</v>
      </c>
      <c r="E511" s="17" t="s">
        <v>66</v>
      </c>
      <c r="F511" s="17" t="s">
        <v>1124</v>
      </c>
      <c r="G511" s="18" t="s">
        <v>45</v>
      </c>
      <c r="H511" s="18" t="s">
        <v>34</v>
      </c>
      <c r="I511" s="18" t="s">
        <v>35</v>
      </c>
      <c r="J511" s="17" t="s">
        <v>36</v>
      </c>
      <c r="K511" s="19" t="s">
        <v>37</v>
      </c>
      <c r="L511" s="21">
        <f>VLOOKUP(B511,'[2]Data from Pivot'!$F$4:$G$224,2,FALSE)</f>
        <v>43266</v>
      </c>
      <c r="M511" s="67" t="s">
        <v>155</v>
      </c>
      <c r="N511" s="39">
        <v>12</v>
      </c>
      <c r="O511" s="39" t="str">
        <f>IFERROR(VLOOKUP(B511,'[1]SQA Test design plan'!$F$4:$K$400,4,FALSE),"")</f>
        <v/>
      </c>
      <c r="P511" s="39">
        <f>ROUND(N511*80%,0)</f>
        <v>10</v>
      </c>
      <c r="Q511" s="39">
        <f t="shared" si="9"/>
        <v>2</v>
      </c>
      <c r="R511" s="39" t="s">
        <v>2</v>
      </c>
      <c r="S511" s="21">
        <v>43301</v>
      </c>
      <c r="T511" s="21">
        <v>43297</v>
      </c>
      <c r="U511" s="21">
        <v>43305</v>
      </c>
      <c r="V511" s="21">
        <v>43297</v>
      </c>
      <c r="W511" s="21">
        <v>43301</v>
      </c>
      <c r="X511" s="21" t="s">
        <v>1126</v>
      </c>
      <c r="Y511" s="21"/>
      <c r="Z511" s="21" t="s">
        <v>42</v>
      </c>
      <c r="AA511" s="23"/>
      <c r="AB511" s="23" t="str">
        <f>IFERROR(VLOOKUP(B511,'[1]RICEW Tracker'!$C$10:$H$95,3,FALSE),"")</f>
        <v/>
      </c>
      <c r="AC511" s="23" t="str">
        <f>IFERROR(VLOOKUP(B511,'[1]RICEW Tracker'!$C$17:$H$95,4,FALSE),"")</f>
        <v/>
      </c>
      <c r="AD511" s="23" t="str">
        <f>IFERROR(VLOOKUP(B511,'[1]RICEW Tracker'!$C$17:$H$95,5,FALSE),"")</f>
        <v/>
      </c>
      <c r="AE511" s="23" t="str">
        <f>IFERROR(VLOOKUP(B511,'[1]RICEW Tracker'!$C$17:$H$95,6,FALSE),"")</f>
        <v/>
      </c>
      <c r="AF511" s="23" t="str">
        <f>IFERROR(VLOOKUP(B511,'[1]RICEW Tracker'!$C$17:$H$95,7,FALSE),"")</f>
        <v/>
      </c>
      <c r="AG511" s="23" t="str">
        <f>IFERROR(VLOOKUP(D511,'[1]RICEW Tracker'!$C$17:$H$95,8,FALSE),"")</f>
        <v/>
      </c>
      <c r="AH511" s="24" t="str">
        <f t="shared" si="7"/>
        <v>Not Started</v>
      </c>
      <c r="AI511" s="37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  <c r="BM511" s="26"/>
      <c r="BN511" s="26"/>
      <c r="BO511" s="26"/>
      <c r="BP511" s="26"/>
      <c r="BQ511" s="26"/>
      <c r="BR511" s="26"/>
      <c r="BS511" s="26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  <c r="CF511" s="26"/>
      <c r="CG511" s="26"/>
      <c r="CH511" s="26"/>
      <c r="CI511" s="26"/>
      <c r="CJ511" s="26"/>
      <c r="CK511" s="26"/>
      <c r="CL511" s="26"/>
      <c r="CM511" s="26"/>
      <c r="CN511" s="26"/>
      <c r="CO511" s="26"/>
      <c r="CP511" s="26"/>
      <c r="CQ511" s="26"/>
      <c r="CR511" s="26"/>
      <c r="CS511" s="26"/>
      <c r="CT511" s="26"/>
      <c r="CU511" s="26"/>
      <c r="CV511" s="26"/>
      <c r="CW511" s="26"/>
      <c r="CX511" s="26"/>
      <c r="CY511" s="26"/>
      <c r="CZ511" s="26"/>
      <c r="DA511" s="26"/>
      <c r="DB511" s="26"/>
      <c r="DC511" s="26"/>
      <c r="DD511" s="26"/>
      <c r="DE511" s="26"/>
      <c r="DF511" s="26"/>
      <c r="DG511" s="26"/>
      <c r="DH511" s="26"/>
      <c r="DI511" s="26"/>
      <c r="DJ511" s="26"/>
      <c r="DK511" s="26"/>
      <c r="DL511" s="26"/>
      <c r="DM511" s="26"/>
      <c r="DN511" s="26"/>
      <c r="DO511" s="26"/>
      <c r="DP511" s="26"/>
      <c r="DQ511" s="26"/>
      <c r="DR511" s="26"/>
      <c r="DS511" s="26"/>
      <c r="DT511" s="26"/>
      <c r="DU511" s="26"/>
      <c r="DV511" s="26"/>
      <c r="DW511" s="26"/>
      <c r="DX511" s="26"/>
      <c r="DY511" s="26"/>
      <c r="DZ511" s="26"/>
      <c r="EA511" s="26"/>
      <c r="EB511" s="26"/>
      <c r="EC511" s="26"/>
    </row>
    <row r="512" spans="1:133" s="98" customFormat="1" ht="15" customHeight="1" x14ac:dyDescent="0.25">
      <c r="A512" s="14" t="e">
        <f>VLOOKUP(WICERMaster[[#This Row],[RICEW ID]],[1]Sheet4!#REF!,1,FALSE)</f>
        <v>#REF!</v>
      </c>
      <c r="B512" s="87" t="s">
        <v>718</v>
      </c>
      <c r="C512" s="88" t="s">
        <v>719</v>
      </c>
      <c r="D512" s="88" t="s">
        <v>82</v>
      </c>
      <c r="E512" s="89" t="s">
        <v>66</v>
      </c>
      <c r="F512" s="89" t="s">
        <v>1124</v>
      </c>
      <c r="G512" s="90" t="s">
        <v>45</v>
      </c>
      <c r="H512" s="90" t="s">
        <v>34</v>
      </c>
      <c r="I512" s="90" t="s">
        <v>35</v>
      </c>
      <c r="J512" s="89" t="s">
        <v>36</v>
      </c>
      <c r="K512" s="91" t="s">
        <v>100</v>
      </c>
      <c r="L512" s="92">
        <v>43287</v>
      </c>
      <c r="M512" s="93" t="s">
        <v>101</v>
      </c>
      <c r="N512" s="94">
        <v>10</v>
      </c>
      <c r="O512" s="19" t="str">
        <f>IFERROR(VLOOKUP(B512,'[1]SQA Test design plan'!$F$4:$K$400,4,FALSE),"")</f>
        <v/>
      </c>
      <c r="P512" s="19"/>
      <c r="Q512" s="19">
        <f t="shared" si="9"/>
        <v>10</v>
      </c>
      <c r="R512" s="94"/>
      <c r="S512" s="95">
        <v>43313</v>
      </c>
      <c r="T512" s="95"/>
      <c r="U512" s="95"/>
      <c r="V512" s="95"/>
      <c r="W512" s="95"/>
      <c r="X512" s="95"/>
      <c r="Y512" s="95" t="s">
        <v>1128</v>
      </c>
      <c r="Z512" s="95" t="s">
        <v>102</v>
      </c>
      <c r="AA512" s="96"/>
      <c r="AB512" s="96" t="str">
        <f>IFERROR(VLOOKUP(B512,'[1]RICEW Tracker'!$C$10:$H$95,3,FALSE),"")</f>
        <v/>
      </c>
      <c r="AC512" s="96" t="str">
        <f>IFERROR(VLOOKUP(B512,'[1]RICEW Tracker'!$C$17:$H$95,4,FALSE),"")</f>
        <v/>
      </c>
      <c r="AD512" s="96" t="str">
        <f>IFERROR(VLOOKUP(B512,'[1]RICEW Tracker'!$C$17:$H$95,5,FALSE),"")</f>
        <v/>
      </c>
      <c r="AE512" s="96" t="str">
        <f>IFERROR(VLOOKUP(B512,'[1]RICEW Tracker'!$C$17:$H$95,6,FALSE),"")</f>
        <v/>
      </c>
      <c r="AF512" s="96" t="str">
        <f>IFERROR(VLOOKUP(B512,'[1]RICEW Tracker'!$C$17:$H$95,7,FALSE),"")</f>
        <v/>
      </c>
      <c r="AG512" s="96" t="str">
        <f>IFERROR(VLOOKUP(D512,'[1]RICEW Tracker'!$C$17:$H$95,8,FALSE),"")</f>
        <v/>
      </c>
      <c r="AH512" s="96" t="str">
        <f t="shared" si="7"/>
        <v>Not Started</v>
      </c>
      <c r="AI512" s="97"/>
    </row>
    <row r="513" spans="1:133" s="98" customFormat="1" ht="15" customHeight="1" x14ac:dyDescent="0.25">
      <c r="A513" s="14" t="e">
        <f>VLOOKUP(WICERMaster[[#This Row],[RICEW ID]],[1]Sheet4!#REF!,1,FALSE)</f>
        <v>#REF!</v>
      </c>
      <c r="B513" s="87" t="s">
        <v>720</v>
      </c>
      <c r="C513" s="88" t="s">
        <v>721</v>
      </c>
      <c r="D513" s="88" t="s">
        <v>82</v>
      </c>
      <c r="E513" s="89" t="s">
        <v>66</v>
      </c>
      <c r="F513" s="89" t="s">
        <v>1124</v>
      </c>
      <c r="G513" s="90" t="s">
        <v>34</v>
      </c>
      <c r="H513" s="90" t="s">
        <v>34</v>
      </c>
      <c r="I513" s="90" t="s">
        <v>35</v>
      </c>
      <c r="J513" s="89" t="s">
        <v>36</v>
      </c>
      <c r="K513" s="91" t="s">
        <v>100</v>
      </c>
      <c r="L513" s="92">
        <v>43294</v>
      </c>
      <c r="M513" s="93" t="s">
        <v>101</v>
      </c>
      <c r="N513" s="94">
        <v>1</v>
      </c>
      <c r="O513" s="19" t="str">
        <f>IFERROR(VLOOKUP(B513,'[1]SQA Test design plan'!$F$4:$K$400,4,FALSE),"")</f>
        <v/>
      </c>
      <c r="P513" s="19"/>
      <c r="Q513" s="19">
        <f t="shared" si="9"/>
        <v>1</v>
      </c>
      <c r="R513" s="94"/>
      <c r="S513" s="95">
        <v>43313</v>
      </c>
      <c r="T513" s="95"/>
      <c r="U513" s="95"/>
      <c r="V513" s="95"/>
      <c r="W513" s="95"/>
      <c r="X513" s="95"/>
      <c r="Y513" s="95" t="s">
        <v>1128</v>
      </c>
      <c r="Z513" s="95" t="s">
        <v>102</v>
      </c>
      <c r="AA513" s="96"/>
      <c r="AB513" s="96" t="str">
        <f>IFERROR(VLOOKUP(B513,'[1]RICEW Tracker'!$C$10:$H$95,3,FALSE),"")</f>
        <v/>
      </c>
      <c r="AC513" s="96" t="str">
        <f>IFERROR(VLOOKUP(B513,'[1]RICEW Tracker'!$C$17:$H$95,4,FALSE),"")</f>
        <v/>
      </c>
      <c r="AD513" s="96" t="str">
        <f>IFERROR(VLOOKUP(B513,'[1]RICEW Tracker'!$C$17:$H$95,5,FALSE),"")</f>
        <v/>
      </c>
      <c r="AE513" s="96" t="str">
        <f>IFERROR(VLOOKUP(B513,'[1]RICEW Tracker'!$C$17:$H$95,6,FALSE),"")</f>
        <v/>
      </c>
      <c r="AF513" s="96" t="str">
        <f>IFERROR(VLOOKUP(B513,'[1]RICEW Tracker'!$C$17:$H$95,7,FALSE),"")</f>
        <v/>
      </c>
      <c r="AG513" s="96" t="str">
        <f>IFERROR(VLOOKUP(D513,'[1]RICEW Tracker'!$C$17:$H$95,8,FALSE),"")</f>
        <v/>
      </c>
      <c r="AH513" s="96" t="str">
        <f t="shared" si="7"/>
        <v>Not Started</v>
      </c>
      <c r="AI513" s="97"/>
    </row>
    <row r="514" spans="1:133" s="42" customFormat="1" ht="15" customHeight="1" x14ac:dyDescent="0.25">
      <c r="A514" s="14" t="e">
        <f>VLOOKUP(WICERMaster[[#This Row],[RICEW ID]],[1]Sheet4!#REF!,1,FALSE)</f>
        <v>#REF!</v>
      </c>
      <c r="B514" s="15" t="s">
        <v>1002</v>
      </c>
      <c r="C514" s="16" t="s">
        <v>1003</v>
      </c>
      <c r="D514" s="16" t="s">
        <v>82</v>
      </c>
      <c r="E514" s="17" t="s">
        <v>69</v>
      </c>
      <c r="F514" s="17" t="s">
        <v>1125</v>
      </c>
      <c r="G514" s="18" t="s">
        <v>34</v>
      </c>
      <c r="H514" s="18" t="s">
        <v>34</v>
      </c>
      <c r="I514" s="18" t="s">
        <v>35</v>
      </c>
      <c r="J514" s="17" t="s">
        <v>36</v>
      </c>
      <c r="K514" s="19" t="s">
        <v>37</v>
      </c>
      <c r="L514" s="31" t="str">
        <f>IFERROR(VLOOKUP($B$505,'[1]SQA Test design plan'!$F$4:$K$400,2,FALSE),"")</f>
        <v/>
      </c>
      <c r="M514" s="67" t="s">
        <v>38</v>
      </c>
      <c r="N514" s="19">
        <v>8</v>
      </c>
      <c r="O514" s="19" t="str">
        <f>IFERROR(VLOOKUP(B514,'[1]SQA Test design plan'!$F$4:$K$400,4,FALSE),"")</f>
        <v/>
      </c>
      <c r="P514" s="19" t="str">
        <f>IFERROR(VLOOKUP(B514,'[1]SQA Test design plan'!$F$4:$K$400,5,FALSE),"")</f>
        <v/>
      </c>
      <c r="Q514" s="19" t="str">
        <f>IFERROR(VLOOKUP(B514,'[1]SQA Test design plan'!$F$4:$K$400,6,FALSE),"")</f>
        <v/>
      </c>
      <c r="R514" s="19"/>
      <c r="S514" s="21">
        <v>43298</v>
      </c>
      <c r="T514" s="21">
        <v>43299</v>
      </c>
      <c r="U514" s="21">
        <v>43299</v>
      </c>
      <c r="V514" s="21">
        <v>43300</v>
      </c>
      <c r="W514" s="21">
        <v>43301</v>
      </c>
      <c r="X514" s="21" t="s">
        <v>1126</v>
      </c>
      <c r="Y514" s="21"/>
      <c r="Z514" s="21" t="s">
        <v>42</v>
      </c>
      <c r="AA514" s="24"/>
      <c r="AB514" s="23" t="str">
        <f>IFERROR(VLOOKUP(B514,'[1]RICEW Tracker'!$C$10:$H$95,3,FALSE),"")</f>
        <v/>
      </c>
      <c r="AC514" s="23" t="str">
        <f>IFERROR(VLOOKUP(B514,'[1]RICEW Tracker'!$C$17:$H$95,4,FALSE),"")</f>
        <v/>
      </c>
      <c r="AD514" s="23" t="str">
        <f>IFERROR(VLOOKUP(B514,'[1]RICEW Tracker'!$C$17:$H$95,5,FALSE),"")</f>
        <v/>
      </c>
      <c r="AE514" s="23" t="str">
        <f>IFERROR(VLOOKUP(B514,'[1]RICEW Tracker'!$C$17:$H$95,6,FALSE),"")</f>
        <v/>
      </c>
      <c r="AF514" s="23" t="str">
        <f>IFERROR(VLOOKUP(B514,'[1]RICEW Tracker'!$C$17:$H$95,7,FALSE),"")</f>
        <v/>
      </c>
      <c r="AG514" s="23" t="str">
        <f>IFERROR(VLOOKUP(D514,'[1]RICEW Tracker'!$C$17:$H$95,8,FALSE),"")</f>
        <v/>
      </c>
      <c r="AH514" s="24" t="str">
        <f t="shared" si="7"/>
        <v>Not Started</v>
      </c>
      <c r="AI514" s="37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  <c r="BM514" s="26"/>
      <c r="BN514" s="26"/>
      <c r="BO514" s="26"/>
      <c r="BP514" s="26"/>
      <c r="BQ514" s="26"/>
      <c r="BR514" s="26"/>
      <c r="BS514" s="26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  <c r="CF514" s="26"/>
      <c r="CG514" s="26"/>
      <c r="CH514" s="26"/>
      <c r="CI514" s="26"/>
      <c r="CJ514" s="26"/>
      <c r="CK514" s="26"/>
      <c r="CL514" s="26"/>
      <c r="CM514" s="26"/>
      <c r="CN514" s="26"/>
      <c r="CO514" s="26"/>
      <c r="CP514" s="26"/>
      <c r="CQ514" s="26"/>
      <c r="CR514" s="26"/>
      <c r="CS514" s="26"/>
      <c r="CT514" s="26"/>
      <c r="CU514" s="26"/>
      <c r="CV514" s="26"/>
      <c r="CW514" s="26"/>
      <c r="CX514" s="26"/>
      <c r="CY514" s="26"/>
      <c r="CZ514" s="26"/>
      <c r="DA514" s="26"/>
      <c r="DB514" s="26"/>
      <c r="DC514" s="26"/>
      <c r="DD514" s="26"/>
      <c r="DE514" s="26"/>
      <c r="DF514" s="26"/>
      <c r="DG514" s="26"/>
      <c r="DH514" s="26"/>
      <c r="DI514" s="26"/>
      <c r="DJ514" s="26"/>
      <c r="DK514" s="26"/>
      <c r="DL514" s="26"/>
      <c r="DM514" s="26"/>
      <c r="DN514" s="26"/>
      <c r="DO514" s="26"/>
      <c r="DP514" s="26"/>
      <c r="DQ514" s="26"/>
      <c r="DR514" s="26"/>
      <c r="DS514" s="26"/>
      <c r="DT514" s="26"/>
      <c r="DU514" s="26"/>
      <c r="DV514" s="26"/>
      <c r="DW514" s="26"/>
      <c r="DX514" s="26"/>
      <c r="DY514" s="26"/>
      <c r="DZ514" s="26"/>
      <c r="EA514" s="26"/>
      <c r="EB514" s="26"/>
      <c r="EC514" s="26"/>
    </row>
    <row r="515" spans="1:133" s="14" customFormat="1" ht="15" customHeight="1" x14ac:dyDescent="0.25">
      <c r="A515" s="14" t="e">
        <f>VLOOKUP(WICERMaster[[#This Row],[RICEW ID]],[1]Sheet4!#REF!,1,FALSE)</f>
        <v>#REF!</v>
      </c>
      <c r="B515" s="15" t="s">
        <v>1008</v>
      </c>
      <c r="C515" s="16" t="s">
        <v>1009</v>
      </c>
      <c r="D515" s="16" t="s">
        <v>82</v>
      </c>
      <c r="E515" s="17" t="s">
        <v>69</v>
      </c>
      <c r="F515" s="17" t="s">
        <v>1125</v>
      </c>
      <c r="G515" s="18" t="s">
        <v>34</v>
      </c>
      <c r="H515" s="18" t="s">
        <v>34</v>
      </c>
      <c r="I515" s="18" t="s">
        <v>35</v>
      </c>
      <c r="J515" s="17" t="s">
        <v>36</v>
      </c>
      <c r="K515" s="19" t="s">
        <v>37</v>
      </c>
      <c r="L515" s="31" t="str">
        <f>IFERROR(VLOOKUP($B$505,'[1]SQA Test design plan'!$F$4:$K$400,2,FALSE),"")</f>
        <v/>
      </c>
      <c r="M515" s="67" t="s">
        <v>38</v>
      </c>
      <c r="N515" s="19">
        <v>6</v>
      </c>
      <c r="O515" s="19" t="str">
        <f>IFERROR(VLOOKUP(B515,'[1]SQA Test design plan'!$F$4:$K$400,4,FALSE),"")</f>
        <v/>
      </c>
      <c r="P515" s="19" t="str">
        <f>IFERROR(VLOOKUP(B515,'[1]SQA Test design plan'!$F$4:$K$400,5,FALSE),"")</f>
        <v/>
      </c>
      <c r="Q515" s="19" t="str">
        <f>IFERROR(VLOOKUP(B515,'[1]SQA Test design plan'!$F$4:$K$400,6,FALSE),"")</f>
        <v/>
      </c>
      <c r="R515" s="19"/>
      <c r="S515" s="21">
        <v>43298</v>
      </c>
      <c r="T515" s="21">
        <v>43301</v>
      </c>
      <c r="U515" s="21">
        <v>43301</v>
      </c>
      <c r="V515" s="21">
        <v>43304</v>
      </c>
      <c r="W515" s="21">
        <v>43305</v>
      </c>
      <c r="X515" s="21" t="s">
        <v>1126</v>
      </c>
      <c r="Y515" s="21"/>
      <c r="Z515" s="21" t="s">
        <v>42</v>
      </c>
      <c r="AA515" s="23"/>
      <c r="AB515" s="23" t="str">
        <f>IFERROR(VLOOKUP(B515,'[1]RICEW Tracker'!$C$10:$H$95,3,FALSE),"")</f>
        <v/>
      </c>
      <c r="AC515" s="23" t="str">
        <f>IFERROR(VLOOKUP(B515,'[1]RICEW Tracker'!$C$17:$H$95,4,FALSE),"")</f>
        <v/>
      </c>
      <c r="AD515" s="23" t="str">
        <f>IFERROR(VLOOKUP(B515,'[1]RICEW Tracker'!$C$17:$H$95,5,FALSE),"")</f>
        <v/>
      </c>
      <c r="AE515" s="23" t="str">
        <f>IFERROR(VLOOKUP(B515,'[1]RICEW Tracker'!$C$17:$H$95,6,FALSE),"")</f>
        <v/>
      </c>
      <c r="AF515" s="23" t="str">
        <f>IFERROR(VLOOKUP(B515,'[1]RICEW Tracker'!$C$17:$H$95,7,FALSE),"")</f>
        <v/>
      </c>
      <c r="AG515" s="23" t="str">
        <f>IFERROR(VLOOKUP(D515,'[1]RICEW Tracker'!$C$17:$H$95,8,FALSE),"")</f>
        <v/>
      </c>
      <c r="AH515" s="24" t="str">
        <f t="shared" ref="AH515:AH535" si="10">IFERROR(IF(AND(AB515&gt;0,AC515=0,AD515=0,AE515=0,AF515="",N515=AB515),"Completed",IF(AND(AB515="",AC515="",AD515="",AE515="",AF515=""),"Not Started","Pending")),"")</f>
        <v>Not Started</v>
      </c>
      <c r="AI515" s="37"/>
    </row>
    <row r="516" spans="1:133" s="42" customFormat="1" ht="15" customHeight="1" x14ac:dyDescent="0.25">
      <c r="A516" s="14" t="e">
        <f>VLOOKUP(WICERMaster[[#This Row],[RICEW ID]],[1]Sheet4!#REF!,1,FALSE)</f>
        <v>#REF!</v>
      </c>
      <c r="B516" s="15" t="s">
        <v>1010</v>
      </c>
      <c r="C516" s="16" t="s">
        <v>1011</v>
      </c>
      <c r="D516" s="16" t="s">
        <v>82</v>
      </c>
      <c r="E516" s="17" t="s">
        <v>69</v>
      </c>
      <c r="F516" s="17" t="s">
        <v>1125</v>
      </c>
      <c r="G516" s="18" t="s">
        <v>34</v>
      </c>
      <c r="H516" s="18" t="s">
        <v>34</v>
      </c>
      <c r="I516" s="18" t="s">
        <v>35</v>
      </c>
      <c r="J516" s="17" t="s">
        <v>36</v>
      </c>
      <c r="K516" s="19" t="s">
        <v>37</v>
      </c>
      <c r="L516" s="31">
        <f>VLOOKUP(B516,'[2]Data from Pivot'!$F$4:$G$224,2,FALSE)</f>
        <v>43264</v>
      </c>
      <c r="M516" s="67" t="s">
        <v>38</v>
      </c>
      <c r="N516" s="19">
        <v>6</v>
      </c>
      <c r="O516" s="19" t="str">
        <f>IFERROR(VLOOKUP(B516,'[1]SQA Test design plan'!$F$4:$K$400,4,FALSE),"")</f>
        <v/>
      </c>
      <c r="P516" s="19" t="str">
        <f>IFERROR(VLOOKUP(B516,'[1]SQA Test design plan'!$F$4:$K$400,5,FALSE),"")</f>
        <v/>
      </c>
      <c r="Q516" s="19" t="str">
        <f>IFERROR(VLOOKUP(B516,'[1]SQA Test design plan'!$F$4:$K$400,6,FALSE),"")</f>
        <v/>
      </c>
      <c r="R516" s="19"/>
      <c r="S516" s="21">
        <v>43298</v>
      </c>
      <c r="T516" s="21">
        <v>43304</v>
      </c>
      <c r="U516" s="21">
        <v>43304</v>
      </c>
      <c r="V516" s="21">
        <v>43305</v>
      </c>
      <c r="W516" s="21">
        <v>43307</v>
      </c>
      <c r="X516" s="21" t="s">
        <v>1126</v>
      </c>
      <c r="Y516" s="21"/>
      <c r="Z516" s="21" t="s">
        <v>42</v>
      </c>
      <c r="AA516" s="23"/>
      <c r="AB516" s="23" t="str">
        <f>IFERROR(VLOOKUP(B516,'[1]RICEW Tracker'!$C$10:$H$95,3,FALSE),"")</f>
        <v/>
      </c>
      <c r="AC516" s="23" t="str">
        <f>IFERROR(VLOOKUP(B516,'[1]RICEW Tracker'!$C$17:$H$95,4,FALSE),"")</f>
        <v/>
      </c>
      <c r="AD516" s="23" t="str">
        <f>IFERROR(VLOOKUP(B516,'[1]RICEW Tracker'!$C$17:$H$95,5,FALSE),"")</f>
        <v/>
      </c>
      <c r="AE516" s="23" t="str">
        <f>IFERROR(VLOOKUP(B516,'[1]RICEW Tracker'!$C$17:$H$95,6,FALSE),"")</f>
        <v/>
      </c>
      <c r="AF516" s="23" t="str">
        <f>IFERROR(VLOOKUP(B516,'[1]RICEW Tracker'!$C$17:$H$95,7,FALSE),"")</f>
        <v/>
      </c>
      <c r="AG516" s="23" t="str">
        <f>IFERROR(VLOOKUP(D516,'[1]RICEW Tracker'!$C$17:$H$95,8,FALSE),"")</f>
        <v/>
      </c>
      <c r="AH516" s="24" t="str">
        <f t="shared" si="10"/>
        <v>Not Started</v>
      </c>
      <c r="AI516" s="37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  <c r="CG516" s="34"/>
      <c r="CH516" s="34"/>
      <c r="CI516" s="34"/>
      <c r="CJ516" s="34"/>
      <c r="CK516" s="34"/>
      <c r="CL516" s="34"/>
      <c r="CM516" s="34"/>
      <c r="CN516" s="34"/>
      <c r="CO516" s="34"/>
      <c r="CP516" s="34"/>
      <c r="CQ516" s="34"/>
      <c r="CR516" s="34"/>
      <c r="CS516" s="34"/>
      <c r="CT516" s="34"/>
      <c r="CU516" s="34"/>
      <c r="CV516" s="34"/>
      <c r="CW516" s="34"/>
      <c r="CX516" s="34"/>
      <c r="CY516" s="34"/>
      <c r="CZ516" s="34"/>
      <c r="DA516" s="34"/>
      <c r="DB516" s="34"/>
      <c r="DC516" s="34"/>
      <c r="DD516" s="34"/>
      <c r="DE516" s="34"/>
      <c r="DF516" s="34"/>
      <c r="DG516" s="34"/>
      <c r="DH516" s="34"/>
      <c r="DI516" s="34"/>
      <c r="DJ516" s="34"/>
      <c r="DK516" s="34"/>
      <c r="DL516" s="34"/>
      <c r="DM516" s="34"/>
      <c r="DN516" s="34"/>
      <c r="DO516" s="34"/>
      <c r="DP516" s="34"/>
      <c r="DQ516" s="34"/>
      <c r="DR516" s="34"/>
      <c r="DS516" s="34"/>
      <c r="DT516" s="34"/>
      <c r="DU516" s="34"/>
      <c r="DV516" s="34"/>
      <c r="DW516" s="34"/>
      <c r="DX516" s="34"/>
      <c r="DY516" s="34"/>
      <c r="DZ516" s="34"/>
      <c r="EA516" s="34"/>
      <c r="EB516" s="34"/>
      <c r="EC516" s="34"/>
    </row>
    <row r="517" spans="1:133" s="80" customFormat="1" ht="15" customHeight="1" x14ac:dyDescent="0.25">
      <c r="A517" s="14" t="e">
        <f>VLOOKUP(WICERMaster[[#This Row],[RICEW ID]],[1]Sheet4!#REF!,1,FALSE)</f>
        <v>#REF!</v>
      </c>
      <c r="B517" s="81" t="s">
        <v>1014</v>
      </c>
      <c r="C517" s="72" t="s">
        <v>1015</v>
      </c>
      <c r="D517" s="72" t="s">
        <v>82</v>
      </c>
      <c r="E517" s="73" t="s">
        <v>69</v>
      </c>
      <c r="F517" s="73"/>
      <c r="G517" s="71" t="s">
        <v>34</v>
      </c>
      <c r="H517" s="71" t="s">
        <v>34</v>
      </c>
      <c r="I517" s="71" t="s">
        <v>35</v>
      </c>
      <c r="J517" s="73" t="s">
        <v>36</v>
      </c>
      <c r="K517" s="74" t="s">
        <v>100</v>
      </c>
      <c r="L517" s="75">
        <v>43294</v>
      </c>
      <c r="M517" s="83" t="s">
        <v>101</v>
      </c>
      <c r="N517" s="77">
        <v>7</v>
      </c>
      <c r="O517" s="19" t="str">
        <f>IFERROR(VLOOKUP(B517,'[1]SQA Test design plan'!$F$4:$K$400,4,FALSE),"")</f>
        <v/>
      </c>
      <c r="P517" s="19"/>
      <c r="Q517" s="19">
        <f>N517-P517</f>
        <v>7</v>
      </c>
      <c r="R517" s="77"/>
      <c r="S517" s="78">
        <v>43314</v>
      </c>
      <c r="T517" s="78"/>
      <c r="U517" s="78"/>
      <c r="V517" s="78"/>
      <c r="W517" s="78"/>
      <c r="X517" s="78"/>
      <c r="Y517" s="78" t="s">
        <v>1127</v>
      </c>
      <c r="Z517" s="78" t="s">
        <v>102</v>
      </c>
      <c r="AA517" s="79"/>
      <c r="AB517" s="79" t="str">
        <f>IFERROR(VLOOKUP(B517,'[1]RICEW Tracker'!$C$10:$H$95,3,FALSE),"")</f>
        <v/>
      </c>
      <c r="AC517" s="79" t="str">
        <f>IFERROR(VLOOKUP(B517,'[1]RICEW Tracker'!$C$17:$H$95,4,FALSE),"")</f>
        <v/>
      </c>
      <c r="AD517" s="79" t="str">
        <f>IFERROR(VLOOKUP(B517,'[1]RICEW Tracker'!$C$17:$H$95,5,FALSE),"")</f>
        <v/>
      </c>
      <c r="AE517" s="79" t="str">
        <f>IFERROR(VLOOKUP(B517,'[1]RICEW Tracker'!$C$17:$H$95,6,FALSE),"")</f>
        <v/>
      </c>
      <c r="AF517" s="79" t="str">
        <f>IFERROR(VLOOKUP(B517,'[1]RICEW Tracker'!$C$17:$H$95,7,FALSE),"")</f>
        <v/>
      </c>
      <c r="AG517" s="79" t="str">
        <f>IFERROR(VLOOKUP(D517,'[1]RICEW Tracker'!$C$17:$H$95,8,FALSE),"")</f>
        <v/>
      </c>
      <c r="AH517" s="79" t="str">
        <f t="shared" si="10"/>
        <v>Not Started</v>
      </c>
      <c r="AI517" s="84"/>
      <c r="AJ517" s="85"/>
      <c r="AK517" s="85"/>
      <c r="AL517" s="85"/>
      <c r="AM517" s="85"/>
      <c r="AN517" s="85"/>
      <c r="AO517" s="85"/>
      <c r="AP517" s="85"/>
      <c r="AQ517" s="85"/>
      <c r="AR517" s="85"/>
      <c r="AS517" s="85"/>
      <c r="AT517" s="85"/>
      <c r="AU517" s="85"/>
      <c r="AV517" s="85"/>
      <c r="AW517" s="85"/>
      <c r="AX517" s="85"/>
      <c r="AY517" s="85"/>
      <c r="AZ517" s="85"/>
      <c r="BA517" s="85"/>
      <c r="BB517" s="85"/>
      <c r="BC517" s="85"/>
      <c r="BD517" s="85"/>
      <c r="BE517" s="85"/>
      <c r="BF517" s="85"/>
      <c r="BG517" s="85"/>
      <c r="BH517" s="85"/>
      <c r="BI517" s="85"/>
      <c r="BJ517" s="85"/>
      <c r="BK517" s="85"/>
      <c r="BL517" s="85"/>
      <c r="BM517" s="85"/>
      <c r="BN517" s="85"/>
      <c r="BO517" s="85"/>
      <c r="BP517" s="85"/>
      <c r="BQ517" s="85"/>
      <c r="BR517" s="85"/>
      <c r="BS517" s="85"/>
      <c r="BT517" s="85"/>
      <c r="BU517" s="85"/>
      <c r="BV517" s="85"/>
      <c r="BW517" s="85"/>
      <c r="BX517" s="85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  <c r="CW517" s="85"/>
      <c r="CX517" s="85"/>
      <c r="CY517" s="85"/>
      <c r="CZ517" s="85"/>
      <c r="DA517" s="85"/>
      <c r="DB517" s="85"/>
      <c r="DC517" s="85"/>
      <c r="DD517" s="85"/>
      <c r="DE517" s="85"/>
      <c r="DF517" s="85"/>
      <c r="DG517" s="85"/>
      <c r="DH517" s="85"/>
      <c r="DI517" s="85"/>
      <c r="DJ517" s="85"/>
      <c r="DK517" s="85"/>
      <c r="DL517" s="85"/>
      <c r="DM517" s="85"/>
      <c r="DN517" s="85"/>
      <c r="DO517" s="85"/>
      <c r="DP517" s="85"/>
      <c r="DQ517" s="85"/>
      <c r="DR517" s="85"/>
      <c r="DS517" s="85"/>
      <c r="DT517" s="85"/>
      <c r="DU517" s="85"/>
      <c r="DV517" s="85"/>
      <c r="DW517" s="85"/>
      <c r="DX517" s="85"/>
      <c r="DY517" s="85"/>
      <c r="DZ517" s="85"/>
      <c r="EA517" s="85"/>
      <c r="EB517" s="85"/>
      <c r="EC517" s="85"/>
    </row>
    <row r="518" spans="1:133" s="42" customFormat="1" ht="15" customHeight="1" x14ac:dyDescent="0.25">
      <c r="A518" s="14" t="e">
        <f>VLOOKUP(WICERMaster[[#This Row],[RICEW ID]],[1]Sheet4!#REF!,1,FALSE)</f>
        <v>#REF!</v>
      </c>
      <c r="B518" s="15" t="s">
        <v>1020</v>
      </c>
      <c r="C518" s="16" t="s">
        <v>1021</v>
      </c>
      <c r="D518" s="16" t="s">
        <v>82</v>
      </c>
      <c r="E518" s="17" t="s">
        <v>69</v>
      </c>
      <c r="F518" s="17" t="s">
        <v>1125</v>
      </c>
      <c r="G518" s="18" t="s">
        <v>34</v>
      </c>
      <c r="H518" s="18" t="s">
        <v>34</v>
      </c>
      <c r="I518" s="18" t="s">
        <v>35</v>
      </c>
      <c r="J518" s="17" t="s">
        <v>36</v>
      </c>
      <c r="K518" s="19" t="s">
        <v>37</v>
      </c>
      <c r="L518" s="31" t="str">
        <f>IFERROR(VLOOKUP($B$505,'[1]SQA Test design plan'!$F$4:$K$400,2,FALSE),"")</f>
        <v/>
      </c>
      <c r="M518" s="67" t="s">
        <v>38</v>
      </c>
      <c r="N518" s="19">
        <v>5</v>
      </c>
      <c r="O518" s="19" t="str">
        <f>IFERROR(VLOOKUP(B518,'[1]SQA Test design plan'!$F$4:$K$400,4,FALSE),"")</f>
        <v/>
      </c>
      <c r="P518" s="19" t="str">
        <f>IFERROR(VLOOKUP(B518,'[1]SQA Test design plan'!$F$4:$K$400,5,FALSE),"")</f>
        <v/>
      </c>
      <c r="Q518" s="19" t="str">
        <f>IFERROR(VLOOKUP(B518,'[1]SQA Test design plan'!$F$4:$K$400,6,FALSE),"")</f>
        <v/>
      </c>
      <c r="R518" s="19"/>
      <c r="S518" s="21">
        <v>43297</v>
      </c>
      <c r="T518" s="21">
        <v>43306</v>
      </c>
      <c r="U518" s="21">
        <v>43306</v>
      </c>
      <c r="V518" s="21">
        <v>43307</v>
      </c>
      <c r="W518" s="21">
        <v>43311</v>
      </c>
      <c r="X518" s="21" t="s">
        <v>1126</v>
      </c>
      <c r="Y518" s="21"/>
      <c r="Z518" s="22" t="s">
        <v>39</v>
      </c>
      <c r="AA518" s="23"/>
      <c r="AB518" s="23" t="str">
        <f>IFERROR(VLOOKUP(B518,'[1]RICEW Tracker'!$C$10:$H$95,3,FALSE),"")</f>
        <v/>
      </c>
      <c r="AC518" s="23" t="str">
        <f>IFERROR(VLOOKUP(B518,'[1]RICEW Tracker'!$C$17:$H$95,4,FALSE),"")</f>
        <v/>
      </c>
      <c r="AD518" s="23" t="str">
        <f>IFERROR(VLOOKUP(B518,'[1]RICEW Tracker'!$C$17:$H$95,5,FALSE),"")</f>
        <v/>
      </c>
      <c r="AE518" s="23" t="str">
        <f>IFERROR(VLOOKUP(B518,'[1]RICEW Tracker'!$C$17:$H$95,6,FALSE),"")</f>
        <v/>
      </c>
      <c r="AF518" s="23" t="str">
        <f>IFERROR(VLOOKUP(B518,'[1]RICEW Tracker'!$C$17:$H$95,7,FALSE),"")</f>
        <v/>
      </c>
      <c r="AG518" s="23" t="str">
        <f>IFERROR(VLOOKUP(D518,'[1]RICEW Tracker'!$C$17:$H$95,8,FALSE),"")</f>
        <v/>
      </c>
      <c r="AH518" s="24" t="str">
        <f t="shared" si="10"/>
        <v>Not Started</v>
      </c>
      <c r="AI518" s="37"/>
    </row>
    <row r="519" spans="1:133" s="42" customFormat="1" ht="15" customHeight="1" x14ac:dyDescent="0.25">
      <c r="A519" s="14" t="e">
        <f>VLOOKUP(WICERMaster[[#This Row],[RICEW ID]],[1]Sheet4!#REF!,1,FALSE)</f>
        <v>#REF!</v>
      </c>
      <c r="B519" s="15" t="s">
        <v>1024</v>
      </c>
      <c r="C519" s="16" t="s">
        <v>1025</v>
      </c>
      <c r="D519" s="16" t="s">
        <v>82</v>
      </c>
      <c r="E519" s="17" t="s">
        <v>69</v>
      </c>
      <c r="F519" s="17" t="s">
        <v>1125</v>
      </c>
      <c r="G519" s="18" t="s">
        <v>34</v>
      </c>
      <c r="H519" s="18" t="s">
        <v>34</v>
      </c>
      <c r="I519" s="18" t="s">
        <v>35</v>
      </c>
      <c r="J519" s="17" t="s">
        <v>36</v>
      </c>
      <c r="K519" s="19" t="s">
        <v>37</v>
      </c>
      <c r="L519" s="31">
        <f>VLOOKUP(B519,'[2]Data from Pivot'!$F$4:$G$224,2,FALSE)</f>
        <v>43264</v>
      </c>
      <c r="M519" s="67" t="s">
        <v>38</v>
      </c>
      <c r="N519" s="19">
        <v>14</v>
      </c>
      <c r="O519" s="19" t="str">
        <f>IFERROR(VLOOKUP(B519,'[1]SQA Test design plan'!$F$4:$K$400,4,FALSE),"")</f>
        <v/>
      </c>
      <c r="P519" s="19" t="str">
        <f>IFERROR(VLOOKUP(B519,'[1]SQA Test design plan'!$F$4:$K$400,5,FALSE),"")</f>
        <v/>
      </c>
      <c r="Q519" s="19" t="str">
        <f>IFERROR(VLOOKUP(B519,'[1]SQA Test design plan'!$F$4:$K$400,6,FALSE),"")</f>
        <v/>
      </c>
      <c r="R519" s="19"/>
      <c r="S519" s="21">
        <v>43297</v>
      </c>
      <c r="T519" s="21">
        <v>43308</v>
      </c>
      <c r="U519" s="21">
        <v>43308</v>
      </c>
      <c r="V519" s="21">
        <v>43311</v>
      </c>
      <c r="W519" s="21">
        <v>43314</v>
      </c>
      <c r="X519" s="21" t="s">
        <v>1126</v>
      </c>
      <c r="Y519" s="21"/>
      <c r="Z519" s="21" t="s">
        <v>42</v>
      </c>
      <c r="AA519" s="23"/>
      <c r="AB519" s="23" t="str">
        <f>IFERROR(VLOOKUP(B519,'[1]RICEW Tracker'!$C$10:$H$95,3,FALSE),"")</f>
        <v/>
      </c>
      <c r="AC519" s="23" t="str">
        <f>IFERROR(VLOOKUP(B519,'[1]RICEW Tracker'!$C$17:$H$95,4,FALSE),"")</f>
        <v/>
      </c>
      <c r="AD519" s="23" t="str">
        <f>IFERROR(VLOOKUP(B519,'[1]RICEW Tracker'!$C$17:$H$95,5,FALSE),"")</f>
        <v/>
      </c>
      <c r="AE519" s="23" t="str">
        <f>IFERROR(VLOOKUP(B519,'[1]RICEW Tracker'!$C$17:$H$95,6,FALSE),"")</f>
        <v/>
      </c>
      <c r="AF519" s="23" t="str">
        <f>IFERROR(VLOOKUP(B519,'[1]RICEW Tracker'!$C$17:$H$95,7,FALSE),"")</f>
        <v/>
      </c>
      <c r="AG519" s="23" t="str">
        <f>IFERROR(VLOOKUP(D519,'[1]RICEW Tracker'!$C$17:$H$95,8,FALSE),"")</f>
        <v/>
      </c>
      <c r="AH519" s="24" t="str">
        <f t="shared" si="10"/>
        <v>Not Started</v>
      </c>
      <c r="AI519" s="37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  <c r="BP519" s="26"/>
      <c r="BQ519" s="26"/>
      <c r="BR519" s="26"/>
      <c r="BS519" s="26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  <c r="CF519" s="26"/>
      <c r="CG519" s="26"/>
      <c r="CH519" s="26"/>
      <c r="CI519" s="26"/>
      <c r="CJ519" s="26"/>
      <c r="CK519" s="26"/>
      <c r="CL519" s="26"/>
      <c r="CM519" s="26"/>
      <c r="CN519" s="26"/>
      <c r="CO519" s="26"/>
      <c r="CP519" s="26"/>
      <c r="CQ519" s="26"/>
      <c r="CR519" s="26"/>
      <c r="CS519" s="26"/>
      <c r="CT519" s="26"/>
      <c r="CU519" s="26"/>
      <c r="CV519" s="26"/>
      <c r="CW519" s="26"/>
      <c r="CX519" s="26"/>
      <c r="CY519" s="26"/>
      <c r="CZ519" s="26"/>
      <c r="DA519" s="26"/>
      <c r="DB519" s="26"/>
      <c r="DC519" s="26"/>
      <c r="DD519" s="26"/>
      <c r="DE519" s="26"/>
      <c r="DF519" s="26"/>
      <c r="DG519" s="26"/>
      <c r="DH519" s="26"/>
      <c r="DI519" s="26"/>
      <c r="DJ519" s="26"/>
      <c r="DK519" s="26"/>
      <c r="DL519" s="26"/>
      <c r="DM519" s="26"/>
      <c r="DN519" s="26"/>
      <c r="DO519" s="26"/>
      <c r="DP519" s="26"/>
      <c r="DQ519" s="26"/>
      <c r="DR519" s="26"/>
      <c r="DS519" s="26"/>
      <c r="DT519" s="26"/>
      <c r="DU519" s="26"/>
      <c r="DV519" s="26"/>
      <c r="DW519" s="26"/>
      <c r="DX519" s="26"/>
      <c r="DY519" s="26"/>
      <c r="DZ519" s="26"/>
      <c r="EA519" s="26"/>
      <c r="EB519" s="26"/>
      <c r="EC519" s="26"/>
    </row>
    <row r="520" spans="1:133" s="121" customFormat="1" ht="15" customHeight="1" x14ac:dyDescent="0.25">
      <c r="A520" s="14" t="e">
        <f>VLOOKUP(WICERMaster[[#This Row],[RICEW ID]],[1]Sheet4!#REF!,1,FALSE)</f>
        <v>#REF!</v>
      </c>
      <c r="B520" s="111" t="s">
        <v>1026</v>
      </c>
      <c r="C520" s="112" t="s">
        <v>1027</v>
      </c>
      <c r="D520" s="112" t="s">
        <v>82</v>
      </c>
      <c r="E520" s="113" t="s">
        <v>69</v>
      </c>
      <c r="F520" s="113" t="s">
        <v>1125</v>
      </c>
      <c r="G520" s="114" t="s">
        <v>34</v>
      </c>
      <c r="H520" s="114" t="s">
        <v>34</v>
      </c>
      <c r="I520" s="114" t="s">
        <v>35</v>
      </c>
      <c r="J520" s="113" t="s">
        <v>36</v>
      </c>
      <c r="K520" s="115" t="s">
        <v>37</v>
      </c>
      <c r="L520" s="116">
        <f>VLOOKUP(B520,'[2]Data from Pivot'!$F$4:$G$224,2,FALSE)</f>
        <v>43264</v>
      </c>
      <c r="M520" s="117" t="s">
        <v>38</v>
      </c>
      <c r="N520" s="115">
        <v>8</v>
      </c>
      <c r="O520" s="19" t="str">
        <f>IFERROR(VLOOKUP(B520,'[1]SQA Test design plan'!$F$4:$K$400,4,FALSE),"")</f>
        <v/>
      </c>
      <c r="P520" s="19" t="str">
        <f>IFERROR(VLOOKUP(B520,'[1]SQA Test design plan'!$F$4:$K$400,5,FALSE),"")</f>
        <v/>
      </c>
      <c r="Q520" s="19" t="str">
        <f>IFERROR(VLOOKUP(B520,'[1]SQA Test design plan'!$F$4:$K$400,6,FALSE),"")</f>
        <v/>
      </c>
      <c r="R520" s="115" t="s">
        <v>2</v>
      </c>
      <c r="S520" s="118"/>
      <c r="T520" s="118"/>
      <c r="U520" s="118"/>
      <c r="V520" s="118"/>
      <c r="W520" s="118"/>
      <c r="X520" s="118" t="s">
        <v>1130</v>
      </c>
      <c r="Y520" s="118" t="s">
        <v>1131</v>
      </c>
      <c r="Z520" s="118" t="s">
        <v>42</v>
      </c>
      <c r="AA520" s="118">
        <v>43277</v>
      </c>
      <c r="AB520" s="119" t="str">
        <f>IFERROR(VLOOKUP(B520,'[1]RICEW Tracker'!$C$10:$H$95,3,FALSE),"")</f>
        <v/>
      </c>
      <c r="AC520" s="119" t="str">
        <f>IFERROR(VLOOKUP(B520,'[1]RICEW Tracker'!$C$17:$H$95,4,FALSE),"")</f>
        <v/>
      </c>
      <c r="AD520" s="119" t="str">
        <f>IFERROR(VLOOKUP(B520,'[1]RICEW Tracker'!$C$17:$H$95,5,FALSE),"")</f>
        <v/>
      </c>
      <c r="AE520" s="119" t="str">
        <f>IFERROR(VLOOKUP(B520,'[1]RICEW Tracker'!$C$17:$H$95,6,FALSE),"")</f>
        <v/>
      </c>
      <c r="AF520" s="119">
        <v>1</v>
      </c>
      <c r="AG520" s="119" t="str">
        <f>IFERROR(VLOOKUP(D520,'[1]RICEW Tracker'!$C$17:$H$95,8,FALSE),"")</f>
        <v/>
      </c>
      <c r="AH520" s="119" t="str">
        <f t="shared" si="10"/>
        <v>Pending</v>
      </c>
      <c r="AI520" s="120" t="e">
        <f>AB520/N520</f>
        <v>#VALUE!</v>
      </c>
    </row>
    <row r="521" spans="1:133" s="42" customFormat="1" ht="15" customHeight="1" x14ac:dyDescent="0.25">
      <c r="A521" s="14" t="e">
        <f>VLOOKUP(WICERMaster[[#This Row],[RICEW ID]],[1]Sheet4!#REF!,1,FALSE)</f>
        <v>#REF!</v>
      </c>
      <c r="B521" s="15" t="s">
        <v>1028</v>
      </c>
      <c r="C521" s="16" t="s">
        <v>1029</v>
      </c>
      <c r="D521" s="16" t="s">
        <v>82</v>
      </c>
      <c r="E521" s="17" t="s">
        <v>69</v>
      </c>
      <c r="F521" s="17" t="s">
        <v>1125</v>
      </c>
      <c r="G521" s="18" t="s">
        <v>34</v>
      </c>
      <c r="H521" s="18" t="s">
        <v>34</v>
      </c>
      <c r="I521" s="18" t="s">
        <v>35</v>
      </c>
      <c r="J521" s="17" t="s">
        <v>36</v>
      </c>
      <c r="K521" s="19" t="s">
        <v>37</v>
      </c>
      <c r="L521" s="31" t="str">
        <f>IFERROR(VLOOKUP($B$505,'[1]SQA Test design plan'!$F$4:$K$400,2,FALSE),"")</f>
        <v/>
      </c>
      <c r="M521" s="67" t="s">
        <v>38</v>
      </c>
      <c r="N521" s="19">
        <v>8</v>
      </c>
      <c r="O521" s="19" t="str">
        <f>IFERROR(VLOOKUP(B521,'[1]SQA Test design plan'!$F$4:$K$400,4,FALSE),"")</f>
        <v/>
      </c>
      <c r="P521" s="19" t="str">
        <f>IFERROR(VLOOKUP(B521,'[1]SQA Test design plan'!$F$4:$K$400,5,FALSE),"")</f>
        <v/>
      </c>
      <c r="Q521" s="19" t="str">
        <f>IFERROR(VLOOKUP(B521,'[1]SQA Test design plan'!$F$4:$K$400,6,FALSE),"")</f>
        <v/>
      </c>
      <c r="R521" s="19"/>
      <c r="S521" s="21">
        <v>43298</v>
      </c>
      <c r="T521" s="21">
        <v>43322</v>
      </c>
      <c r="U521" s="21">
        <v>43322</v>
      </c>
      <c r="V521" s="21">
        <v>43323</v>
      </c>
      <c r="W521" s="21">
        <v>43324</v>
      </c>
      <c r="X521" s="21" t="s">
        <v>1126</v>
      </c>
      <c r="Y521" s="21"/>
      <c r="Z521" s="21" t="s">
        <v>42</v>
      </c>
      <c r="AA521" s="23"/>
      <c r="AB521" s="23" t="str">
        <f>IFERROR(VLOOKUP(B521,'[1]RICEW Tracker'!$C$10:$H$95,3,FALSE),"")</f>
        <v/>
      </c>
      <c r="AC521" s="23" t="str">
        <f>IFERROR(VLOOKUP(B521,'[1]RICEW Tracker'!$C$17:$H$95,4,FALSE),"")</f>
        <v/>
      </c>
      <c r="AD521" s="23" t="str">
        <f>IFERROR(VLOOKUP(B521,'[1]RICEW Tracker'!$C$17:$H$95,5,FALSE),"")</f>
        <v/>
      </c>
      <c r="AE521" s="23" t="str">
        <f>IFERROR(VLOOKUP(B521,'[1]RICEW Tracker'!$C$17:$H$95,6,FALSE),"")</f>
        <v/>
      </c>
      <c r="AF521" s="23" t="str">
        <f>IFERROR(VLOOKUP(B521,'[1]RICEW Tracker'!$C$17:$H$95,7,FALSE),"")</f>
        <v/>
      </c>
      <c r="AG521" s="23" t="str">
        <f>IFERROR(VLOOKUP(D521,'[1]RICEW Tracker'!$C$17:$H$95,8,FALSE),"")</f>
        <v/>
      </c>
      <c r="AH521" s="24" t="str">
        <f t="shared" si="10"/>
        <v>Not Started</v>
      </c>
      <c r="AI521" s="37"/>
    </row>
    <row r="522" spans="1:133" ht="15" customHeight="1" x14ac:dyDescent="0.25">
      <c r="A522" s="14" t="e">
        <f>VLOOKUP(WICERMaster[[#This Row],[RICEW ID]],[1]Sheet4!#REF!,1,FALSE)</f>
        <v>#REF!</v>
      </c>
      <c r="B522" s="15" t="s">
        <v>1042</v>
      </c>
      <c r="C522" s="16" t="s">
        <v>1043</v>
      </c>
      <c r="D522" s="16" t="s">
        <v>82</v>
      </c>
      <c r="E522" s="17" t="s">
        <v>69</v>
      </c>
      <c r="F522" s="17" t="s">
        <v>1125</v>
      </c>
      <c r="G522" s="18" t="s">
        <v>34</v>
      </c>
      <c r="H522" s="18" t="s">
        <v>34</v>
      </c>
      <c r="I522" s="18" t="s">
        <v>35</v>
      </c>
      <c r="J522" s="17" t="s">
        <v>36</v>
      </c>
      <c r="K522" s="19" t="s">
        <v>37</v>
      </c>
      <c r="L522" s="31">
        <f>VLOOKUP(B522,'[2]Data from Pivot'!$F$4:$G$224,2,FALSE)</f>
        <v>43264</v>
      </c>
      <c r="M522" s="67" t="s">
        <v>38</v>
      </c>
      <c r="N522" s="19">
        <v>8</v>
      </c>
      <c r="O522" s="19" t="str">
        <f>IFERROR(VLOOKUP(B522,'[1]SQA Test design plan'!$F$4:$K$400,4,FALSE),"")</f>
        <v/>
      </c>
      <c r="P522" s="19" t="str">
        <f>IFERROR(VLOOKUP(B522,'[1]SQA Test design plan'!$F$4:$K$400,5,FALSE),"")</f>
        <v/>
      </c>
      <c r="Q522" s="19" t="str">
        <f>IFERROR(VLOOKUP(B522,'[1]SQA Test design plan'!$F$4:$K$400,6,FALSE),"")</f>
        <v/>
      </c>
      <c r="R522" s="19"/>
      <c r="S522" s="21">
        <v>43299</v>
      </c>
      <c r="T522" s="21">
        <v>43322</v>
      </c>
      <c r="U522" s="21">
        <v>43322</v>
      </c>
      <c r="V522" s="21">
        <v>43325</v>
      </c>
      <c r="W522" s="21">
        <v>43325</v>
      </c>
      <c r="X522" s="21" t="s">
        <v>1126</v>
      </c>
      <c r="Y522" s="21"/>
      <c r="Z522" s="21" t="s">
        <v>42</v>
      </c>
      <c r="AA522" s="23"/>
      <c r="AB522" s="23" t="str">
        <f>IFERROR(VLOOKUP(B522,'[1]RICEW Tracker'!$C$10:$H$95,3,FALSE),"")</f>
        <v/>
      </c>
      <c r="AC522" s="23" t="str">
        <f>IFERROR(VLOOKUP(B522,'[1]RICEW Tracker'!$C$17:$H$95,4,FALSE),"")</f>
        <v/>
      </c>
      <c r="AD522" s="23" t="str">
        <f>IFERROR(VLOOKUP(B522,'[1]RICEW Tracker'!$C$17:$H$95,5,FALSE),"")</f>
        <v/>
      </c>
      <c r="AE522" s="23" t="str">
        <f>IFERROR(VLOOKUP(B522,'[1]RICEW Tracker'!$C$17:$H$95,6,FALSE),"")</f>
        <v/>
      </c>
      <c r="AF522" s="23" t="str">
        <f>IFERROR(VLOOKUP(B522,'[1]RICEW Tracker'!$C$17:$H$95,7,FALSE),"")</f>
        <v/>
      </c>
      <c r="AG522" s="23" t="str">
        <f>IFERROR(VLOOKUP(D522,'[1]RICEW Tracker'!$C$17:$H$95,8,FALSE),"")</f>
        <v/>
      </c>
      <c r="AH522" s="24" t="str">
        <f t="shared" si="10"/>
        <v>Not Started</v>
      </c>
      <c r="AI522" s="37"/>
    </row>
    <row r="523" spans="1:133" ht="15" customHeight="1" x14ac:dyDescent="0.25">
      <c r="A523" s="14" t="e">
        <f>VLOOKUP(WICERMaster[[#This Row],[RICEW ID]],[1]Sheet4!#REF!,1,FALSE)</f>
        <v>#REF!</v>
      </c>
      <c r="B523" s="15" t="s">
        <v>1044</v>
      </c>
      <c r="C523" s="16" t="s">
        <v>1045</v>
      </c>
      <c r="D523" s="16" t="s">
        <v>82</v>
      </c>
      <c r="E523" s="17" t="s">
        <v>69</v>
      </c>
      <c r="F523" s="17" t="s">
        <v>1125</v>
      </c>
      <c r="G523" s="18" t="s">
        <v>34</v>
      </c>
      <c r="H523" s="18" t="s">
        <v>34</v>
      </c>
      <c r="I523" s="18" t="s">
        <v>35</v>
      </c>
      <c r="J523" s="17" t="s">
        <v>36</v>
      </c>
      <c r="K523" s="19" t="s">
        <v>37</v>
      </c>
      <c r="L523" s="31">
        <f>VLOOKUP(B523,'[2]Data from Pivot'!$F$4:$G$224,2,FALSE)</f>
        <v>43264</v>
      </c>
      <c r="M523" s="67" t="s">
        <v>38</v>
      </c>
      <c r="N523" s="19">
        <v>20</v>
      </c>
      <c r="O523" s="19" t="str">
        <f>IFERROR(VLOOKUP(B523,'[1]SQA Test design plan'!$F$4:$K$400,4,FALSE),"")</f>
        <v/>
      </c>
      <c r="P523" s="19" t="str">
        <f>IFERROR(VLOOKUP(B523,'[1]SQA Test design plan'!$F$4:$K$400,5,FALSE),"")</f>
        <v/>
      </c>
      <c r="Q523" s="19" t="str">
        <f>IFERROR(VLOOKUP(B523,'[1]SQA Test design plan'!$F$4:$K$400,6,FALSE),"")</f>
        <v/>
      </c>
      <c r="R523" s="19"/>
      <c r="S523" s="21">
        <v>43299</v>
      </c>
      <c r="T523" s="21">
        <v>43319</v>
      </c>
      <c r="U523" s="21">
        <v>43319</v>
      </c>
      <c r="V523" s="21">
        <v>43320</v>
      </c>
      <c r="W523" s="21">
        <v>43328</v>
      </c>
      <c r="X523" s="21" t="s">
        <v>1126</v>
      </c>
      <c r="Y523" s="21"/>
      <c r="Z523" s="21" t="s">
        <v>42</v>
      </c>
      <c r="AA523" s="23"/>
      <c r="AB523" s="23" t="str">
        <f>IFERROR(VLOOKUP(B523,'[1]RICEW Tracker'!$C$10:$H$95,3,FALSE),"")</f>
        <v/>
      </c>
      <c r="AC523" s="23" t="str">
        <f>IFERROR(VLOOKUP(B523,'[1]RICEW Tracker'!$C$17:$H$95,4,FALSE),"")</f>
        <v/>
      </c>
      <c r="AD523" s="23" t="str">
        <f>IFERROR(VLOOKUP(B523,'[1]RICEW Tracker'!$C$17:$H$95,5,FALSE),"")</f>
        <v/>
      </c>
      <c r="AE523" s="23" t="str">
        <f>IFERROR(VLOOKUP(B523,'[1]RICEW Tracker'!$C$17:$H$95,6,FALSE),"")</f>
        <v/>
      </c>
      <c r="AF523" s="23" t="str">
        <f>IFERROR(VLOOKUP(B523,'[1]RICEW Tracker'!$C$17:$H$95,7,FALSE),"")</f>
        <v/>
      </c>
      <c r="AG523" s="23" t="str">
        <f>IFERROR(VLOOKUP(D523,'[1]RICEW Tracker'!$C$17:$H$95,8,FALSE),"")</f>
        <v/>
      </c>
      <c r="AH523" s="24" t="str">
        <f t="shared" si="10"/>
        <v>Not Started</v>
      </c>
      <c r="AI523" s="37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  <c r="BM523" s="26"/>
      <c r="BN523" s="26"/>
      <c r="BO523" s="26"/>
      <c r="BP523" s="26"/>
      <c r="BQ523" s="26"/>
      <c r="BR523" s="26"/>
      <c r="BS523" s="26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  <c r="CF523" s="26"/>
      <c r="CG523" s="26"/>
      <c r="CH523" s="26"/>
      <c r="CI523" s="26"/>
      <c r="CJ523" s="26"/>
      <c r="CK523" s="26"/>
      <c r="CL523" s="26"/>
      <c r="CM523" s="26"/>
      <c r="CN523" s="26"/>
      <c r="CO523" s="26"/>
      <c r="CP523" s="26"/>
      <c r="CQ523" s="26"/>
      <c r="CR523" s="26"/>
      <c r="CS523" s="26"/>
      <c r="CT523" s="26"/>
      <c r="CU523" s="26"/>
      <c r="CV523" s="26"/>
      <c r="CW523" s="26"/>
      <c r="CX523" s="26"/>
      <c r="CY523" s="26"/>
      <c r="CZ523" s="26"/>
      <c r="DA523" s="26"/>
      <c r="DB523" s="26"/>
      <c r="DC523" s="26"/>
      <c r="DD523" s="26"/>
      <c r="DE523" s="26"/>
      <c r="DF523" s="26"/>
      <c r="DG523" s="26"/>
      <c r="DH523" s="26"/>
      <c r="DI523" s="26"/>
      <c r="DJ523" s="26"/>
      <c r="DK523" s="26"/>
      <c r="DL523" s="26"/>
      <c r="DM523" s="26"/>
      <c r="DN523" s="26"/>
      <c r="DO523" s="26"/>
      <c r="DP523" s="26"/>
      <c r="DQ523" s="26"/>
      <c r="DR523" s="26"/>
      <c r="DS523" s="26"/>
      <c r="DT523" s="26"/>
      <c r="DU523" s="26"/>
      <c r="DV523" s="26"/>
      <c r="DW523" s="26"/>
      <c r="DX523" s="26"/>
      <c r="DY523" s="26"/>
      <c r="DZ523" s="26"/>
      <c r="EA523" s="26"/>
      <c r="EB523" s="26"/>
      <c r="EC523" s="26"/>
    </row>
    <row r="524" spans="1:133" ht="15" customHeight="1" x14ac:dyDescent="0.25">
      <c r="A524" s="14" t="e">
        <f>VLOOKUP(WICERMaster[[#This Row],[RICEW ID]],[1]Sheet4!#REF!,1,FALSE)</f>
        <v>#REF!</v>
      </c>
      <c r="B524" s="15" t="s">
        <v>1046</v>
      </c>
      <c r="C524" s="16" t="s">
        <v>1047</v>
      </c>
      <c r="D524" s="16" t="s">
        <v>82</v>
      </c>
      <c r="E524" s="17" t="s">
        <v>69</v>
      </c>
      <c r="F524" s="17" t="s">
        <v>1125</v>
      </c>
      <c r="G524" s="18" t="s">
        <v>34</v>
      </c>
      <c r="H524" s="18" t="s">
        <v>34</v>
      </c>
      <c r="I524" s="18" t="s">
        <v>35</v>
      </c>
      <c r="J524" s="17" t="s">
        <v>36</v>
      </c>
      <c r="K524" s="19" t="s">
        <v>37</v>
      </c>
      <c r="L524" s="31">
        <f>VLOOKUP(B524,'[2]Data from Pivot'!$F$4:$G$224,2,FALSE)</f>
        <v>43264</v>
      </c>
      <c r="M524" s="67" t="s">
        <v>38</v>
      </c>
      <c r="N524" s="19">
        <v>6</v>
      </c>
      <c r="O524" s="19" t="str">
        <f>IFERROR(VLOOKUP(B524,'[1]SQA Test design plan'!$F$4:$K$400,4,FALSE),"")</f>
        <v/>
      </c>
      <c r="P524" s="19" t="str">
        <f>IFERROR(VLOOKUP(B524,'[1]SQA Test design plan'!$F$4:$K$400,5,FALSE),"")</f>
        <v/>
      </c>
      <c r="Q524" s="19" t="str">
        <f>IFERROR(VLOOKUP(B524,'[1]SQA Test design plan'!$F$4:$K$400,6,FALSE),"")</f>
        <v/>
      </c>
      <c r="R524" s="19"/>
      <c r="S524" s="21">
        <v>43299</v>
      </c>
      <c r="T524" s="21">
        <v>43327</v>
      </c>
      <c r="U524" s="21">
        <v>43327</v>
      </c>
      <c r="V524" s="21">
        <v>43328</v>
      </c>
      <c r="W524" s="21">
        <v>43328</v>
      </c>
      <c r="X524" s="21" t="s">
        <v>1126</v>
      </c>
      <c r="Y524" s="21"/>
      <c r="Z524" s="21" t="s">
        <v>42</v>
      </c>
      <c r="AA524" s="23"/>
      <c r="AB524" s="23" t="str">
        <f>IFERROR(VLOOKUP(B524,'[1]RICEW Tracker'!$C$10:$H$95,3,FALSE),"")</f>
        <v/>
      </c>
      <c r="AC524" s="23" t="str">
        <f>IFERROR(VLOOKUP(B524,'[1]RICEW Tracker'!$C$17:$H$95,4,FALSE),"")</f>
        <v/>
      </c>
      <c r="AD524" s="23" t="str">
        <f>IFERROR(VLOOKUP(B524,'[1]RICEW Tracker'!$C$17:$H$95,5,FALSE),"")</f>
        <v/>
      </c>
      <c r="AE524" s="23" t="str">
        <f>IFERROR(VLOOKUP(B524,'[1]RICEW Tracker'!$C$17:$H$95,6,FALSE),"")</f>
        <v/>
      </c>
      <c r="AF524" s="23" t="str">
        <f>IFERROR(VLOOKUP(B524,'[1]RICEW Tracker'!$C$17:$H$95,7,FALSE),"")</f>
        <v/>
      </c>
      <c r="AG524" s="23" t="str">
        <f>IFERROR(VLOOKUP(D524,'[1]RICEW Tracker'!$C$17:$H$95,8,FALSE),"")</f>
        <v/>
      </c>
      <c r="AH524" s="24" t="str">
        <f t="shared" si="10"/>
        <v>Not Started</v>
      </c>
      <c r="AI524" s="37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  <c r="DS524" s="55"/>
      <c r="DT524" s="55"/>
      <c r="DU524" s="55"/>
      <c r="DV524" s="55"/>
      <c r="DW524" s="55"/>
      <c r="DX524" s="55"/>
      <c r="DY524" s="55"/>
      <c r="DZ524" s="55"/>
      <c r="EA524" s="55"/>
      <c r="EB524" s="55"/>
      <c r="EC524" s="55"/>
    </row>
    <row r="525" spans="1:133" s="123" customFormat="1" ht="15" customHeight="1" x14ac:dyDescent="0.25">
      <c r="A525" s="14" t="e">
        <f>VLOOKUP(WICERMaster[[#This Row],[RICEW ID]],[1]Sheet4!#REF!,1,FALSE)</f>
        <v>#REF!</v>
      </c>
      <c r="B525" s="111" t="s">
        <v>1056</v>
      </c>
      <c r="C525" s="122" t="s">
        <v>1057</v>
      </c>
      <c r="D525" s="112" t="s">
        <v>82</v>
      </c>
      <c r="E525" s="113" t="s">
        <v>69</v>
      </c>
      <c r="F525" s="113" t="s">
        <v>1125</v>
      </c>
      <c r="G525" s="114" t="s">
        <v>34</v>
      </c>
      <c r="H525" s="114" t="s">
        <v>34</v>
      </c>
      <c r="I525" s="114" t="s">
        <v>35</v>
      </c>
      <c r="J525" s="113" t="s">
        <v>36</v>
      </c>
      <c r="K525" s="115" t="s">
        <v>37</v>
      </c>
      <c r="L525" s="116" t="str">
        <f>IFERROR(VLOOKUP($B$505,'[1]SQA Test design plan'!$F$4:$K$400,2,FALSE),"")</f>
        <v/>
      </c>
      <c r="M525" s="117" t="s">
        <v>38</v>
      </c>
      <c r="N525" s="115">
        <v>26</v>
      </c>
      <c r="O525" s="19" t="str">
        <f>IFERROR(VLOOKUP(B525,'[1]SQA Test design plan'!$F$4:$K$400,4,FALSE),"")</f>
        <v/>
      </c>
      <c r="P525" s="19" t="str">
        <f>IFERROR(VLOOKUP(B525,'[1]SQA Test design plan'!$F$4:$K$400,5,FALSE),"")</f>
        <v/>
      </c>
      <c r="Q525" s="19" t="str">
        <f>IFERROR(VLOOKUP(B525,'[1]SQA Test design plan'!$F$4:$K$400,6,FALSE),"")</f>
        <v/>
      </c>
      <c r="R525" s="115" t="s">
        <v>2</v>
      </c>
      <c r="S525" s="118">
        <v>43299</v>
      </c>
      <c r="T525" s="118"/>
      <c r="U525" s="118"/>
      <c r="V525" s="118"/>
      <c r="W525" s="118"/>
      <c r="X525" s="118" t="s">
        <v>1126</v>
      </c>
      <c r="Y525" s="118"/>
      <c r="Z525" s="118" t="s">
        <v>42</v>
      </c>
      <c r="AA525" s="118">
        <v>43284</v>
      </c>
      <c r="AB525" s="119">
        <v>11</v>
      </c>
      <c r="AC525" s="119">
        <v>15</v>
      </c>
      <c r="AD525" s="119" t="str">
        <f>IFERROR(VLOOKUP(B525,'[1]RICEW Tracker'!$C$17:$H$95,5,FALSE),"")</f>
        <v/>
      </c>
      <c r="AE525" s="119" t="str">
        <f>IFERROR(VLOOKUP(B525,'[1]RICEW Tracker'!$C$17:$H$95,6,FALSE),"")</f>
        <v/>
      </c>
      <c r="AF525" s="119" t="str">
        <f>IFERROR(VLOOKUP(B525,'[1]RICEW Tracker'!$C$17:$H$95,7,FALSE),"")</f>
        <v/>
      </c>
      <c r="AG525" s="119" t="str">
        <f>IFERROR(VLOOKUP(D525,'[1]RICEW Tracker'!$C$17:$H$95,8,FALSE),"")</f>
        <v/>
      </c>
      <c r="AH525" s="119" t="str">
        <f t="shared" si="10"/>
        <v>Pending</v>
      </c>
      <c r="AI525" s="120"/>
    </row>
    <row r="526" spans="1:133" ht="15" customHeight="1" x14ac:dyDescent="0.25">
      <c r="A526" s="14" t="e">
        <f>VLOOKUP(WICERMaster[[#This Row],[RICEW ID]],[1]Sheet4!#REF!,1,FALSE)</f>
        <v>#REF!</v>
      </c>
      <c r="B526" s="15" t="s">
        <v>1058</v>
      </c>
      <c r="C526" s="16" t="s">
        <v>1059</v>
      </c>
      <c r="D526" s="16" t="s">
        <v>82</v>
      </c>
      <c r="E526" s="17" t="s">
        <v>69</v>
      </c>
      <c r="F526" s="17" t="s">
        <v>1125</v>
      </c>
      <c r="G526" s="18" t="s">
        <v>34</v>
      </c>
      <c r="H526" s="18" t="s">
        <v>34</v>
      </c>
      <c r="I526" s="18" t="s">
        <v>35</v>
      </c>
      <c r="J526" s="17" t="s">
        <v>36</v>
      </c>
      <c r="K526" s="19" t="s">
        <v>37</v>
      </c>
      <c r="L526" s="38">
        <f>VLOOKUP(B526,'[2]Data from Pivot'!$F$4:$G$224,2,FALSE)</f>
        <v>43266</v>
      </c>
      <c r="M526" s="67" t="s">
        <v>101</v>
      </c>
      <c r="N526" s="39">
        <v>4</v>
      </c>
      <c r="O526" s="39" t="str">
        <f>IFERROR(VLOOKUP(B526,'[1]SQA Test design plan'!$F$4:$K$400,4,FALSE),"")</f>
        <v/>
      </c>
      <c r="P526" s="39">
        <v>14</v>
      </c>
      <c r="Q526" s="39" t="str">
        <f>IFERROR(VLOOKUP(B526,'[1]SQA Test design plan'!$F$4:$K$400,6,FALSE),"")</f>
        <v/>
      </c>
      <c r="R526" s="39"/>
      <c r="S526" s="21">
        <v>43299</v>
      </c>
      <c r="T526" s="21"/>
      <c r="U526" s="21"/>
      <c r="V526" s="21">
        <v>43314</v>
      </c>
      <c r="W526" s="21">
        <v>43316</v>
      </c>
      <c r="X526" s="21" t="s">
        <v>1126</v>
      </c>
      <c r="Y526" s="21"/>
      <c r="Z526" s="22" t="s">
        <v>42</v>
      </c>
      <c r="AA526" s="33"/>
      <c r="AB526" s="23" t="str">
        <f>IFERROR(VLOOKUP(B526,'[1]RICEW Tracker'!$C$10:$H$95,3,FALSE),"")</f>
        <v/>
      </c>
      <c r="AC526" s="23" t="str">
        <f>IFERROR(VLOOKUP(B526,'[1]RICEW Tracker'!$C$17:$H$95,4,FALSE),"")</f>
        <v/>
      </c>
      <c r="AD526" s="23" t="str">
        <f>IFERROR(VLOOKUP(B526,'[1]RICEW Tracker'!$C$17:$H$95,5,FALSE),"")</f>
        <v/>
      </c>
      <c r="AE526" s="23" t="str">
        <f>IFERROR(VLOOKUP(B526,'[1]RICEW Tracker'!$C$17:$H$95,6,FALSE),"")</f>
        <v/>
      </c>
      <c r="AF526" s="23" t="str">
        <f>IFERROR(VLOOKUP(B526,'[1]RICEW Tracker'!$C$17:$H$95,7,FALSE),"")</f>
        <v/>
      </c>
      <c r="AG526" s="23" t="str">
        <f>IFERROR(VLOOKUP(D526,'[1]RICEW Tracker'!$C$17:$H$95,8,FALSE),"")</f>
        <v/>
      </c>
      <c r="AH526" s="24" t="str">
        <f t="shared" si="10"/>
        <v>Not Started</v>
      </c>
      <c r="AI526" s="37"/>
    </row>
    <row r="527" spans="1:133" s="85" customFormat="1" ht="15" customHeight="1" x14ac:dyDescent="0.25">
      <c r="A527" s="14" t="e">
        <f>VLOOKUP(WICERMaster[[#This Row],[RICEW ID]],[1]Sheet4!#REF!,1,FALSE)</f>
        <v>#REF!</v>
      </c>
      <c r="B527" s="81" t="s">
        <v>1060</v>
      </c>
      <c r="C527" s="86" t="s">
        <v>1061</v>
      </c>
      <c r="D527" s="72" t="s">
        <v>82</v>
      </c>
      <c r="E527" s="73" t="s">
        <v>69</v>
      </c>
      <c r="F527" s="73"/>
      <c r="G527" s="71" t="s">
        <v>45</v>
      </c>
      <c r="H527" s="71" t="s">
        <v>34</v>
      </c>
      <c r="I527" s="71" t="s">
        <v>35</v>
      </c>
      <c r="J527" s="73" t="s">
        <v>36</v>
      </c>
      <c r="K527" s="74" t="s">
        <v>100</v>
      </c>
      <c r="L527" s="75">
        <v>43294</v>
      </c>
      <c r="M527" s="83" t="s">
        <v>101</v>
      </c>
      <c r="N527" s="77">
        <v>7</v>
      </c>
      <c r="O527" s="19" t="str">
        <f>IFERROR(VLOOKUP(B527,'[1]SQA Test design plan'!$F$4:$K$400,4,FALSE),"")</f>
        <v/>
      </c>
      <c r="P527" s="19"/>
      <c r="Q527" s="19">
        <f>N527-P527</f>
        <v>7</v>
      </c>
      <c r="R527" s="77"/>
      <c r="S527" s="78">
        <v>43314</v>
      </c>
      <c r="T527" s="78"/>
      <c r="U527" s="78"/>
      <c r="V527" s="78"/>
      <c r="W527" s="78"/>
      <c r="X527" s="78"/>
      <c r="Y527" s="78" t="s">
        <v>1127</v>
      </c>
      <c r="Z527" s="78" t="s">
        <v>102</v>
      </c>
      <c r="AA527" s="79"/>
      <c r="AB527" s="79" t="str">
        <f>IFERROR(VLOOKUP(B527,'[1]RICEW Tracker'!$C$10:$H$95,3,FALSE),"")</f>
        <v/>
      </c>
      <c r="AC527" s="79" t="str">
        <f>IFERROR(VLOOKUP(B527,'[1]RICEW Tracker'!$C$17:$H$95,4,FALSE),"")</f>
        <v/>
      </c>
      <c r="AD527" s="79" t="str">
        <f>IFERROR(VLOOKUP(B527,'[1]RICEW Tracker'!$C$17:$H$95,5,FALSE),"")</f>
        <v/>
      </c>
      <c r="AE527" s="79" t="str">
        <f>IFERROR(VLOOKUP(B527,'[1]RICEW Tracker'!$C$17:$H$95,6,FALSE),"")</f>
        <v/>
      </c>
      <c r="AF527" s="79" t="str">
        <f>IFERROR(VLOOKUP(B527,'[1]RICEW Tracker'!$C$17:$H$95,7,FALSE),"")</f>
        <v/>
      </c>
      <c r="AG527" s="79" t="str">
        <f>IFERROR(VLOOKUP(D527,'[1]RICEW Tracker'!$C$17:$H$95,8,FALSE),"")</f>
        <v/>
      </c>
      <c r="AH527" s="79" t="str">
        <f t="shared" si="10"/>
        <v>Not Started</v>
      </c>
      <c r="AI527" s="84"/>
    </row>
    <row r="528" spans="1:133" ht="15" customHeight="1" x14ac:dyDescent="0.25">
      <c r="A528" s="14" t="e">
        <f>VLOOKUP(WICERMaster[[#This Row],[RICEW ID]],[1]Sheet4!#REF!,1,FALSE)</f>
        <v>#REF!</v>
      </c>
      <c r="B528" s="15" t="s">
        <v>1064</v>
      </c>
      <c r="C528" s="16" t="s">
        <v>1065</v>
      </c>
      <c r="D528" s="16" t="s">
        <v>82</v>
      </c>
      <c r="E528" s="17" t="s">
        <v>69</v>
      </c>
      <c r="F528" s="17" t="s">
        <v>1125</v>
      </c>
      <c r="G528" s="18" t="s">
        <v>34</v>
      </c>
      <c r="H528" s="18" t="s">
        <v>34</v>
      </c>
      <c r="I528" s="18" t="s">
        <v>35</v>
      </c>
      <c r="J528" s="17" t="s">
        <v>36</v>
      </c>
      <c r="K528" s="19" t="s">
        <v>37</v>
      </c>
      <c r="L528" s="31" t="str">
        <f>IFERROR(VLOOKUP($B$505,'[1]SQA Test design plan'!$F$4:$K$400,2,FALSE),"")</f>
        <v/>
      </c>
      <c r="M528" s="67" t="s">
        <v>38</v>
      </c>
      <c r="N528" s="19">
        <v>6</v>
      </c>
      <c r="O528" s="19" t="str">
        <f>IFERROR(VLOOKUP(B528,'[1]SQA Test design plan'!$F$4:$K$400,4,FALSE),"")</f>
        <v/>
      </c>
      <c r="P528" s="19" t="str">
        <f>IFERROR(VLOOKUP(B528,'[1]SQA Test design plan'!$F$4:$K$400,5,FALSE),"")</f>
        <v/>
      </c>
      <c r="Q528" s="19" t="str">
        <f>IFERROR(VLOOKUP(B528,'[1]SQA Test design plan'!$F$4:$K$400,6,FALSE),"")</f>
        <v/>
      </c>
      <c r="R528" s="19"/>
      <c r="S528" s="21">
        <v>43299</v>
      </c>
      <c r="T528" s="21">
        <v>43300</v>
      </c>
      <c r="U528" s="21">
        <v>43300</v>
      </c>
      <c r="V528" s="21">
        <v>43301</v>
      </c>
      <c r="W528" s="21">
        <v>43305</v>
      </c>
      <c r="X528" s="21" t="s">
        <v>1126</v>
      </c>
      <c r="Y528" s="21"/>
      <c r="Z528" s="21" t="s">
        <v>42</v>
      </c>
      <c r="AA528" s="33"/>
      <c r="AB528" s="23" t="str">
        <f>IFERROR(VLOOKUP(B528,'[1]RICEW Tracker'!$C$10:$H$95,3,FALSE),"")</f>
        <v/>
      </c>
      <c r="AC528" s="23" t="str">
        <f>IFERROR(VLOOKUP(B528,'[1]RICEW Tracker'!$C$17:$H$95,4,FALSE),"")</f>
        <v/>
      </c>
      <c r="AD528" s="23" t="str">
        <f>IFERROR(VLOOKUP(B528,'[1]RICEW Tracker'!$C$17:$H$95,5,FALSE),"")</f>
        <v/>
      </c>
      <c r="AE528" s="23" t="str">
        <f>IFERROR(VLOOKUP(B528,'[1]RICEW Tracker'!$C$17:$H$95,6,FALSE),"")</f>
        <v/>
      </c>
      <c r="AF528" s="23" t="str">
        <f>IFERROR(VLOOKUP(B528,'[1]RICEW Tracker'!$C$17:$H$95,7,FALSE),"")</f>
        <v/>
      </c>
      <c r="AG528" s="23" t="str">
        <f>IFERROR(VLOOKUP(D528,'[1]RICEW Tracker'!$C$17:$H$95,8,FALSE),"")</f>
        <v/>
      </c>
      <c r="AH528" s="24" t="str">
        <f t="shared" si="10"/>
        <v>Not Started</v>
      </c>
      <c r="AI528" s="37"/>
    </row>
    <row r="529" spans="1:133" ht="15" customHeight="1" x14ac:dyDescent="0.25">
      <c r="A529" s="14" t="e">
        <f>VLOOKUP(WICERMaster[[#This Row],[RICEW ID]],[1]Sheet4!#REF!,1,FALSE)</f>
        <v>#REF!</v>
      </c>
      <c r="B529" s="15" t="s">
        <v>453</v>
      </c>
      <c r="C529" s="16" t="s">
        <v>454</v>
      </c>
      <c r="D529" s="16" t="s">
        <v>82</v>
      </c>
      <c r="E529" s="17" t="s">
        <v>33</v>
      </c>
      <c r="F529" s="17" t="s">
        <v>1125</v>
      </c>
      <c r="G529" s="18" t="s">
        <v>45</v>
      </c>
      <c r="H529" s="18" t="s">
        <v>34</v>
      </c>
      <c r="I529" s="18" t="s">
        <v>35</v>
      </c>
      <c r="J529" s="17" t="s">
        <v>179</v>
      </c>
      <c r="K529" s="19" t="s">
        <v>37</v>
      </c>
      <c r="L529" s="21">
        <f>VLOOKUP(B529,'[2]Data from Pivot'!$F$4:$G$224,2,FALSE)</f>
        <v>43264</v>
      </c>
      <c r="M529" s="67" t="s">
        <v>38</v>
      </c>
      <c r="N529" s="39">
        <v>5</v>
      </c>
      <c r="O529" s="39" t="str">
        <f>IFERROR(VLOOKUP(B529,'[1]SQA Test design plan'!$F$4:$K$400,4,FALSE),"")</f>
        <v/>
      </c>
      <c r="P529" s="39">
        <v>1</v>
      </c>
      <c r="Q529" s="39">
        <f>N529-P529</f>
        <v>4</v>
      </c>
      <c r="R529" s="39" t="s">
        <v>2</v>
      </c>
      <c r="S529" s="21">
        <v>43300</v>
      </c>
      <c r="T529" s="21">
        <v>43321</v>
      </c>
      <c r="U529" s="21">
        <v>43322</v>
      </c>
      <c r="V529" s="21">
        <v>43325</v>
      </c>
      <c r="W529" s="21">
        <v>43327</v>
      </c>
      <c r="X529" s="21" t="s">
        <v>1126</v>
      </c>
      <c r="Y529" s="21"/>
      <c r="Z529" s="21" t="s">
        <v>42</v>
      </c>
      <c r="AA529" s="23"/>
      <c r="AB529" s="23" t="str">
        <f>IFERROR(VLOOKUP(B529,'[1]RICEW Tracker'!$C$10:$H$95,3,FALSE),"")</f>
        <v/>
      </c>
      <c r="AC529" s="23" t="str">
        <f>IFERROR(VLOOKUP(B529,'[1]RICEW Tracker'!$C$17:$H$95,4,FALSE),"")</f>
        <v/>
      </c>
      <c r="AD529" s="23" t="str">
        <f>IFERROR(VLOOKUP(B529,'[1]RICEW Tracker'!$C$17:$H$95,5,FALSE),"")</f>
        <v/>
      </c>
      <c r="AE529" s="23" t="str">
        <f>IFERROR(VLOOKUP(B529,'[1]RICEW Tracker'!$C$17:$H$95,6,FALSE),"")</f>
        <v/>
      </c>
      <c r="AF529" s="23" t="str">
        <f>IFERROR(VLOOKUP(B529,'[1]RICEW Tracker'!$C$17:$H$95,7,FALSE),"")</f>
        <v/>
      </c>
      <c r="AG529" s="23" t="str">
        <f>IFERROR(VLOOKUP(D529,'[1]RICEW Tracker'!$C$17:$H$95,8,FALSE),"")</f>
        <v/>
      </c>
      <c r="AH529" s="24" t="str">
        <f t="shared" si="10"/>
        <v>Not Started</v>
      </c>
      <c r="AI529" s="37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  <c r="BM529" s="26"/>
      <c r="BN529" s="26"/>
      <c r="BO529" s="26"/>
      <c r="BP529" s="26"/>
      <c r="BQ529" s="26"/>
      <c r="BR529" s="26"/>
      <c r="BS529" s="26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  <c r="CF529" s="26"/>
      <c r="CG529" s="26"/>
      <c r="CH529" s="26"/>
      <c r="CI529" s="26"/>
      <c r="CJ529" s="26"/>
      <c r="CK529" s="26"/>
      <c r="CL529" s="26"/>
      <c r="CM529" s="26"/>
      <c r="CN529" s="26"/>
      <c r="CO529" s="26"/>
      <c r="CP529" s="26"/>
      <c r="CQ529" s="26"/>
      <c r="CR529" s="26"/>
      <c r="CS529" s="26"/>
      <c r="CT529" s="26"/>
      <c r="CU529" s="26"/>
      <c r="CV529" s="26"/>
      <c r="CW529" s="26"/>
      <c r="CX529" s="26"/>
      <c r="CY529" s="26"/>
      <c r="CZ529" s="26"/>
      <c r="DA529" s="26"/>
      <c r="DB529" s="26"/>
      <c r="DC529" s="26"/>
      <c r="DD529" s="26"/>
      <c r="DE529" s="26"/>
      <c r="DF529" s="26"/>
      <c r="DG529" s="26"/>
      <c r="DH529" s="26"/>
      <c r="DI529" s="26"/>
      <c r="DJ529" s="26"/>
      <c r="DK529" s="26"/>
      <c r="DL529" s="26"/>
      <c r="DM529" s="26"/>
      <c r="DN529" s="26"/>
      <c r="DO529" s="26"/>
      <c r="DP529" s="26"/>
      <c r="DQ529" s="26"/>
      <c r="DR529" s="26"/>
      <c r="DS529" s="26"/>
      <c r="DT529" s="26"/>
      <c r="DU529" s="26"/>
      <c r="DV529" s="26"/>
      <c r="DW529" s="26"/>
      <c r="DX529" s="26"/>
      <c r="DY529" s="26"/>
      <c r="DZ529" s="26"/>
      <c r="EA529" s="26"/>
      <c r="EB529" s="26"/>
      <c r="EC529" s="26"/>
    </row>
    <row r="530" spans="1:133" s="1" customFormat="1" ht="15" customHeight="1" x14ac:dyDescent="0.25">
      <c r="A530" s="14" t="e">
        <f>VLOOKUP(WICERMaster[[#This Row],[RICEW ID]],[1]Sheet4!#REF!,1,FALSE)</f>
        <v>#REF!</v>
      </c>
      <c r="B530" s="15" t="s">
        <v>1012</v>
      </c>
      <c r="C530" s="16" t="s">
        <v>1013</v>
      </c>
      <c r="D530" s="16" t="s">
        <v>82</v>
      </c>
      <c r="E530" s="17" t="s">
        <v>69</v>
      </c>
      <c r="F530" s="17"/>
      <c r="G530" s="18" t="s">
        <v>45</v>
      </c>
      <c r="H530" s="18" t="s">
        <v>92</v>
      </c>
      <c r="I530" s="18" t="s">
        <v>35</v>
      </c>
      <c r="J530" s="17" t="s">
        <v>179</v>
      </c>
      <c r="K530" s="32" t="s">
        <v>100</v>
      </c>
      <c r="L530" s="31">
        <v>43287</v>
      </c>
      <c r="M530" s="66" t="s">
        <v>101</v>
      </c>
      <c r="N530" s="19">
        <v>12</v>
      </c>
      <c r="O530" s="19" t="str">
        <f>IFERROR(VLOOKUP(B530,'[1]SQA Test design plan'!$F$4:$K$400,4,FALSE),"")</f>
        <v/>
      </c>
      <c r="P530" s="19"/>
      <c r="Q530" s="19">
        <f>N530-P530</f>
        <v>12</v>
      </c>
      <c r="R530" s="19"/>
      <c r="S530" s="21">
        <v>43314</v>
      </c>
      <c r="T530" s="21"/>
      <c r="U530" s="21"/>
      <c r="V530" s="21"/>
      <c r="W530" s="21"/>
      <c r="X530" s="21"/>
      <c r="Y530" s="21"/>
      <c r="Z530" s="21" t="s">
        <v>102</v>
      </c>
      <c r="AA530" s="23"/>
      <c r="AB530" s="23" t="str">
        <f>IFERROR(VLOOKUP(B530,'[1]RICEW Tracker'!$C$10:$H$95,3,FALSE),"")</f>
        <v/>
      </c>
      <c r="AC530" s="23" t="str">
        <f>IFERROR(VLOOKUP(B530,'[1]RICEW Tracker'!$C$17:$H$95,4,FALSE),"")</f>
        <v/>
      </c>
      <c r="AD530" s="23" t="str">
        <f>IFERROR(VLOOKUP(B530,'[1]RICEW Tracker'!$C$17:$H$95,5,FALSE),"")</f>
        <v/>
      </c>
      <c r="AE530" s="23" t="str">
        <f>IFERROR(VLOOKUP(B530,'[1]RICEW Tracker'!$C$17:$H$95,6,FALSE),"")</f>
        <v/>
      </c>
      <c r="AF530" s="23" t="str">
        <f>IFERROR(VLOOKUP(B530,'[1]RICEW Tracker'!$C$17:$H$95,7,FALSE),"")</f>
        <v/>
      </c>
      <c r="AG530" s="23" t="str">
        <f>IFERROR(VLOOKUP(D530,'[1]RICEW Tracker'!$C$17:$H$95,8,FALSE),"")</f>
        <v/>
      </c>
      <c r="AH530" s="24" t="str">
        <f t="shared" si="10"/>
        <v>Not Started</v>
      </c>
      <c r="AI530" s="37"/>
    </row>
    <row r="531" spans="1:133" ht="15" customHeight="1" x14ac:dyDescent="0.25">
      <c r="A531" s="14" t="e">
        <f>VLOOKUP(WICERMaster[[#This Row],[RICEW ID]],[1]Sheet4!#REF!,1,FALSE)</f>
        <v>#REF!</v>
      </c>
      <c r="B531" s="15" t="s">
        <v>141</v>
      </c>
      <c r="C531" s="16" t="s">
        <v>142</v>
      </c>
      <c r="D531" s="16" t="s">
        <v>82</v>
      </c>
      <c r="E531" s="17" t="s">
        <v>91</v>
      </c>
      <c r="F531" s="17"/>
      <c r="G531" s="18" t="s">
        <v>92</v>
      </c>
      <c r="H531" s="18" t="s">
        <v>92</v>
      </c>
      <c r="I531" s="18" t="s">
        <v>93</v>
      </c>
      <c r="J531" s="18" t="s">
        <v>93</v>
      </c>
      <c r="K531" s="32" t="s">
        <v>92</v>
      </c>
      <c r="L531" s="20"/>
      <c r="M531" s="66" t="s">
        <v>92</v>
      </c>
      <c r="N531" s="19" t="str">
        <f>IFERROR(VLOOKUP(B531,'[1]SQA Test design plan'!$F$4:$K$400,3,FALSE),"")</f>
        <v/>
      </c>
      <c r="O531" s="19" t="str">
        <f>IFERROR(VLOOKUP(B531,'[1]SQA Test design plan'!$F$4:$K$400,4,FALSE),"")</f>
        <v/>
      </c>
      <c r="P531" s="19" t="str">
        <f>IFERROR(VLOOKUP(B531,'[1]SQA Test design plan'!$F$4:$K$400,5,FALSE),"")</f>
        <v/>
      </c>
      <c r="Q531" s="19" t="str">
        <f>IFERROR(VLOOKUP(B531,'[1]SQA Test design plan'!$F$4:$K$400,6,FALSE),"")</f>
        <v/>
      </c>
      <c r="R531" s="19"/>
      <c r="S531" s="22"/>
      <c r="T531" s="22"/>
      <c r="U531" s="22"/>
      <c r="V531" s="22"/>
      <c r="W531" s="22"/>
      <c r="X531" s="22"/>
      <c r="Y531" s="22"/>
      <c r="Z531" s="22"/>
      <c r="AA531" s="33"/>
      <c r="AB531" s="23" t="str">
        <f>IFERROR(VLOOKUP(B531,'[1]RICEW Tracker'!$C$10:$H$95,3,FALSE),"")</f>
        <v/>
      </c>
      <c r="AC531" s="23" t="str">
        <f>IFERROR(VLOOKUP(B531,'[1]RICEW Tracker'!$C$17:$H$95,4,FALSE),"")</f>
        <v/>
      </c>
      <c r="AD531" s="23" t="str">
        <f>IFERROR(VLOOKUP(B531,'[1]RICEW Tracker'!$C$17:$H$95,5,FALSE),"")</f>
        <v/>
      </c>
      <c r="AE531" s="23" t="str">
        <f>IFERROR(VLOOKUP(B531,'[1]RICEW Tracker'!$C$17:$H$95,6,FALSE),"")</f>
        <v/>
      </c>
      <c r="AF531" s="23" t="str">
        <f>IFERROR(VLOOKUP(B531,'[1]RICEW Tracker'!$C$17:$H$95,7,FALSE),"")</f>
        <v/>
      </c>
      <c r="AG531" s="23" t="str">
        <f>IFERROR(VLOOKUP(D531,'[1]RICEW Tracker'!$C$17:$H$95,8,FALSE),"")</f>
        <v/>
      </c>
      <c r="AH531" s="24" t="str">
        <f t="shared" si="10"/>
        <v>Not Started</v>
      </c>
      <c r="AI531" s="26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2"/>
      <c r="BM531" s="42"/>
      <c r="BN531" s="42"/>
      <c r="BO531" s="42"/>
      <c r="BP531" s="42"/>
      <c r="BQ531" s="42"/>
      <c r="BR531" s="42"/>
      <c r="BS531" s="42"/>
      <c r="BT531" s="42"/>
      <c r="BU531" s="42"/>
      <c r="BV531" s="42"/>
      <c r="BW531" s="42"/>
      <c r="BX531" s="42"/>
      <c r="BY531" s="42"/>
      <c r="BZ531" s="42"/>
      <c r="CA531" s="42"/>
      <c r="CB531" s="42"/>
      <c r="CC531" s="42"/>
      <c r="CD531" s="42"/>
      <c r="CE531" s="42"/>
      <c r="CF531" s="42"/>
      <c r="CG531" s="42"/>
      <c r="CH531" s="42"/>
      <c r="CI531" s="42"/>
      <c r="CJ531" s="42"/>
      <c r="CK531" s="42"/>
      <c r="CL531" s="42"/>
      <c r="CM531" s="42"/>
      <c r="CN531" s="42"/>
      <c r="CO531" s="42"/>
      <c r="CP531" s="42"/>
      <c r="CQ531" s="42"/>
      <c r="CR531" s="42"/>
      <c r="CS531" s="42"/>
      <c r="CT531" s="42"/>
      <c r="CU531" s="42"/>
      <c r="CV531" s="42"/>
      <c r="CW531" s="42"/>
      <c r="CX531" s="42"/>
      <c r="CY531" s="42"/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  <c r="DR531" s="42"/>
      <c r="DS531" s="42"/>
      <c r="DT531" s="42"/>
      <c r="DU531" s="42"/>
      <c r="DV531" s="42"/>
      <c r="DW531" s="42"/>
      <c r="DX531" s="42"/>
      <c r="DY531" s="42"/>
      <c r="DZ531" s="42"/>
      <c r="EA531" s="42"/>
      <c r="EB531" s="42"/>
      <c r="EC531" s="42"/>
    </row>
    <row r="532" spans="1:133" ht="15" customHeight="1" x14ac:dyDescent="0.25">
      <c r="A532" s="14" t="e">
        <f>VLOOKUP(WICERMaster[[#This Row],[RICEW ID]],[1]Sheet4!#REF!,1,FALSE)</f>
        <v>#REF!</v>
      </c>
      <c r="B532" s="15" t="s">
        <v>143</v>
      </c>
      <c r="C532" s="16" t="s">
        <v>144</v>
      </c>
      <c r="D532" s="16" t="s">
        <v>82</v>
      </c>
      <c r="E532" s="17" t="s">
        <v>91</v>
      </c>
      <c r="F532" s="17"/>
      <c r="G532" s="18" t="s">
        <v>92</v>
      </c>
      <c r="H532" s="18" t="s">
        <v>92</v>
      </c>
      <c r="I532" s="18" t="s">
        <v>93</v>
      </c>
      <c r="J532" s="18" t="s">
        <v>93</v>
      </c>
      <c r="K532" s="32" t="s">
        <v>92</v>
      </c>
      <c r="L532" s="20"/>
      <c r="M532" s="66" t="s">
        <v>92</v>
      </c>
      <c r="N532" s="19" t="str">
        <f>IFERROR(VLOOKUP(B532,'[1]SQA Test design plan'!$F$4:$K$400,3,FALSE),"")</f>
        <v/>
      </c>
      <c r="O532" s="19" t="str">
        <f>IFERROR(VLOOKUP(B532,'[1]SQA Test design plan'!$F$4:$K$400,4,FALSE),"")</f>
        <v/>
      </c>
      <c r="P532" s="19" t="str">
        <f>IFERROR(VLOOKUP(B532,'[1]SQA Test design plan'!$F$4:$K$400,5,FALSE),"")</f>
        <v/>
      </c>
      <c r="Q532" s="19" t="str">
        <f>IFERROR(VLOOKUP(B532,'[1]SQA Test design plan'!$F$4:$K$400,6,FALSE),"")</f>
        <v/>
      </c>
      <c r="R532" s="19"/>
      <c r="S532" s="22"/>
      <c r="T532" s="22"/>
      <c r="U532" s="22"/>
      <c r="V532" s="22"/>
      <c r="W532" s="22"/>
      <c r="X532" s="22"/>
      <c r="Y532" s="22"/>
      <c r="Z532" s="22"/>
      <c r="AA532" s="33"/>
      <c r="AB532" s="23" t="str">
        <f>IFERROR(VLOOKUP(B532,'[1]RICEW Tracker'!$C$10:$H$95,3,FALSE),"")</f>
        <v/>
      </c>
      <c r="AC532" s="23" t="str">
        <f>IFERROR(VLOOKUP(B532,'[1]RICEW Tracker'!$C$17:$H$95,4,FALSE),"")</f>
        <v/>
      </c>
      <c r="AD532" s="23" t="str">
        <f>IFERROR(VLOOKUP(B532,'[1]RICEW Tracker'!$C$17:$H$95,5,FALSE),"")</f>
        <v/>
      </c>
      <c r="AE532" s="23" t="str">
        <f>IFERROR(VLOOKUP(B532,'[1]RICEW Tracker'!$C$17:$H$95,6,FALSE),"")</f>
        <v/>
      </c>
      <c r="AF532" s="23" t="str">
        <f>IFERROR(VLOOKUP(B532,'[1]RICEW Tracker'!$C$17:$H$95,7,FALSE),"")</f>
        <v/>
      </c>
      <c r="AG532" s="23" t="str">
        <f>IFERROR(VLOOKUP(D532,'[1]RICEW Tracker'!$C$17:$H$95,8,FALSE),"")</f>
        <v/>
      </c>
      <c r="AH532" s="24" t="str">
        <f t="shared" si="10"/>
        <v>Not Started</v>
      </c>
      <c r="AI532" s="26"/>
    </row>
    <row r="533" spans="1:133" ht="15" customHeight="1" x14ac:dyDescent="0.25">
      <c r="A533" s="14" t="e">
        <f>VLOOKUP(WICERMaster[[#This Row],[RICEW ID]],[1]Sheet4!#REF!,1,FALSE)</f>
        <v>#REF!</v>
      </c>
      <c r="B533" s="15" t="s">
        <v>145</v>
      </c>
      <c r="C533" s="16" t="s">
        <v>146</v>
      </c>
      <c r="D533" s="16" t="s">
        <v>82</v>
      </c>
      <c r="E533" s="17" t="s">
        <v>91</v>
      </c>
      <c r="F533" s="17"/>
      <c r="G533" s="18" t="s">
        <v>92</v>
      </c>
      <c r="H533" s="18" t="s">
        <v>92</v>
      </c>
      <c r="I533" s="18" t="s">
        <v>93</v>
      </c>
      <c r="J533" s="18" t="s">
        <v>93</v>
      </c>
      <c r="K533" s="32" t="s">
        <v>92</v>
      </c>
      <c r="L533" s="20"/>
      <c r="M533" s="66" t="s">
        <v>92</v>
      </c>
      <c r="N533" s="19" t="str">
        <f>IFERROR(VLOOKUP(B533,'[1]SQA Test design plan'!$F$4:$K$400,3,FALSE),"")</f>
        <v/>
      </c>
      <c r="O533" s="19" t="str">
        <f>IFERROR(VLOOKUP(B533,'[1]SQA Test design plan'!$F$4:$K$400,4,FALSE),"")</f>
        <v/>
      </c>
      <c r="P533" s="19" t="str">
        <f>IFERROR(VLOOKUP(B533,'[1]SQA Test design plan'!$F$4:$K$400,5,FALSE),"")</f>
        <v/>
      </c>
      <c r="Q533" s="19" t="str">
        <f>IFERROR(VLOOKUP(B533,'[1]SQA Test design plan'!$F$4:$K$400,6,FALSE),"")</f>
        <v/>
      </c>
      <c r="R533" s="19"/>
      <c r="S533" s="22"/>
      <c r="T533" s="22"/>
      <c r="U533" s="22"/>
      <c r="V533" s="22"/>
      <c r="W533" s="22"/>
      <c r="X533" s="22"/>
      <c r="Y533" s="22"/>
      <c r="Z533" s="22"/>
      <c r="AA533" s="33"/>
      <c r="AB533" s="23" t="str">
        <f>IFERROR(VLOOKUP(B533,'[1]RICEW Tracker'!$C$10:$H$95,3,FALSE),"")</f>
        <v/>
      </c>
      <c r="AC533" s="23" t="str">
        <f>IFERROR(VLOOKUP(B533,'[1]RICEW Tracker'!$C$17:$H$95,4,FALSE),"")</f>
        <v/>
      </c>
      <c r="AD533" s="23" t="str">
        <f>IFERROR(VLOOKUP(B533,'[1]RICEW Tracker'!$C$17:$H$95,5,FALSE),"")</f>
        <v/>
      </c>
      <c r="AE533" s="23" t="str">
        <f>IFERROR(VLOOKUP(B533,'[1]RICEW Tracker'!$C$17:$H$95,6,FALSE),"")</f>
        <v/>
      </c>
      <c r="AF533" s="23" t="str">
        <f>IFERROR(VLOOKUP(B533,'[1]RICEW Tracker'!$C$17:$H$95,7,FALSE),"")</f>
        <v/>
      </c>
      <c r="AG533" s="23" t="str">
        <f>IFERROR(VLOOKUP(D533,'[1]RICEW Tracker'!$C$17:$H$95,8,FALSE),"")</f>
        <v/>
      </c>
      <c r="AH533" s="24" t="str">
        <f t="shared" si="10"/>
        <v>Not Started</v>
      </c>
      <c r="AI533" s="14"/>
    </row>
    <row r="534" spans="1:133" ht="15" customHeight="1" x14ac:dyDescent="0.25">
      <c r="A534" s="14" t="e">
        <f>VLOOKUP(WICERMaster[[#This Row],[RICEW ID]],[1]Sheet4!#REF!,1,FALSE)</f>
        <v>#REF!</v>
      </c>
      <c r="B534" s="15" t="s">
        <v>455</v>
      </c>
      <c r="C534" s="16"/>
      <c r="D534" s="16" t="s">
        <v>82</v>
      </c>
      <c r="E534" s="17" t="s">
        <v>33</v>
      </c>
      <c r="F534" s="17"/>
      <c r="G534" s="18" t="s">
        <v>92</v>
      </c>
      <c r="H534" s="18" t="s">
        <v>92</v>
      </c>
      <c r="I534" s="18" t="s">
        <v>93</v>
      </c>
      <c r="J534" s="18" t="s">
        <v>93</v>
      </c>
      <c r="K534" s="32" t="s">
        <v>92</v>
      </c>
      <c r="L534" s="21"/>
      <c r="M534" s="66" t="s">
        <v>92</v>
      </c>
      <c r="N534" s="19" t="str">
        <f>IFERROR(VLOOKUP(B534,'[1]SQA Test design plan'!$F$4:$K$400,3,FALSE),"")</f>
        <v/>
      </c>
      <c r="O534" s="19" t="str">
        <f>IFERROR(VLOOKUP(B534,'[1]SQA Test design plan'!$F$4:$K$400,4,FALSE),"")</f>
        <v/>
      </c>
      <c r="P534" s="19" t="str">
        <f>IFERROR(VLOOKUP(B534,'[1]SQA Test design plan'!$F$4:$K$400,5,FALSE),"")</f>
        <v/>
      </c>
      <c r="Q534" s="19" t="str">
        <f>IFERROR(VLOOKUP(B534,'[1]SQA Test design plan'!$F$4:$K$400,6,FALSE),"")</f>
        <v/>
      </c>
      <c r="R534" s="19"/>
      <c r="S534" s="22"/>
      <c r="T534" s="22"/>
      <c r="U534" s="22"/>
      <c r="V534" s="22"/>
      <c r="W534" s="22"/>
      <c r="X534" s="22"/>
      <c r="Y534" s="22"/>
      <c r="Z534" s="22"/>
      <c r="AA534" s="23"/>
      <c r="AB534" s="23" t="str">
        <f>IFERROR(VLOOKUP(B534,'[1]RICEW Tracker'!$C$10:$H$95,3,FALSE),"")</f>
        <v/>
      </c>
      <c r="AC534" s="23" t="str">
        <f>IFERROR(VLOOKUP(B534,'[1]RICEW Tracker'!$C$17:$H$95,4,FALSE),"")</f>
        <v/>
      </c>
      <c r="AD534" s="23" t="str">
        <f>IFERROR(VLOOKUP(B534,'[1]RICEW Tracker'!$C$17:$H$95,5,FALSE),"")</f>
        <v/>
      </c>
      <c r="AE534" s="23" t="str">
        <f>IFERROR(VLOOKUP(B534,'[1]RICEW Tracker'!$C$17:$H$95,6,FALSE),"")</f>
        <v/>
      </c>
      <c r="AF534" s="23" t="str">
        <f>IFERROR(VLOOKUP(B534,'[1]RICEW Tracker'!$C$17:$H$95,7,FALSE),"")</f>
        <v/>
      </c>
      <c r="AG534" s="23" t="str">
        <f>IFERROR(VLOOKUP(D534,'[1]RICEW Tracker'!$C$17:$H$95,8,FALSE),"")</f>
        <v/>
      </c>
      <c r="AH534" s="24" t="str">
        <f t="shared" si="10"/>
        <v>Not Started</v>
      </c>
      <c r="AI534" s="37"/>
    </row>
    <row r="535" spans="1:133" x14ac:dyDescent="0.25">
      <c r="B535" s="99" t="s">
        <v>1108</v>
      </c>
      <c r="C535" s="100" t="s">
        <v>1109</v>
      </c>
      <c r="D535" s="100" t="s">
        <v>82</v>
      </c>
      <c r="E535" s="101" t="s">
        <v>255</v>
      </c>
      <c r="F535" s="102" t="s">
        <v>1123</v>
      </c>
      <c r="G535" s="103" t="s">
        <v>166</v>
      </c>
      <c r="H535" s="103" t="s">
        <v>166</v>
      </c>
      <c r="I535" s="103" t="s">
        <v>35</v>
      </c>
      <c r="J535" s="103" t="s">
        <v>154</v>
      </c>
      <c r="K535" s="104" t="s">
        <v>1134</v>
      </c>
      <c r="L535" s="105">
        <v>43294</v>
      </c>
      <c r="M535" s="69" t="s">
        <v>155</v>
      </c>
      <c r="N535" s="102">
        <v>7</v>
      </c>
      <c r="O535" s="102" t="str">
        <f>IFERROR(VLOOKUP(B535,'[1]SQA Test design plan'!$F$4:$K$400,4,FALSE),"")</f>
        <v/>
      </c>
      <c r="P535" s="102"/>
      <c r="Q535" s="102">
        <f>N535-P535</f>
        <v>7</v>
      </c>
      <c r="R535" s="102" t="s">
        <v>2</v>
      </c>
      <c r="S535" s="106"/>
      <c r="T535" s="106">
        <v>43324</v>
      </c>
      <c r="U535" s="106">
        <v>43324</v>
      </c>
      <c r="V535" s="107">
        <v>43325</v>
      </c>
      <c r="W535" s="107">
        <v>43326</v>
      </c>
      <c r="X535" s="107" t="s">
        <v>1126</v>
      </c>
      <c r="Y535" s="107"/>
      <c r="Z535" s="106"/>
      <c r="AA535" s="108"/>
      <c r="AB535" s="109" t="str">
        <f>IFERROR(VLOOKUP(B535,'[1]RICEW Tracker'!$C$10:$H$95,3,FALSE),"")</f>
        <v/>
      </c>
      <c r="AC535" s="109" t="str">
        <f>IFERROR(VLOOKUP(B535,'[1]RICEW Tracker'!$C$17:$H$95,4,FALSE),"")</f>
        <v/>
      </c>
      <c r="AD535" s="109" t="str">
        <f>IFERROR(VLOOKUP(B535,'[1]RICEW Tracker'!$C$17:$H$95,5,FALSE),"")</f>
        <v/>
      </c>
      <c r="AE535" s="109" t="str">
        <f>IFERROR(VLOOKUP(B535,'[1]RICEW Tracker'!$C$17:$H$95,6,FALSE),"")</f>
        <v/>
      </c>
      <c r="AF535" s="109" t="str">
        <f>IFERROR(VLOOKUP(B535,'[1]RICEW Tracker'!$C$17:$H$95,7,FALSE),"")</f>
        <v/>
      </c>
      <c r="AG535" s="109" t="str">
        <f>IFERROR(VLOOKUP(D535,'[1]RICEW Tracker'!$C$17:$H$95,8,FALSE),"")</f>
        <v/>
      </c>
      <c r="AH535" s="110" t="str">
        <f t="shared" si="10"/>
        <v>Not Started</v>
      </c>
    </row>
    <row r="536" spans="1:133" x14ac:dyDescent="0.25">
      <c r="B536" s="1"/>
      <c r="C536" s="1"/>
      <c r="D536" s="59"/>
      <c r="E536" s="4"/>
      <c r="F536" s="4"/>
      <c r="G536" s="59"/>
      <c r="H536" s="59"/>
      <c r="I536" s="59"/>
      <c r="J536" s="59"/>
    </row>
  </sheetData>
  <autoFilter ref="A2:A534"/>
  <conditionalFormatting sqref="C514:C520">
    <cfRule type="iconSet" priority="94">
      <iconSet iconSet="3Arrows">
        <cfvo type="percent" val="0"/>
        <cfvo type="percent" val="33"/>
        <cfvo type="percent" val="67"/>
      </iconSet>
    </cfRule>
  </conditionalFormatting>
  <conditionalFormatting sqref="D514:D520">
    <cfRule type="iconSet" priority="93">
      <iconSet iconSet="3Arrows">
        <cfvo type="percent" val="0"/>
        <cfvo type="percent" val="33"/>
        <cfvo type="percent" val="67"/>
      </iconSet>
    </cfRule>
  </conditionalFormatting>
  <conditionalFormatting sqref="D304">
    <cfRule type="iconSet" priority="96">
      <iconSet iconSet="3Arrows">
        <cfvo type="percent" val="0"/>
        <cfvo type="percent" val="33"/>
        <cfvo type="percent" val="67"/>
      </iconSet>
    </cfRule>
  </conditionalFormatting>
  <conditionalFormatting sqref="D3:D303">
    <cfRule type="iconSet" priority="98">
      <iconSet iconSet="3Arrows">
        <cfvo type="percent" val="0"/>
        <cfvo type="percent" val="33"/>
        <cfvo type="percent" val="67"/>
      </iconSet>
    </cfRule>
  </conditionalFormatting>
  <conditionalFormatting sqref="C521">
    <cfRule type="iconSet" priority="92">
      <iconSet iconSet="3Arrows">
        <cfvo type="percent" val="0"/>
        <cfvo type="percent" val="33"/>
        <cfvo type="percent" val="67"/>
      </iconSet>
    </cfRule>
  </conditionalFormatting>
  <conditionalFormatting sqref="D521">
    <cfRule type="iconSet" priority="91">
      <iconSet iconSet="3Arrows">
        <cfvo type="percent" val="0"/>
        <cfvo type="percent" val="33"/>
        <cfvo type="percent" val="67"/>
      </iconSet>
    </cfRule>
  </conditionalFormatting>
  <conditionalFormatting sqref="C522:C529">
    <cfRule type="iconSet" priority="90">
      <iconSet iconSet="3Arrows">
        <cfvo type="percent" val="0"/>
        <cfvo type="percent" val="33"/>
        <cfvo type="percent" val="67"/>
      </iconSet>
    </cfRule>
  </conditionalFormatting>
  <conditionalFormatting sqref="D522:D529">
    <cfRule type="iconSet" priority="89">
      <iconSet iconSet="3Arrows">
        <cfvo type="percent" val="0"/>
        <cfvo type="percent" val="33"/>
        <cfvo type="percent" val="67"/>
      </iconSet>
    </cfRule>
  </conditionalFormatting>
  <conditionalFormatting sqref="C530">
    <cfRule type="iconSet" priority="88">
      <iconSet iconSet="3Arrows">
        <cfvo type="percent" val="0"/>
        <cfvo type="percent" val="33"/>
        <cfvo type="percent" val="67"/>
      </iconSet>
    </cfRule>
  </conditionalFormatting>
  <conditionalFormatting sqref="D530">
    <cfRule type="iconSet" priority="87">
      <iconSet iconSet="3Arrows">
        <cfvo type="percent" val="0"/>
        <cfvo type="percent" val="33"/>
        <cfvo type="percent" val="67"/>
      </iconSet>
    </cfRule>
  </conditionalFormatting>
  <conditionalFormatting sqref="C531">
    <cfRule type="iconSet" priority="86">
      <iconSet iconSet="3Arrows">
        <cfvo type="percent" val="0"/>
        <cfvo type="percent" val="33"/>
        <cfvo type="percent" val="67"/>
      </iconSet>
    </cfRule>
  </conditionalFormatting>
  <conditionalFormatting sqref="D531">
    <cfRule type="iconSet" priority="85">
      <iconSet iconSet="3Arrows">
        <cfvo type="percent" val="0"/>
        <cfvo type="percent" val="33"/>
        <cfvo type="percent" val="67"/>
      </iconSet>
    </cfRule>
  </conditionalFormatting>
  <conditionalFormatting sqref="D2">
    <cfRule type="iconSet" priority="81">
      <iconSet iconSet="3Arrows">
        <cfvo type="percent" val="0"/>
        <cfvo type="percent" val="33"/>
        <cfvo type="percent" val="67"/>
      </iconSet>
    </cfRule>
  </conditionalFormatting>
  <conditionalFormatting sqref="E2:F2">
    <cfRule type="iconSet" priority="80">
      <iconSet iconSet="3Arrows">
        <cfvo type="percent" val="0"/>
        <cfvo type="percent" val="33"/>
        <cfvo type="percent" val="67"/>
      </iconSet>
    </cfRule>
  </conditionalFormatting>
  <conditionalFormatting sqref="G2 I2">
    <cfRule type="iconSet" priority="82">
      <iconSet iconSet="3Arrows">
        <cfvo type="percent" val="0"/>
        <cfvo type="percent" val="33"/>
        <cfvo type="percent" val="67"/>
      </iconSet>
    </cfRule>
  </conditionalFormatting>
  <conditionalFormatting sqref="B2:C2">
    <cfRule type="iconSet" priority="83">
      <iconSet iconSet="3Arrows">
        <cfvo type="percent" val="0"/>
        <cfvo type="percent" val="33"/>
        <cfvo type="percent" val="67"/>
      </iconSet>
    </cfRule>
  </conditionalFormatting>
  <conditionalFormatting sqref="J2">
    <cfRule type="iconSet" priority="79">
      <iconSet iconSet="3Arrows">
        <cfvo type="percent" val="0"/>
        <cfvo type="percent" val="33"/>
        <cfvo type="percent" val="67"/>
      </iconSet>
    </cfRule>
  </conditionalFormatting>
  <conditionalFormatting sqref="C194">
    <cfRule type="iconSet" priority="70">
      <iconSet iconSet="3Arrows">
        <cfvo type="percent" val="0"/>
        <cfvo type="percent" val="33"/>
        <cfvo type="percent" val="67"/>
      </iconSet>
    </cfRule>
  </conditionalFormatting>
  <conditionalFormatting sqref="K2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N2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O2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P2:Z2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AA2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AH2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AB2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H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AC2:AG2">
    <cfRule type="iconSet" priority="102">
      <iconSet iconSet="3Arrows">
        <cfvo type="percent" val="0"/>
        <cfvo type="percent" val="33"/>
        <cfvo type="percent" val="67"/>
      </iconSet>
    </cfRule>
  </conditionalFormatting>
  <conditionalFormatting sqref="AI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I477:AI490">
    <cfRule type="colorScale" priority="3">
      <colorScale>
        <cfvo type="percent" val="&quot;&lt;50&quot;"/>
        <cfvo type="percent" val="100"/>
        <color rgb="FFFF7128"/>
        <color theme="9" tint="-0.499984740745262"/>
      </colorScale>
    </cfRule>
  </conditionalFormatting>
  <conditionalFormatting sqref="AI477:AI490">
    <cfRule type="colorScale" priority="2">
      <colorScale>
        <cfvo type="percent" val="0.5"/>
        <cfvo type="percent" val="1"/>
        <color rgb="FFFF7128"/>
        <color theme="9" tint="-0.499984740745262"/>
      </colorScale>
    </cfRule>
  </conditionalFormatting>
  <conditionalFormatting sqref="L2:M2">
    <cfRule type="iconSet" priority="104">
      <iconSet iconSet="3Arrows">
        <cfvo type="percent" val="0"/>
        <cfvo type="percent" val="33"/>
        <cfvo type="percent" val="67"/>
      </iconSet>
    </cfRule>
  </conditionalFormatting>
  <conditionalFormatting sqref="D305:D513">
    <cfRule type="iconSet" priority="105">
      <iconSet iconSet="3Arrows">
        <cfvo type="percent" val="0"/>
        <cfvo type="percent" val="33"/>
        <cfvo type="percent" val="67"/>
      </iconSet>
    </cfRule>
  </conditionalFormatting>
  <conditionalFormatting sqref="C3:C193 C195:C513">
    <cfRule type="iconSet" priority="107">
      <iconSet iconSet="3Arrows">
        <cfvo type="percent" val="0"/>
        <cfvo type="percent" val="33"/>
        <cfvo type="percent" val="67"/>
      </iconSet>
    </cfRule>
  </conditionalFormatting>
  <conditionalFormatting sqref="AI56:AI518">
    <cfRule type="iconSet" priority="110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topLeftCell="A2" workbookViewId="0">
      <selection activeCell="B19" sqref="B19"/>
    </sheetView>
  </sheetViews>
  <sheetFormatPr defaultRowHeight="15" x14ac:dyDescent="0.25"/>
  <cols>
    <col min="1" max="1" width="9.140625" style="133"/>
    <col min="2" max="2" width="30.140625" style="133" customWidth="1"/>
    <col min="3" max="3" width="6" style="133" customWidth="1"/>
    <col min="4" max="6" width="9.140625" style="133"/>
    <col min="7" max="7" width="16.42578125" style="133" customWidth="1"/>
    <col min="8" max="10" width="9.140625" style="133"/>
    <col min="11" max="12" width="9.140625" style="133" customWidth="1"/>
    <col min="13" max="13" width="7.5703125" style="133" customWidth="1"/>
    <col min="14" max="16" width="9.140625" style="133" customWidth="1"/>
    <col min="17" max="18" width="9.140625" style="133"/>
    <col min="19" max="19" width="13.5703125" style="133" customWidth="1"/>
    <col min="20" max="16384" width="9.140625" style="133"/>
  </cols>
  <sheetData>
    <row r="1" spans="1:34" x14ac:dyDescent="0.25">
      <c r="A1" s="124" t="s">
        <v>0</v>
      </c>
      <c r="B1" s="124"/>
      <c r="C1" s="124"/>
      <c r="D1" s="125"/>
      <c r="E1" s="125"/>
      <c r="F1" s="124"/>
      <c r="G1" s="124"/>
      <c r="H1" s="124"/>
      <c r="I1" s="124"/>
      <c r="J1" s="126"/>
      <c r="K1" s="127" t="s">
        <v>1</v>
      </c>
      <c r="L1" s="64"/>
      <c r="M1" s="127"/>
      <c r="N1" s="127"/>
      <c r="O1" s="127"/>
      <c r="P1" s="127"/>
      <c r="Q1" s="128"/>
      <c r="R1" s="129" t="s">
        <v>2</v>
      </c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1"/>
      <c r="AH1" s="132"/>
    </row>
    <row r="2" spans="1:34" ht="56.25" x14ac:dyDescent="0.25">
      <c r="A2" s="9" t="s">
        <v>4</v>
      </c>
      <c r="B2" s="134" t="s">
        <v>5</v>
      </c>
      <c r="C2" s="134" t="s">
        <v>6</v>
      </c>
      <c r="D2" s="135" t="s">
        <v>7</v>
      </c>
      <c r="E2" s="136" t="s">
        <v>1120</v>
      </c>
      <c r="F2" s="134" t="s">
        <v>8</v>
      </c>
      <c r="G2" s="137" t="s">
        <v>9</v>
      </c>
      <c r="H2" s="134" t="s">
        <v>10</v>
      </c>
      <c r="I2" s="134" t="s">
        <v>11</v>
      </c>
      <c r="J2" s="135" t="s">
        <v>12</v>
      </c>
      <c r="K2" s="135" t="s">
        <v>13</v>
      </c>
      <c r="L2" s="65" t="s">
        <v>14</v>
      </c>
      <c r="M2" s="135" t="s">
        <v>15</v>
      </c>
      <c r="N2" s="135" t="s">
        <v>16</v>
      </c>
      <c r="O2" s="135" t="s">
        <v>17</v>
      </c>
      <c r="P2" s="135" t="s">
        <v>18</v>
      </c>
      <c r="Q2" s="136" t="s">
        <v>1121</v>
      </c>
      <c r="R2" s="135" t="s">
        <v>19</v>
      </c>
      <c r="S2" s="63" t="s">
        <v>1135</v>
      </c>
      <c r="T2" s="63" t="s">
        <v>1136</v>
      </c>
      <c r="U2" s="63" t="s">
        <v>1116</v>
      </c>
      <c r="V2" s="63" t="s">
        <v>1117</v>
      </c>
      <c r="W2" s="63" t="s">
        <v>1118</v>
      </c>
      <c r="X2" s="63" t="s">
        <v>1119</v>
      </c>
      <c r="Y2" s="135" t="s">
        <v>20</v>
      </c>
      <c r="Z2" s="134" t="s">
        <v>21</v>
      </c>
      <c r="AA2" s="13" t="s">
        <v>22</v>
      </c>
      <c r="AB2" s="13" t="s">
        <v>23</v>
      </c>
      <c r="AC2" s="13" t="s">
        <v>24</v>
      </c>
      <c r="AD2" s="13" t="s">
        <v>25</v>
      </c>
      <c r="AE2" s="13" t="s">
        <v>26</v>
      </c>
      <c r="AF2" s="13" t="s">
        <v>27</v>
      </c>
      <c r="AG2" s="134" t="s">
        <v>28</v>
      </c>
      <c r="AH2" s="134" t="s">
        <v>29</v>
      </c>
    </row>
    <row r="3" spans="1:34" x14ac:dyDescent="0.25">
      <c r="A3" s="183" t="s">
        <v>451</v>
      </c>
      <c r="B3" s="138" t="s">
        <v>452</v>
      </c>
      <c r="C3" s="138" t="s">
        <v>82</v>
      </c>
      <c r="D3" s="139" t="s">
        <v>33</v>
      </c>
      <c r="E3" s="139" t="s">
        <v>1122</v>
      </c>
      <c r="F3" s="66" t="s">
        <v>45</v>
      </c>
      <c r="G3" s="66" t="s">
        <v>45</v>
      </c>
      <c r="H3" s="66" t="s">
        <v>35</v>
      </c>
      <c r="I3" s="139" t="s">
        <v>36</v>
      </c>
      <c r="J3" s="142" t="s">
        <v>37</v>
      </c>
      <c r="K3" s="141">
        <f>VLOOKUP(A3,'[2]Data from Pivot'!$F$4:$G$224,2,FALSE)</f>
        <v>43264</v>
      </c>
      <c r="L3" s="67" t="s">
        <v>38</v>
      </c>
      <c r="M3" s="142">
        <v>21</v>
      </c>
      <c r="N3" s="142" t="str">
        <f>IFERROR(VLOOKUP(A3,'[1]SQA Test design plan'!$F$4:$K$400,4,FALSE),"")</f>
        <v/>
      </c>
      <c r="O3" s="142" t="str">
        <f>IFERROR(VLOOKUP(A3,'[1]SQA Test design plan'!$F$4:$K$400,5,FALSE),"")</f>
        <v/>
      </c>
      <c r="P3" s="142" t="str">
        <f>IFERROR(VLOOKUP(A3,'[1]SQA Test design plan'!$F$4:$K$400,6,FALSE),"")</f>
        <v/>
      </c>
      <c r="Q3" s="142" t="s">
        <v>2</v>
      </c>
      <c r="R3" s="141">
        <v>43277</v>
      </c>
      <c r="S3" s="141">
        <v>43287</v>
      </c>
      <c r="T3" s="141">
        <v>43297</v>
      </c>
      <c r="U3" s="141">
        <v>43298</v>
      </c>
      <c r="V3" s="141">
        <v>43300</v>
      </c>
      <c r="W3" s="141" t="s">
        <v>1126</v>
      </c>
      <c r="X3" s="141" t="s">
        <v>1129</v>
      </c>
      <c r="Y3" s="143" t="s">
        <v>39</v>
      </c>
      <c r="Z3" s="150">
        <v>43277</v>
      </c>
      <c r="AA3" s="144">
        <v>2</v>
      </c>
      <c r="AB3" s="144" t="str">
        <f>IFERROR(VLOOKUP(A3,'[1]RICEW Tracker'!$C$17:$H$95,4,FALSE),"")</f>
        <v/>
      </c>
      <c r="AC3" s="144" t="str">
        <f>IFERROR(VLOOKUP(A3,'[1]RICEW Tracker'!$C$17:$H$95,5,FALSE),"")</f>
        <v/>
      </c>
      <c r="AD3" s="144" t="str">
        <f>IFERROR(VLOOKUP(A3,'[1]RICEW Tracker'!$C$17:$H$95,6,FALSE),"")</f>
        <v/>
      </c>
      <c r="AE3" s="144">
        <v>19</v>
      </c>
      <c r="AF3" s="144" t="str">
        <f>IFERROR(VLOOKUP(C3,'[1]RICEW Tracker'!$C$17:$H$95,8,FALSE),"")</f>
        <v/>
      </c>
      <c r="AG3" s="145" t="str">
        <f t="shared" ref="AG3:AG22" si="0">IFERROR(IF(AND(AA3&gt;0,AB3=0,AC3=0,AD3=0,AE3="",M3=AA3),"Completed",IF(AND(AA3="",AB3="",AC3="",AD3="",AE3=""),"Not Started","Pending")),"")</f>
        <v>Pending</v>
      </c>
      <c r="AH3" s="184"/>
    </row>
    <row r="4" spans="1:34" x14ac:dyDescent="0.25">
      <c r="A4" s="183" t="s">
        <v>1052</v>
      </c>
      <c r="B4" s="156" t="s">
        <v>1053</v>
      </c>
      <c r="C4" s="138" t="s">
        <v>82</v>
      </c>
      <c r="D4" s="139" t="s">
        <v>69</v>
      </c>
      <c r="E4" s="139" t="s">
        <v>1122</v>
      </c>
      <c r="F4" s="66" t="s">
        <v>45</v>
      </c>
      <c r="G4" s="66" t="s">
        <v>45</v>
      </c>
      <c r="H4" s="66" t="s">
        <v>35</v>
      </c>
      <c r="I4" s="139" t="s">
        <v>179</v>
      </c>
      <c r="J4" s="142" t="s">
        <v>37</v>
      </c>
      <c r="K4" s="141">
        <v>43308</v>
      </c>
      <c r="L4" s="68" t="s">
        <v>38</v>
      </c>
      <c r="M4" s="142" t="str">
        <f>IFERROR(VLOOKUP(A4,'[1]SQA Test design plan'!$F$4:$K$400,3,FALSE),"")</f>
        <v/>
      </c>
      <c r="N4" s="142" t="str">
        <f>IFERROR(VLOOKUP(A4,'[1]SQA Test design plan'!$F$4:$K$400,4,FALSE),"")</f>
        <v/>
      </c>
      <c r="O4" s="142">
        <v>9</v>
      </c>
      <c r="P4" s="142" t="e">
        <f t="shared" ref="P4:P9" si="1">M4-O4</f>
        <v>#VALUE!</v>
      </c>
      <c r="Q4" s="142" t="s">
        <v>2</v>
      </c>
      <c r="R4" s="141">
        <v>43294</v>
      </c>
      <c r="S4" s="141">
        <v>43297</v>
      </c>
      <c r="T4" s="141">
        <v>43297</v>
      </c>
      <c r="U4" s="141">
        <v>43298</v>
      </c>
      <c r="V4" s="141">
        <v>43299</v>
      </c>
      <c r="W4" s="141" t="s">
        <v>1126</v>
      </c>
      <c r="X4" s="141"/>
      <c r="Y4" s="141" t="s">
        <v>42</v>
      </c>
      <c r="Z4" s="144"/>
      <c r="AA4" s="144" t="str">
        <f>IFERROR(VLOOKUP(A4,'[1]RICEW Tracker'!$C$10:$H$95,3,FALSE),"")</f>
        <v/>
      </c>
      <c r="AB4" s="144" t="str">
        <f>IFERROR(VLOOKUP(A4,'[1]RICEW Tracker'!$C$17:$H$95,4,FALSE),"")</f>
        <v/>
      </c>
      <c r="AC4" s="144" t="str">
        <f>IFERROR(VLOOKUP(A4,'[1]RICEW Tracker'!$C$17:$H$95,5,FALSE),"")</f>
        <v/>
      </c>
      <c r="AD4" s="144" t="str">
        <f>IFERROR(VLOOKUP(A4,'[1]RICEW Tracker'!$C$17:$H$95,6,FALSE),"")</f>
        <v/>
      </c>
      <c r="AE4" s="144" t="str">
        <f>IFERROR(VLOOKUP(A4,'[1]RICEW Tracker'!$C$17:$H$95,7,FALSE),"")</f>
        <v/>
      </c>
      <c r="AF4" s="144" t="str">
        <f>IFERROR(VLOOKUP(C4,'[1]RICEW Tracker'!$C$17:$H$95,8,FALSE),"")</f>
        <v/>
      </c>
      <c r="AG4" s="145" t="str">
        <f t="shared" si="0"/>
        <v>Not Started</v>
      </c>
      <c r="AH4" s="184"/>
    </row>
    <row r="5" spans="1:34" x14ac:dyDescent="0.25">
      <c r="A5" s="83" t="s">
        <v>152</v>
      </c>
      <c r="B5" s="83" t="s">
        <v>153</v>
      </c>
      <c r="C5" s="157" t="s">
        <v>82</v>
      </c>
      <c r="D5" s="158" t="s">
        <v>33</v>
      </c>
      <c r="E5" s="158" t="s">
        <v>1122</v>
      </c>
      <c r="F5" s="83" t="s">
        <v>45</v>
      </c>
      <c r="G5" s="83" t="s">
        <v>45</v>
      </c>
      <c r="H5" s="83" t="s">
        <v>35</v>
      </c>
      <c r="I5" s="158" t="s">
        <v>154</v>
      </c>
      <c r="J5" s="159" t="s">
        <v>100</v>
      </c>
      <c r="K5" s="160">
        <v>43287</v>
      </c>
      <c r="L5" s="76" t="s">
        <v>155</v>
      </c>
      <c r="M5" s="161">
        <v>7</v>
      </c>
      <c r="N5" s="142" t="str">
        <f>IFERROR(VLOOKUP(A5,'[1]SQA Test design plan'!$F$4:$K$400,4,FALSE),"")</f>
        <v/>
      </c>
      <c r="O5" s="142">
        <f>ROUND(M5*80%,0)</f>
        <v>6</v>
      </c>
      <c r="P5" s="142">
        <f t="shared" si="1"/>
        <v>1</v>
      </c>
      <c r="Q5" s="161" t="s">
        <v>2</v>
      </c>
      <c r="R5" s="162" t="e">
        <f>#REF!+3</f>
        <v>#REF!</v>
      </c>
      <c r="S5" s="162">
        <v>43318</v>
      </c>
      <c r="T5" s="162">
        <v>43318</v>
      </c>
      <c r="U5" s="162">
        <v>43318</v>
      </c>
      <c r="V5" s="162">
        <v>43318</v>
      </c>
      <c r="W5" s="162"/>
      <c r="X5" s="162" t="s">
        <v>1127</v>
      </c>
      <c r="Y5" s="162" t="s">
        <v>42</v>
      </c>
      <c r="Z5" s="163"/>
      <c r="AA5" s="163" t="str">
        <f>IFERROR(VLOOKUP(A5,'[1]RICEW Tracker'!$C$10:$H$95,3,FALSE),"")</f>
        <v/>
      </c>
      <c r="AB5" s="163" t="str">
        <f>IFERROR(VLOOKUP(A5,'[1]RICEW Tracker'!$C$17:$H$95,4,FALSE),"")</f>
        <v/>
      </c>
      <c r="AC5" s="163" t="str">
        <f>IFERROR(VLOOKUP(A5,'[1]RICEW Tracker'!$C$17:$H$95,5,FALSE),"")</f>
        <v/>
      </c>
      <c r="AD5" s="163" t="str">
        <f>IFERROR(VLOOKUP(A5,'[1]RICEW Tracker'!$C$17:$H$95,6,FALSE),"")</f>
        <v/>
      </c>
      <c r="AE5" s="163" t="str">
        <f>IFERROR(VLOOKUP(A5,'[1]RICEW Tracker'!$C$17:$H$95,7,FALSE),"")</f>
        <v/>
      </c>
      <c r="AF5" s="163" t="str">
        <f>IFERROR(VLOOKUP(C5,'[1]RICEW Tracker'!$C$17:$H$95,8,FALSE),"")</f>
        <v/>
      </c>
      <c r="AG5" s="163" t="str">
        <f t="shared" si="0"/>
        <v>Not Started</v>
      </c>
      <c r="AH5" s="185"/>
    </row>
    <row r="6" spans="1:34" x14ac:dyDescent="0.25">
      <c r="A6" s="83" t="s">
        <v>156</v>
      </c>
      <c r="B6" s="83" t="s">
        <v>157</v>
      </c>
      <c r="C6" s="157" t="s">
        <v>82</v>
      </c>
      <c r="D6" s="158" t="s">
        <v>33</v>
      </c>
      <c r="E6" s="158" t="s">
        <v>1122</v>
      </c>
      <c r="F6" s="83" t="s">
        <v>45</v>
      </c>
      <c r="G6" s="83" t="s">
        <v>45</v>
      </c>
      <c r="H6" s="83" t="s">
        <v>35</v>
      </c>
      <c r="I6" s="158" t="s">
        <v>154</v>
      </c>
      <c r="J6" s="159" t="s">
        <v>100</v>
      </c>
      <c r="K6" s="160">
        <v>43287</v>
      </c>
      <c r="L6" s="76" t="s">
        <v>155</v>
      </c>
      <c r="M6" s="161">
        <v>7</v>
      </c>
      <c r="N6" s="142" t="str">
        <f>IFERROR(VLOOKUP(A6,'[1]SQA Test design plan'!$F$4:$K$400,4,FALSE),"")</f>
        <v/>
      </c>
      <c r="O6" s="142">
        <f>ROUND(M6*80%,0)</f>
        <v>6</v>
      </c>
      <c r="P6" s="142">
        <f t="shared" si="1"/>
        <v>1</v>
      </c>
      <c r="Q6" s="161" t="s">
        <v>2</v>
      </c>
      <c r="R6" s="162" t="e">
        <f>#REF!+3</f>
        <v>#REF!</v>
      </c>
      <c r="S6" s="162">
        <v>43318</v>
      </c>
      <c r="T6" s="162">
        <v>43318</v>
      </c>
      <c r="U6" s="162">
        <v>43318</v>
      </c>
      <c r="V6" s="162">
        <v>43318</v>
      </c>
      <c r="W6" s="162"/>
      <c r="X6" s="162" t="s">
        <v>1127</v>
      </c>
      <c r="Y6" s="162" t="s">
        <v>42</v>
      </c>
      <c r="Z6" s="163"/>
      <c r="AA6" s="163" t="str">
        <f>IFERROR(VLOOKUP(A6,'[1]RICEW Tracker'!$C$10:$H$95,3,FALSE),"")</f>
        <v/>
      </c>
      <c r="AB6" s="163" t="str">
        <f>IFERROR(VLOOKUP(A6,'[1]RICEW Tracker'!$C$17:$H$95,4,FALSE),"")</f>
        <v/>
      </c>
      <c r="AC6" s="163" t="str">
        <f>IFERROR(VLOOKUP(A6,'[1]RICEW Tracker'!$C$17:$H$95,5,FALSE),"")</f>
        <v/>
      </c>
      <c r="AD6" s="163" t="str">
        <f>IFERROR(VLOOKUP(A6,'[1]RICEW Tracker'!$C$17:$H$95,6,FALSE),"")</f>
        <v/>
      </c>
      <c r="AE6" s="163" t="str">
        <f>IFERROR(VLOOKUP(A6,'[1]RICEW Tracker'!$C$17:$H$95,7,FALSE),"")</f>
        <v/>
      </c>
      <c r="AF6" s="163" t="str">
        <f>IFERROR(VLOOKUP(C6,'[1]RICEW Tracker'!$C$17:$H$95,8,FALSE),"")</f>
        <v/>
      </c>
      <c r="AG6" s="163" t="str">
        <f t="shared" si="0"/>
        <v>Not Started</v>
      </c>
      <c r="AH6" s="185"/>
    </row>
    <row r="7" spans="1:34" x14ac:dyDescent="0.25">
      <c r="A7" s="183" t="s">
        <v>716</v>
      </c>
      <c r="B7" s="138" t="s">
        <v>717</v>
      </c>
      <c r="C7" s="138" t="s">
        <v>82</v>
      </c>
      <c r="D7" s="139" t="s">
        <v>66</v>
      </c>
      <c r="E7" s="139" t="s">
        <v>1122</v>
      </c>
      <c r="F7" s="66" t="s">
        <v>45</v>
      </c>
      <c r="G7" s="66" t="s">
        <v>45</v>
      </c>
      <c r="H7" s="66" t="s">
        <v>35</v>
      </c>
      <c r="I7" s="139" t="s">
        <v>154</v>
      </c>
      <c r="J7" s="140" t="s">
        <v>100</v>
      </c>
      <c r="K7" s="152">
        <v>43287</v>
      </c>
      <c r="L7" s="68" t="s">
        <v>155</v>
      </c>
      <c r="M7" s="142">
        <v>8</v>
      </c>
      <c r="N7" s="142" t="str">
        <f>IFERROR(VLOOKUP(A7,'[1]SQA Test design plan'!$F$4:$K$400,4,FALSE),"")</f>
        <v/>
      </c>
      <c r="O7" s="142">
        <f>ROUND(M7*80%,0)</f>
        <v>6</v>
      </c>
      <c r="P7" s="142">
        <f t="shared" si="1"/>
        <v>2</v>
      </c>
      <c r="Q7" s="142" t="s">
        <v>2</v>
      </c>
      <c r="R7" s="141" t="e">
        <f>#REF!+3</f>
        <v>#REF!</v>
      </c>
      <c r="S7" s="141">
        <v>43297</v>
      </c>
      <c r="T7" s="141">
        <v>43305</v>
      </c>
      <c r="U7" s="141">
        <v>43306</v>
      </c>
      <c r="V7" s="141">
        <v>43307</v>
      </c>
      <c r="W7" s="141" t="s">
        <v>1126</v>
      </c>
      <c r="X7" s="141" t="s">
        <v>1133</v>
      </c>
      <c r="Y7" s="141" t="s">
        <v>42</v>
      </c>
      <c r="Z7" s="144"/>
      <c r="AA7" s="144" t="str">
        <f>IFERROR(VLOOKUP(A7,'[1]RICEW Tracker'!$C$10:$H$95,3,FALSE),"")</f>
        <v/>
      </c>
      <c r="AB7" s="144" t="str">
        <f>IFERROR(VLOOKUP(A7,'[1]RICEW Tracker'!$C$17:$H$95,4,FALSE),"")</f>
        <v/>
      </c>
      <c r="AC7" s="144" t="str">
        <f>IFERROR(VLOOKUP(A7,'[1]RICEW Tracker'!$C$17:$H$95,5,FALSE),"")</f>
        <v/>
      </c>
      <c r="AD7" s="144" t="str">
        <f>IFERROR(VLOOKUP(A7,'[1]RICEW Tracker'!$C$17:$H$95,6,FALSE),"")</f>
        <v/>
      </c>
      <c r="AE7" s="144" t="str">
        <f>IFERROR(VLOOKUP(A7,'[1]RICEW Tracker'!$C$17:$H$95,7,FALSE),"")</f>
        <v/>
      </c>
      <c r="AF7" s="144" t="str">
        <f>IFERROR(VLOOKUP(C7,'[1]RICEW Tracker'!$C$17:$H$95,8,FALSE),"")</f>
        <v/>
      </c>
      <c r="AG7" s="145" t="str">
        <f t="shared" si="0"/>
        <v>Not Started</v>
      </c>
      <c r="AH7" s="184"/>
    </row>
    <row r="8" spans="1:34" x14ac:dyDescent="0.25">
      <c r="A8" s="183" t="s">
        <v>722</v>
      </c>
      <c r="B8" s="138" t="s">
        <v>723</v>
      </c>
      <c r="C8" s="138" t="s">
        <v>82</v>
      </c>
      <c r="D8" s="139" t="s">
        <v>66</v>
      </c>
      <c r="E8" s="139" t="s">
        <v>1122</v>
      </c>
      <c r="F8" s="66" t="s">
        <v>45</v>
      </c>
      <c r="G8" s="66" t="s">
        <v>45</v>
      </c>
      <c r="H8" s="66" t="s">
        <v>35</v>
      </c>
      <c r="I8" s="139" t="s">
        <v>154</v>
      </c>
      <c r="J8" s="140" t="s">
        <v>100</v>
      </c>
      <c r="K8" s="152">
        <v>43287</v>
      </c>
      <c r="L8" s="68" t="s">
        <v>155</v>
      </c>
      <c r="M8" s="142">
        <v>7</v>
      </c>
      <c r="N8" s="142" t="str">
        <f>IFERROR(VLOOKUP(A8,'[1]SQA Test design plan'!$F$4:$K$400,4,FALSE),"")</f>
        <v/>
      </c>
      <c r="O8" s="142">
        <f>ROUND(M8*80%,0)</f>
        <v>6</v>
      </c>
      <c r="P8" s="142">
        <f t="shared" si="1"/>
        <v>1</v>
      </c>
      <c r="Q8" s="142" t="s">
        <v>2</v>
      </c>
      <c r="R8" s="141" t="e">
        <f>#REF!+3</f>
        <v>#REF!</v>
      </c>
      <c r="S8" s="141">
        <v>43297</v>
      </c>
      <c r="T8" s="141">
        <v>43305</v>
      </c>
      <c r="U8" s="141">
        <v>43308</v>
      </c>
      <c r="V8" s="141">
        <v>43311</v>
      </c>
      <c r="W8" s="141" t="s">
        <v>1126</v>
      </c>
      <c r="X8" s="141" t="s">
        <v>1133</v>
      </c>
      <c r="Y8" s="141" t="s">
        <v>42</v>
      </c>
      <c r="Z8" s="144"/>
      <c r="AA8" s="144" t="str">
        <f>IFERROR(VLOOKUP(A8,'[1]RICEW Tracker'!$C$10:$H$95,3,FALSE),"")</f>
        <v/>
      </c>
      <c r="AB8" s="144" t="str">
        <f>IFERROR(VLOOKUP(A8,'[1]RICEW Tracker'!$C$17:$H$95,4,FALSE),"")</f>
        <v/>
      </c>
      <c r="AC8" s="144" t="str">
        <f>IFERROR(VLOOKUP(A8,'[1]RICEW Tracker'!$C$17:$H$95,5,FALSE),"")</f>
        <v/>
      </c>
      <c r="AD8" s="144" t="str">
        <f>IFERROR(VLOOKUP(A8,'[1]RICEW Tracker'!$C$17:$H$95,6,FALSE),"")</f>
        <v/>
      </c>
      <c r="AE8" s="144" t="str">
        <f>IFERROR(VLOOKUP(A8,'[1]RICEW Tracker'!$C$17:$H$95,7,FALSE),"")</f>
        <v/>
      </c>
      <c r="AF8" s="144" t="str">
        <f>IFERROR(VLOOKUP(C8,'[1]RICEW Tracker'!$C$17:$H$95,8,FALSE),"")</f>
        <v/>
      </c>
      <c r="AG8" s="145" t="str">
        <f t="shared" si="0"/>
        <v>Not Started</v>
      </c>
      <c r="AH8" s="184"/>
    </row>
    <row r="9" spans="1:34" x14ac:dyDescent="0.25">
      <c r="A9" s="183" t="s">
        <v>1004</v>
      </c>
      <c r="B9" s="138" t="s">
        <v>1005</v>
      </c>
      <c r="C9" s="138" t="s">
        <v>82</v>
      </c>
      <c r="D9" s="139" t="s">
        <v>69</v>
      </c>
      <c r="E9" s="139" t="s">
        <v>1122</v>
      </c>
      <c r="F9" s="66" t="s">
        <v>45</v>
      </c>
      <c r="G9" s="66" t="s">
        <v>45</v>
      </c>
      <c r="H9" s="66" t="s">
        <v>35</v>
      </c>
      <c r="I9" s="139" t="s">
        <v>154</v>
      </c>
      <c r="J9" s="140" t="s">
        <v>100</v>
      </c>
      <c r="K9" s="151">
        <v>43287</v>
      </c>
      <c r="L9" s="68" t="s">
        <v>155</v>
      </c>
      <c r="M9" s="142">
        <v>11</v>
      </c>
      <c r="N9" s="142" t="str">
        <f>IFERROR(VLOOKUP(A9,'[1]SQA Test design plan'!$F$4:$K$400,4,FALSE),"")</f>
        <v/>
      </c>
      <c r="O9" s="142">
        <f>ROUND(M9*80%,0)</f>
        <v>9</v>
      </c>
      <c r="P9" s="142">
        <f t="shared" si="1"/>
        <v>2</v>
      </c>
      <c r="Q9" s="142" t="s">
        <v>2</v>
      </c>
      <c r="R9" s="141" t="e">
        <f>#REF!+3</f>
        <v>#REF!</v>
      </c>
      <c r="S9" s="141">
        <v>43310</v>
      </c>
      <c r="T9" s="141">
        <v>43312</v>
      </c>
      <c r="U9" s="141">
        <v>43312</v>
      </c>
      <c r="V9" s="141">
        <v>43314</v>
      </c>
      <c r="W9" s="141" t="s">
        <v>1126</v>
      </c>
      <c r="X9" s="141"/>
      <c r="Y9" s="141" t="s">
        <v>42</v>
      </c>
      <c r="Z9" s="144"/>
      <c r="AA9" s="144" t="str">
        <f>IFERROR(VLOOKUP(A9,'[1]RICEW Tracker'!$C$10:$H$95,3,FALSE),"")</f>
        <v/>
      </c>
      <c r="AB9" s="144" t="str">
        <f>IFERROR(VLOOKUP(A9,'[1]RICEW Tracker'!$C$17:$H$95,4,FALSE),"")</f>
        <v/>
      </c>
      <c r="AC9" s="144" t="str">
        <f>IFERROR(VLOOKUP(A9,'[1]RICEW Tracker'!$C$17:$H$95,5,FALSE),"")</f>
        <v/>
      </c>
      <c r="AD9" s="144" t="str">
        <f>IFERROR(VLOOKUP(A9,'[1]RICEW Tracker'!$C$17:$H$95,6,FALSE),"")</f>
        <v/>
      </c>
      <c r="AE9" s="144" t="str">
        <f>IFERROR(VLOOKUP(A9,'[1]RICEW Tracker'!$C$17:$H$95,7,FALSE),"")</f>
        <v/>
      </c>
      <c r="AF9" s="144" t="str">
        <f>IFERROR(VLOOKUP(C9,'[1]RICEW Tracker'!$C$17:$H$95,8,FALSE),"")</f>
        <v/>
      </c>
      <c r="AG9" s="145" t="str">
        <f t="shared" si="0"/>
        <v>Not Started</v>
      </c>
      <c r="AH9" s="184"/>
    </row>
    <row r="10" spans="1:34" x14ac:dyDescent="0.25">
      <c r="A10" s="183" t="s">
        <v>1022</v>
      </c>
      <c r="B10" s="138" t="s">
        <v>1023</v>
      </c>
      <c r="C10" s="138" t="s">
        <v>82</v>
      </c>
      <c r="D10" s="139" t="s">
        <v>69</v>
      </c>
      <c r="E10" s="139" t="s">
        <v>1122</v>
      </c>
      <c r="F10" s="66" t="s">
        <v>45</v>
      </c>
      <c r="G10" s="66" t="s">
        <v>45</v>
      </c>
      <c r="H10" s="66" t="s">
        <v>35</v>
      </c>
      <c r="I10" s="139" t="s">
        <v>154</v>
      </c>
      <c r="J10" s="142" t="s">
        <v>37</v>
      </c>
      <c r="K10" s="146">
        <f>VLOOKUP(A10,'[2]Data from Pivot'!$F$4:$G$224,2,FALSE)</f>
        <v>43264</v>
      </c>
      <c r="L10" s="67" t="s">
        <v>155</v>
      </c>
      <c r="M10" s="147" t="str">
        <f>IFERROR(VLOOKUP(A10,'[1]SQA Test design plan'!$F$4:$K$400,3,FALSE),"")</f>
        <v/>
      </c>
      <c r="N10" s="147" t="str">
        <f>IFERROR(VLOOKUP(A10,'[1]SQA Test design plan'!$F$4:$K$400,4,FALSE),"")</f>
        <v/>
      </c>
      <c r="O10" s="147">
        <v>23</v>
      </c>
      <c r="P10" s="147" t="str">
        <f>IFERROR(VLOOKUP(A10,'[1]SQA Test design plan'!$F$4:$K$400,6,FALSE),"")</f>
        <v/>
      </c>
      <c r="Q10" s="147" t="s">
        <v>2</v>
      </c>
      <c r="R10" s="141">
        <v>43316</v>
      </c>
      <c r="S10" s="141">
        <v>43310</v>
      </c>
      <c r="T10" s="141">
        <v>43312</v>
      </c>
      <c r="U10" s="141">
        <v>43315</v>
      </c>
      <c r="V10" s="141">
        <v>43321</v>
      </c>
      <c r="W10" s="141" t="s">
        <v>1126</v>
      </c>
      <c r="X10" s="141"/>
      <c r="Y10" s="143" t="s">
        <v>39</v>
      </c>
      <c r="Z10" s="144"/>
      <c r="AA10" s="144" t="str">
        <f>IFERROR(VLOOKUP(A10,'[1]RICEW Tracker'!$C$10:$H$95,3,FALSE),"")</f>
        <v/>
      </c>
      <c r="AB10" s="144" t="str">
        <f>IFERROR(VLOOKUP(A10,'[1]RICEW Tracker'!$C$17:$H$95,4,FALSE),"")</f>
        <v/>
      </c>
      <c r="AC10" s="144" t="str">
        <f>IFERROR(VLOOKUP(A10,'[1]RICEW Tracker'!$C$17:$H$95,5,FALSE),"")</f>
        <v/>
      </c>
      <c r="AD10" s="144" t="str">
        <f>IFERROR(VLOOKUP(A10,'[1]RICEW Tracker'!$C$17:$H$95,6,FALSE),"")</f>
        <v/>
      </c>
      <c r="AE10" s="144" t="str">
        <f>IFERROR(VLOOKUP(A10,'[1]RICEW Tracker'!$C$17:$H$95,7,FALSE),"")</f>
        <v/>
      </c>
      <c r="AF10" s="144" t="str">
        <f>IFERROR(VLOOKUP(C10,'[1]RICEW Tracker'!$C$17:$H$95,8,FALSE),"")</f>
        <v/>
      </c>
      <c r="AG10" s="145" t="str">
        <f t="shared" si="0"/>
        <v>Not Started</v>
      </c>
      <c r="AH10" s="184"/>
    </row>
    <row r="11" spans="1:34" x14ac:dyDescent="0.25">
      <c r="A11" s="183" t="s">
        <v>1040</v>
      </c>
      <c r="B11" s="138" t="s">
        <v>1041</v>
      </c>
      <c r="C11" s="138" t="s">
        <v>82</v>
      </c>
      <c r="D11" s="139" t="s">
        <v>69</v>
      </c>
      <c r="E11" s="139" t="s">
        <v>1122</v>
      </c>
      <c r="F11" s="66" t="s">
        <v>45</v>
      </c>
      <c r="G11" s="66" t="s">
        <v>45</v>
      </c>
      <c r="H11" s="66" t="s">
        <v>35</v>
      </c>
      <c r="I11" s="139" t="s">
        <v>154</v>
      </c>
      <c r="J11" s="142" t="s">
        <v>37</v>
      </c>
      <c r="K11" s="141">
        <v>43308</v>
      </c>
      <c r="L11" s="68" t="s">
        <v>38</v>
      </c>
      <c r="M11" s="142" t="str">
        <f>IFERROR(VLOOKUP(A11,'[1]SQA Test design plan'!$F$4:$K$400,3,FALSE),"")</f>
        <v/>
      </c>
      <c r="N11" s="142" t="str">
        <f>IFERROR(VLOOKUP(A11,'[1]SQA Test design plan'!$F$4:$K$400,4,FALSE),"")</f>
        <v/>
      </c>
      <c r="O11" s="142">
        <v>11</v>
      </c>
      <c r="P11" s="142" t="e">
        <f>M11-O11</f>
        <v>#VALUE!</v>
      </c>
      <c r="Q11" s="142" t="s">
        <v>2</v>
      </c>
      <c r="R11" s="141">
        <v>43316</v>
      </c>
      <c r="S11" s="141">
        <v>43310</v>
      </c>
      <c r="T11" s="141">
        <v>43312</v>
      </c>
      <c r="U11" s="141">
        <v>43320</v>
      </c>
      <c r="V11" s="141">
        <v>43321</v>
      </c>
      <c r="W11" s="141" t="s">
        <v>1126</v>
      </c>
      <c r="X11" s="141"/>
      <c r="Y11" s="141" t="s">
        <v>42</v>
      </c>
      <c r="Z11" s="144"/>
      <c r="AA11" s="144" t="str">
        <f>IFERROR(VLOOKUP(A11,'[1]RICEW Tracker'!$C$10:$H$95,3,FALSE),"")</f>
        <v/>
      </c>
      <c r="AB11" s="144" t="str">
        <f>IFERROR(VLOOKUP(A11,'[1]RICEW Tracker'!$C$17:$H$95,4,FALSE),"")</f>
        <v/>
      </c>
      <c r="AC11" s="144" t="str">
        <f>IFERROR(VLOOKUP(A11,'[1]RICEW Tracker'!$C$17:$H$95,5,FALSE),"")</f>
        <v/>
      </c>
      <c r="AD11" s="144" t="str">
        <f>IFERROR(VLOOKUP(A11,'[1]RICEW Tracker'!$C$17:$H$95,6,FALSE),"")</f>
        <v/>
      </c>
      <c r="AE11" s="144" t="str">
        <f>IFERROR(VLOOKUP(A11,'[1]RICEW Tracker'!$C$17:$H$95,7,FALSE),"")</f>
        <v/>
      </c>
      <c r="AF11" s="144" t="str">
        <f>IFERROR(VLOOKUP(C11,'[1]RICEW Tracker'!$C$17:$H$95,8,FALSE),"")</f>
        <v/>
      </c>
      <c r="AG11" s="145" t="str">
        <f t="shared" si="0"/>
        <v>Not Started</v>
      </c>
      <c r="AH11" s="184"/>
    </row>
    <row r="12" spans="1:34" x14ac:dyDescent="0.25">
      <c r="A12" s="183" t="s">
        <v>80</v>
      </c>
      <c r="B12" s="138" t="s">
        <v>81</v>
      </c>
      <c r="C12" s="138" t="s">
        <v>82</v>
      </c>
      <c r="D12" s="139" t="s">
        <v>69</v>
      </c>
      <c r="E12" s="139" t="s">
        <v>1125</v>
      </c>
      <c r="F12" s="66" t="s">
        <v>45</v>
      </c>
      <c r="G12" s="66" t="s">
        <v>34</v>
      </c>
      <c r="H12" s="66" t="s">
        <v>35</v>
      </c>
      <c r="I12" s="139" t="s">
        <v>36</v>
      </c>
      <c r="J12" s="142" t="s">
        <v>37</v>
      </c>
      <c r="K12" s="151">
        <f>VLOOKUP(A12,'[2]Data from Pivot'!$F$4:$G$224,2,FALSE)</f>
        <v>43264</v>
      </c>
      <c r="L12" s="67" t="s">
        <v>38</v>
      </c>
      <c r="M12" s="142">
        <v>5</v>
      </c>
      <c r="N12" s="142" t="str">
        <f>IFERROR(VLOOKUP(A12,'[1]SQA Test design plan'!$F$4:$K$400,4,FALSE),"")</f>
        <v/>
      </c>
      <c r="O12" s="142" t="str">
        <f>IFERROR(VLOOKUP(A12,'[1]SQA Test design plan'!$F$4:$K$400,5,FALSE),"")</f>
        <v/>
      </c>
      <c r="P12" s="142" t="str">
        <f>IFERROR(VLOOKUP(A12,'[1]SQA Test design plan'!$F$4:$K$400,6,FALSE),"")</f>
        <v/>
      </c>
      <c r="Q12" s="142" t="s">
        <v>2</v>
      </c>
      <c r="R12" s="141">
        <v>43298</v>
      </c>
      <c r="S12" s="141">
        <v>43294</v>
      </c>
      <c r="T12" s="141">
        <v>43294</v>
      </c>
      <c r="U12" s="141">
        <v>43297</v>
      </c>
      <c r="V12" s="141">
        <v>43298</v>
      </c>
      <c r="W12" s="141" t="s">
        <v>1126</v>
      </c>
      <c r="X12" s="141"/>
      <c r="Y12" s="141" t="s">
        <v>42</v>
      </c>
      <c r="Z12" s="144"/>
      <c r="AA12" s="144" t="str">
        <f>IFERROR(VLOOKUP(A12,'[1]RICEW Tracker'!$C$10:$H$95,3,FALSE),"")</f>
        <v/>
      </c>
      <c r="AB12" s="144" t="str">
        <f>IFERROR(VLOOKUP(A12,'[1]RICEW Tracker'!$C$17:$H$95,4,FALSE),"")</f>
        <v/>
      </c>
      <c r="AC12" s="144" t="str">
        <f>IFERROR(VLOOKUP(A12,'[1]RICEW Tracker'!$C$17:$H$95,5,FALSE),"")</f>
        <v/>
      </c>
      <c r="AD12" s="144" t="str">
        <f>IFERROR(VLOOKUP(A12,'[1]RICEW Tracker'!$C$17:$H$95,6,FALSE),"")</f>
        <v/>
      </c>
      <c r="AE12" s="144" t="str">
        <f>IFERROR(VLOOKUP(A12,'[1]RICEW Tracker'!$C$17:$H$95,7,FALSE),"")</f>
        <v/>
      </c>
      <c r="AF12" s="144" t="str">
        <f>IFERROR(VLOOKUP(C12,'[1]RICEW Tracker'!$C$17:$H$95,8,FALSE),"")</f>
        <v/>
      </c>
      <c r="AG12" s="145" t="str">
        <f t="shared" si="0"/>
        <v>Not Started</v>
      </c>
      <c r="AH12" s="186"/>
    </row>
    <row r="13" spans="1:34" x14ac:dyDescent="0.25">
      <c r="A13" s="187" t="s">
        <v>83</v>
      </c>
      <c r="B13" s="164" t="s">
        <v>84</v>
      </c>
      <c r="C13" s="164" t="s">
        <v>82</v>
      </c>
      <c r="D13" s="165" t="s">
        <v>69</v>
      </c>
      <c r="E13" s="165" t="s">
        <v>1125</v>
      </c>
      <c r="F13" s="166" t="s">
        <v>45</v>
      </c>
      <c r="G13" s="166" t="s">
        <v>34</v>
      </c>
      <c r="H13" s="166" t="s">
        <v>35</v>
      </c>
      <c r="I13" s="165" t="s">
        <v>36</v>
      </c>
      <c r="J13" s="167" t="s">
        <v>37</v>
      </c>
      <c r="K13" s="168">
        <f>VLOOKUP(A13,'[2]Data from Pivot'!$F$4:$G$224,2,FALSE)</f>
        <v>43264</v>
      </c>
      <c r="L13" s="117" t="s">
        <v>38</v>
      </c>
      <c r="M13" s="167">
        <v>14</v>
      </c>
      <c r="N13" s="142">
        <v>12</v>
      </c>
      <c r="O13" s="142" t="str">
        <f>IFERROR(VLOOKUP(A13,'[1]SQA Test design plan'!$F$4:$K$400,5,FALSE),"")</f>
        <v/>
      </c>
      <c r="P13" s="142">
        <v>2</v>
      </c>
      <c r="Q13" s="167" t="s">
        <v>2</v>
      </c>
      <c r="R13" s="169"/>
      <c r="S13" s="169">
        <v>43292</v>
      </c>
      <c r="T13" s="169">
        <v>43293</v>
      </c>
      <c r="U13" s="169">
        <v>43292</v>
      </c>
      <c r="V13" s="169">
        <v>43293</v>
      </c>
      <c r="W13" s="169" t="s">
        <v>1126</v>
      </c>
      <c r="X13" s="169"/>
      <c r="Y13" s="169" t="s">
        <v>42</v>
      </c>
      <c r="Z13" s="169">
        <v>43293</v>
      </c>
      <c r="AA13" s="170">
        <v>14</v>
      </c>
      <c r="AB13" s="170" t="str">
        <f>IFERROR(VLOOKUP(A13,'[1]RICEW Tracker'!$C$17:$H$95,4,FALSE),"")</f>
        <v/>
      </c>
      <c r="AC13" s="170" t="str">
        <f>IFERROR(VLOOKUP(A13,'[1]RICEW Tracker'!$C$17:$H$95,5,FALSE),"")</f>
        <v/>
      </c>
      <c r="AD13" s="170" t="str">
        <f>IFERROR(VLOOKUP(A13,'[1]RICEW Tracker'!$C$17:$H$95,6,FALSE),"")</f>
        <v/>
      </c>
      <c r="AE13" s="170" t="str">
        <f>IFERROR(VLOOKUP(A13,'[1]RICEW Tracker'!$C$17:$H$95,7,FALSE),"")</f>
        <v/>
      </c>
      <c r="AF13" s="170" t="str">
        <f>IFERROR(VLOOKUP(C13,'[1]RICEW Tracker'!$C$17:$H$95,8,FALSE),"")</f>
        <v/>
      </c>
      <c r="AG13" s="170" t="s">
        <v>1155</v>
      </c>
      <c r="AH13" s="188"/>
    </row>
    <row r="14" spans="1:34" x14ac:dyDescent="0.25">
      <c r="A14" s="187" t="s">
        <v>85</v>
      </c>
      <c r="B14" s="164" t="s">
        <v>86</v>
      </c>
      <c r="C14" s="164" t="s">
        <v>82</v>
      </c>
      <c r="D14" s="165" t="s">
        <v>69</v>
      </c>
      <c r="E14" s="165" t="s">
        <v>1125</v>
      </c>
      <c r="F14" s="166" t="s">
        <v>45</v>
      </c>
      <c r="G14" s="166" t="s">
        <v>34</v>
      </c>
      <c r="H14" s="166" t="s">
        <v>35</v>
      </c>
      <c r="I14" s="165" t="s">
        <v>36</v>
      </c>
      <c r="J14" s="167" t="s">
        <v>37</v>
      </c>
      <c r="K14" s="168">
        <f>VLOOKUP(A14,'[2]Data from Pivot'!$F$4:$G$224,2,FALSE)</f>
        <v>43264</v>
      </c>
      <c r="L14" s="117" t="s">
        <v>38</v>
      </c>
      <c r="M14" s="167">
        <v>7</v>
      </c>
      <c r="N14" s="142" t="str">
        <f>IFERROR(VLOOKUP(A14,'[1]SQA Test design plan'!$F$4:$K$400,4,FALSE),"")</f>
        <v/>
      </c>
      <c r="O14" s="142" t="str">
        <f>IFERROR(VLOOKUP(A14,'[1]SQA Test design plan'!$F$4:$K$400,5,FALSE),"")</f>
        <v/>
      </c>
      <c r="P14" s="142" t="str">
        <f>IFERROR(VLOOKUP(A14,'[1]SQA Test design plan'!$F$4:$K$400,6,FALSE),"")</f>
        <v/>
      </c>
      <c r="Q14" s="167" t="s">
        <v>2</v>
      </c>
      <c r="R14" s="169"/>
      <c r="S14" s="169">
        <v>43278</v>
      </c>
      <c r="T14" s="169">
        <v>43279</v>
      </c>
      <c r="U14" s="169">
        <v>43278</v>
      </c>
      <c r="V14" s="169">
        <v>43279</v>
      </c>
      <c r="W14" s="169" t="s">
        <v>1126</v>
      </c>
      <c r="X14" s="169"/>
      <c r="Y14" s="169" t="s">
        <v>42</v>
      </c>
      <c r="Z14" s="169">
        <v>43292</v>
      </c>
      <c r="AA14" s="170">
        <v>7</v>
      </c>
      <c r="AB14" s="170">
        <v>2</v>
      </c>
      <c r="AC14" s="170" t="str">
        <f>IFERROR(VLOOKUP(A14,'[1]RICEW Tracker'!$C$17:$H$95,5,FALSE),"")</f>
        <v/>
      </c>
      <c r="AD14" s="170" t="str">
        <f>IFERROR(VLOOKUP(A14,'[1]RICEW Tracker'!$C$17:$H$95,6,FALSE),"")</f>
        <v/>
      </c>
      <c r="AE14" s="170" t="str">
        <f>IFERROR(VLOOKUP(A14,'[1]RICEW Tracker'!$C$17:$H$95,7,FALSE),"")</f>
        <v/>
      </c>
      <c r="AF14" s="170" t="str">
        <f>IFERROR(VLOOKUP(C14,'[1]RICEW Tracker'!$C$17:$H$95,8,FALSE),"")</f>
        <v/>
      </c>
      <c r="AG14" s="170" t="s">
        <v>1155</v>
      </c>
      <c r="AH14" s="188"/>
    </row>
    <row r="15" spans="1:34" x14ac:dyDescent="0.25">
      <c r="A15" s="183" t="s">
        <v>87</v>
      </c>
      <c r="B15" s="138" t="s">
        <v>88</v>
      </c>
      <c r="C15" s="138" t="s">
        <v>82</v>
      </c>
      <c r="D15" s="139" t="s">
        <v>69</v>
      </c>
      <c r="E15" s="139" t="s">
        <v>1125</v>
      </c>
      <c r="F15" s="66" t="s">
        <v>45</v>
      </c>
      <c r="G15" s="66" t="s">
        <v>34</v>
      </c>
      <c r="H15" s="66" t="s">
        <v>35</v>
      </c>
      <c r="I15" s="139" t="s">
        <v>36</v>
      </c>
      <c r="J15" s="142" t="s">
        <v>37</v>
      </c>
      <c r="K15" s="151">
        <f>VLOOKUP(A15,'[2]Data from Pivot'!$F$4:$G$224,2,FALSE)</f>
        <v>43264</v>
      </c>
      <c r="L15" s="67" t="s">
        <v>38</v>
      </c>
      <c r="M15" s="142">
        <v>8</v>
      </c>
      <c r="N15" s="142" t="str">
        <f>IFERROR(VLOOKUP(A15,'[1]SQA Test design plan'!$F$4:$K$400,4,FALSE),"")</f>
        <v/>
      </c>
      <c r="O15" s="142" t="str">
        <f>IFERROR(VLOOKUP(A15,'[1]SQA Test design plan'!$F$4:$K$400,5,FALSE),"")</f>
        <v/>
      </c>
      <c r="P15" s="142" t="str">
        <f>IFERROR(VLOOKUP(A15,'[1]SQA Test design plan'!$F$4:$K$400,6,FALSE),"")</f>
        <v/>
      </c>
      <c r="Q15" s="142" t="s">
        <v>2</v>
      </c>
      <c r="R15" s="141">
        <v>43299</v>
      </c>
      <c r="S15" s="141">
        <v>43297</v>
      </c>
      <c r="T15" s="141">
        <v>43297</v>
      </c>
      <c r="U15" s="141">
        <v>43298</v>
      </c>
      <c r="V15" s="141">
        <v>43300</v>
      </c>
      <c r="W15" s="141" t="s">
        <v>1126</v>
      </c>
      <c r="X15" s="141"/>
      <c r="Y15" s="141" t="s">
        <v>42</v>
      </c>
      <c r="Z15" s="145"/>
      <c r="AA15" s="144" t="str">
        <f>IFERROR(VLOOKUP(A15,'[1]RICEW Tracker'!$C$10:$H$95,3,FALSE),"")</f>
        <v/>
      </c>
      <c r="AB15" s="144" t="str">
        <f>IFERROR(VLOOKUP(A15,'[1]RICEW Tracker'!$C$17:$H$95,4,FALSE),"")</f>
        <v/>
      </c>
      <c r="AC15" s="144" t="str">
        <f>IFERROR(VLOOKUP(A15,'[1]RICEW Tracker'!$C$17:$H$95,5,FALSE),"")</f>
        <v/>
      </c>
      <c r="AD15" s="144" t="str">
        <f>IFERROR(VLOOKUP(A15,'[1]RICEW Tracker'!$C$17:$H$95,6,FALSE),"")</f>
        <v/>
      </c>
      <c r="AE15" s="144" t="str">
        <f>IFERROR(VLOOKUP(A15,'[1]RICEW Tracker'!$C$17:$H$95,7,FALSE),"")</f>
        <v/>
      </c>
      <c r="AF15" s="144" t="str">
        <f>IFERROR(VLOOKUP(C15,'[1]RICEW Tracker'!$C$17:$H$95,8,FALSE),"")</f>
        <v/>
      </c>
      <c r="AG15" s="145" t="str">
        <f t="shared" si="0"/>
        <v>Not Started</v>
      </c>
      <c r="AH15" s="186"/>
    </row>
    <row r="16" spans="1:34" x14ac:dyDescent="0.25">
      <c r="A16" s="189" t="s">
        <v>462</v>
      </c>
      <c r="B16" s="157" t="s">
        <v>463</v>
      </c>
      <c r="C16" s="157" t="s">
        <v>82</v>
      </c>
      <c r="D16" s="158" t="s">
        <v>33</v>
      </c>
      <c r="E16" s="158" t="s">
        <v>1122</v>
      </c>
      <c r="F16" s="83" t="s">
        <v>45</v>
      </c>
      <c r="G16" s="83" t="s">
        <v>34</v>
      </c>
      <c r="H16" s="83" t="s">
        <v>35</v>
      </c>
      <c r="I16" s="158" t="s">
        <v>36</v>
      </c>
      <c r="J16" s="159" t="s">
        <v>100</v>
      </c>
      <c r="K16" s="171">
        <v>43287</v>
      </c>
      <c r="L16" s="83" t="s">
        <v>101</v>
      </c>
      <c r="M16" s="161">
        <v>7</v>
      </c>
      <c r="N16" s="142" t="str">
        <f>IFERROR(VLOOKUP(A16,'[1]SQA Test design plan'!$F$4:$K$400,4,FALSE),"")</f>
        <v/>
      </c>
      <c r="O16" s="142"/>
      <c r="P16" s="142">
        <f t="shared" ref="P16:P21" si="2">M16-O16</f>
        <v>7</v>
      </c>
      <c r="Q16" s="161" t="s">
        <v>2</v>
      </c>
      <c r="R16" s="162">
        <v>43314</v>
      </c>
      <c r="S16" s="162">
        <v>43322</v>
      </c>
      <c r="T16" s="162">
        <v>43322</v>
      </c>
      <c r="U16" s="162">
        <v>43322</v>
      </c>
      <c r="V16" s="162">
        <v>43322</v>
      </c>
      <c r="W16" s="162" t="s">
        <v>1126</v>
      </c>
      <c r="X16" s="162" t="s">
        <v>1127</v>
      </c>
      <c r="Y16" s="162" t="s">
        <v>102</v>
      </c>
      <c r="Z16" s="163"/>
      <c r="AA16" s="163" t="str">
        <f>IFERROR(VLOOKUP(A16,'[1]RICEW Tracker'!$C$10:$H$95,3,FALSE),"")</f>
        <v/>
      </c>
      <c r="AB16" s="163" t="str">
        <f>IFERROR(VLOOKUP(A16,'[1]RICEW Tracker'!$C$17:$H$95,4,FALSE),"")</f>
        <v/>
      </c>
      <c r="AC16" s="163" t="str">
        <f>IFERROR(VLOOKUP(A16,'[1]RICEW Tracker'!$C$17:$H$95,5,FALSE),"")</f>
        <v/>
      </c>
      <c r="AD16" s="163" t="str">
        <f>IFERROR(VLOOKUP(A16,'[1]RICEW Tracker'!$C$17:$H$95,6,FALSE),"")</f>
        <v/>
      </c>
      <c r="AE16" s="163" t="str">
        <f>IFERROR(VLOOKUP(A16,'[1]RICEW Tracker'!$C$17:$H$95,7,FALSE),"")</f>
        <v/>
      </c>
      <c r="AF16" s="163" t="str">
        <f>IFERROR(VLOOKUP(C16,'[1]RICEW Tracker'!$C$17:$H$95,8,FALSE),"")</f>
        <v/>
      </c>
      <c r="AG16" s="163" t="str">
        <f t="shared" si="0"/>
        <v>Not Started</v>
      </c>
      <c r="AH16" s="190"/>
    </row>
    <row r="17" spans="1:34" x14ac:dyDescent="0.25">
      <c r="A17" s="183" t="s">
        <v>466</v>
      </c>
      <c r="B17" s="138" t="s">
        <v>467</v>
      </c>
      <c r="C17" s="138" t="s">
        <v>82</v>
      </c>
      <c r="D17" s="139" t="s">
        <v>33</v>
      </c>
      <c r="E17" s="139" t="s">
        <v>1124</v>
      </c>
      <c r="F17" s="66" t="s">
        <v>45</v>
      </c>
      <c r="G17" s="66" t="s">
        <v>34</v>
      </c>
      <c r="H17" s="66" t="s">
        <v>35</v>
      </c>
      <c r="I17" s="139" t="s">
        <v>36</v>
      </c>
      <c r="J17" s="140" t="s">
        <v>37</v>
      </c>
      <c r="K17" s="152">
        <v>43287</v>
      </c>
      <c r="L17" s="66" t="s">
        <v>101</v>
      </c>
      <c r="M17" s="142">
        <v>11</v>
      </c>
      <c r="N17" s="142" t="str">
        <f>IFERROR(VLOOKUP(A17,'[1]SQA Test design plan'!$F$4:$K$400,4,FALSE),"")</f>
        <v/>
      </c>
      <c r="O17" s="142"/>
      <c r="P17" s="142">
        <f t="shared" si="2"/>
        <v>11</v>
      </c>
      <c r="Q17" s="142" t="s">
        <v>2</v>
      </c>
      <c r="R17" s="141">
        <v>43314</v>
      </c>
      <c r="S17" s="141">
        <v>43315</v>
      </c>
      <c r="T17" s="141">
        <v>43315</v>
      </c>
      <c r="U17" s="141">
        <v>43318</v>
      </c>
      <c r="V17" s="141">
        <v>43321</v>
      </c>
      <c r="W17" s="141" t="s">
        <v>1126</v>
      </c>
      <c r="X17" s="141"/>
      <c r="Y17" s="141" t="s">
        <v>102</v>
      </c>
      <c r="Z17" s="144"/>
      <c r="AA17" s="144" t="str">
        <f>IFERROR(VLOOKUP(A17,'[1]RICEW Tracker'!$C$10:$H$95,3,FALSE),"")</f>
        <v/>
      </c>
      <c r="AB17" s="144" t="str">
        <f>IFERROR(VLOOKUP(A17,'[1]RICEW Tracker'!$C$17:$H$95,4,FALSE),"")</f>
        <v/>
      </c>
      <c r="AC17" s="144" t="str">
        <f>IFERROR(VLOOKUP(A17,'[1]RICEW Tracker'!$C$17:$H$95,5,FALSE),"")</f>
        <v/>
      </c>
      <c r="AD17" s="144" t="str">
        <f>IFERROR(VLOOKUP(A17,'[1]RICEW Tracker'!$C$17:$H$95,6,FALSE),"")</f>
        <v/>
      </c>
      <c r="AE17" s="144" t="str">
        <f>IFERROR(VLOOKUP(A17,'[1]RICEW Tracker'!$C$17:$H$95,7,FALSE),"")</f>
        <v/>
      </c>
      <c r="AF17" s="144" t="str">
        <f>IFERROR(VLOOKUP(C17,'[1]RICEW Tracker'!$C$17:$H$95,8,FALSE),"")</f>
        <v/>
      </c>
      <c r="AG17" s="145" t="str">
        <f t="shared" si="0"/>
        <v>Not Started</v>
      </c>
      <c r="AH17" s="184"/>
    </row>
    <row r="18" spans="1:34" x14ac:dyDescent="0.25">
      <c r="A18" s="183" t="s">
        <v>472</v>
      </c>
      <c r="B18" s="138" t="s">
        <v>473</v>
      </c>
      <c r="C18" s="138" t="s">
        <v>82</v>
      </c>
      <c r="D18" s="139" t="s">
        <v>33</v>
      </c>
      <c r="E18" s="139" t="s">
        <v>1124</v>
      </c>
      <c r="F18" s="66" t="s">
        <v>34</v>
      </c>
      <c r="G18" s="66" t="s">
        <v>34</v>
      </c>
      <c r="H18" s="66" t="s">
        <v>35</v>
      </c>
      <c r="I18" s="139" t="s">
        <v>36</v>
      </c>
      <c r="J18" s="142" t="s">
        <v>37</v>
      </c>
      <c r="K18" s="154" t="str">
        <f>IFERROR(VLOOKUP(A18,'[1]SQA Test design plan'!$F$4:$K$400,2,FALSE),"")</f>
        <v/>
      </c>
      <c r="L18" s="68" t="s">
        <v>155</v>
      </c>
      <c r="M18" s="142">
        <v>6</v>
      </c>
      <c r="N18" s="142" t="str">
        <f>IFERROR(VLOOKUP(A18,'[1]SQA Test design plan'!$F$4:$K$400,4,FALSE),"")</f>
        <v/>
      </c>
      <c r="O18" s="142">
        <f>ROUND(M18*80%,0)</f>
        <v>5</v>
      </c>
      <c r="P18" s="142">
        <f t="shared" si="2"/>
        <v>1</v>
      </c>
      <c r="Q18" s="142" t="s">
        <v>2</v>
      </c>
      <c r="R18" s="141">
        <v>43290</v>
      </c>
      <c r="S18" s="141">
        <v>43318</v>
      </c>
      <c r="T18" s="141">
        <v>43318</v>
      </c>
      <c r="U18" s="141">
        <v>43318</v>
      </c>
      <c r="V18" s="141">
        <v>43322</v>
      </c>
      <c r="W18" s="141" t="s">
        <v>1126</v>
      </c>
      <c r="X18" s="141"/>
      <c r="Y18" s="141" t="s">
        <v>42</v>
      </c>
      <c r="Z18" s="144"/>
      <c r="AA18" s="144" t="str">
        <f>IFERROR(VLOOKUP(A18,'[1]RICEW Tracker'!$C$10:$H$95,3,FALSE),"")</f>
        <v/>
      </c>
      <c r="AB18" s="144" t="str">
        <f>IFERROR(VLOOKUP(A18,'[1]RICEW Tracker'!$C$17:$H$95,4,FALSE),"")</f>
        <v/>
      </c>
      <c r="AC18" s="144" t="str">
        <f>IFERROR(VLOOKUP(A18,'[1]RICEW Tracker'!$C$17:$H$95,5,FALSE),"")</f>
        <v/>
      </c>
      <c r="AD18" s="144" t="str">
        <f>IFERROR(VLOOKUP(A18,'[1]RICEW Tracker'!$C$17:$H$95,6,FALSE),"")</f>
        <v/>
      </c>
      <c r="AE18" s="144" t="str">
        <f>IFERROR(VLOOKUP(A18,'[1]RICEW Tracker'!$C$17:$H$95,7,FALSE),"")</f>
        <v/>
      </c>
      <c r="AF18" s="144" t="str">
        <f>IFERROR(VLOOKUP(C18,'[1]RICEW Tracker'!$C$17:$H$95,8,FALSE),"")</f>
        <v/>
      </c>
      <c r="AG18" s="145" t="str">
        <f t="shared" si="0"/>
        <v>Not Started</v>
      </c>
      <c r="AH18" s="184"/>
    </row>
    <row r="19" spans="1:34" x14ac:dyDescent="0.25">
      <c r="A19" s="183" t="s">
        <v>712</v>
      </c>
      <c r="B19" s="138" t="s">
        <v>713</v>
      </c>
      <c r="C19" s="138" t="s">
        <v>82</v>
      </c>
      <c r="D19" s="139" t="s">
        <v>66</v>
      </c>
      <c r="E19" s="139" t="s">
        <v>1124</v>
      </c>
      <c r="F19" s="66" t="s">
        <v>45</v>
      </c>
      <c r="G19" s="66" t="s">
        <v>34</v>
      </c>
      <c r="H19" s="66" t="s">
        <v>35</v>
      </c>
      <c r="I19" s="139" t="s">
        <v>36</v>
      </c>
      <c r="J19" s="142" t="s">
        <v>37</v>
      </c>
      <c r="K19" s="141">
        <f>VLOOKUP(A19,'[2]Data from Pivot'!$F$4:$G$224,2,FALSE)</f>
        <v>43266</v>
      </c>
      <c r="L19" s="67" t="s">
        <v>155</v>
      </c>
      <c r="M19" s="147">
        <v>12</v>
      </c>
      <c r="N19" s="147" t="str">
        <f>IFERROR(VLOOKUP(A19,'[1]SQA Test design plan'!$F$4:$K$400,4,FALSE),"")</f>
        <v/>
      </c>
      <c r="O19" s="147">
        <f>ROUND(M19*80%,0)</f>
        <v>10</v>
      </c>
      <c r="P19" s="147">
        <f t="shared" si="2"/>
        <v>2</v>
      </c>
      <c r="Q19" s="147" t="s">
        <v>2</v>
      </c>
      <c r="R19" s="141">
        <v>43301</v>
      </c>
      <c r="S19" s="141">
        <v>43297</v>
      </c>
      <c r="T19" s="141">
        <v>43305</v>
      </c>
      <c r="U19" s="141">
        <v>43297</v>
      </c>
      <c r="V19" s="141">
        <v>43301</v>
      </c>
      <c r="W19" s="141" t="s">
        <v>1126</v>
      </c>
      <c r="X19" s="141"/>
      <c r="Y19" s="141" t="s">
        <v>42</v>
      </c>
      <c r="Z19" s="144"/>
      <c r="AA19" s="144" t="str">
        <f>IFERROR(VLOOKUP(A19,'[1]RICEW Tracker'!$C$10:$H$95,3,FALSE),"")</f>
        <v/>
      </c>
      <c r="AB19" s="144" t="str">
        <f>IFERROR(VLOOKUP(A19,'[1]RICEW Tracker'!$C$17:$H$95,4,FALSE),"")</f>
        <v/>
      </c>
      <c r="AC19" s="144" t="str">
        <f>IFERROR(VLOOKUP(A19,'[1]RICEW Tracker'!$C$17:$H$95,5,FALSE),"")</f>
        <v/>
      </c>
      <c r="AD19" s="144" t="str">
        <f>IFERROR(VLOOKUP(A19,'[1]RICEW Tracker'!$C$17:$H$95,6,FALSE),"")</f>
        <v/>
      </c>
      <c r="AE19" s="144" t="str">
        <f>IFERROR(VLOOKUP(A19,'[1]RICEW Tracker'!$C$17:$H$95,7,FALSE),"")</f>
        <v/>
      </c>
      <c r="AF19" s="144" t="str">
        <f>IFERROR(VLOOKUP(C19,'[1]RICEW Tracker'!$C$17:$H$95,8,FALSE),"")</f>
        <v/>
      </c>
      <c r="AG19" s="145" t="str">
        <f t="shared" si="0"/>
        <v>Not Started</v>
      </c>
      <c r="AH19" s="184"/>
    </row>
    <row r="20" spans="1:34" x14ac:dyDescent="0.25">
      <c r="A20" s="191" t="s">
        <v>718</v>
      </c>
      <c r="B20" s="172" t="s">
        <v>719</v>
      </c>
      <c r="C20" s="172" t="s">
        <v>82</v>
      </c>
      <c r="D20" s="173" t="s">
        <v>66</v>
      </c>
      <c r="E20" s="173" t="s">
        <v>1124</v>
      </c>
      <c r="F20" s="93" t="s">
        <v>45</v>
      </c>
      <c r="G20" s="93" t="s">
        <v>34</v>
      </c>
      <c r="H20" s="93" t="s">
        <v>35</v>
      </c>
      <c r="I20" s="173" t="s">
        <v>36</v>
      </c>
      <c r="J20" s="174" t="s">
        <v>100</v>
      </c>
      <c r="K20" s="175">
        <v>43287</v>
      </c>
      <c r="L20" s="93" t="s">
        <v>101</v>
      </c>
      <c r="M20" s="176">
        <v>10</v>
      </c>
      <c r="N20" s="142" t="str">
        <f>IFERROR(VLOOKUP(A20,'[1]SQA Test design plan'!$F$4:$K$400,4,FALSE),"")</f>
        <v/>
      </c>
      <c r="O20" s="142"/>
      <c r="P20" s="142">
        <f t="shared" si="2"/>
        <v>10</v>
      </c>
      <c r="Q20" s="176" t="s">
        <v>2</v>
      </c>
      <c r="R20" s="177">
        <v>43313</v>
      </c>
      <c r="S20" s="177">
        <v>43337</v>
      </c>
      <c r="T20" s="177">
        <v>43337</v>
      </c>
      <c r="U20" s="177">
        <v>43321</v>
      </c>
      <c r="V20" s="177">
        <v>43321</v>
      </c>
      <c r="W20" s="177" t="s">
        <v>1126</v>
      </c>
      <c r="X20" s="177" t="s">
        <v>1128</v>
      </c>
      <c r="Y20" s="177" t="s">
        <v>102</v>
      </c>
      <c r="Z20" s="178"/>
      <c r="AA20" s="178" t="str">
        <f>IFERROR(VLOOKUP(A20,'[1]RICEW Tracker'!$C$10:$H$95,3,FALSE),"")</f>
        <v/>
      </c>
      <c r="AB20" s="178" t="str">
        <f>IFERROR(VLOOKUP(A20,'[1]RICEW Tracker'!$C$17:$H$95,4,FALSE),"")</f>
        <v/>
      </c>
      <c r="AC20" s="178" t="str">
        <f>IFERROR(VLOOKUP(A20,'[1]RICEW Tracker'!$C$17:$H$95,5,FALSE),"")</f>
        <v/>
      </c>
      <c r="AD20" s="178" t="str">
        <f>IFERROR(VLOOKUP(A20,'[1]RICEW Tracker'!$C$17:$H$95,6,FALSE),"")</f>
        <v/>
      </c>
      <c r="AE20" s="178" t="str">
        <f>IFERROR(VLOOKUP(A20,'[1]RICEW Tracker'!$C$17:$H$95,7,FALSE),"")</f>
        <v/>
      </c>
      <c r="AF20" s="178" t="str">
        <f>IFERROR(VLOOKUP(C20,'[1]RICEW Tracker'!$C$17:$H$95,8,FALSE),"")</f>
        <v/>
      </c>
      <c r="AG20" s="178" t="str">
        <f t="shared" si="0"/>
        <v>Not Started</v>
      </c>
      <c r="AH20" s="192"/>
    </row>
    <row r="21" spans="1:34" x14ac:dyDescent="0.25">
      <c r="A21" s="191" t="s">
        <v>720</v>
      </c>
      <c r="B21" s="172" t="s">
        <v>721</v>
      </c>
      <c r="C21" s="172" t="s">
        <v>82</v>
      </c>
      <c r="D21" s="173" t="s">
        <v>66</v>
      </c>
      <c r="E21" s="173" t="s">
        <v>1124</v>
      </c>
      <c r="F21" s="93" t="s">
        <v>34</v>
      </c>
      <c r="G21" s="93" t="s">
        <v>34</v>
      </c>
      <c r="H21" s="93" t="s">
        <v>35</v>
      </c>
      <c r="I21" s="173" t="s">
        <v>36</v>
      </c>
      <c r="J21" s="174" t="s">
        <v>100</v>
      </c>
      <c r="K21" s="175">
        <v>43294</v>
      </c>
      <c r="L21" s="93" t="s">
        <v>101</v>
      </c>
      <c r="M21" s="176">
        <v>1</v>
      </c>
      <c r="N21" s="142" t="str">
        <f>IFERROR(VLOOKUP(A21,'[1]SQA Test design plan'!$F$4:$K$400,4,FALSE),"")</f>
        <v/>
      </c>
      <c r="O21" s="142"/>
      <c r="P21" s="142">
        <f t="shared" si="2"/>
        <v>1</v>
      </c>
      <c r="Q21" s="176" t="s">
        <v>2</v>
      </c>
      <c r="R21" s="177">
        <v>43313</v>
      </c>
      <c r="S21" s="177">
        <v>43337</v>
      </c>
      <c r="T21" s="177">
        <v>43337</v>
      </c>
      <c r="U21" s="177">
        <v>43321</v>
      </c>
      <c r="V21" s="177">
        <v>43321</v>
      </c>
      <c r="W21" s="177" t="s">
        <v>1126</v>
      </c>
      <c r="X21" s="177" t="s">
        <v>1128</v>
      </c>
      <c r="Y21" s="177" t="s">
        <v>102</v>
      </c>
      <c r="Z21" s="178"/>
      <c r="AA21" s="178" t="str">
        <f>IFERROR(VLOOKUP(A21,'[1]RICEW Tracker'!$C$10:$H$95,3,FALSE),"")</f>
        <v/>
      </c>
      <c r="AB21" s="178" t="str">
        <f>IFERROR(VLOOKUP(A21,'[1]RICEW Tracker'!$C$17:$H$95,4,FALSE),"")</f>
        <v/>
      </c>
      <c r="AC21" s="178" t="str">
        <f>IFERROR(VLOOKUP(A21,'[1]RICEW Tracker'!$C$17:$H$95,5,FALSE),"")</f>
        <v/>
      </c>
      <c r="AD21" s="178" t="str">
        <f>IFERROR(VLOOKUP(A21,'[1]RICEW Tracker'!$C$17:$H$95,6,FALSE),"")</f>
        <v/>
      </c>
      <c r="AE21" s="178" t="str">
        <f>IFERROR(VLOOKUP(A21,'[1]RICEW Tracker'!$C$17:$H$95,7,FALSE),"")</f>
        <v/>
      </c>
      <c r="AF21" s="178" t="str">
        <f>IFERROR(VLOOKUP(C21,'[1]RICEW Tracker'!$C$17:$H$95,8,FALSE),"")</f>
        <v/>
      </c>
      <c r="AG21" s="178" t="str">
        <f t="shared" si="0"/>
        <v>Not Started</v>
      </c>
      <c r="AH21" s="192"/>
    </row>
    <row r="22" spans="1:34" x14ac:dyDescent="0.25">
      <c r="A22" s="183" t="s">
        <v>1002</v>
      </c>
      <c r="B22" s="138" t="s">
        <v>1003</v>
      </c>
      <c r="C22" s="138" t="s">
        <v>82</v>
      </c>
      <c r="D22" s="139" t="s">
        <v>69</v>
      </c>
      <c r="E22" s="139" t="s">
        <v>1125</v>
      </c>
      <c r="F22" s="66" t="s">
        <v>34</v>
      </c>
      <c r="G22" s="66" t="s">
        <v>34</v>
      </c>
      <c r="H22" s="66" t="s">
        <v>35</v>
      </c>
      <c r="I22" s="139" t="s">
        <v>36</v>
      </c>
      <c r="J22" s="142" t="s">
        <v>37</v>
      </c>
      <c r="K22" s="151" t="str">
        <f>IFERROR(VLOOKUP($B$13,'[1]SQA Test design plan'!$F$4:$K$400,2,FALSE),"")</f>
        <v/>
      </c>
      <c r="L22" s="67" t="s">
        <v>38</v>
      </c>
      <c r="M22" s="142">
        <v>8</v>
      </c>
      <c r="N22" s="142" t="str">
        <f>IFERROR(VLOOKUP(A22,'[1]SQA Test design plan'!$F$4:$K$400,4,FALSE),"")</f>
        <v/>
      </c>
      <c r="O22" s="142" t="str">
        <f>IFERROR(VLOOKUP(A22,'[1]SQA Test design plan'!$F$4:$K$400,5,FALSE),"")</f>
        <v/>
      </c>
      <c r="P22" s="142" t="str">
        <f>IFERROR(VLOOKUP(A22,'[1]SQA Test design plan'!$F$4:$K$400,6,FALSE),"")</f>
        <v/>
      </c>
      <c r="Q22" s="142" t="s">
        <v>2</v>
      </c>
      <c r="R22" s="141">
        <v>43298</v>
      </c>
      <c r="S22" s="141">
        <v>43299</v>
      </c>
      <c r="T22" s="141">
        <v>43299</v>
      </c>
      <c r="U22" s="141">
        <v>43300</v>
      </c>
      <c r="V22" s="141">
        <v>43301</v>
      </c>
      <c r="W22" s="141" t="s">
        <v>1126</v>
      </c>
      <c r="X22" s="141"/>
      <c r="Y22" s="141" t="s">
        <v>42</v>
      </c>
      <c r="Z22" s="145"/>
      <c r="AA22" s="144" t="str">
        <f>IFERROR(VLOOKUP(A22,'[1]RICEW Tracker'!$C$10:$H$95,3,FALSE),"")</f>
        <v/>
      </c>
      <c r="AB22" s="144" t="str">
        <f>IFERROR(VLOOKUP(A22,'[1]RICEW Tracker'!$C$17:$H$95,4,FALSE),"")</f>
        <v/>
      </c>
      <c r="AC22" s="144" t="str">
        <f>IFERROR(VLOOKUP(A22,'[1]RICEW Tracker'!$C$17:$H$95,5,FALSE),"")</f>
        <v/>
      </c>
      <c r="AD22" s="144" t="str">
        <f>IFERROR(VLOOKUP(A22,'[1]RICEW Tracker'!$C$17:$H$95,6,FALSE),"")</f>
        <v/>
      </c>
      <c r="AE22" s="144" t="str">
        <f>IFERROR(VLOOKUP(A22,'[1]RICEW Tracker'!$C$17:$H$95,7,FALSE),"")</f>
        <v/>
      </c>
      <c r="AF22" s="144" t="str">
        <f>IFERROR(VLOOKUP(C22,'[1]RICEW Tracker'!$C$17:$H$95,8,FALSE),"")</f>
        <v/>
      </c>
      <c r="AG22" s="145" t="str">
        <f t="shared" si="0"/>
        <v>Not Started</v>
      </c>
      <c r="AH22" s="184"/>
    </row>
    <row r="23" spans="1:34" x14ac:dyDescent="0.25">
      <c r="A23" s="183" t="s">
        <v>1008</v>
      </c>
      <c r="B23" s="138" t="s">
        <v>1009</v>
      </c>
      <c r="C23" s="138" t="s">
        <v>82</v>
      </c>
      <c r="D23" s="139" t="s">
        <v>69</v>
      </c>
      <c r="E23" s="139" t="s">
        <v>1125</v>
      </c>
      <c r="F23" s="66" t="s">
        <v>34</v>
      </c>
      <c r="G23" s="66" t="s">
        <v>34</v>
      </c>
      <c r="H23" s="66" t="s">
        <v>35</v>
      </c>
      <c r="I23" s="139" t="s">
        <v>36</v>
      </c>
      <c r="J23" s="142" t="s">
        <v>37</v>
      </c>
      <c r="K23" s="151" t="str">
        <f>IFERROR(VLOOKUP($B$13,'[1]SQA Test design plan'!$F$4:$K$400,2,FALSE),"")</f>
        <v/>
      </c>
      <c r="L23" s="67" t="s">
        <v>38</v>
      </c>
      <c r="M23" s="142">
        <v>6</v>
      </c>
      <c r="N23" s="142" t="str">
        <f>IFERROR(VLOOKUP(A23,'[1]SQA Test design plan'!$F$4:$K$400,4,FALSE),"")</f>
        <v/>
      </c>
      <c r="O23" s="142" t="str">
        <f>IFERROR(VLOOKUP(A23,'[1]SQA Test design plan'!$F$4:$K$400,5,FALSE),"")</f>
        <v/>
      </c>
      <c r="P23" s="142" t="str">
        <f>IFERROR(VLOOKUP(A23,'[1]SQA Test design plan'!$F$4:$K$400,6,FALSE),"")</f>
        <v/>
      </c>
      <c r="Q23" s="142" t="s">
        <v>2</v>
      </c>
      <c r="R23" s="141">
        <v>43298</v>
      </c>
      <c r="S23" s="141">
        <v>43301</v>
      </c>
      <c r="T23" s="141">
        <v>43301</v>
      </c>
      <c r="U23" s="141">
        <v>43304</v>
      </c>
      <c r="V23" s="141">
        <v>43305</v>
      </c>
      <c r="W23" s="141" t="s">
        <v>1126</v>
      </c>
      <c r="X23" s="141"/>
      <c r="Y23" s="141" t="s">
        <v>42</v>
      </c>
      <c r="Z23" s="144"/>
      <c r="AA23" s="144" t="str">
        <f>IFERROR(VLOOKUP(A23,'[1]RICEW Tracker'!$C$10:$H$95,3,FALSE),"")</f>
        <v/>
      </c>
      <c r="AB23" s="144" t="str">
        <f>IFERROR(VLOOKUP(A23,'[1]RICEW Tracker'!$C$17:$H$95,4,FALSE),"")</f>
        <v/>
      </c>
      <c r="AC23" s="144" t="str">
        <f>IFERROR(VLOOKUP(A23,'[1]RICEW Tracker'!$C$17:$H$95,5,FALSE),"")</f>
        <v/>
      </c>
      <c r="AD23" s="144" t="str">
        <f>IFERROR(VLOOKUP(A23,'[1]RICEW Tracker'!$C$17:$H$95,6,FALSE),"")</f>
        <v/>
      </c>
      <c r="AE23" s="144" t="str">
        <f>IFERROR(VLOOKUP(A23,'[1]RICEW Tracker'!$C$17:$H$95,7,FALSE),"")</f>
        <v/>
      </c>
      <c r="AF23" s="144" t="str">
        <f>IFERROR(VLOOKUP(C23,'[1]RICEW Tracker'!$C$17:$H$95,8,FALSE),"")</f>
        <v/>
      </c>
      <c r="AG23" s="145" t="str">
        <f t="shared" ref="AG23:AG43" si="3">IFERROR(IF(AND(AA23&gt;0,AB23=0,AC23=0,AD23=0,AE23="",M23=AA23),"Completed",IF(AND(AA23="",AB23="",AC23="",AD23="",AE23=""),"Not Started","Pending")),"")</f>
        <v>Not Started</v>
      </c>
      <c r="AH23" s="184"/>
    </row>
    <row r="24" spans="1:34" x14ac:dyDescent="0.25">
      <c r="A24" s="183" t="s">
        <v>1010</v>
      </c>
      <c r="B24" s="138" t="s">
        <v>1011</v>
      </c>
      <c r="C24" s="138" t="s">
        <v>82</v>
      </c>
      <c r="D24" s="139" t="s">
        <v>69</v>
      </c>
      <c r="E24" s="139" t="s">
        <v>1125</v>
      </c>
      <c r="F24" s="66" t="s">
        <v>34</v>
      </c>
      <c r="G24" s="66" t="s">
        <v>34</v>
      </c>
      <c r="H24" s="66" t="s">
        <v>35</v>
      </c>
      <c r="I24" s="139" t="s">
        <v>36</v>
      </c>
      <c r="J24" s="142" t="s">
        <v>37</v>
      </c>
      <c r="K24" s="151">
        <f>VLOOKUP(A24,'[2]Data from Pivot'!$F$4:$G$224,2,FALSE)</f>
        <v>43264</v>
      </c>
      <c r="L24" s="67" t="s">
        <v>38</v>
      </c>
      <c r="M24" s="142">
        <v>6</v>
      </c>
      <c r="N24" s="142" t="str">
        <f>IFERROR(VLOOKUP(A24,'[1]SQA Test design plan'!$F$4:$K$400,4,FALSE),"")</f>
        <v/>
      </c>
      <c r="O24" s="142" t="str">
        <f>IFERROR(VLOOKUP(A24,'[1]SQA Test design plan'!$F$4:$K$400,5,FALSE),"")</f>
        <v/>
      </c>
      <c r="P24" s="142" t="str">
        <f>IFERROR(VLOOKUP(A24,'[1]SQA Test design plan'!$F$4:$K$400,6,FALSE),"")</f>
        <v/>
      </c>
      <c r="Q24" s="142" t="s">
        <v>2</v>
      </c>
      <c r="R24" s="141">
        <v>43298</v>
      </c>
      <c r="S24" s="141">
        <v>43304</v>
      </c>
      <c r="T24" s="141">
        <v>43304</v>
      </c>
      <c r="U24" s="141">
        <v>43305</v>
      </c>
      <c r="V24" s="141">
        <v>43306</v>
      </c>
      <c r="W24" s="141" t="s">
        <v>1126</v>
      </c>
      <c r="X24" s="141"/>
      <c r="Y24" s="141" t="s">
        <v>42</v>
      </c>
      <c r="Z24" s="144"/>
      <c r="AA24" s="144" t="str">
        <f>IFERROR(VLOOKUP(A24,'[1]RICEW Tracker'!$C$10:$H$95,3,FALSE),"")</f>
        <v/>
      </c>
      <c r="AB24" s="144" t="str">
        <f>IFERROR(VLOOKUP(A24,'[1]RICEW Tracker'!$C$17:$H$95,4,FALSE),"")</f>
        <v/>
      </c>
      <c r="AC24" s="144" t="str">
        <f>IFERROR(VLOOKUP(A24,'[1]RICEW Tracker'!$C$17:$H$95,5,FALSE),"")</f>
        <v/>
      </c>
      <c r="AD24" s="144" t="str">
        <f>IFERROR(VLOOKUP(A24,'[1]RICEW Tracker'!$C$17:$H$95,6,FALSE),"")</f>
        <v/>
      </c>
      <c r="AE24" s="144" t="str">
        <f>IFERROR(VLOOKUP(A24,'[1]RICEW Tracker'!$C$17:$H$95,7,FALSE),"")</f>
        <v/>
      </c>
      <c r="AF24" s="144" t="str">
        <f>IFERROR(VLOOKUP(C24,'[1]RICEW Tracker'!$C$17:$H$95,8,FALSE),"")</f>
        <v/>
      </c>
      <c r="AG24" s="145" t="str">
        <f t="shared" si="3"/>
        <v>Not Started</v>
      </c>
      <c r="AH24" s="184"/>
    </row>
    <row r="25" spans="1:34" x14ac:dyDescent="0.25">
      <c r="A25" s="189" t="s">
        <v>1014</v>
      </c>
      <c r="B25" s="157" t="s">
        <v>1015</v>
      </c>
      <c r="C25" s="157" t="s">
        <v>82</v>
      </c>
      <c r="D25" s="158" t="s">
        <v>69</v>
      </c>
      <c r="E25" s="158" t="s">
        <v>1125</v>
      </c>
      <c r="F25" s="83" t="s">
        <v>34</v>
      </c>
      <c r="G25" s="83" t="s">
        <v>34</v>
      </c>
      <c r="H25" s="83" t="s">
        <v>35</v>
      </c>
      <c r="I25" s="158" t="s">
        <v>36</v>
      </c>
      <c r="J25" s="159" t="s">
        <v>100</v>
      </c>
      <c r="K25" s="160">
        <v>43294</v>
      </c>
      <c r="L25" s="83" t="s">
        <v>101</v>
      </c>
      <c r="M25" s="161">
        <v>7</v>
      </c>
      <c r="N25" s="142" t="str">
        <f>IFERROR(VLOOKUP(A25,'[1]SQA Test design plan'!$F$4:$K$400,4,FALSE),"")</f>
        <v/>
      </c>
      <c r="O25" s="142"/>
      <c r="P25" s="142">
        <f>M25-O25</f>
        <v>7</v>
      </c>
      <c r="Q25" s="161" t="s">
        <v>2</v>
      </c>
      <c r="R25" s="162">
        <v>43314</v>
      </c>
      <c r="S25" s="162">
        <v>43322</v>
      </c>
      <c r="T25" s="162">
        <v>43322</v>
      </c>
      <c r="U25" s="162">
        <v>43322</v>
      </c>
      <c r="V25" s="162">
        <v>43322</v>
      </c>
      <c r="W25" s="162" t="s">
        <v>1126</v>
      </c>
      <c r="X25" s="162" t="s">
        <v>1127</v>
      </c>
      <c r="Y25" s="162" t="s">
        <v>102</v>
      </c>
      <c r="Z25" s="163"/>
      <c r="AA25" s="163" t="str">
        <f>IFERROR(VLOOKUP(A25,'[1]RICEW Tracker'!$C$10:$H$95,3,FALSE),"")</f>
        <v/>
      </c>
      <c r="AB25" s="163" t="str">
        <f>IFERROR(VLOOKUP(A25,'[1]RICEW Tracker'!$C$17:$H$95,4,FALSE),"")</f>
        <v/>
      </c>
      <c r="AC25" s="163" t="str">
        <f>IFERROR(VLOOKUP(A25,'[1]RICEW Tracker'!$C$17:$H$95,5,FALSE),"")</f>
        <v/>
      </c>
      <c r="AD25" s="163" t="str">
        <f>IFERROR(VLOOKUP(A25,'[1]RICEW Tracker'!$C$17:$H$95,6,FALSE),"")</f>
        <v/>
      </c>
      <c r="AE25" s="163" t="str">
        <f>IFERROR(VLOOKUP(A25,'[1]RICEW Tracker'!$C$17:$H$95,7,FALSE),"")</f>
        <v/>
      </c>
      <c r="AF25" s="163" t="str">
        <f>IFERROR(VLOOKUP(C25,'[1]RICEW Tracker'!$C$17:$H$95,8,FALSE),"")</f>
        <v/>
      </c>
      <c r="AG25" s="163" t="str">
        <f t="shared" si="3"/>
        <v>Not Started</v>
      </c>
      <c r="AH25" s="190"/>
    </row>
    <row r="26" spans="1:34" x14ac:dyDescent="0.25">
      <c r="A26" s="183" t="s">
        <v>1020</v>
      </c>
      <c r="B26" s="138" t="s">
        <v>1021</v>
      </c>
      <c r="C26" s="138" t="s">
        <v>82</v>
      </c>
      <c r="D26" s="139" t="s">
        <v>69</v>
      </c>
      <c r="E26" s="139" t="s">
        <v>1125</v>
      </c>
      <c r="F26" s="66" t="s">
        <v>34</v>
      </c>
      <c r="G26" s="66" t="s">
        <v>34</v>
      </c>
      <c r="H26" s="66" t="s">
        <v>35</v>
      </c>
      <c r="I26" s="139" t="s">
        <v>36</v>
      </c>
      <c r="J26" s="142" t="s">
        <v>37</v>
      </c>
      <c r="K26" s="151" t="str">
        <f>IFERROR(VLOOKUP($B$13,'[1]SQA Test design plan'!$F$4:$K$400,2,FALSE),"")</f>
        <v/>
      </c>
      <c r="L26" s="67" t="s">
        <v>38</v>
      </c>
      <c r="M26" s="142">
        <v>5</v>
      </c>
      <c r="N26" s="142" t="str">
        <f>IFERROR(VLOOKUP(A26,'[1]SQA Test design plan'!$F$4:$K$400,4,FALSE),"")</f>
        <v/>
      </c>
      <c r="O26" s="142" t="str">
        <f>IFERROR(VLOOKUP(A26,'[1]SQA Test design plan'!$F$4:$K$400,5,FALSE),"")</f>
        <v/>
      </c>
      <c r="P26" s="142" t="str">
        <f>IFERROR(VLOOKUP(A26,'[1]SQA Test design plan'!$F$4:$K$400,6,FALSE),"")</f>
        <v/>
      </c>
      <c r="Q26" s="142" t="s">
        <v>2</v>
      </c>
      <c r="R26" s="141">
        <v>43297</v>
      </c>
      <c r="S26" s="141">
        <v>43306</v>
      </c>
      <c r="T26" s="141">
        <v>43306</v>
      </c>
      <c r="U26" s="141">
        <v>43307</v>
      </c>
      <c r="V26" s="141">
        <v>43308</v>
      </c>
      <c r="W26" s="141" t="s">
        <v>1126</v>
      </c>
      <c r="X26" s="141"/>
      <c r="Y26" s="143" t="s">
        <v>39</v>
      </c>
      <c r="Z26" s="144"/>
      <c r="AA26" s="144" t="str">
        <f>IFERROR(VLOOKUP(A26,'[1]RICEW Tracker'!$C$10:$H$95,3,FALSE),"")</f>
        <v/>
      </c>
      <c r="AB26" s="144" t="str">
        <f>IFERROR(VLOOKUP(A26,'[1]RICEW Tracker'!$C$17:$H$95,4,FALSE),"")</f>
        <v/>
      </c>
      <c r="AC26" s="144" t="str">
        <f>IFERROR(VLOOKUP(A26,'[1]RICEW Tracker'!$C$17:$H$95,5,FALSE),"")</f>
        <v/>
      </c>
      <c r="AD26" s="144" t="str">
        <f>IFERROR(VLOOKUP(A26,'[1]RICEW Tracker'!$C$17:$H$95,6,FALSE),"")</f>
        <v/>
      </c>
      <c r="AE26" s="144" t="str">
        <f>IFERROR(VLOOKUP(A26,'[1]RICEW Tracker'!$C$17:$H$95,7,FALSE),"")</f>
        <v/>
      </c>
      <c r="AF26" s="144" t="str">
        <f>IFERROR(VLOOKUP(C26,'[1]RICEW Tracker'!$C$17:$H$95,8,FALSE),"")</f>
        <v/>
      </c>
      <c r="AG26" s="145" t="str">
        <f t="shared" si="3"/>
        <v>Not Started</v>
      </c>
      <c r="AH26" s="184"/>
    </row>
    <row r="27" spans="1:34" x14ac:dyDescent="0.25">
      <c r="A27" s="183" t="s">
        <v>1024</v>
      </c>
      <c r="B27" s="138" t="s">
        <v>1025</v>
      </c>
      <c r="C27" s="138" t="s">
        <v>82</v>
      </c>
      <c r="D27" s="139" t="s">
        <v>69</v>
      </c>
      <c r="E27" s="139" t="s">
        <v>1125</v>
      </c>
      <c r="F27" s="66" t="s">
        <v>34</v>
      </c>
      <c r="G27" s="66" t="s">
        <v>34</v>
      </c>
      <c r="H27" s="66" t="s">
        <v>35</v>
      </c>
      <c r="I27" s="139" t="s">
        <v>36</v>
      </c>
      <c r="J27" s="142" t="s">
        <v>37</v>
      </c>
      <c r="K27" s="151">
        <f>VLOOKUP(A27,'[2]Data from Pivot'!$F$4:$G$224,2,FALSE)</f>
        <v>43264</v>
      </c>
      <c r="L27" s="67" t="s">
        <v>38</v>
      </c>
      <c r="M27" s="142">
        <v>14</v>
      </c>
      <c r="N27" s="142" t="str">
        <f>IFERROR(VLOOKUP(A27,'[1]SQA Test design plan'!$F$4:$K$400,4,FALSE),"")</f>
        <v/>
      </c>
      <c r="O27" s="142" t="str">
        <f>IFERROR(VLOOKUP(A27,'[1]SQA Test design plan'!$F$4:$K$400,5,FALSE),"")</f>
        <v/>
      </c>
      <c r="P27" s="142" t="str">
        <f>IFERROR(VLOOKUP(A27,'[1]SQA Test design plan'!$F$4:$K$400,6,FALSE),"")</f>
        <v/>
      </c>
      <c r="Q27" s="142" t="s">
        <v>2</v>
      </c>
      <c r="R27" s="141">
        <v>43297</v>
      </c>
      <c r="S27" s="141">
        <v>43308</v>
      </c>
      <c r="T27" s="141">
        <v>43308</v>
      </c>
      <c r="U27" s="141">
        <v>43311</v>
      </c>
      <c r="V27" s="141">
        <v>43314</v>
      </c>
      <c r="W27" s="141" t="s">
        <v>1126</v>
      </c>
      <c r="X27" s="141"/>
      <c r="Y27" s="141" t="s">
        <v>42</v>
      </c>
      <c r="Z27" s="144"/>
      <c r="AA27" s="144" t="str">
        <f>IFERROR(VLOOKUP(A27,'[1]RICEW Tracker'!$C$10:$H$95,3,FALSE),"")</f>
        <v/>
      </c>
      <c r="AB27" s="144" t="str">
        <f>IFERROR(VLOOKUP(A27,'[1]RICEW Tracker'!$C$17:$H$95,4,FALSE),"")</f>
        <v/>
      </c>
      <c r="AC27" s="144" t="str">
        <f>IFERROR(VLOOKUP(A27,'[1]RICEW Tracker'!$C$17:$H$95,5,FALSE),"")</f>
        <v/>
      </c>
      <c r="AD27" s="144" t="str">
        <f>IFERROR(VLOOKUP(A27,'[1]RICEW Tracker'!$C$17:$H$95,6,FALSE),"")</f>
        <v/>
      </c>
      <c r="AE27" s="144" t="str">
        <f>IFERROR(VLOOKUP(A27,'[1]RICEW Tracker'!$C$17:$H$95,7,FALSE),"")</f>
        <v/>
      </c>
      <c r="AF27" s="144" t="str">
        <f>IFERROR(VLOOKUP(C27,'[1]RICEW Tracker'!$C$17:$H$95,8,FALSE),"")</f>
        <v/>
      </c>
      <c r="AG27" s="145" t="str">
        <f t="shared" si="3"/>
        <v>Not Started</v>
      </c>
      <c r="AH27" s="184"/>
    </row>
    <row r="28" spans="1:34" x14ac:dyDescent="0.25">
      <c r="A28" s="187" t="s">
        <v>1026</v>
      </c>
      <c r="B28" s="164" t="s">
        <v>1027</v>
      </c>
      <c r="C28" s="164" t="s">
        <v>82</v>
      </c>
      <c r="D28" s="165" t="s">
        <v>69</v>
      </c>
      <c r="E28" s="165" t="s">
        <v>1125</v>
      </c>
      <c r="F28" s="166" t="s">
        <v>34</v>
      </c>
      <c r="G28" s="166" t="s">
        <v>34</v>
      </c>
      <c r="H28" s="166" t="s">
        <v>35</v>
      </c>
      <c r="I28" s="165" t="s">
        <v>36</v>
      </c>
      <c r="J28" s="167" t="s">
        <v>37</v>
      </c>
      <c r="K28" s="168">
        <f>VLOOKUP(A28,'[2]Data from Pivot'!$F$4:$G$224,2,FALSE)</f>
        <v>43264</v>
      </c>
      <c r="L28" s="117" t="s">
        <v>38</v>
      </c>
      <c r="M28" s="167">
        <v>8</v>
      </c>
      <c r="N28" s="142" t="str">
        <f>IFERROR(VLOOKUP(A28,'[1]SQA Test design plan'!$F$4:$K$400,4,FALSE),"")</f>
        <v/>
      </c>
      <c r="O28" s="142" t="str">
        <f>IFERROR(VLOOKUP(A28,'[1]SQA Test design plan'!$F$4:$K$400,5,FALSE),"")</f>
        <v/>
      </c>
      <c r="P28" s="142" t="str">
        <f>IFERROR(VLOOKUP(A28,'[1]SQA Test design plan'!$F$4:$K$400,6,FALSE),"")</f>
        <v/>
      </c>
      <c r="Q28" s="167" t="s">
        <v>2</v>
      </c>
      <c r="R28" s="169"/>
      <c r="S28" s="169">
        <v>43277</v>
      </c>
      <c r="T28" s="169">
        <v>43278</v>
      </c>
      <c r="U28" s="169">
        <v>43277</v>
      </c>
      <c r="V28" s="169">
        <v>43278</v>
      </c>
      <c r="W28" s="169" t="s">
        <v>1130</v>
      </c>
      <c r="X28" s="169" t="s">
        <v>1131</v>
      </c>
      <c r="Y28" s="169" t="s">
        <v>42</v>
      </c>
      <c r="Z28" s="169">
        <v>43277</v>
      </c>
      <c r="AA28" s="170" t="str">
        <f>IFERROR(VLOOKUP(A28,'[1]RICEW Tracker'!$C$10:$H$95,3,FALSE),"")</f>
        <v/>
      </c>
      <c r="AB28" s="170" t="str">
        <f>IFERROR(VLOOKUP(A28,'[1]RICEW Tracker'!$C$17:$H$95,4,FALSE),"")</f>
        <v/>
      </c>
      <c r="AC28" s="170" t="str">
        <f>IFERROR(VLOOKUP(A28,'[1]RICEW Tracker'!$C$17:$H$95,5,FALSE),"")</f>
        <v/>
      </c>
      <c r="AD28" s="170" t="str">
        <f>IFERROR(VLOOKUP(A28,'[1]RICEW Tracker'!$C$17:$H$95,6,FALSE),"")</f>
        <v/>
      </c>
      <c r="AE28" s="170">
        <v>1</v>
      </c>
      <c r="AF28" s="170" t="str">
        <f>IFERROR(VLOOKUP(C28,'[1]RICEW Tracker'!$C$17:$H$95,8,FALSE),"")</f>
        <v/>
      </c>
      <c r="AG28" s="170" t="s">
        <v>1155</v>
      </c>
      <c r="AH28" s="193" t="e">
        <f>AA28/M28</f>
        <v>#VALUE!</v>
      </c>
    </row>
    <row r="29" spans="1:34" x14ac:dyDescent="0.25">
      <c r="A29" s="183" t="s">
        <v>1028</v>
      </c>
      <c r="B29" s="138" t="s">
        <v>1029</v>
      </c>
      <c r="C29" s="138" t="s">
        <v>82</v>
      </c>
      <c r="D29" s="139" t="s">
        <v>69</v>
      </c>
      <c r="E29" s="139" t="s">
        <v>1125</v>
      </c>
      <c r="F29" s="66" t="s">
        <v>34</v>
      </c>
      <c r="G29" s="66" t="s">
        <v>34</v>
      </c>
      <c r="H29" s="66" t="s">
        <v>35</v>
      </c>
      <c r="I29" s="139" t="s">
        <v>36</v>
      </c>
      <c r="J29" s="142" t="s">
        <v>37</v>
      </c>
      <c r="K29" s="151" t="str">
        <f>IFERROR(VLOOKUP($B$13,'[1]SQA Test design plan'!$F$4:$K$400,2,FALSE),"")</f>
        <v/>
      </c>
      <c r="L29" s="67" t="s">
        <v>38</v>
      </c>
      <c r="M29" s="142">
        <v>8</v>
      </c>
      <c r="N29" s="142" t="str">
        <f>IFERROR(VLOOKUP(A29,'[1]SQA Test design plan'!$F$4:$K$400,4,FALSE),"")</f>
        <v/>
      </c>
      <c r="O29" s="142" t="str">
        <f>IFERROR(VLOOKUP(A29,'[1]SQA Test design plan'!$F$4:$K$400,5,FALSE),"")</f>
        <v/>
      </c>
      <c r="P29" s="142" t="str">
        <f>IFERROR(VLOOKUP(A29,'[1]SQA Test design plan'!$F$4:$K$400,6,FALSE),"")</f>
        <v/>
      </c>
      <c r="Q29" s="142" t="s">
        <v>2</v>
      </c>
      <c r="R29" s="141">
        <v>43298</v>
      </c>
      <c r="S29" s="141">
        <v>43322</v>
      </c>
      <c r="T29" s="141">
        <v>43322</v>
      </c>
      <c r="U29" s="141">
        <v>43323</v>
      </c>
      <c r="V29" s="141">
        <v>43325</v>
      </c>
      <c r="W29" s="141" t="s">
        <v>1126</v>
      </c>
      <c r="X29" s="141"/>
      <c r="Y29" s="141" t="s">
        <v>42</v>
      </c>
      <c r="Z29" s="144"/>
      <c r="AA29" s="144" t="str">
        <f>IFERROR(VLOOKUP(A29,'[1]RICEW Tracker'!$C$10:$H$95,3,FALSE),"")</f>
        <v/>
      </c>
      <c r="AB29" s="144" t="str">
        <f>IFERROR(VLOOKUP(A29,'[1]RICEW Tracker'!$C$17:$H$95,4,FALSE),"")</f>
        <v/>
      </c>
      <c r="AC29" s="144" t="str">
        <f>IFERROR(VLOOKUP(A29,'[1]RICEW Tracker'!$C$17:$H$95,5,FALSE),"")</f>
        <v/>
      </c>
      <c r="AD29" s="144" t="str">
        <f>IFERROR(VLOOKUP(A29,'[1]RICEW Tracker'!$C$17:$H$95,6,FALSE),"")</f>
        <v/>
      </c>
      <c r="AE29" s="144" t="str">
        <f>IFERROR(VLOOKUP(A29,'[1]RICEW Tracker'!$C$17:$H$95,7,FALSE),"")</f>
        <v/>
      </c>
      <c r="AF29" s="144" t="str">
        <f>IFERROR(VLOOKUP(C29,'[1]RICEW Tracker'!$C$17:$H$95,8,FALSE),"")</f>
        <v/>
      </c>
      <c r="AG29" s="145" t="str">
        <f t="shared" si="3"/>
        <v>Not Started</v>
      </c>
      <c r="AH29" s="184"/>
    </row>
    <row r="30" spans="1:34" x14ac:dyDescent="0.25">
      <c r="A30" s="183" t="s">
        <v>1042</v>
      </c>
      <c r="B30" s="138" t="s">
        <v>1043</v>
      </c>
      <c r="C30" s="138" t="s">
        <v>82</v>
      </c>
      <c r="D30" s="139" t="s">
        <v>69</v>
      </c>
      <c r="E30" s="139" t="s">
        <v>1125</v>
      </c>
      <c r="F30" s="66" t="s">
        <v>34</v>
      </c>
      <c r="G30" s="66" t="s">
        <v>34</v>
      </c>
      <c r="H30" s="66" t="s">
        <v>35</v>
      </c>
      <c r="I30" s="139" t="s">
        <v>36</v>
      </c>
      <c r="J30" s="142" t="s">
        <v>37</v>
      </c>
      <c r="K30" s="151">
        <f>VLOOKUP(A30,'[2]Data from Pivot'!$F$4:$G$224,2,FALSE)</f>
        <v>43264</v>
      </c>
      <c r="L30" s="67" t="s">
        <v>38</v>
      </c>
      <c r="M30" s="142">
        <v>8</v>
      </c>
      <c r="N30" s="142" t="str">
        <f>IFERROR(VLOOKUP(A30,'[1]SQA Test design plan'!$F$4:$K$400,4,FALSE),"")</f>
        <v/>
      </c>
      <c r="O30" s="142" t="str">
        <f>IFERROR(VLOOKUP(A30,'[1]SQA Test design plan'!$F$4:$K$400,5,FALSE),"")</f>
        <v/>
      </c>
      <c r="P30" s="142" t="str">
        <f>IFERROR(VLOOKUP(A30,'[1]SQA Test design plan'!$F$4:$K$400,6,FALSE),"")</f>
        <v/>
      </c>
      <c r="Q30" s="142" t="s">
        <v>2</v>
      </c>
      <c r="R30" s="141">
        <v>43299</v>
      </c>
      <c r="S30" s="141">
        <v>43322</v>
      </c>
      <c r="T30" s="141">
        <v>43322</v>
      </c>
      <c r="U30" s="141">
        <v>43325</v>
      </c>
      <c r="V30" s="141">
        <v>43325</v>
      </c>
      <c r="W30" s="141" t="s">
        <v>1126</v>
      </c>
      <c r="X30" s="141"/>
      <c r="Y30" s="141" t="s">
        <v>42</v>
      </c>
      <c r="Z30" s="144"/>
      <c r="AA30" s="144" t="str">
        <f>IFERROR(VLOOKUP(A30,'[1]RICEW Tracker'!$C$10:$H$95,3,FALSE),"")</f>
        <v/>
      </c>
      <c r="AB30" s="144" t="str">
        <f>IFERROR(VLOOKUP(A30,'[1]RICEW Tracker'!$C$17:$H$95,4,FALSE),"")</f>
        <v/>
      </c>
      <c r="AC30" s="144" t="str">
        <f>IFERROR(VLOOKUP(A30,'[1]RICEW Tracker'!$C$17:$H$95,5,FALSE),"")</f>
        <v/>
      </c>
      <c r="AD30" s="144" t="str">
        <f>IFERROR(VLOOKUP(A30,'[1]RICEW Tracker'!$C$17:$H$95,6,FALSE),"")</f>
        <v/>
      </c>
      <c r="AE30" s="144" t="str">
        <f>IFERROR(VLOOKUP(A30,'[1]RICEW Tracker'!$C$17:$H$95,7,FALSE),"")</f>
        <v/>
      </c>
      <c r="AF30" s="144" t="str">
        <f>IFERROR(VLOOKUP(C30,'[1]RICEW Tracker'!$C$17:$H$95,8,FALSE),"")</f>
        <v/>
      </c>
      <c r="AG30" s="145" t="str">
        <f t="shared" si="3"/>
        <v>Not Started</v>
      </c>
      <c r="AH30" s="184"/>
    </row>
    <row r="31" spans="1:34" x14ac:dyDescent="0.25">
      <c r="A31" s="183" t="s">
        <v>1044</v>
      </c>
      <c r="B31" s="138" t="s">
        <v>1045</v>
      </c>
      <c r="C31" s="138" t="s">
        <v>82</v>
      </c>
      <c r="D31" s="139" t="s">
        <v>69</v>
      </c>
      <c r="E31" s="139" t="s">
        <v>1125</v>
      </c>
      <c r="F31" s="66" t="s">
        <v>34</v>
      </c>
      <c r="G31" s="66" t="s">
        <v>34</v>
      </c>
      <c r="H31" s="66" t="s">
        <v>35</v>
      </c>
      <c r="I31" s="139" t="s">
        <v>36</v>
      </c>
      <c r="J31" s="142" t="s">
        <v>37</v>
      </c>
      <c r="K31" s="151">
        <f>VLOOKUP(A31,'[2]Data from Pivot'!$F$4:$G$224,2,FALSE)</f>
        <v>43264</v>
      </c>
      <c r="L31" s="67" t="s">
        <v>38</v>
      </c>
      <c r="M31" s="142">
        <v>20</v>
      </c>
      <c r="N31" s="142" t="str">
        <f>IFERROR(VLOOKUP(A31,'[1]SQA Test design plan'!$F$4:$K$400,4,FALSE),"")</f>
        <v/>
      </c>
      <c r="O31" s="142" t="str">
        <f>IFERROR(VLOOKUP(A31,'[1]SQA Test design plan'!$F$4:$K$400,5,FALSE),"")</f>
        <v/>
      </c>
      <c r="P31" s="142" t="str">
        <f>IFERROR(VLOOKUP(A31,'[1]SQA Test design plan'!$F$4:$K$400,6,FALSE),"")</f>
        <v/>
      </c>
      <c r="Q31" s="142" t="s">
        <v>2</v>
      </c>
      <c r="R31" s="141">
        <v>43299</v>
      </c>
      <c r="S31" s="141">
        <v>43319</v>
      </c>
      <c r="T31" s="141">
        <v>43319</v>
      </c>
      <c r="U31" s="141">
        <v>43320</v>
      </c>
      <c r="V31" s="141">
        <v>43328</v>
      </c>
      <c r="W31" s="141" t="s">
        <v>1126</v>
      </c>
      <c r="X31" s="141"/>
      <c r="Y31" s="141" t="s">
        <v>42</v>
      </c>
      <c r="Z31" s="144"/>
      <c r="AA31" s="144" t="str">
        <f>IFERROR(VLOOKUP(A31,'[1]RICEW Tracker'!$C$10:$H$95,3,FALSE),"")</f>
        <v/>
      </c>
      <c r="AB31" s="144" t="str">
        <f>IFERROR(VLOOKUP(A31,'[1]RICEW Tracker'!$C$17:$H$95,4,FALSE),"")</f>
        <v/>
      </c>
      <c r="AC31" s="144" t="str">
        <f>IFERROR(VLOOKUP(A31,'[1]RICEW Tracker'!$C$17:$H$95,5,FALSE),"")</f>
        <v/>
      </c>
      <c r="AD31" s="144" t="str">
        <f>IFERROR(VLOOKUP(A31,'[1]RICEW Tracker'!$C$17:$H$95,6,FALSE),"")</f>
        <v/>
      </c>
      <c r="AE31" s="144" t="str">
        <f>IFERROR(VLOOKUP(A31,'[1]RICEW Tracker'!$C$17:$H$95,7,FALSE),"")</f>
        <v/>
      </c>
      <c r="AF31" s="144" t="str">
        <f>IFERROR(VLOOKUP(C31,'[1]RICEW Tracker'!$C$17:$H$95,8,FALSE),"")</f>
        <v/>
      </c>
      <c r="AG31" s="145" t="str">
        <f t="shared" si="3"/>
        <v>Not Started</v>
      </c>
      <c r="AH31" s="184"/>
    </row>
    <row r="32" spans="1:34" x14ac:dyDescent="0.25">
      <c r="A32" s="183" t="s">
        <v>1046</v>
      </c>
      <c r="B32" s="138" t="s">
        <v>1047</v>
      </c>
      <c r="C32" s="138" t="s">
        <v>82</v>
      </c>
      <c r="D32" s="139" t="s">
        <v>69</v>
      </c>
      <c r="E32" s="139" t="s">
        <v>1125</v>
      </c>
      <c r="F32" s="66" t="s">
        <v>34</v>
      </c>
      <c r="G32" s="66" t="s">
        <v>34</v>
      </c>
      <c r="H32" s="66" t="s">
        <v>35</v>
      </c>
      <c r="I32" s="139" t="s">
        <v>36</v>
      </c>
      <c r="J32" s="142" t="s">
        <v>37</v>
      </c>
      <c r="K32" s="151">
        <f>VLOOKUP(A32,'[2]Data from Pivot'!$F$4:$G$224,2,FALSE)</f>
        <v>43264</v>
      </c>
      <c r="L32" s="67" t="s">
        <v>38</v>
      </c>
      <c r="M32" s="142">
        <v>6</v>
      </c>
      <c r="N32" s="142" t="str">
        <f>IFERROR(VLOOKUP(A32,'[1]SQA Test design plan'!$F$4:$K$400,4,FALSE),"")</f>
        <v/>
      </c>
      <c r="O32" s="142" t="str">
        <f>IFERROR(VLOOKUP(A32,'[1]SQA Test design plan'!$F$4:$K$400,5,FALSE),"")</f>
        <v/>
      </c>
      <c r="P32" s="142" t="str">
        <f>IFERROR(VLOOKUP(A32,'[1]SQA Test design plan'!$F$4:$K$400,6,FALSE),"")</f>
        <v/>
      </c>
      <c r="Q32" s="142" t="s">
        <v>2</v>
      </c>
      <c r="R32" s="141">
        <v>43299</v>
      </c>
      <c r="S32" s="141">
        <v>43325</v>
      </c>
      <c r="T32" s="141">
        <v>43325</v>
      </c>
      <c r="U32" s="141">
        <v>43328</v>
      </c>
      <c r="V32" s="141">
        <v>43328</v>
      </c>
      <c r="W32" s="141" t="s">
        <v>1126</v>
      </c>
      <c r="X32" s="141"/>
      <c r="Y32" s="141" t="s">
        <v>42</v>
      </c>
      <c r="Z32" s="144"/>
      <c r="AA32" s="144" t="str">
        <f>IFERROR(VLOOKUP(A32,'[1]RICEW Tracker'!$C$10:$H$95,3,FALSE),"")</f>
        <v/>
      </c>
      <c r="AB32" s="144" t="str">
        <f>IFERROR(VLOOKUP(A32,'[1]RICEW Tracker'!$C$17:$H$95,4,FALSE),"")</f>
        <v/>
      </c>
      <c r="AC32" s="144" t="str">
        <f>IFERROR(VLOOKUP(A32,'[1]RICEW Tracker'!$C$17:$H$95,5,FALSE),"")</f>
        <v/>
      </c>
      <c r="AD32" s="144" t="str">
        <f>IFERROR(VLOOKUP(A32,'[1]RICEW Tracker'!$C$17:$H$95,6,FALSE),"")</f>
        <v/>
      </c>
      <c r="AE32" s="144" t="str">
        <f>IFERROR(VLOOKUP(A32,'[1]RICEW Tracker'!$C$17:$H$95,7,FALSE),"")</f>
        <v/>
      </c>
      <c r="AF32" s="144" t="str">
        <f>IFERROR(VLOOKUP(C32,'[1]RICEW Tracker'!$C$17:$H$95,8,FALSE),"")</f>
        <v/>
      </c>
      <c r="AG32" s="145" t="str">
        <f t="shared" si="3"/>
        <v>Not Started</v>
      </c>
      <c r="AH32" s="184"/>
    </row>
    <row r="33" spans="1:34" x14ac:dyDescent="0.25">
      <c r="A33" s="187" t="s">
        <v>1056</v>
      </c>
      <c r="B33" s="179" t="s">
        <v>1057</v>
      </c>
      <c r="C33" s="164" t="s">
        <v>82</v>
      </c>
      <c r="D33" s="165" t="s">
        <v>69</v>
      </c>
      <c r="E33" s="165" t="s">
        <v>1125</v>
      </c>
      <c r="F33" s="166" t="s">
        <v>34</v>
      </c>
      <c r="G33" s="166" t="s">
        <v>34</v>
      </c>
      <c r="H33" s="166" t="s">
        <v>35</v>
      </c>
      <c r="I33" s="165" t="s">
        <v>36</v>
      </c>
      <c r="J33" s="167" t="s">
        <v>37</v>
      </c>
      <c r="K33" s="168" t="str">
        <f>IFERROR(VLOOKUP($B$13,'[1]SQA Test design plan'!$F$4:$K$400,2,FALSE),"")</f>
        <v/>
      </c>
      <c r="L33" s="117" t="s">
        <v>38</v>
      </c>
      <c r="M33" s="167">
        <v>26</v>
      </c>
      <c r="N33" s="142" t="str">
        <f>IFERROR(VLOOKUP(A33,'[1]SQA Test design plan'!$F$4:$K$400,4,FALSE),"")</f>
        <v/>
      </c>
      <c r="O33" s="142" t="str">
        <f>IFERROR(VLOOKUP(A33,'[1]SQA Test design plan'!$F$4:$K$400,5,FALSE),"")</f>
        <v/>
      </c>
      <c r="P33" s="142" t="str">
        <f>IFERROR(VLOOKUP(A33,'[1]SQA Test design plan'!$F$4:$K$400,6,FALSE),"")</f>
        <v/>
      </c>
      <c r="Q33" s="167" t="s">
        <v>2</v>
      </c>
      <c r="R33" s="169">
        <v>43299</v>
      </c>
      <c r="S33" s="169">
        <v>43276</v>
      </c>
      <c r="T33" s="169">
        <v>43279</v>
      </c>
      <c r="U33" s="169">
        <v>43276</v>
      </c>
      <c r="V33" s="169">
        <v>43279</v>
      </c>
      <c r="W33" s="169" t="s">
        <v>1126</v>
      </c>
      <c r="X33" s="169"/>
      <c r="Y33" s="169" t="s">
        <v>42</v>
      </c>
      <c r="Z33" s="169">
        <v>43284</v>
      </c>
      <c r="AA33" s="170">
        <v>11</v>
      </c>
      <c r="AB33" s="170">
        <v>15</v>
      </c>
      <c r="AC33" s="170" t="str">
        <f>IFERROR(VLOOKUP(A33,'[1]RICEW Tracker'!$C$17:$H$95,5,FALSE),"")</f>
        <v/>
      </c>
      <c r="AD33" s="170" t="str">
        <f>IFERROR(VLOOKUP(A33,'[1]RICEW Tracker'!$C$17:$H$95,6,FALSE),"")</f>
        <v/>
      </c>
      <c r="AE33" s="170" t="str">
        <f>IFERROR(VLOOKUP(A33,'[1]RICEW Tracker'!$C$17:$H$95,7,FALSE),"")</f>
        <v/>
      </c>
      <c r="AF33" s="170" t="str">
        <f>IFERROR(VLOOKUP(C33,'[1]RICEW Tracker'!$C$17:$H$95,8,FALSE),"")</f>
        <v/>
      </c>
      <c r="AG33" s="170" t="s">
        <v>1155</v>
      </c>
      <c r="AH33" s="193"/>
    </row>
    <row r="34" spans="1:34" x14ac:dyDescent="0.25">
      <c r="A34" s="183" t="s">
        <v>1058</v>
      </c>
      <c r="B34" s="138" t="s">
        <v>1059</v>
      </c>
      <c r="C34" s="138" t="s">
        <v>82</v>
      </c>
      <c r="D34" s="139" t="s">
        <v>69</v>
      </c>
      <c r="E34" s="139" t="s">
        <v>1125</v>
      </c>
      <c r="F34" s="66" t="s">
        <v>34</v>
      </c>
      <c r="G34" s="66" t="s">
        <v>34</v>
      </c>
      <c r="H34" s="66" t="s">
        <v>35</v>
      </c>
      <c r="I34" s="139" t="s">
        <v>36</v>
      </c>
      <c r="J34" s="142" t="s">
        <v>37</v>
      </c>
      <c r="K34" s="146">
        <f>VLOOKUP(A34,'[2]Data from Pivot'!$F$4:$G$224,2,FALSE)</f>
        <v>43266</v>
      </c>
      <c r="L34" s="67" t="s">
        <v>101</v>
      </c>
      <c r="M34" s="147">
        <v>4</v>
      </c>
      <c r="N34" s="147" t="str">
        <f>IFERROR(VLOOKUP(A34,'[1]SQA Test design plan'!$F$4:$K$400,4,FALSE),"")</f>
        <v/>
      </c>
      <c r="O34" s="147">
        <v>14</v>
      </c>
      <c r="P34" s="147" t="str">
        <f>IFERROR(VLOOKUP(A34,'[1]SQA Test design plan'!$F$4:$K$400,6,FALSE),"")</f>
        <v/>
      </c>
      <c r="Q34" s="147" t="s">
        <v>2</v>
      </c>
      <c r="R34" s="141">
        <v>43299</v>
      </c>
      <c r="S34" s="141">
        <v>43310</v>
      </c>
      <c r="T34" s="141">
        <v>43310</v>
      </c>
      <c r="U34" s="141">
        <v>43314</v>
      </c>
      <c r="V34" s="141">
        <v>43315</v>
      </c>
      <c r="W34" s="141" t="s">
        <v>1126</v>
      </c>
      <c r="X34" s="141"/>
      <c r="Y34" s="143" t="s">
        <v>42</v>
      </c>
      <c r="Z34" s="155"/>
      <c r="AA34" s="144" t="str">
        <f>IFERROR(VLOOKUP(A34,'[1]RICEW Tracker'!$C$10:$H$95,3,FALSE),"")</f>
        <v/>
      </c>
      <c r="AB34" s="144" t="str">
        <f>IFERROR(VLOOKUP(A34,'[1]RICEW Tracker'!$C$17:$H$95,4,FALSE),"")</f>
        <v/>
      </c>
      <c r="AC34" s="144" t="str">
        <f>IFERROR(VLOOKUP(A34,'[1]RICEW Tracker'!$C$17:$H$95,5,FALSE),"")</f>
        <v/>
      </c>
      <c r="AD34" s="144" t="str">
        <f>IFERROR(VLOOKUP(A34,'[1]RICEW Tracker'!$C$17:$H$95,6,FALSE),"")</f>
        <v/>
      </c>
      <c r="AE34" s="144" t="str">
        <f>IFERROR(VLOOKUP(A34,'[1]RICEW Tracker'!$C$17:$H$95,7,FALSE),"")</f>
        <v/>
      </c>
      <c r="AF34" s="144" t="str">
        <f>IFERROR(VLOOKUP(C34,'[1]RICEW Tracker'!$C$17:$H$95,8,FALSE),"")</f>
        <v/>
      </c>
      <c r="AG34" s="145" t="str">
        <f t="shared" si="3"/>
        <v>Not Started</v>
      </c>
      <c r="AH34" s="184"/>
    </row>
    <row r="35" spans="1:34" x14ac:dyDescent="0.25">
      <c r="A35" s="189" t="s">
        <v>1060</v>
      </c>
      <c r="B35" s="180" t="s">
        <v>1061</v>
      </c>
      <c r="C35" s="157" t="s">
        <v>82</v>
      </c>
      <c r="D35" s="158" t="s">
        <v>69</v>
      </c>
      <c r="E35" s="158" t="s">
        <v>1125</v>
      </c>
      <c r="F35" s="83" t="s">
        <v>45</v>
      </c>
      <c r="G35" s="83" t="s">
        <v>34</v>
      </c>
      <c r="H35" s="83" t="s">
        <v>35</v>
      </c>
      <c r="I35" s="158" t="s">
        <v>36</v>
      </c>
      <c r="J35" s="159" t="s">
        <v>100</v>
      </c>
      <c r="K35" s="160">
        <v>43294</v>
      </c>
      <c r="L35" s="83" t="s">
        <v>101</v>
      </c>
      <c r="M35" s="161">
        <v>7</v>
      </c>
      <c r="N35" s="142" t="str">
        <f>IFERROR(VLOOKUP(A35,'[1]SQA Test design plan'!$F$4:$K$400,4,FALSE),"")</f>
        <v/>
      </c>
      <c r="O35" s="142"/>
      <c r="P35" s="142">
        <f>M35-O35</f>
        <v>7</v>
      </c>
      <c r="Q35" s="161" t="s">
        <v>2</v>
      </c>
      <c r="R35" s="162">
        <v>43314</v>
      </c>
      <c r="S35" s="162">
        <v>43322</v>
      </c>
      <c r="T35" s="162">
        <v>43325</v>
      </c>
      <c r="U35" s="162">
        <v>43325</v>
      </c>
      <c r="V35" s="162">
        <v>43326</v>
      </c>
      <c r="W35" s="162" t="s">
        <v>1126</v>
      </c>
      <c r="X35" s="162" t="s">
        <v>1127</v>
      </c>
      <c r="Y35" s="162" t="s">
        <v>102</v>
      </c>
      <c r="Z35" s="163"/>
      <c r="AA35" s="163" t="str">
        <f>IFERROR(VLOOKUP(A35,'[1]RICEW Tracker'!$C$10:$H$95,3,FALSE),"")</f>
        <v/>
      </c>
      <c r="AB35" s="163" t="str">
        <f>IFERROR(VLOOKUP(A35,'[1]RICEW Tracker'!$C$17:$H$95,4,FALSE),"")</f>
        <v/>
      </c>
      <c r="AC35" s="163" t="str">
        <f>IFERROR(VLOOKUP(A35,'[1]RICEW Tracker'!$C$17:$H$95,5,FALSE),"")</f>
        <v/>
      </c>
      <c r="AD35" s="163" t="str">
        <f>IFERROR(VLOOKUP(A35,'[1]RICEW Tracker'!$C$17:$H$95,6,FALSE),"")</f>
        <v/>
      </c>
      <c r="AE35" s="163" t="str">
        <f>IFERROR(VLOOKUP(A35,'[1]RICEW Tracker'!$C$17:$H$95,7,FALSE),"")</f>
        <v/>
      </c>
      <c r="AF35" s="163" t="str">
        <f>IFERROR(VLOOKUP(C35,'[1]RICEW Tracker'!$C$17:$H$95,8,FALSE),"")</f>
        <v/>
      </c>
      <c r="AG35" s="163" t="str">
        <f t="shared" si="3"/>
        <v>Not Started</v>
      </c>
      <c r="AH35" s="190"/>
    </row>
    <row r="36" spans="1:34" x14ac:dyDescent="0.25">
      <c r="A36" s="183" t="s">
        <v>1064</v>
      </c>
      <c r="B36" s="138" t="s">
        <v>1065</v>
      </c>
      <c r="C36" s="138" t="s">
        <v>82</v>
      </c>
      <c r="D36" s="139" t="s">
        <v>69</v>
      </c>
      <c r="E36" s="139" t="s">
        <v>1125</v>
      </c>
      <c r="F36" s="66" t="s">
        <v>34</v>
      </c>
      <c r="G36" s="66" t="s">
        <v>34</v>
      </c>
      <c r="H36" s="66" t="s">
        <v>35</v>
      </c>
      <c r="I36" s="139" t="s">
        <v>36</v>
      </c>
      <c r="J36" s="142" t="s">
        <v>37</v>
      </c>
      <c r="K36" s="151" t="str">
        <f>IFERROR(VLOOKUP($B$13,'[1]SQA Test design plan'!$F$4:$K$400,2,FALSE),"")</f>
        <v/>
      </c>
      <c r="L36" s="67" t="s">
        <v>38</v>
      </c>
      <c r="M36" s="142">
        <v>6</v>
      </c>
      <c r="N36" s="142" t="str">
        <f>IFERROR(VLOOKUP(A36,'[1]SQA Test design plan'!$F$4:$K$400,4,FALSE),"")</f>
        <v/>
      </c>
      <c r="O36" s="142" t="str">
        <f>IFERROR(VLOOKUP(A36,'[1]SQA Test design plan'!$F$4:$K$400,5,FALSE),"")</f>
        <v/>
      </c>
      <c r="P36" s="142" t="str">
        <f>IFERROR(VLOOKUP(A36,'[1]SQA Test design plan'!$F$4:$K$400,6,FALSE),"")</f>
        <v/>
      </c>
      <c r="Q36" s="142" t="s">
        <v>2</v>
      </c>
      <c r="R36" s="141">
        <v>43299</v>
      </c>
      <c r="S36" s="141">
        <v>43300</v>
      </c>
      <c r="T36" s="141">
        <v>43300</v>
      </c>
      <c r="U36" s="141">
        <v>43301</v>
      </c>
      <c r="V36" s="141">
        <v>43304</v>
      </c>
      <c r="W36" s="141" t="s">
        <v>1126</v>
      </c>
      <c r="X36" s="141"/>
      <c r="Y36" s="141" t="s">
        <v>42</v>
      </c>
      <c r="Z36" s="155"/>
      <c r="AA36" s="144" t="str">
        <f>IFERROR(VLOOKUP(A36,'[1]RICEW Tracker'!$C$10:$H$95,3,FALSE),"")</f>
        <v/>
      </c>
      <c r="AB36" s="144" t="str">
        <f>IFERROR(VLOOKUP(A36,'[1]RICEW Tracker'!$C$17:$H$95,4,FALSE),"")</f>
        <v/>
      </c>
      <c r="AC36" s="144" t="str">
        <f>IFERROR(VLOOKUP(A36,'[1]RICEW Tracker'!$C$17:$H$95,5,FALSE),"")</f>
        <v/>
      </c>
      <c r="AD36" s="144" t="str">
        <f>IFERROR(VLOOKUP(A36,'[1]RICEW Tracker'!$C$17:$H$95,6,FALSE),"")</f>
        <v/>
      </c>
      <c r="AE36" s="144" t="str">
        <f>IFERROR(VLOOKUP(A36,'[1]RICEW Tracker'!$C$17:$H$95,7,FALSE),"")</f>
        <v/>
      </c>
      <c r="AF36" s="144" t="str">
        <f>IFERROR(VLOOKUP(C36,'[1]RICEW Tracker'!$C$17:$H$95,8,FALSE),"")</f>
        <v/>
      </c>
      <c r="AG36" s="145" t="str">
        <f t="shared" si="3"/>
        <v>Not Started</v>
      </c>
      <c r="AH36" s="184"/>
    </row>
    <row r="37" spans="1:34" x14ac:dyDescent="0.25">
      <c r="A37" s="183" t="s">
        <v>453</v>
      </c>
      <c r="B37" s="138" t="s">
        <v>454</v>
      </c>
      <c r="C37" s="138" t="s">
        <v>82</v>
      </c>
      <c r="D37" s="139" t="s">
        <v>33</v>
      </c>
      <c r="E37" s="139" t="s">
        <v>1125</v>
      </c>
      <c r="F37" s="66" t="s">
        <v>45</v>
      </c>
      <c r="G37" s="66" t="s">
        <v>34</v>
      </c>
      <c r="H37" s="66" t="s">
        <v>35</v>
      </c>
      <c r="I37" s="139" t="s">
        <v>179</v>
      </c>
      <c r="J37" s="142" t="s">
        <v>37</v>
      </c>
      <c r="K37" s="141">
        <f>VLOOKUP(A37,'[2]Data from Pivot'!$F$4:$G$224,2,FALSE)</f>
        <v>43264</v>
      </c>
      <c r="L37" s="67" t="s">
        <v>38</v>
      </c>
      <c r="M37" s="147">
        <v>5</v>
      </c>
      <c r="N37" s="147" t="str">
        <f>IFERROR(VLOOKUP(A37,'[1]SQA Test design plan'!$F$4:$K$400,4,FALSE),"")</f>
        <v/>
      </c>
      <c r="O37" s="147">
        <v>1</v>
      </c>
      <c r="P37" s="147">
        <f>M37-O37</f>
        <v>4</v>
      </c>
      <c r="Q37" s="147" t="s">
        <v>2</v>
      </c>
      <c r="R37" s="141">
        <v>43300</v>
      </c>
      <c r="S37" s="141">
        <v>43321</v>
      </c>
      <c r="T37" s="141">
        <v>43322</v>
      </c>
      <c r="U37" s="141">
        <v>43325</v>
      </c>
      <c r="V37" s="141">
        <v>43329</v>
      </c>
      <c r="W37" s="141" t="s">
        <v>1126</v>
      </c>
      <c r="X37" s="141"/>
      <c r="Y37" s="141" t="s">
        <v>42</v>
      </c>
      <c r="Z37" s="144"/>
      <c r="AA37" s="144" t="str">
        <f>IFERROR(VLOOKUP(A37,'[1]RICEW Tracker'!$C$10:$H$95,3,FALSE),"")</f>
        <v/>
      </c>
      <c r="AB37" s="144" t="str">
        <f>IFERROR(VLOOKUP(A37,'[1]RICEW Tracker'!$C$17:$H$95,4,FALSE),"")</f>
        <v/>
      </c>
      <c r="AC37" s="144" t="str">
        <f>IFERROR(VLOOKUP(A37,'[1]RICEW Tracker'!$C$17:$H$95,5,FALSE),"")</f>
        <v/>
      </c>
      <c r="AD37" s="144" t="str">
        <f>IFERROR(VLOOKUP(A37,'[1]RICEW Tracker'!$C$17:$H$95,6,FALSE),"")</f>
        <v/>
      </c>
      <c r="AE37" s="144" t="str">
        <f>IFERROR(VLOOKUP(A37,'[1]RICEW Tracker'!$C$17:$H$95,7,FALSE),"")</f>
        <v/>
      </c>
      <c r="AF37" s="144" t="str">
        <f>IFERROR(VLOOKUP(C37,'[1]RICEW Tracker'!$C$17:$H$95,8,FALSE),"")</f>
        <v/>
      </c>
      <c r="AG37" s="145" t="str">
        <f t="shared" si="3"/>
        <v>Not Started</v>
      </c>
      <c r="AH37" s="184"/>
    </row>
    <row r="38" spans="1:34" x14ac:dyDescent="0.25">
      <c r="A38" s="183" t="s">
        <v>1012</v>
      </c>
      <c r="B38" s="138" t="s">
        <v>1013</v>
      </c>
      <c r="C38" s="138" t="s">
        <v>82</v>
      </c>
      <c r="D38" s="139" t="s">
        <v>69</v>
      </c>
      <c r="E38" s="139"/>
      <c r="F38" s="66" t="s">
        <v>45</v>
      </c>
      <c r="G38" s="66" t="s">
        <v>92</v>
      </c>
      <c r="H38" s="66" t="s">
        <v>35</v>
      </c>
      <c r="I38" s="139" t="s">
        <v>179</v>
      </c>
      <c r="J38" s="140" t="s">
        <v>100</v>
      </c>
      <c r="K38" s="151">
        <v>43287</v>
      </c>
      <c r="L38" s="66" t="s">
        <v>101</v>
      </c>
      <c r="M38" s="142">
        <v>12</v>
      </c>
      <c r="N38" s="142" t="str">
        <f>IFERROR(VLOOKUP(A38,'[1]SQA Test design plan'!$F$4:$K$400,4,FALSE),"")</f>
        <v/>
      </c>
      <c r="O38" s="142"/>
      <c r="P38" s="142">
        <f>M38-O38</f>
        <v>12</v>
      </c>
      <c r="Q38" s="142" t="s">
        <v>2</v>
      </c>
      <c r="R38" s="141">
        <v>43314</v>
      </c>
      <c r="S38" s="141"/>
      <c r="T38" s="141"/>
      <c r="U38" s="141"/>
      <c r="V38" s="141"/>
      <c r="W38" s="141"/>
      <c r="X38" s="141"/>
      <c r="Y38" s="141" t="s">
        <v>102</v>
      </c>
      <c r="Z38" s="144"/>
      <c r="AA38" s="144" t="str">
        <f>IFERROR(VLOOKUP(A38,'[1]RICEW Tracker'!$C$10:$H$95,3,FALSE),"")</f>
        <v/>
      </c>
      <c r="AB38" s="144" t="str">
        <f>IFERROR(VLOOKUP(A38,'[1]RICEW Tracker'!$C$17:$H$95,4,FALSE),"")</f>
        <v/>
      </c>
      <c r="AC38" s="144" t="str">
        <f>IFERROR(VLOOKUP(A38,'[1]RICEW Tracker'!$C$17:$H$95,5,FALSE),"")</f>
        <v/>
      </c>
      <c r="AD38" s="144" t="str">
        <f>IFERROR(VLOOKUP(A38,'[1]RICEW Tracker'!$C$17:$H$95,6,FALSE),"")</f>
        <v/>
      </c>
      <c r="AE38" s="144" t="str">
        <f>IFERROR(VLOOKUP(A38,'[1]RICEW Tracker'!$C$17:$H$95,7,FALSE),"")</f>
        <v/>
      </c>
      <c r="AF38" s="144" t="str">
        <f>IFERROR(VLOOKUP(C38,'[1]RICEW Tracker'!$C$17:$H$95,8,FALSE),"")</f>
        <v/>
      </c>
      <c r="AG38" s="145" t="str">
        <f t="shared" si="3"/>
        <v>Not Started</v>
      </c>
      <c r="AH38" s="184"/>
    </row>
    <row r="39" spans="1:34" x14ac:dyDescent="0.25">
      <c r="A39" s="183" t="s">
        <v>141</v>
      </c>
      <c r="B39" s="138" t="s">
        <v>142</v>
      </c>
      <c r="C39" s="138" t="s">
        <v>82</v>
      </c>
      <c r="D39" s="139" t="s">
        <v>91</v>
      </c>
      <c r="E39" s="139"/>
      <c r="F39" s="66" t="s">
        <v>92</v>
      </c>
      <c r="G39" s="66" t="s">
        <v>92</v>
      </c>
      <c r="H39" s="66" t="s">
        <v>93</v>
      </c>
      <c r="I39" s="66" t="s">
        <v>93</v>
      </c>
      <c r="J39" s="140" t="s">
        <v>92</v>
      </c>
      <c r="K39" s="149"/>
      <c r="L39" s="66" t="s">
        <v>92</v>
      </c>
      <c r="M39" s="142" t="str">
        <f>IFERROR(VLOOKUP(A39,'[1]SQA Test design plan'!$F$4:$K$400,3,FALSE),"")</f>
        <v/>
      </c>
      <c r="N39" s="142" t="str">
        <f>IFERROR(VLOOKUP(A39,'[1]SQA Test design plan'!$F$4:$K$400,4,FALSE),"")</f>
        <v/>
      </c>
      <c r="O39" s="142" t="str">
        <f>IFERROR(VLOOKUP(A39,'[1]SQA Test design plan'!$F$4:$K$400,5,FALSE),"")</f>
        <v/>
      </c>
      <c r="P39" s="142" t="str">
        <f>IFERROR(VLOOKUP(A39,'[1]SQA Test design plan'!$F$4:$K$400,6,FALSE),"")</f>
        <v/>
      </c>
      <c r="Q39" s="142" t="s">
        <v>2</v>
      </c>
      <c r="R39" s="143"/>
      <c r="S39" s="143"/>
      <c r="T39" s="143"/>
      <c r="U39" s="143"/>
      <c r="V39" s="143"/>
      <c r="W39" s="143"/>
      <c r="X39" s="143"/>
      <c r="Y39" s="143"/>
      <c r="Z39" s="155"/>
      <c r="AA39" s="144" t="str">
        <f>IFERROR(VLOOKUP(A39,'[1]RICEW Tracker'!$C$10:$H$95,3,FALSE),"")</f>
        <v/>
      </c>
      <c r="AB39" s="144" t="str">
        <f>IFERROR(VLOOKUP(A39,'[1]RICEW Tracker'!$C$17:$H$95,4,FALSE),"")</f>
        <v/>
      </c>
      <c r="AC39" s="144" t="str">
        <f>IFERROR(VLOOKUP(A39,'[1]RICEW Tracker'!$C$17:$H$95,5,FALSE),"")</f>
        <v/>
      </c>
      <c r="AD39" s="144" t="str">
        <f>IFERROR(VLOOKUP(A39,'[1]RICEW Tracker'!$C$17:$H$95,6,FALSE),"")</f>
        <v/>
      </c>
      <c r="AE39" s="144" t="str">
        <f>IFERROR(VLOOKUP(A39,'[1]RICEW Tracker'!$C$17:$H$95,7,FALSE),"")</f>
        <v/>
      </c>
      <c r="AF39" s="144" t="str">
        <f>IFERROR(VLOOKUP(C39,'[1]RICEW Tracker'!$C$17:$H$95,8,FALSE),"")</f>
        <v/>
      </c>
      <c r="AG39" s="145" t="str">
        <f t="shared" si="3"/>
        <v>Not Started</v>
      </c>
      <c r="AH39" s="194"/>
    </row>
    <row r="40" spans="1:34" x14ac:dyDescent="0.25">
      <c r="A40" s="183" t="s">
        <v>143</v>
      </c>
      <c r="B40" s="138" t="s">
        <v>144</v>
      </c>
      <c r="C40" s="138" t="s">
        <v>82</v>
      </c>
      <c r="D40" s="139" t="s">
        <v>91</v>
      </c>
      <c r="E40" s="139"/>
      <c r="F40" s="66" t="s">
        <v>92</v>
      </c>
      <c r="G40" s="66" t="s">
        <v>92</v>
      </c>
      <c r="H40" s="66" t="s">
        <v>93</v>
      </c>
      <c r="I40" s="66" t="s">
        <v>93</v>
      </c>
      <c r="J40" s="140" t="s">
        <v>92</v>
      </c>
      <c r="K40" s="149"/>
      <c r="L40" s="66" t="s">
        <v>92</v>
      </c>
      <c r="M40" s="142" t="str">
        <f>IFERROR(VLOOKUP(A40,'[1]SQA Test design plan'!$F$4:$K$400,3,FALSE),"")</f>
        <v/>
      </c>
      <c r="N40" s="142" t="str">
        <f>IFERROR(VLOOKUP(A40,'[1]SQA Test design plan'!$F$4:$K$400,4,FALSE),"")</f>
        <v/>
      </c>
      <c r="O40" s="142" t="str">
        <f>IFERROR(VLOOKUP(A40,'[1]SQA Test design plan'!$F$4:$K$400,5,FALSE),"")</f>
        <v/>
      </c>
      <c r="P40" s="142" t="str">
        <f>IFERROR(VLOOKUP(A40,'[1]SQA Test design plan'!$F$4:$K$400,6,FALSE),"")</f>
        <v/>
      </c>
      <c r="Q40" s="142" t="s">
        <v>2</v>
      </c>
      <c r="R40" s="143"/>
      <c r="S40" s="143"/>
      <c r="T40" s="143"/>
      <c r="U40" s="143"/>
      <c r="V40" s="143"/>
      <c r="W40" s="143"/>
      <c r="X40" s="143"/>
      <c r="Y40" s="143"/>
      <c r="Z40" s="155"/>
      <c r="AA40" s="144" t="str">
        <f>IFERROR(VLOOKUP(A40,'[1]RICEW Tracker'!$C$10:$H$95,3,FALSE),"")</f>
        <v/>
      </c>
      <c r="AB40" s="144" t="str">
        <f>IFERROR(VLOOKUP(A40,'[1]RICEW Tracker'!$C$17:$H$95,4,FALSE),"")</f>
        <v/>
      </c>
      <c r="AC40" s="144" t="str">
        <f>IFERROR(VLOOKUP(A40,'[1]RICEW Tracker'!$C$17:$H$95,5,FALSE),"")</f>
        <v/>
      </c>
      <c r="AD40" s="144" t="str">
        <f>IFERROR(VLOOKUP(A40,'[1]RICEW Tracker'!$C$17:$H$95,6,FALSE),"")</f>
        <v/>
      </c>
      <c r="AE40" s="144" t="str">
        <f>IFERROR(VLOOKUP(A40,'[1]RICEW Tracker'!$C$17:$H$95,7,FALSE),"")</f>
        <v/>
      </c>
      <c r="AF40" s="144" t="str">
        <f>IFERROR(VLOOKUP(C40,'[1]RICEW Tracker'!$C$17:$H$95,8,FALSE),"")</f>
        <v/>
      </c>
      <c r="AG40" s="145" t="str">
        <f t="shared" si="3"/>
        <v>Not Started</v>
      </c>
      <c r="AH40" s="194"/>
    </row>
    <row r="41" spans="1:34" x14ac:dyDescent="0.25">
      <c r="A41" s="183" t="s">
        <v>145</v>
      </c>
      <c r="B41" s="138" t="s">
        <v>146</v>
      </c>
      <c r="C41" s="138" t="s">
        <v>82</v>
      </c>
      <c r="D41" s="139" t="s">
        <v>91</v>
      </c>
      <c r="E41" s="139"/>
      <c r="F41" s="66" t="s">
        <v>92</v>
      </c>
      <c r="G41" s="66" t="s">
        <v>92</v>
      </c>
      <c r="H41" s="66" t="s">
        <v>93</v>
      </c>
      <c r="I41" s="66" t="s">
        <v>93</v>
      </c>
      <c r="J41" s="140" t="s">
        <v>92</v>
      </c>
      <c r="K41" s="149"/>
      <c r="L41" s="66" t="s">
        <v>92</v>
      </c>
      <c r="M41" s="142" t="str">
        <f>IFERROR(VLOOKUP(A41,'[1]SQA Test design plan'!$F$4:$K$400,3,FALSE),"")</f>
        <v/>
      </c>
      <c r="N41" s="142" t="str">
        <f>IFERROR(VLOOKUP(A41,'[1]SQA Test design plan'!$F$4:$K$400,4,FALSE),"")</f>
        <v/>
      </c>
      <c r="O41" s="142" t="str">
        <f>IFERROR(VLOOKUP(A41,'[1]SQA Test design plan'!$F$4:$K$400,5,FALSE),"")</f>
        <v/>
      </c>
      <c r="P41" s="142" t="str">
        <f>IFERROR(VLOOKUP(A41,'[1]SQA Test design plan'!$F$4:$K$400,6,FALSE),"")</f>
        <v/>
      </c>
      <c r="Q41" s="142" t="s">
        <v>2</v>
      </c>
      <c r="R41" s="143"/>
      <c r="S41" s="143"/>
      <c r="T41" s="143"/>
      <c r="U41" s="143"/>
      <c r="V41" s="143"/>
      <c r="W41" s="143"/>
      <c r="X41" s="143"/>
      <c r="Y41" s="143"/>
      <c r="Z41" s="155"/>
      <c r="AA41" s="144" t="str">
        <f>IFERROR(VLOOKUP(A41,'[1]RICEW Tracker'!$C$10:$H$95,3,FALSE),"")</f>
        <v/>
      </c>
      <c r="AB41" s="144" t="str">
        <f>IFERROR(VLOOKUP(A41,'[1]RICEW Tracker'!$C$17:$H$95,4,FALSE),"")</f>
        <v/>
      </c>
      <c r="AC41" s="144" t="str">
        <f>IFERROR(VLOOKUP(A41,'[1]RICEW Tracker'!$C$17:$H$95,5,FALSE),"")</f>
        <v/>
      </c>
      <c r="AD41" s="144" t="str">
        <f>IFERROR(VLOOKUP(A41,'[1]RICEW Tracker'!$C$17:$H$95,6,FALSE),"")</f>
        <v/>
      </c>
      <c r="AE41" s="144" t="str">
        <f>IFERROR(VLOOKUP(A41,'[1]RICEW Tracker'!$C$17:$H$95,7,FALSE),"")</f>
        <v/>
      </c>
      <c r="AF41" s="144" t="str">
        <f>IFERROR(VLOOKUP(C41,'[1]RICEW Tracker'!$C$17:$H$95,8,FALSE),"")</f>
        <v/>
      </c>
      <c r="AG41" s="145" t="str">
        <f t="shared" si="3"/>
        <v>Not Started</v>
      </c>
      <c r="AH41" s="186"/>
    </row>
    <row r="42" spans="1:34" x14ac:dyDescent="0.25">
      <c r="A42" s="183" t="s">
        <v>455</v>
      </c>
      <c r="B42" s="138"/>
      <c r="C42" s="138" t="s">
        <v>82</v>
      </c>
      <c r="D42" s="139" t="s">
        <v>33</v>
      </c>
      <c r="E42" s="139"/>
      <c r="F42" s="66" t="s">
        <v>92</v>
      </c>
      <c r="G42" s="66" t="s">
        <v>92</v>
      </c>
      <c r="H42" s="66" t="s">
        <v>93</v>
      </c>
      <c r="I42" s="66" t="s">
        <v>93</v>
      </c>
      <c r="J42" s="140" t="s">
        <v>92</v>
      </c>
      <c r="K42" s="141"/>
      <c r="L42" s="66" t="s">
        <v>92</v>
      </c>
      <c r="M42" s="142" t="str">
        <f>IFERROR(VLOOKUP(A42,'[1]SQA Test design plan'!$F$4:$K$400,3,FALSE),"")</f>
        <v/>
      </c>
      <c r="N42" s="142" t="str">
        <f>IFERROR(VLOOKUP(A42,'[1]SQA Test design plan'!$F$4:$K$400,4,FALSE),"")</f>
        <v/>
      </c>
      <c r="O42" s="142" t="str">
        <f>IFERROR(VLOOKUP(A42,'[1]SQA Test design plan'!$F$4:$K$400,5,FALSE),"")</f>
        <v/>
      </c>
      <c r="P42" s="142" t="str">
        <f>IFERROR(VLOOKUP(A42,'[1]SQA Test design plan'!$F$4:$K$400,6,FALSE),"")</f>
        <v/>
      </c>
      <c r="Q42" s="142" t="s">
        <v>2</v>
      </c>
      <c r="R42" s="143"/>
      <c r="S42" s="143"/>
      <c r="T42" s="143"/>
      <c r="U42" s="143"/>
      <c r="V42" s="143"/>
      <c r="W42" s="143"/>
      <c r="X42" s="143"/>
      <c r="Y42" s="143"/>
      <c r="Z42" s="144"/>
      <c r="AA42" s="144" t="str">
        <f>IFERROR(VLOOKUP(A42,'[1]RICEW Tracker'!$C$10:$H$95,3,FALSE),"")</f>
        <v/>
      </c>
      <c r="AB42" s="144" t="str">
        <f>IFERROR(VLOOKUP(A42,'[1]RICEW Tracker'!$C$17:$H$95,4,FALSE),"")</f>
        <v/>
      </c>
      <c r="AC42" s="144" t="str">
        <f>IFERROR(VLOOKUP(A42,'[1]RICEW Tracker'!$C$17:$H$95,5,FALSE),"")</f>
        <v/>
      </c>
      <c r="AD42" s="144" t="str">
        <f>IFERROR(VLOOKUP(A42,'[1]RICEW Tracker'!$C$17:$H$95,6,FALSE),"")</f>
        <v/>
      </c>
      <c r="AE42" s="144" t="str">
        <f>IFERROR(VLOOKUP(A42,'[1]RICEW Tracker'!$C$17:$H$95,7,FALSE),"")</f>
        <v/>
      </c>
      <c r="AF42" s="144" t="str">
        <f>IFERROR(VLOOKUP(C42,'[1]RICEW Tracker'!$C$17:$H$95,8,FALSE),"")</f>
        <v/>
      </c>
      <c r="AG42" s="145" t="str">
        <f t="shared" si="3"/>
        <v>Not Started</v>
      </c>
      <c r="AH42" s="184"/>
    </row>
    <row r="43" spans="1:34" x14ac:dyDescent="0.25">
      <c r="A43" s="183" t="s">
        <v>1108</v>
      </c>
      <c r="B43" s="138" t="s">
        <v>1109</v>
      </c>
      <c r="C43" s="138" t="s">
        <v>82</v>
      </c>
      <c r="D43" s="139" t="s">
        <v>255</v>
      </c>
      <c r="E43" s="202" t="s">
        <v>1122</v>
      </c>
      <c r="F43" s="66" t="s">
        <v>166</v>
      </c>
      <c r="G43" s="66" t="s">
        <v>166</v>
      </c>
      <c r="H43" s="66" t="s">
        <v>35</v>
      </c>
      <c r="I43" s="66" t="s">
        <v>154</v>
      </c>
      <c r="J43" s="140" t="s">
        <v>1134</v>
      </c>
      <c r="K43" s="151">
        <v>43294</v>
      </c>
      <c r="L43" s="195" t="s">
        <v>155</v>
      </c>
      <c r="M43" s="142">
        <v>7</v>
      </c>
      <c r="N43" s="142" t="str">
        <f>IFERROR(VLOOKUP(A43,'[1]SQA Test design plan'!$F$4:$K$400,4,FALSE),"")</f>
        <v/>
      </c>
      <c r="O43" s="142"/>
      <c r="P43" s="142">
        <f>M43-O43</f>
        <v>7</v>
      </c>
      <c r="Q43" s="142" t="s">
        <v>2</v>
      </c>
      <c r="R43" s="141"/>
      <c r="S43" s="141">
        <v>43322</v>
      </c>
      <c r="T43" s="141">
        <v>43325</v>
      </c>
      <c r="U43" s="152">
        <v>43325</v>
      </c>
      <c r="V43" s="152">
        <v>43326</v>
      </c>
      <c r="W43" s="152" t="s">
        <v>1126</v>
      </c>
      <c r="X43" s="152"/>
      <c r="Y43" s="141"/>
      <c r="Z43" s="148"/>
      <c r="AA43" s="144" t="str">
        <f>IFERROR(VLOOKUP(A43,'[1]RICEW Tracker'!$C$10:$H$95,3,FALSE),"")</f>
        <v/>
      </c>
      <c r="AB43" s="144" t="str">
        <f>IFERROR(VLOOKUP(A43,'[1]RICEW Tracker'!$C$17:$H$95,4,FALSE),"")</f>
        <v/>
      </c>
      <c r="AC43" s="144" t="str">
        <f>IFERROR(VLOOKUP(A43,'[1]RICEW Tracker'!$C$17:$H$95,5,FALSE),"")</f>
        <v/>
      </c>
      <c r="AD43" s="144" t="str">
        <f>IFERROR(VLOOKUP(A43,'[1]RICEW Tracker'!$C$17:$H$95,6,FALSE),"")</f>
        <v/>
      </c>
      <c r="AE43" s="144" t="str">
        <f>IFERROR(VLOOKUP(A43,'[1]RICEW Tracker'!$C$17:$H$95,7,FALSE),"")</f>
        <v/>
      </c>
      <c r="AF43" s="144" t="str">
        <f>IFERROR(VLOOKUP(C43,'[1]RICEW Tracker'!$C$17:$H$95,8,FALSE),"")</f>
        <v/>
      </c>
      <c r="AG43" s="145" t="str">
        <f t="shared" si="3"/>
        <v>Not Started</v>
      </c>
      <c r="AH43" s="196"/>
    </row>
    <row r="44" spans="1:34" x14ac:dyDescent="0.25">
      <c r="A44" s="132"/>
      <c r="B44" s="132"/>
      <c r="C44" s="181"/>
      <c r="D44" s="126"/>
      <c r="E44" s="126"/>
      <c r="F44" s="181"/>
      <c r="G44" s="181"/>
      <c r="H44" s="181"/>
      <c r="I44" s="181"/>
      <c r="J44" s="182"/>
      <c r="K44" s="182"/>
      <c r="L44" s="69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53"/>
      <c r="AA44" s="153"/>
      <c r="AB44" s="153"/>
      <c r="AC44" s="153"/>
      <c r="AD44" s="153"/>
      <c r="AE44" s="153"/>
      <c r="AF44" s="153"/>
      <c r="AG44" s="153"/>
      <c r="AH44" s="153"/>
    </row>
  </sheetData>
  <conditionalFormatting sqref="B22:B28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C22:C28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B29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C29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B30:B37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C30:C37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B38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C38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B39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C39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C2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D2:E2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F2 H2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A2:B2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I2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J2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M2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N2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O2:Y2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Z2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AG2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AA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G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B2:AF2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AH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K2:L2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C3:C21">
    <cfRule type="iconSet" priority="120">
      <iconSet iconSet="3Arrows">
        <cfvo type="percent" val="0"/>
        <cfvo type="percent" val="33"/>
        <cfvo type="percent" val="67"/>
      </iconSet>
    </cfRule>
  </conditionalFormatting>
  <conditionalFormatting sqref="B3:B21">
    <cfRule type="iconSet" priority="121">
      <iconSet iconSet="3Arrows">
        <cfvo type="percent" val="0"/>
        <cfvo type="percent" val="33"/>
        <cfvo type="percent" val="67"/>
      </iconSet>
    </cfRule>
  </conditionalFormatting>
  <conditionalFormatting sqref="AH3:AH26">
    <cfRule type="iconSet" priority="12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73"/>
  <sheetViews>
    <sheetView topLeftCell="A17" zoomScale="77" zoomScaleNormal="77" workbookViewId="0">
      <selection activeCell="AL41" sqref="AL41"/>
    </sheetView>
  </sheetViews>
  <sheetFormatPr defaultRowHeight="15" x14ac:dyDescent="0.25"/>
  <cols>
    <col min="1" max="1" width="55.7109375" bestFit="1" customWidth="1"/>
    <col min="2" max="2" width="10.7109375" hidden="1" customWidth="1"/>
    <col min="3" max="3" width="11.28515625" hidden="1" customWidth="1"/>
    <col min="4" max="4" width="11.28515625" style="207" hidden="1" customWidth="1"/>
    <col min="5" max="5" width="6.7109375" hidden="1" customWidth="1"/>
    <col min="6" max="8" width="6.140625" hidden="1" customWidth="1"/>
    <col min="9" max="9" width="7.7109375" hidden="1" customWidth="1"/>
    <col min="10" max="12" width="7.140625" hidden="1" customWidth="1"/>
    <col min="13" max="13" width="4.28515625" hidden="1" customWidth="1"/>
    <col min="14" max="14" width="4.140625" hidden="1" customWidth="1"/>
    <col min="15" max="15" width="6.5703125" hidden="1" customWidth="1"/>
    <col min="16" max="23" width="8.140625" hidden="1" customWidth="1"/>
    <col min="24" max="26" width="9.42578125" hidden="1" customWidth="1"/>
    <col min="27" max="34" width="6.42578125" hidden="1" customWidth="1"/>
    <col min="35" max="36" width="9.42578125" hidden="1" customWidth="1"/>
    <col min="37" max="37" width="6" customWidth="1"/>
    <col min="38" max="39" width="7.85546875" customWidth="1"/>
    <col min="40" max="65" width="6.85546875" customWidth="1"/>
    <col min="66" max="68" width="6" customWidth="1"/>
    <col min="69" max="69" width="6.28515625" customWidth="1"/>
    <col min="257" max="257" width="55.7109375" bestFit="1" customWidth="1"/>
    <col min="258" max="292" width="0" hidden="1" customWidth="1"/>
    <col min="293" max="293" width="6" customWidth="1"/>
    <col min="294" max="295" width="7.85546875" customWidth="1"/>
    <col min="296" max="321" width="6.85546875" customWidth="1"/>
    <col min="322" max="324" width="6" customWidth="1"/>
    <col min="325" max="325" width="6.28515625" customWidth="1"/>
    <col min="513" max="513" width="55.7109375" bestFit="1" customWidth="1"/>
    <col min="514" max="548" width="0" hidden="1" customWidth="1"/>
    <col min="549" max="549" width="6" customWidth="1"/>
    <col min="550" max="551" width="7.85546875" customWidth="1"/>
    <col min="552" max="577" width="6.85546875" customWidth="1"/>
    <col min="578" max="580" width="6" customWidth="1"/>
    <col min="581" max="581" width="6.28515625" customWidth="1"/>
    <col min="769" max="769" width="55.7109375" bestFit="1" customWidth="1"/>
    <col min="770" max="804" width="0" hidden="1" customWidth="1"/>
    <col min="805" max="805" width="6" customWidth="1"/>
    <col min="806" max="807" width="7.85546875" customWidth="1"/>
    <col min="808" max="833" width="6.85546875" customWidth="1"/>
    <col min="834" max="836" width="6" customWidth="1"/>
    <col min="837" max="837" width="6.28515625" customWidth="1"/>
    <col min="1025" max="1025" width="55.7109375" bestFit="1" customWidth="1"/>
    <col min="1026" max="1060" width="0" hidden="1" customWidth="1"/>
    <col min="1061" max="1061" width="6" customWidth="1"/>
    <col min="1062" max="1063" width="7.85546875" customWidth="1"/>
    <col min="1064" max="1089" width="6.85546875" customWidth="1"/>
    <col min="1090" max="1092" width="6" customWidth="1"/>
    <col min="1093" max="1093" width="6.28515625" customWidth="1"/>
    <col min="1281" max="1281" width="55.7109375" bestFit="1" customWidth="1"/>
    <col min="1282" max="1316" width="0" hidden="1" customWidth="1"/>
    <col min="1317" max="1317" width="6" customWidth="1"/>
    <col min="1318" max="1319" width="7.85546875" customWidth="1"/>
    <col min="1320" max="1345" width="6.85546875" customWidth="1"/>
    <col min="1346" max="1348" width="6" customWidth="1"/>
    <col min="1349" max="1349" width="6.28515625" customWidth="1"/>
    <col min="1537" max="1537" width="55.7109375" bestFit="1" customWidth="1"/>
    <col min="1538" max="1572" width="0" hidden="1" customWidth="1"/>
    <col min="1573" max="1573" width="6" customWidth="1"/>
    <col min="1574" max="1575" width="7.85546875" customWidth="1"/>
    <col min="1576" max="1601" width="6.85546875" customWidth="1"/>
    <col min="1602" max="1604" width="6" customWidth="1"/>
    <col min="1605" max="1605" width="6.28515625" customWidth="1"/>
    <col min="1793" max="1793" width="55.7109375" bestFit="1" customWidth="1"/>
    <col min="1794" max="1828" width="0" hidden="1" customWidth="1"/>
    <col min="1829" max="1829" width="6" customWidth="1"/>
    <col min="1830" max="1831" width="7.85546875" customWidth="1"/>
    <col min="1832" max="1857" width="6.85546875" customWidth="1"/>
    <col min="1858" max="1860" width="6" customWidth="1"/>
    <col min="1861" max="1861" width="6.28515625" customWidth="1"/>
    <col min="2049" max="2049" width="55.7109375" bestFit="1" customWidth="1"/>
    <col min="2050" max="2084" width="0" hidden="1" customWidth="1"/>
    <col min="2085" max="2085" width="6" customWidth="1"/>
    <col min="2086" max="2087" width="7.85546875" customWidth="1"/>
    <col min="2088" max="2113" width="6.85546875" customWidth="1"/>
    <col min="2114" max="2116" width="6" customWidth="1"/>
    <col min="2117" max="2117" width="6.28515625" customWidth="1"/>
    <col min="2305" max="2305" width="55.7109375" bestFit="1" customWidth="1"/>
    <col min="2306" max="2340" width="0" hidden="1" customWidth="1"/>
    <col min="2341" max="2341" width="6" customWidth="1"/>
    <col min="2342" max="2343" width="7.85546875" customWidth="1"/>
    <col min="2344" max="2369" width="6.85546875" customWidth="1"/>
    <col min="2370" max="2372" width="6" customWidth="1"/>
    <col min="2373" max="2373" width="6.28515625" customWidth="1"/>
    <col min="2561" max="2561" width="55.7109375" bestFit="1" customWidth="1"/>
    <col min="2562" max="2596" width="0" hidden="1" customWidth="1"/>
    <col min="2597" max="2597" width="6" customWidth="1"/>
    <col min="2598" max="2599" width="7.85546875" customWidth="1"/>
    <col min="2600" max="2625" width="6.85546875" customWidth="1"/>
    <col min="2626" max="2628" width="6" customWidth="1"/>
    <col min="2629" max="2629" width="6.28515625" customWidth="1"/>
    <col min="2817" max="2817" width="55.7109375" bestFit="1" customWidth="1"/>
    <col min="2818" max="2852" width="0" hidden="1" customWidth="1"/>
    <col min="2853" max="2853" width="6" customWidth="1"/>
    <col min="2854" max="2855" width="7.85546875" customWidth="1"/>
    <col min="2856" max="2881" width="6.85546875" customWidth="1"/>
    <col min="2882" max="2884" width="6" customWidth="1"/>
    <col min="2885" max="2885" width="6.28515625" customWidth="1"/>
    <col min="3073" max="3073" width="55.7109375" bestFit="1" customWidth="1"/>
    <col min="3074" max="3108" width="0" hidden="1" customWidth="1"/>
    <col min="3109" max="3109" width="6" customWidth="1"/>
    <col min="3110" max="3111" width="7.85546875" customWidth="1"/>
    <col min="3112" max="3137" width="6.85546875" customWidth="1"/>
    <col min="3138" max="3140" width="6" customWidth="1"/>
    <col min="3141" max="3141" width="6.28515625" customWidth="1"/>
    <col min="3329" max="3329" width="55.7109375" bestFit="1" customWidth="1"/>
    <col min="3330" max="3364" width="0" hidden="1" customWidth="1"/>
    <col min="3365" max="3365" width="6" customWidth="1"/>
    <col min="3366" max="3367" width="7.85546875" customWidth="1"/>
    <col min="3368" max="3393" width="6.85546875" customWidth="1"/>
    <col min="3394" max="3396" width="6" customWidth="1"/>
    <col min="3397" max="3397" width="6.28515625" customWidth="1"/>
    <col min="3585" max="3585" width="55.7109375" bestFit="1" customWidth="1"/>
    <col min="3586" max="3620" width="0" hidden="1" customWidth="1"/>
    <col min="3621" max="3621" width="6" customWidth="1"/>
    <col min="3622" max="3623" width="7.85546875" customWidth="1"/>
    <col min="3624" max="3649" width="6.85546875" customWidth="1"/>
    <col min="3650" max="3652" width="6" customWidth="1"/>
    <col min="3653" max="3653" width="6.28515625" customWidth="1"/>
    <col min="3841" max="3841" width="55.7109375" bestFit="1" customWidth="1"/>
    <col min="3842" max="3876" width="0" hidden="1" customWidth="1"/>
    <col min="3877" max="3877" width="6" customWidth="1"/>
    <col min="3878" max="3879" width="7.85546875" customWidth="1"/>
    <col min="3880" max="3905" width="6.85546875" customWidth="1"/>
    <col min="3906" max="3908" width="6" customWidth="1"/>
    <col min="3909" max="3909" width="6.28515625" customWidth="1"/>
    <col min="4097" max="4097" width="55.7109375" bestFit="1" customWidth="1"/>
    <col min="4098" max="4132" width="0" hidden="1" customWidth="1"/>
    <col min="4133" max="4133" width="6" customWidth="1"/>
    <col min="4134" max="4135" width="7.85546875" customWidth="1"/>
    <col min="4136" max="4161" width="6.85546875" customWidth="1"/>
    <col min="4162" max="4164" width="6" customWidth="1"/>
    <col min="4165" max="4165" width="6.28515625" customWidth="1"/>
    <col min="4353" max="4353" width="55.7109375" bestFit="1" customWidth="1"/>
    <col min="4354" max="4388" width="0" hidden="1" customWidth="1"/>
    <col min="4389" max="4389" width="6" customWidth="1"/>
    <col min="4390" max="4391" width="7.85546875" customWidth="1"/>
    <col min="4392" max="4417" width="6.85546875" customWidth="1"/>
    <col min="4418" max="4420" width="6" customWidth="1"/>
    <col min="4421" max="4421" width="6.28515625" customWidth="1"/>
    <col min="4609" max="4609" width="55.7109375" bestFit="1" customWidth="1"/>
    <col min="4610" max="4644" width="0" hidden="1" customWidth="1"/>
    <col min="4645" max="4645" width="6" customWidth="1"/>
    <col min="4646" max="4647" width="7.85546875" customWidth="1"/>
    <col min="4648" max="4673" width="6.85546875" customWidth="1"/>
    <col min="4674" max="4676" width="6" customWidth="1"/>
    <col min="4677" max="4677" width="6.28515625" customWidth="1"/>
    <col min="4865" max="4865" width="55.7109375" bestFit="1" customWidth="1"/>
    <col min="4866" max="4900" width="0" hidden="1" customWidth="1"/>
    <col min="4901" max="4901" width="6" customWidth="1"/>
    <col min="4902" max="4903" width="7.85546875" customWidth="1"/>
    <col min="4904" max="4929" width="6.85546875" customWidth="1"/>
    <col min="4930" max="4932" width="6" customWidth="1"/>
    <col min="4933" max="4933" width="6.28515625" customWidth="1"/>
    <col min="5121" max="5121" width="55.7109375" bestFit="1" customWidth="1"/>
    <col min="5122" max="5156" width="0" hidden="1" customWidth="1"/>
    <col min="5157" max="5157" width="6" customWidth="1"/>
    <col min="5158" max="5159" width="7.85546875" customWidth="1"/>
    <col min="5160" max="5185" width="6.85546875" customWidth="1"/>
    <col min="5186" max="5188" width="6" customWidth="1"/>
    <col min="5189" max="5189" width="6.28515625" customWidth="1"/>
    <col min="5377" max="5377" width="55.7109375" bestFit="1" customWidth="1"/>
    <col min="5378" max="5412" width="0" hidden="1" customWidth="1"/>
    <col min="5413" max="5413" width="6" customWidth="1"/>
    <col min="5414" max="5415" width="7.85546875" customWidth="1"/>
    <col min="5416" max="5441" width="6.85546875" customWidth="1"/>
    <col min="5442" max="5444" width="6" customWidth="1"/>
    <col min="5445" max="5445" width="6.28515625" customWidth="1"/>
    <col min="5633" max="5633" width="55.7109375" bestFit="1" customWidth="1"/>
    <col min="5634" max="5668" width="0" hidden="1" customWidth="1"/>
    <col min="5669" max="5669" width="6" customWidth="1"/>
    <col min="5670" max="5671" width="7.85546875" customWidth="1"/>
    <col min="5672" max="5697" width="6.85546875" customWidth="1"/>
    <col min="5698" max="5700" width="6" customWidth="1"/>
    <col min="5701" max="5701" width="6.28515625" customWidth="1"/>
    <col min="5889" max="5889" width="55.7109375" bestFit="1" customWidth="1"/>
    <col min="5890" max="5924" width="0" hidden="1" customWidth="1"/>
    <col min="5925" max="5925" width="6" customWidth="1"/>
    <col min="5926" max="5927" width="7.85546875" customWidth="1"/>
    <col min="5928" max="5953" width="6.85546875" customWidth="1"/>
    <col min="5954" max="5956" width="6" customWidth="1"/>
    <col min="5957" max="5957" width="6.28515625" customWidth="1"/>
    <col min="6145" max="6145" width="55.7109375" bestFit="1" customWidth="1"/>
    <col min="6146" max="6180" width="0" hidden="1" customWidth="1"/>
    <col min="6181" max="6181" width="6" customWidth="1"/>
    <col min="6182" max="6183" width="7.85546875" customWidth="1"/>
    <col min="6184" max="6209" width="6.85546875" customWidth="1"/>
    <col min="6210" max="6212" width="6" customWidth="1"/>
    <col min="6213" max="6213" width="6.28515625" customWidth="1"/>
    <col min="6401" max="6401" width="55.7109375" bestFit="1" customWidth="1"/>
    <col min="6402" max="6436" width="0" hidden="1" customWidth="1"/>
    <col min="6437" max="6437" width="6" customWidth="1"/>
    <col min="6438" max="6439" width="7.85546875" customWidth="1"/>
    <col min="6440" max="6465" width="6.85546875" customWidth="1"/>
    <col min="6466" max="6468" width="6" customWidth="1"/>
    <col min="6469" max="6469" width="6.28515625" customWidth="1"/>
    <col min="6657" max="6657" width="55.7109375" bestFit="1" customWidth="1"/>
    <col min="6658" max="6692" width="0" hidden="1" customWidth="1"/>
    <col min="6693" max="6693" width="6" customWidth="1"/>
    <col min="6694" max="6695" width="7.85546875" customWidth="1"/>
    <col min="6696" max="6721" width="6.85546875" customWidth="1"/>
    <col min="6722" max="6724" width="6" customWidth="1"/>
    <col min="6725" max="6725" width="6.28515625" customWidth="1"/>
    <col min="6913" max="6913" width="55.7109375" bestFit="1" customWidth="1"/>
    <col min="6914" max="6948" width="0" hidden="1" customWidth="1"/>
    <col min="6949" max="6949" width="6" customWidth="1"/>
    <col min="6950" max="6951" width="7.85546875" customWidth="1"/>
    <col min="6952" max="6977" width="6.85546875" customWidth="1"/>
    <col min="6978" max="6980" width="6" customWidth="1"/>
    <col min="6981" max="6981" width="6.28515625" customWidth="1"/>
    <col min="7169" max="7169" width="55.7109375" bestFit="1" customWidth="1"/>
    <col min="7170" max="7204" width="0" hidden="1" customWidth="1"/>
    <col min="7205" max="7205" width="6" customWidth="1"/>
    <col min="7206" max="7207" width="7.85546875" customWidth="1"/>
    <col min="7208" max="7233" width="6.85546875" customWidth="1"/>
    <col min="7234" max="7236" width="6" customWidth="1"/>
    <col min="7237" max="7237" width="6.28515625" customWidth="1"/>
    <col min="7425" max="7425" width="55.7109375" bestFit="1" customWidth="1"/>
    <col min="7426" max="7460" width="0" hidden="1" customWidth="1"/>
    <col min="7461" max="7461" width="6" customWidth="1"/>
    <col min="7462" max="7463" width="7.85546875" customWidth="1"/>
    <col min="7464" max="7489" width="6.85546875" customWidth="1"/>
    <col min="7490" max="7492" width="6" customWidth="1"/>
    <col min="7493" max="7493" width="6.28515625" customWidth="1"/>
    <col min="7681" max="7681" width="55.7109375" bestFit="1" customWidth="1"/>
    <col min="7682" max="7716" width="0" hidden="1" customWidth="1"/>
    <col min="7717" max="7717" width="6" customWidth="1"/>
    <col min="7718" max="7719" width="7.85546875" customWidth="1"/>
    <col min="7720" max="7745" width="6.85546875" customWidth="1"/>
    <col min="7746" max="7748" width="6" customWidth="1"/>
    <col min="7749" max="7749" width="6.28515625" customWidth="1"/>
    <col min="7937" max="7937" width="55.7109375" bestFit="1" customWidth="1"/>
    <col min="7938" max="7972" width="0" hidden="1" customWidth="1"/>
    <col min="7973" max="7973" width="6" customWidth="1"/>
    <col min="7974" max="7975" width="7.85546875" customWidth="1"/>
    <col min="7976" max="8001" width="6.85546875" customWidth="1"/>
    <col min="8002" max="8004" width="6" customWidth="1"/>
    <col min="8005" max="8005" width="6.28515625" customWidth="1"/>
    <col min="8193" max="8193" width="55.7109375" bestFit="1" customWidth="1"/>
    <col min="8194" max="8228" width="0" hidden="1" customWidth="1"/>
    <col min="8229" max="8229" width="6" customWidth="1"/>
    <col min="8230" max="8231" width="7.85546875" customWidth="1"/>
    <col min="8232" max="8257" width="6.85546875" customWidth="1"/>
    <col min="8258" max="8260" width="6" customWidth="1"/>
    <col min="8261" max="8261" width="6.28515625" customWidth="1"/>
    <col min="8449" max="8449" width="55.7109375" bestFit="1" customWidth="1"/>
    <col min="8450" max="8484" width="0" hidden="1" customWidth="1"/>
    <col min="8485" max="8485" width="6" customWidth="1"/>
    <col min="8486" max="8487" width="7.85546875" customWidth="1"/>
    <col min="8488" max="8513" width="6.85546875" customWidth="1"/>
    <col min="8514" max="8516" width="6" customWidth="1"/>
    <col min="8517" max="8517" width="6.28515625" customWidth="1"/>
    <col min="8705" max="8705" width="55.7109375" bestFit="1" customWidth="1"/>
    <col min="8706" max="8740" width="0" hidden="1" customWidth="1"/>
    <col min="8741" max="8741" width="6" customWidth="1"/>
    <col min="8742" max="8743" width="7.85546875" customWidth="1"/>
    <col min="8744" max="8769" width="6.85546875" customWidth="1"/>
    <col min="8770" max="8772" width="6" customWidth="1"/>
    <col min="8773" max="8773" width="6.28515625" customWidth="1"/>
    <col min="8961" max="8961" width="55.7109375" bestFit="1" customWidth="1"/>
    <col min="8962" max="8996" width="0" hidden="1" customWidth="1"/>
    <col min="8997" max="8997" width="6" customWidth="1"/>
    <col min="8998" max="8999" width="7.85546875" customWidth="1"/>
    <col min="9000" max="9025" width="6.85546875" customWidth="1"/>
    <col min="9026" max="9028" width="6" customWidth="1"/>
    <col min="9029" max="9029" width="6.28515625" customWidth="1"/>
    <col min="9217" max="9217" width="55.7109375" bestFit="1" customWidth="1"/>
    <col min="9218" max="9252" width="0" hidden="1" customWidth="1"/>
    <col min="9253" max="9253" width="6" customWidth="1"/>
    <col min="9254" max="9255" width="7.85546875" customWidth="1"/>
    <col min="9256" max="9281" width="6.85546875" customWidth="1"/>
    <col min="9282" max="9284" width="6" customWidth="1"/>
    <col min="9285" max="9285" width="6.28515625" customWidth="1"/>
    <col min="9473" max="9473" width="55.7109375" bestFit="1" customWidth="1"/>
    <col min="9474" max="9508" width="0" hidden="1" customWidth="1"/>
    <col min="9509" max="9509" width="6" customWidth="1"/>
    <col min="9510" max="9511" width="7.85546875" customWidth="1"/>
    <col min="9512" max="9537" width="6.85546875" customWidth="1"/>
    <col min="9538" max="9540" width="6" customWidth="1"/>
    <col min="9541" max="9541" width="6.28515625" customWidth="1"/>
    <col min="9729" max="9729" width="55.7109375" bestFit="1" customWidth="1"/>
    <col min="9730" max="9764" width="0" hidden="1" customWidth="1"/>
    <col min="9765" max="9765" width="6" customWidth="1"/>
    <col min="9766" max="9767" width="7.85546875" customWidth="1"/>
    <col min="9768" max="9793" width="6.85546875" customWidth="1"/>
    <col min="9794" max="9796" width="6" customWidth="1"/>
    <col min="9797" max="9797" width="6.28515625" customWidth="1"/>
    <col min="9985" max="9985" width="55.7109375" bestFit="1" customWidth="1"/>
    <col min="9986" max="10020" width="0" hidden="1" customWidth="1"/>
    <col min="10021" max="10021" width="6" customWidth="1"/>
    <col min="10022" max="10023" width="7.85546875" customWidth="1"/>
    <col min="10024" max="10049" width="6.85546875" customWidth="1"/>
    <col min="10050" max="10052" width="6" customWidth="1"/>
    <col min="10053" max="10053" width="6.28515625" customWidth="1"/>
    <col min="10241" max="10241" width="55.7109375" bestFit="1" customWidth="1"/>
    <col min="10242" max="10276" width="0" hidden="1" customWidth="1"/>
    <col min="10277" max="10277" width="6" customWidth="1"/>
    <col min="10278" max="10279" width="7.85546875" customWidth="1"/>
    <col min="10280" max="10305" width="6.85546875" customWidth="1"/>
    <col min="10306" max="10308" width="6" customWidth="1"/>
    <col min="10309" max="10309" width="6.28515625" customWidth="1"/>
    <col min="10497" max="10497" width="55.7109375" bestFit="1" customWidth="1"/>
    <col min="10498" max="10532" width="0" hidden="1" customWidth="1"/>
    <col min="10533" max="10533" width="6" customWidth="1"/>
    <col min="10534" max="10535" width="7.85546875" customWidth="1"/>
    <col min="10536" max="10561" width="6.85546875" customWidth="1"/>
    <col min="10562" max="10564" width="6" customWidth="1"/>
    <col min="10565" max="10565" width="6.28515625" customWidth="1"/>
    <col min="10753" max="10753" width="55.7109375" bestFit="1" customWidth="1"/>
    <col min="10754" max="10788" width="0" hidden="1" customWidth="1"/>
    <col min="10789" max="10789" width="6" customWidth="1"/>
    <col min="10790" max="10791" width="7.85546875" customWidth="1"/>
    <col min="10792" max="10817" width="6.85546875" customWidth="1"/>
    <col min="10818" max="10820" width="6" customWidth="1"/>
    <col min="10821" max="10821" width="6.28515625" customWidth="1"/>
    <col min="11009" max="11009" width="55.7109375" bestFit="1" customWidth="1"/>
    <col min="11010" max="11044" width="0" hidden="1" customWidth="1"/>
    <col min="11045" max="11045" width="6" customWidth="1"/>
    <col min="11046" max="11047" width="7.85546875" customWidth="1"/>
    <col min="11048" max="11073" width="6.85546875" customWidth="1"/>
    <col min="11074" max="11076" width="6" customWidth="1"/>
    <col min="11077" max="11077" width="6.28515625" customWidth="1"/>
    <col min="11265" max="11265" width="55.7109375" bestFit="1" customWidth="1"/>
    <col min="11266" max="11300" width="0" hidden="1" customWidth="1"/>
    <col min="11301" max="11301" width="6" customWidth="1"/>
    <col min="11302" max="11303" width="7.85546875" customWidth="1"/>
    <col min="11304" max="11329" width="6.85546875" customWidth="1"/>
    <col min="11330" max="11332" width="6" customWidth="1"/>
    <col min="11333" max="11333" width="6.28515625" customWidth="1"/>
    <col min="11521" max="11521" width="55.7109375" bestFit="1" customWidth="1"/>
    <col min="11522" max="11556" width="0" hidden="1" customWidth="1"/>
    <col min="11557" max="11557" width="6" customWidth="1"/>
    <col min="11558" max="11559" width="7.85546875" customWidth="1"/>
    <col min="11560" max="11585" width="6.85546875" customWidth="1"/>
    <col min="11586" max="11588" width="6" customWidth="1"/>
    <col min="11589" max="11589" width="6.28515625" customWidth="1"/>
    <col min="11777" max="11777" width="55.7109375" bestFit="1" customWidth="1"/>
    <col min="11778" max="11812" width="0" hidden="1" customWidth="1"/>
    <col min="11813" max="11813" width="6" customWidth="1"/>
    <col min="11814" max="11815" width="7.85546875" customWidth="1"/>
    <col min="11816" max="11841" width="6.85546875" customWidth="1"/>
    <col min="11842" max="11844" width="6" customWidth="1"/>
    <col min="11845" max="11845" width="6.28515625" customWidth="1"/>
    <col min="12033" max="12033" width="55.7109375" bestFit="1" customWidth="1"/>
    <col min="12034" max="12068" width="0" hidden="1" customWidth="1"/>
    <col min="12069" max="12069" width="6" customWidth="1"/>
    <col min="12070" max="12071" width="7.85546875" customWidth="1"/>
    <col min="12072" max="12097" width="6.85546875" customWidth="1"/>
    <col min="12098" max="12100" width="6" customWidth="1"/>
    <col min="12101" max="12101" width="6.28515625" customWidth="1"/>
    <col min="12289" max="12289" width="55.7109375" bestFit="1" customWidth="1"/>
    <col min="12290" max="12324" width="0" hidden="1" customWidth="1"/>
    <col min="12325" max="12325" width="6" customWidth="1"/>
    <col min="12326" max="12327" width="7.85546875" customWidth="1"/>
    <col min="12328" max="12353" width="6.85546875" customWidth="1"/>
    <col min="12354" max="12356" width="6" customWidth="1"/>
    <col min="12357" max="12357" width="6.28515625" customWidth="1"/>
    <col min="12545" max="12545" width="55.7109375" bestFit="1" customWidth="1"/>
    <col min="12546" max="12580" width="0" hidden="1" customWidth="1"/>
    <col min="12581" max="12581" width="6" customWidth="1"/>
    <col min="12582" max="12583" width="7.85546875" customWidth="1"/>
    <col min="12584" max="12609" width="6.85546875" customWidth="1"/>
    <col min="12610" max="12612" width="6" customWidth="1"/>
    <col min="12613" max="12613" width="6.28515625" customWidth="1"/>
    <col min="12801" max="12801" width="55.7109375" bestFit="1" customWidth="1"/>
    <col min="12802" max="12836" width="0" hidden="1" customWidth="1"/>
    <col min="12837" max="12837" width="6" customWidth="1"/>
    <col min="12838" max="12839" width="7.85546875" customWidth="1"/>
    <col min="12840" max="12865" width="6.85546875" customWidth="1"/>
    <col min="12866" max="12868" width="6" customWidth="1"/>
    <col min="12869" max="12869" width="6.28515625" customWidth="1"/>
    <col min="13057" max="13057" width="55.7109375" bestFit="1" customWidth="1"/>
    <col min="13058" max="13092" width="0" hidden="1" customWidth="1"/>
    <col min="13093" max="13093" width="6" customWidth="1"/>
    <col min="13094" max="13095" width="7.85546875" customWidth="1"/>
    <col min="13096" max="13121" width="6.85546875" customWidth="1"/>
    <col min="13122" max="13124" width="6" customWidth="1"/>
    <col min="13125" max="13125" width="6.28515625" customWidth="1"/>
    <col min="13313" max="13313" width="55.7109375" bestFit="1" customWidth="1"/>
    <col min="13314" max="13348" width="0" hidden="1" customWidth="1"/>
    <col min="13349" max="13349" width="6" customWidth="1"/>
    <col min="13350" max="13351" width="7.85546875" customWidth="1"/>
    <col min="13352" max="13377" width="6.85546875" customWidth="1"/>
    <col min="13378" max="13380" width="6" customWidth="1"/>
    <col min="13381" max="13381" width="6.28515625" customWidth="1"/>
    <col min="13569" max="13569" width="55.7109375" bestFit="1" customWidth="1"/>
    <col min="13570" max="13604" width="0" hidden="1" customWidth="1"/>
    <col min="13605" max="13605" width="6" customWidth="1"/>
    <col min="13606" max="13607" width="7.85546875" customWidth="1"/>
    <col min="13608" max="13633" width="6.85546875" customWidth="1"/>
    <col min="13634" max="13636" width="6" customWidth="1"/>
    <col min="13637" max="13637" width="6.28515625" customWidth="1"/>
    <col min="13825" max="13825" width="55.7109375" bestFit="1" customWidth="1"/>
    <col min="13826" max="13860" width="0" hidden="1" customWidth="1"/>
    <col min="13861" max="13861" width="6" customWidth="1"/>
    <col min="13862" max="13863" width="7.85546875" customWidth="1"/>
    <col min="13864" max="13889" width="6.85546875" customWidth="1"/>
    <col min="13890" max="13892" width="6" customWidth="1"/>
    <col min="13893" max="13893" width="6.28515625" customWidth="1"/>
    <col min="14081" max="14081" width="55.7109375" bestFit="1" customWidth="1"/>
    <col min="14082" max="14116" width="0" hidden="1" customWidth="1"/>
    <col min="14117" max="14117" width="6" customWidth="1"/>
    <col min="14118" max="14119" width="7.85546875" customWidth="1"/>
    <col min="14120" max="14145" width="6.85546875" customWidth="1"/>
    <col min="14146" max="14148" width="6" customWidth="1"/>
    <col min="14149" max="14149" width="6.28515625" customWidth="1"/>
    <col min="14337" max="14337" width="55.7109375" bestFit="1" customWidth="1"/>
    <col min="14338" max="14372" width="0" hidden="1" customWidth="1"/>
    <col min="14373" max="14373" width="6" customWidth="1"/>
    <col min="14374" max="14375" width="7.85546875" customWidth="1"/>
    <col min="14376" max="14401" width="6.85546875" customWidth="1"/>
    <col min="14402" max="14404" width="6" customWidth="1"/>
    <col min="14405" max="14405" width="6.28515625" customWidth="1"/>
    <col min="14593" max="14593" width="55.7109375" bestFit="1" customWidth="1"/>
    <col min="14594" max="14628" width="0" hidden="1" customWidth="1"/>
    <col min="14629" max="14629" width="6" customWidth="1"/>
    <col min="14630" max="14631" width="7.85546875" customWidth="1"/>
    <col min="14632" max="14657" width="6.85546875" customWidth="1"/>
    <col min="14658" max="14660" width="6" customWidth="1"/>
    <col min="14661" max="14661" width="6.28515625" customWidth="1"/>
    <col min="14849" max="14849" width="55.7109375" bestFit="1" customWidth="1"/>
    <col min="14850" max="14884" width="0" hidden="1" customWidth="1"/>
    <col min="14885" max="14885" width="6" customWidth="1"/>
    <col min="14886" max="14887" width="7.85546875" customWidth="1"/>
    <col min="14888" max="14913" width="6.85546875" customWidth="1"/>
    <col min="14914" max="14916" width="6" customWidth="1"/>
    <col min="14917" max="14917" width="6.28515625" customWidth="1"/>
    <col min="15105" max="15105" width="55.7109375" bestFit="1" customWidth="1"/>
    <col min="15106" max="15140" width="0" hidden="1" customWidth="1"/>
    <col min="15141" max="15141" width="6" customWidth="1"/>
    <col min="15142" max="15143" width="7.85546875" customWidth="1"/>
    <col min="15144" max="15169" width="6.85546875" customWidth="1"/>
    <col min="15170" max="15172" width="6" customWidth="1"/>
    <col min="15173" max="15173" width="6.28515625" customWidth="1"/>
    <col min="15361" max="15361" width="55.7109375" bestFit="1" customWidth="1"/>
    <col min="15362" max="15396" width="0" hidden="1" customWidth="1"/>
    <col min="15397" max="15397" width="6" customWidth="1"/>
    <col min="15398" max="15399" width="7.85546875" customWidth="1"/>
    <col min="15400" max="15425" width="6.85546875" customWidth="1"/>
    <col min="15426" max="15428" width="6" customWidth="1"/>
    <col min="15429" max="15429" width="6.28515625" customWidth="1"/>
    <col min="15617" max="15617" width="55.7109375" bestFit="1" customWidth="1"/>
    <col min="15618" max="15652" width="0" hidden="1" customWidth="1"/>
    <col min="15653" max="15653" width="6" customWidth="1"/>
    <col min="15654" max="15655" width="7.85546875" customWidth="1"/>
    <col min="15656" max="15681" width="6.85546875" customWidth="1"/>
    <col min="15682" max="15684" width="6" customWidth="1"/>
    <col min="15685" max="15685" width="6.28515625" customWidth="1"/>
    <col min="15873" max="15873" width="55.7109375" bestFit="1" customWidth="1"/>
    <col min="15874" max="15908" width="0" hidden="1" customWidth="1"/>
    <col min="15909" max="15909" width="6" customWidth="1"/>
    <col min="15910" max="15911" width="7.85546875" customWidth="1"/>
    <col min="15912" max="15937" width="6.85546875" customWidth="1"/>
    <col min="15938" max="15940" width="6" customWidth="1"/>
    <col min="15941" max="15941" width="6.28515625" customWidth="1"/>
    <col min="16129" max="16129" width="55.7109375" bestFit="1" customWidth="1"/>
    <col min="16130" max="16164" width="0" hidden="1" customWidth="1"/>
    <col min="16165" max="16165" width="6" customWidth="1"/>
    <col min="16166" max="16167" width="7.85546875" customWidth="1"/>
    <col min="16168" max="16193" width="6.85546875" customWidth="1"/>
    <col min="16194" max="16196" width="6" customWidth="1"/>
    <col min="16197" max="16197" width="6.28515625" customWidth="1"/>
  </cols>
  <sheetData>
    <row r="1" spans="1:68" hidden="1" x14ac:dyDescent="0.25">
      <c r="A1" t="s">
        <v>1162</v>
      </c>
      <c r="E1" t="s">
        <v>1163</v>
      </c>
    </row>
    <row r="2" spans="1:68" hidden="1" x14ac:dyDescent="0.25">
      <c r="E2" s="203">
        <v>43294</v>
      </c>
      <c r="F2" s="203">
        <v>43301</v>
      </c>
      <c r="G2" s="203">
        <v>43308</v>
      </c>
      <c r="H2" s="203">
        <v>43315</v>
      </c>
      <c r="I2" s="203">
        <v>43322</v>
      </c>
      <c r="J2" s="203">
        <v>43329</v>
      </c>
      <c r="K2" s="203">
        <v>43336</v>
      </c>
    </row>
    <row r="3" spans="1:68" hidden="1" x14ac:dyDescent="0.25">
      <c r="A3" t="s">
        <v>1</v>
      </c>
      <c r="E3">
        <v>19</v>
      </c>
      <c r="F3">
        <v>18</v>
      </c>
      <c r="G3">
        <v>12</v>
      </c>
      <c r="H3">
        <v>10</v>
      </c>
      <c r="I3">
        <v>7</v>
      </c>
      <c r="M3" s="208">
        <f>SUM(E3:L3)</f>
        <v>66</v>
      </c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  <c r="AU3" s="208"/>
      <c r="AV3" s="208"/>
      <c r="AW3" s="208"/>
      <c r="AX3" s="208"/>
      <c r="AY3" s="208"/>
      <c r="AZ3" s="208"/>
      <c r="BA3" s="208"/>
      <c r="BB3" s="208"/>
      <c r="BC3" s="208"/>
      <c r="BD3" s="208"/>
      <c r="BE3" s="208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</row>
    <row r="4" spans="1:68" hidden="1" x14ac:dyDescent="0.25">
      <c r="A4" t="s">
        <v>1164</v>
      </c>
      <c r="F4">
        <f>E3*$E$13</f>
        <v>104.5</v>
      </c>
      <c r="G4">
        <f>F3*$E$13</f>
        <v>99</v>
      </c>
      <c r="H4">
        <f>G3*$E$13</f>
        <v>66</v>
      </c>
      <c r="I4">
        <f>H3*$E$13</f>
        <v>55</v>
      </c>
      <c r="J4">
        <f>I3*$E$13</f>
        <v>38.5</v>
      </c>
      <c r="M4">
        <f>SUM(F4:L4)</f>
        <v>363</v>
      </c>
    </row>
    <row r="5" spans="1:68" hidden="1" x14ac:dyDescent="0.25">
      <c r="A5" t="s">
        <v>1119</v>
      </c>
    </row>
    <row r="6" spans="1:68" hidden="1" x14ac:dyDescent="0.25">
      <c r="A6" t="s">
        <v>1165</v>
      </c>
      <c r="E6" t="s">
        <v>1166</v>
      </c>
      <c r="F6">
        <v>10</v>
      </c>
      <c r="G6">
        <v>13</v>
      </c>
      <c r="H6">
        <v>14</v>
      </c>
      <c r="I6">
        <v>26</v>
      </c>
      <c r="J6">
        <v>28</v>
      </c>
      <c r="K6">
        <v>47</v>
      </c>
      <c r="M6">
        <f>SUM(F6:L6)</f>
        <v>138</v>
      </c>
    </row>
    <row r="7" spans="1:68" hidden="1" x14ac:dyDescent="0.25">
      <c r="E7" t="s">
        <v>1167</v>
      </c>
      <c r="F7">
        <f t="shared" ref="F7:K7" si="0">F6*5.5</f>
        <v>55</v>
      </c>
      <c r="G7">
        <f t="shared" si="0"/>
        <v>71.5</v>
      </c>
      <c r="H7">
        <f t="shared" si="0"/>
        <v>77</v>
      </c>
      <c r="I7">
        <f t="shared" si="0"/>
        <v>143</v>
      </c>
      <c r="J7">
        <f t="shared" si="0"/>
        <v>154</v>
      </c>
      <c r="K7">
        <f t="shared" si="0"/>
        <v>258.5</v>
      </c>
      <c r="M7">
        <f>SUM(F7:L7)</f>
        <v>759</v>
      </c>
    </row>
    <row r="8" spans="1:68" hidden="1" x14ac:dyDescent="0.25">
      <c r="A8" t="s">
        <v>1168</v>
      </c>
      <c r="F8">
        <f t="shared" ref="F8:K8" si="1">F7*0.3</f>
        <v>16.5</v>
      </c>
      <c r="G8">
        <f t="shared" si="1"/>
        <v>21.45</v>
      </c>
      <c r="H8">
        <f t="shared" si="1"/>
        <v>23.099999999999998</v>
      </c>
      <c r="I8">
        <f t="shared" si="1"/>
        <v>42.9</v>
      </c>
      <c r="J8">
        <f t="shared" si="1"/>
        <v>46.199999999999996</v>
      </c>
      <c r="K8">
        <f t="shared" si="1"/>
        <v>77.55</v>
      </c>
    </row>
    <row r="9" spans="1:68" hidden="1" x14ac:dyDescent="0.25">
      <c r="A9" t="s">
        <v>1169</v>
      </c>
      <c r="E9">
        <v>2</v>
      </c>
      <c r="F9">
        <f t="shared" ref="F9:K9" si="2">F7*0.7</f>
        <v>38.5</v>
      </c>
      <c r="G9">
        <f t="shared" si="2"/>
        <v>50.05</v>
      </c>
      <c r="H9">
        <f t="shared" si="2"/>
        <v>53.9</v>
      </c>
      <c r="I9">
        <f t="shared" si="2"/>
        <v>100.1</v>
      </c>
      <c r="J9">
        <f t="shared" si="2"/>
        <v>107.8</v>
      </c>
      <c r="K9">
        <f t="shared" si="2"/>
        <v>180.95</v>
      </c>
    </row>
    <row r="10" spans="1:68" hidden="1" x14ac:dyDescent="0.25">
      <c r="A10" t="s">
        <v>1170</v>
      </c>
      <c r="F10">
        <f t="shared" ref="F10:K10" si="3">(F9/$E$9)/5</f>
        <v>3.85</v>
      </c>
      <c r="G10">
        <f t="shared" si="3"/>
        <v>5.0049999999999999</v>
      </c>
      <c r="H10">
        <f t="shared" si="3"/>
        <v>5.39</v>
      </c>
      <c r="I10">
        <f t="shared" si="3"/>
        <v>10.01</v>
      </c>
      <c r="J10">
        <f t="shared" si="3"/>
        <v>10.78</v>
      </c>
      <c r="K10">
        <f t="shared" si="3"/>
        <v>18.094999999999999</v>
      </c>
    </row>
    <row r="11" spans="1:68" hidden="1" x14ac:dyDescent="0.25"/>
    <row r="12" spans="1:68" hidden="1" x14ac:dyDescent="0.25">
      <c r="A12" t="s">
        <v>1171</v>
      </c>
    </row>
    <row r="13" spans="1:68" hidden="1" x14ac:dyDescent="0.25">
      <c r="A13" t="s">
        <v>1172</v>
      </c>
      <c r="E13">
        <v>5.5</v>
      </c>
    </row>
    <row r="14" spans="1:68" hidden="1" x14ac:dyDescent="0.25">
      <c r="A14" t="s">
        <v>1173</v>
      </c>
      <c r="E14">
        <v>2.5</v>
      </c>
      <c r="F14" s="209">
        <f t="shared" ref="F14:K14" si="4">(F9/$E$14)/5</f>
        <v>3.08</v>
      </c>
      <c r="G14" s="209">
        <f t="shared" si="4"/>
        <v>4.0039999999999996</v>
      </c>
      <c r="H14" s="209">
        <f t="shared" si="4"/>
        <v>4.3119999999999994</v>
      </c>
      <c r="I14" s="209">
        <f t="shared" si="4"/>
        <v>8.0079999999999991</v>
      </c>
      <c r="J14" s="209">
        <f t="shared" si="4"/>
        <v>8.6239999999999988</v>
      </c>
      <c r="K14" s="209">
        <f t="shared" si="4"/>
        <v>14.475999999999999</v>
      </c>
    </row>
    <row r="15" spans="1:68" x14ac:dyDescent="0.25">
      <c r="AL15" s="210"/>
      <c r="AM15" t="s">
        <v>1174</v>
      </c>
    </row>
    <row r="17" spans="1:70" ht="15.75" thickBot="1" x14ac:dyDescent="0.3">
      <c r="A17" s="211" t="s">
        <v>1175</v>
      </c>
      <c r="B17" s="212"/>
      <c r="C17" s="212"/>
      <c r="D17" s="309" t="s">
        <v>1176</v>
      </c>
      <c r="E17" s="310"/>
      <c r="F17" s="310"/>
      <c r="G17" s="310"/>
      <c r="H17" s="310"/>
      <c r="I17" s="310"/>
      <c r="J17" s="310"/>
      <c r="K17" s="310"/>
      <c r="L17" s="310"/>
      <c r="O17" s="310" t="s">
        <v>1177</v>
      </c>
      <c r="P17" s="310"/>
      <c r="Q17" s="310"/>
      <c r="R17" s="310"/>
      <c r="S17" s="310"/>
      <c r="T17" s="310"/>
      <c r="U17" s="310"/>
      <c r="V17" s="310"/>
      <c r="W17" s="310"/>
      <c r="Z17" s="310" t="s">
        <v>1178</v>
      </c>
      <c r="AA17" s="310"/>
      <c r="AB17" s="310"/>
      <c r="AC17" s="310"/>
      <c r="AD17" s="310"/>
      <c r="AE17" s="310"/>
      <c r="AF17" s="310"/>
      <c r="AG17" s="310"/>
      <c r="AH17" s="310"/>
    </row>
    <row r="18" spans="1:70" s="221" customFormat="1" ht="15.75" thickBot="1" x14ac:dyDescent="0.25">
      <c r="A18" s="213"/>
      <c r="B18" s="214"/>
      <c r="C18" s="214"/>
      <c r="D18" s="215"/>
      <c r="E18" s="216"/>
      <c r="F18" s="216"/>
      <c r="G18" s="216"/>
      <c r="H18" s="216"/>
      <c r="I18" s="216"/>
      <c r="J18" s="216"/>
      <c r="K18" s="216"/>
      <c r="L18" s="216"/>
      <c r="M18" s="217"/>
      <c r="N18" s="217"/>
      <c r="O18" s="216"/>
      <c r="P18" s="216"/>
      <c r="Q18" s="216"/>
      <c r="R18" s="216"/>
      <c r="S18" s="216"/>
      <c r="T18" s="216"/>
      <c r="U18" s="216"/>
      <c r="V18" s="216"/>
      <c r="W18" s="216"/>
      <c r="X18" s="217"/>
      <c r="Y18" s="217"/>
      <c r="Z18" s="216"/>
      <c r="AA18" s="216"/>
      <c r="AB18" s="216"/>
      <c r="AC18" s="216"/>
      <c r="AD18" s="216"/>
      <c r="AE18" s="216"/>
      <c r="AF18" s="216"/>
      <c r="AG18" s="216"/>
      <c r="AH18" s="216"/>
      <c r="AI18" s="217"/>
      <c r="AJ18" s="217"/>
      <c r="AK18" s="216"/>
      <c r="AL18" s="218">
        <v>43298</v>
      </c>
      <c r="AM18" s="218">
        <v>43299</v>
      </c>
      <c r="AN18" s="218">
        <v>43300</v>
      </c>
      <c r="AO18" s="218">
        <v>43301</v>
      </c>
      <c r="AP18" s="219">
        <v>43302</v>
      </c>
      <c r="AQ18" s="219">
        <v>43303</v>
      </c>
      <c r="AR18" s="218">
        <v>43304</v>
      </c>
      <c r="AS18" s="218">
        <v>43305</v>
      </c>
      <c r="AT18" s="218">
        <v>43306</v>
      </c>
      <c r="AU18" s="218">
        <v>43307</v>
      </c>
      <c r="AV18" s="218">
        <v>43308</v>
      </c>
      <c r="AW18" s="219">
        <v>43309</v>
      </c>
      <c r="AX18" s="219">
        <v>43310</v>
      </c>
      <c r="AY18" s="218">
        <v>43311</v>
      </c>
      <c r="AZ18" s="218">
        <v>43312</v>
      </c>
      <c r="BA18" s="218">
        <v>43313</v>
      </c>
      <c r="BB18" s="218">
        <v>43314</v>
      </c>
      <c r="BC18" s="218">
        <v>43315</v>
      </c>
      <c r="BD18" s="219">
        <v>43316</v>
      </c>
      <c r="BE18" s="219">
        <v>43317</v>
      </c>
      <c r="BF18" s="218">
        <v>43318</v>
      </c>
      <c r="BG18" s="218">
        <v>43319</v>
      </c>
      <c r="BH18" s="218">
        <v>43320</v>
      </c>
      <c r="BI18" s="218">
        <v>43321</v>
      </c>
      <c r="BJ18" s="218">
        <v>43322</v>
      </c>
      <c r="BK18" s="219">
        <v>43323</v>
      </c>
      <c r="BL18" s="219">
        <v>43324</v>
      </c>
      <c r="BM18" s="218">
        <v>43325</v>
      </c>
      <c r="BN18" s="218">
        <v>43326</v>
      </c>
      <c r="BO18" s="218">
        <v>43327</v>
      </c>
      <c r="BP18" s="218">
        <v>43328</v>
      </c>
      <c r="BQ18" s="220">
        <v>43329</v>
      </c>
    </row>
    <row r="19" spans="1:70" ht="31.5" hidden="1" customHeight="1" x14ac:dyDescent="0.25">
      <c r="A19" s="222"/>
      <c r="B19" s="223" t="s">
        <v>1179</v>
      </c>
      <c r="C19" s="223" t="s">
        <v>1180</v>
      </c>
      <c r="D19" s="224" t="s">
        <v>1181</v>
      </c>
      <c r="E19" s="225">
        <v>43294</v>
      </c>
      <c r="F19" s="225">
        <v>43301</v>
      </c>
      <c r="G19" s="225">
        <v>43308</v>
      </c>
      <c r="H19" s="225">
        <v>43315</v>
      </c>
      <c r="I19" s="225">
        <v>43322</v>
      </c>
      <c r="J19" s="225">
        <v>43329</v>
      </c>
      <c r="K19" s="225">
        <v>43336</v>
      </c>
      <c r="L19" s="225">
        <f>K19+7</f>
        <v>43343</v>
      </c>
      <c r="M19" s="226"/>
      <c r="N19" s="226"/>
      <c r="O19" s="224" t="s">
        <v>1181</v>
      </c>
      <c r="P19" s="225">
        <v>43294</v>
      </c>
      <c r="Q19" s="225">
        <v>43301</v>
      </c>
      <c r="R19" s="225">
        <v>43308</v>
      </c>
      <c r="S19" s="225">
        <v>43315</v>
      </c>
      <c r="T19" s="225">
        <v>43322</v>
      </c>
      <c r="U19" s="225">
        <v>43329</v>
      </c>
      <c r="V19" s="225">
        <v>43336</v>
      </c>
      <c r="W19" s="225">
        <f>V19+7</f>
        <v>43343</v>
      </c>
      <c r="X19" s="226"/>
      <c r="Y19" s="226"/>
      <c r="Z19" s="224" t="s">
        <v>1181</v>
      </c>
      <c r="AA19" s="225">
        <v>43294</v>
      </c>
      <c r="AB19" s="225">
        <v>43301</v>
      </c>
      <c r="AC19" s="225">
        <v>43308</v>
      </c>
      <c r="AD19" s="225">
        <v>43315</v>
      </c>
      <c r="AE19" s="225">
        <v>43322</v>
      </c>
      <c r="AF19" s="225">
        <v>43329</v>
      </c>
      <c r="AG19" s="225">
        <v>43336</v>
      </c>
      <c r="AH19" s="225">
        <f>AG19+7</f>
        <v>43343</v>
      </c>
      <c r="AI19" s="226"/>
      <c r="AJ19" s="226"/>
      <c r="AK19" s="224" t="s">
        <v>1181</v>
      </c>
      <c r="AL19" s="227" t="s">
        <v>1140</v>
      </c>
      <c r="AM19" s="227" t="s">
        <v>1141</v>
      </c>
      <c r="AN19" s="227" t="s">
        <v>1142</v>
      </c>
      <c r="AO19" s="227" t="s">
        <v>1143</v>
      </c>
      <c r="AP19" s="227"/>
      <c r="AQ19" s="227"/>
      <c r="AR19" s="228" t="s">
        <v>1159</v>
      </c>
      <c r="AS19" s="227" t="s">
        <v>1144</v>
      </c>
      <c r="AT19" s="228" t="s">
        <v>1160</v>
      </c>
      <c r="AU19" s="227" t="s">
        <v>1145</v>
      </c>
      <c r="AV19" s="227" t="s">
        <v>1146</v>
      </c>
      <c r="AW19" s="227"/>
      <c r="AX19" s="227"/>
      <c r="AY19" s="227" t="s">
        <v>1161</v>
      </c>
      <c r="AZ19" s="229">
        <v>43312</v>
      </c>
      <c r="BA19" s="229">
        <v>43313</v>
      </c>
      <c r="BB19" s="227" t="s">
        <v>1147</v>
      </c>
      <c r="BC19" s="228" t="s">
        <v>1156</v>
      </c>
      <c r="BD19" s="228"/>
      <c r="BE19" s="228"/>
      <c r="BF19" s="228" t="s">
        <v>1157</v>
      </c>
      <c r="BG19" s="230">
        <v>43319</v>
      </c>
      <c r="BH19" s="230">
        <v>43320</v>
      </c>
      <c r="BI19" s="227" t="s">
        <v>1148</v>
      </c>
      <c r="BJ19" s="227" t="s">
        <v>1149</v>
      </c>
      <c r="BK19" s="227"/>
      <c r="BL19" s="227"/>
      <c r="BM19" s="227" t="s">
        <v>1150</v>
      </c>
      <c r="BN19" s="227" t="s">
        <v>1151</v>
      </c>
      <c r="BO19" s="229">
        <v>43327</v>
      </c>
      <c r="BP19" s="227" t="s">
        <v>1152</v>
      </c>
      <c r="BQ19" s="231" t="s">
        <v>1158</v>
      </c>
    </row>
    <row r="20" spans="1:70" x14ac:dyDescent="0.25">
      <c r="A20" s="232" t="s">
        <v>1182</v>
      </c>
      <c r="B20" s="233"/>
      <c r="C20" s="233"/>
      <c r="D20" s="234"/>
      <c r="E20" s="235">
        <v>19</v>
      </c>
      <c r="F20" s="235">
        <v>18</v>
      </c>
      <c r="G20" s="235">
        <v>12</v>
      </c>
      <c r="H20" s="235">
        <v>10</v>
      </c>
      <c r="I20" s="235">
        <v>7</v>
      </c>
      <c r="J20" s="235"/>
      <c r="K20" s="235"/>
      <c r="L20" s="235"/>
      <c r="M20" s="233"/>
      <c r="N20" s="233"/>
      <c r="O20" s="234"/>
      <c r="P20" s="235"/>
      <c r="Q20" s="235"/>
      <c r="R20" s="235"/>
      <c r="S20" s="235"/>
      <c r="T20" s="235"/>
      <c r="U20" s="235"/>
      <c r="V20" s="235"/>
      <c r="W20" s="235"/>
      <c r="X20" s="233"/>
      <c r="Y20" s="233"/>
      <c r="Z20" s="234"/>
      <c r="AA20" s="235"/>
      <c r="AB20" s="235"/>
      <c r="AC20" s="235"/>
      <c r="AD20" s="235"/>
      <c r="AE20" s="235"/>
      <c r="AF20" s="235"/>
      <c r="AG20" s="235"/>
      <c r="AH20" s="235"/>
      <c r="AI20" s="233"/>
      <c r="AJ20" s="233"/>
      <c r="AK20" s="234"/>
      <c r="AL20" s="236">
        <f>SUM(AL21:AL23)</f>
        <v>2</v>
      </c>
      <c r="AM20" s="236">
        <f t="shared" ref="AM20:BQ20" si="5">SUM(AM21:AM23)</f>
        <v>1</v>
      </c>
      <c r="AN20" s="236">
        <f t="shared" si="5"/>
        <v>1</v>
      </c>
      <c r="AO20" s="236">
        <f t="shared" si="5"/>
        <v>1</v>
      </c>
      <c r="AP20" s="236">
        <f t="shared" si="5"/>
        <v>0</v>
      </c>
      <c r="AQ20" s="236">
        <f t="shared" si="5"/>
        <v>0</v>
      </c>
      <c r="AR20" s="236">
        <f t="shared" si="5"/>
        <v>1</v>
      </c>
      <c r="AS20" s="236">
        <f t="shared" si="5"/>
        <v>1</v>
      </c>
      <c r="AT20" s="236">
        <f t="shared" si="5"/>
        <v>0</v>
      </c>
      <c r="AU20" s="236">
        <f t="shared" si="5"/>
        <v>1</v>
      </c>
      <c r="AV20" s="236">
        <f t="shared" si="5"/>
        <v>0</v>
      </c>
      <c r="AW20" s="236">
        <f t="shared" si="5"/>
        <v>0</v>
      </c>
      <c r="AX20" s="236">
        <f t="shared" si="5"/>
        <v>0</v>
      </c>
      <c r="AY20" s="236">
        <f t="shared" si="5"/>
        <v>1</v>
      </c>
      <c r="AZ20" s="236">
        <f t="shared" si="5"/>
        <v>0</v>
      </c>
      <c r="BA20" s="236">
        <f t="shared" si="5"/>
        <v>0</v>
      </c>
      <c r="BB20" s="236">
        <f t="shared" si="5"/>
        <v>1</v>
      </c>
      <c r="BC20" s="236">
        <f t="shared" si="5"/>
        <v>0</v>
      </c>
      <c r="BD20" s="236">
        <f t="shared" si="5"/>
        <v>0</v>
      </c>
      <c r="BE20" s="236">
        <f t="shared" si="5"/>
        <v>0</v>
      </c>
      <c r="BF20" s="236">
        <f t="shared" si="5"/>
        <v>2</v>
      </c>
      <c r="BG20" s="236">
        <f t="shared" si="5"/>
        <v>0</v>
      </c>
      <c r="BH20" s="236">
        <f t="shared" si="5"/>
        <v>1</v>
      </c>
      <c r="BI20" s="236">
        <f t="shared" si="5"/>
        <v>2</v>
      </c>
      <c r="BJ20" s="236">
        <f t="shared" si="5"/>
        <v>2</v>
      </c>
      <c r="BK20" s="236">
        <f t="shared" si="5"/>
        <v>1</v>
      </c>
      <c r="BL20" s="236">
        <f t="shared" si="5"/>
        <v>0</v>
      </c>
      <c r="BM20" s="236">
        <f t="shared" si="5"/>
        <v>2</v>
      </c>
      <c r="BN20" s="236">
        <f t="shared" si="5"/>
        <v>0</v>
      </c>
      <c r="BO20" s="236">
        <f t="shared" si="5"/>
        <v>0</v>
      </c>
      <c r="BP20" s="236">
        <f t="shared" si="5"/>
        <v>1</v>
      </c>
      <c r="BQ20" s="237">
        <f t="shared" si="5"/>
        <v>0</v>
      </c>
      <c r="BR20" s="238">
        <f>SUM(AL20:BQ20)</f>
        <v>21</v>
      </c>
    </row>
    <row r="21" spans="1:70" x14ac:dyDescent="0.25">
      <c r="A21" s="239" t="s">
        <v>39</v>
      </c>
      <c r="B21" s="240"/>
      <c r="C21" s="240"/>
      <c r="D21" s="241"/>
      <c r="E21" s="242"/>
      <c r="F21" s="242"/>
      <c r="G21" s="242"/>
      <c r="H21" s="242"/>
      <c r="I21" s="242"/>
      <c r="J21" s="242"/>
      <c r="K21" s="242"/>
      <c r="L21" s="242"/>
      <c r="M21" s="240"/>
      <c r="N21" s="240"/>
      <c r="O21" s="241"/>
      <c r="P21" s="242"/>
      <c r="Q21" s="242"/>
      <c r="R21" s="242"/>
      <c r="S21" s="242"/>
      <c r="T21" s="242"/>
      <c r="U21" s="242"/>
      <c r="V21" s="242"/>
      <c r="W21" s="242"/>
      <c r="X21" s="240"/>
      <c r="Y21" s="240"/>
      <c r="Z21" s="241"/>
      <c r="AA21" s="242"/>
      <c r="AB21" s="242"/>
      <c r="AC21" s="242"/>
      <c r="AD21" s="242"/>
      <c r="AE21" s="242"/>
      <c r="AF21" s="242"/>
      <c r="AG21" s="242"/>
      <c r="AH21" s="242"/>
      <c r="AI21" s="240"/>
      <c r="AJ21" s="240"/>
      <c r="AK21" s="241"/>
      <c r="AL21" s="210">
        <v>1</v>
      </c>
      <c r="AM21" s="210"/>
      <c r="AN21" s="210"/>
      <c r="AO21" s="210"/>
      <c r="AP21" s="210"/>
      <c r="AQ21" s="210"/>
      <c r="AR21" s="210"/>
      <c r="AS21" s="210"/>
      <c r="AT21" s="210"/>
      <c r="AU21" s="210">
        <v>1</v>
      </c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43"/>
    </row>
    <row r="22" spans="1:70" x14ac:dyDescent="0.25">
      <c r="A22" s="239" t="s">
        <v>102</v>
      </c>
      <c r="B22" s="240"/>
      <c r="C22" s="240"/>
      <c r="D22" s="241"/>
      <c r="E22" s="242"/>
      <c r="F22" s="242"/>
      <c r="G22" s="242"/>
      <c r="H22" s="242"/>
      <c r="I22" s="242"/>
      <c r="J22" s="242"/>
      <c r="K22" s="242"/>
      <c r="L22" s="242"/>
      <c r="M22" s="240"/>
      <c r="N22" s="240"/>
      <c r="O22" s="241"/>
      <c r="P22" s="242"/>
      <c r="Q22" s="242"/>
      <c r="R22" s="242"/>
      <c r="S22" s="242"/>
      <c r="T22" s="242"/>
      <c r="U22" s="242"/>
      <c r="V22" s="242"/>
      <c r="W22" s="242"/>
      <c r="X22" s="240"/>
      <c r="Y22" s="240"/>
      <c r="Z22" s="241"/>
      <c r="AA22" s="242"/>
      <c r="AB22" s="242"/>
      <c r="AC22" s="242"/>
      <c r="AD22" s="242"/>
      <c r="AE22" s="242"/>
      <c r="AF22" s="242"/>
      <c r="AG22" s="242"/>
      <c r="AH22" s="242"/>
      <c r="AI22" s="240"/>
      <c r="AJ22" s="240"/>
      <c r="AK22" s="241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>
        <v>1</v>
      </c>
      <c r="BG22" s="210"/>
      <c r="BH22" s="210"/>
      <c r="BI22" s="210">
        <v>2</v>
      </c>
      <c r="BJ22" s="210">
        <v>2</v>
      </c>
      <c r="BK22" s="210"/>
      <c r="BL22" s="210"/>
      <c r="BM22" s="210">
        <v>1</v>
      </c>
      <c r="BN22" s="210"/>
      <c r="BO22" s="210"/>
      <c r="BP22" s="210"/>
      <c r="BQ22" s="243"/>
    </row>
    <row r="23" spans="1:70" x14ac:dyDescent="0.25">
      <c r="A23" s="239" t="s">
        <v>42</v>
      </c>
      <c r="B23" s="240"/>
      <c r="C23" s="240"/>
      <c r="D23" s="241"/>
      <c r="E23" s="242"/>
      <c r="F23" s="242"/>
      <c r="G23" s="242"/>
      <c r="H23" s="242"/>
      <c r="I23" s="242"/>
      <c r="J23" s="242"/>
      <c r="K23" s="242"/>
      <c r="L23" s="242"/>
      <c r="M23" s="240"/>
      <c r="N23" s="240"/>
      <c r="O23" s="241"/>
      <c r="P23" s="242"/>
      <c r="Q23" s="242"/>
      <c r="R23" s="242"/>
      <c r="S23" s="242"/>
      <c r="T23" s="242"/>
      <c r="U23" s="242"/>
      <c r="V23" s="242"/>
      <c r="W23" s="242"/>
      <c r="X23" s="240"/>
      <c r="Y23" s="240"/>
      <c r="Z23" s="241"/>
      <c r="AA23" s="242"/>
      <c r="AB23" s="242"/>
      <c r="AC23" s="242"/>
      <c r="AD23" s="242"/>
      <c r="AE23" s="242"/>
      <c r="AF23" s="242"/>
      <c r="AG23" s="242"/>
      <c r="AH23" s="242"/>
      <c r="AI23" s="240"/>
      <c r="AJ23" s="240"/>
      <c r="AK23" s="241"/>
      <c r="AL23" s="210">
        <v>1</v>
      </c>
      <c r="AM23" s="210">
        <v>1</v>
      </c>
      <c r="AN23" s="210">
        <v>1</v>
      </c>
      <c r="AO23" s="210">
        <v>1</v>
      </c>
      <c r="AP23" s="210"/>
      <c r="AQ23" s="210"/>
      <c r="AR23" s="210">
        <v>1</v>
      </c>
      <c r="AS23" s="210">
        <v>1</v>
      </c>
      <c r="AT23" s="210"/>
      <c r="AU23" s="210"/>
      <c r="AV23" s="210"/>
      <c r="AW23" s="210"/>
      <c r="AX23" s="210"/>
      <c r="AY23" s="210">
        <v>1</v>
      </c>
      <c r="AZ23" s="210"/>
      <c r="BA23" s="210"/>
      <c r="BB23" s="210">
        <v>1</v>
      </c>
      <c r="BC23" s="210"/>
      <c r="BD23" s="210"/>
      <c r="BE23" s="210"/>
      <c r="BF23" s="210">
        <v>1</v>
      </c>
      <c r="BG23" s="210"/>
      <c r="BH23" s="210">
        <v>1</v>
      </c>
      <c r="BI23" s="210"/>
      <c r="BJ23" s="210"/>
      <c r="BK23" s="210">
        <v>1</v>
      </c>
      <c r="BL23" s="210"/>
      <c r="BM23" s="210">
        <v>1</v>
      </c>
      <c r="BN23" s="210"/>
      <c r="BO23" s="210"/>
      <c r="BP23" s="210">
        <v>1</v>
      </c>
      <c r="BQ23" s="243"/>
    </row>
    <row r="24" spans="1:70" x14ac:dyDescent="0.25">
      <c r="A24" s="244" t="s">
        <v>1183</v>
      </c>
      <c r="B24" s="240"/>
      <c r="C24" s="240"/>
      <c r="D24" s="241"/>
      <c r="E24" s="242"/>
      <c r="F24" s="242"/>
      <c r="G24" s="242"/>
      <c r="H24" s="242"/>
      <c r="I24" s="242"/>
      <c r="J24" s="242"/>
      <c r="K24" s="242"/>
      <c r="L24" s="242"/>
      <c r="M24" s="240"/>
      <c r="N24" s="240"/>
      <c r="O24" s="241"/>
      <c r="P24" s="242"/>
      <c r="Q24" s="242"/>
      <c r="R24" s="242"/>
      <c r="S24" s="242"/>
      <c r="T24" s="242"/>
      <c r="U24" s="242"/>
      <c r="V24" s="242"/>
      <c r="W24" s="242"/>
      <c r="X24" s="240"/>
      <c r="Y24" s="240"/>
      <c r="Z24" s="241"/>
      <c r="AA24" s="242"/>
      <c r="AB24" s="242"/>
      <c r="AC24" s="242"/>
      <c r="AD24" s="242"/>
      <c r="AE24" s="242"/>
      <c r="AF24" s="242"/>
      <c r="AG24" s="242"/>
      <c r="AH24" s="242"/>
      <c r="AI24" s="240"/>
      <c r="AJ24" s="240"/>
      <c r="AK24" s="241"/>
      <c r="AL24" s="245">
        <f>SUM(AL25:AL27)</f>
        <v>1</v>
      </c>
      <c r="AM24" s="245">
        <f t="shared" ref="AM24:BQ24" si="6">SUM(AM25:AM27)</f>
        <v>0</v>
      </c>
      <c r="AN24" s="245">
        <f t="shared" si="6"/>
        <v>0</v>
      </c>
      <c r="AO24" s="245">
        <f t="shared" si="6"/>
        <v>0</v>
      </c>
      <c r="AP24" s="245">
        <f t="shared" si="6"/>
        <v>0</v>
      </c>
      <c r="AQ24" s="245">
        <f t="shared" si="6"/>
        <v>0</v>
      </c>
      <c r="AR24" s="245">
        <f t="shared" si="6"/>
        <v>0</v>
      </c>
      <c r="AS24" s="245">
        <f t="shared" si="6"/>
        <v>0</v>
      </c>
      <c r="AT24" s="245">
        <f t="shared" si="6"/>
        <v>0</v>
      </c>
      <c r="AU24" s="245">
        <f t="shared" si="6"/>
        <v>0</v>
      </c>
      <c r="AV24" s="245">
        <f t="shared" si="6"/>
        <v>0</v>
      </c>
      <c r="AW24" s="245">
        <f t="shared" si="6"/>
        <v>0</v>
      </c>
      <c r="AX24" s="245">
        <f t="shared" si="6"/>
        <v>0</v>
      </c>
      <c r="AY24" s="245">
        <f t="shared" si="6"/>
        <v>0</v>
      </c>
      <c r="AZ24" s="245">
        <f t="shared" si="6"/>
        <v>0</v>
      </c>
      <c r="BA24" s="245">
        <f t="shared" si="6"/>
        <v>0</v>
      </c>
      <c r="BB24" s="245">
        <f t="shared" si="6"/>
        <v>0</v>
      </c>
      <c r="BC24" s="245">
        <f t="shared" si="6"/>
        <v>0</v>
      </c>
      <c r="BD24" s="245">
        <f t="shared" si="6"/>
        <v>0</v>
      </c>
      <c r="BE24" s="245">
        <f t="shared" si="6"/>
        <v>0</v>
      </c>
      <c r="BF24" s="245">
        <f t="shared" si="6"/>
        <v>0</v>
      </c>
      <c r="BG24" s="245">
        <f t="shared" si="6"/>
        <v>0</v>
      </c>
      <c r="BH24" s="245">
        <f t="shared" si="6"/>
        <v>0</v>
      </c>
      <c r="BI24" s="245">
        <f t="shared" si="6"/>
        <v>0</v>
      </c>
      <c r="BJ24" s="245">
        <f t="shared" si="6"/>
        <v>0</v>
      </c>
      <c r="BK24" s="245">
        <f t="shared" si="6"/>
        <v>0</v>
      </c>
      <c r="BL24" s="245">
        <f t="shared" si="6"/>
        <v>0</v>
      </c>
      <c r="BM24" s="245">
        <f t="shared" si="6"/>
        <v>1</v>
      </c>
      <c r="BN24" s="245">
        <f t="shared" si="6"/>
        <v>0</v>
      </c>
      <c r="BO24" s="245">
        <f t="shared" si="6"/>
        <v>0</v>
      </c>
      <c r="BP24" s="245">
        <f t="shared" si="6"/>
        <v>0</v>
      </c>
      <c r="BQ24" s="246">
        <f t="shared" si="6"/>
        <v>0</v>
      </c>
      <c r="BR24" s="238">
        <f>SUM(AL24:BQ24)</f>
        <v>2</v>
      </c>
    </row>
    <row r="25" spans="1:70" x14ac:dyDescent="0.25">
      <c r="A25" s="239" t="s">
        <v>39</v>
      </c>
      <c r="B25" s="240"/>
      <c r="C25" s="240"/>
      <c r="D25" s="241"/>
      <c r="E25" s="242"/>
      <c r="F25" s="242"/>
      <c r="G25" s="242"/>
      <c r="H25" s="242"/>
      <c r="I25" s="242"/>
      <c r="J25" s="242"/>
      <c r="K25" s="242"/>
      <c r="L25" s="242"/>
      <c r="M25" s="240"/>
      <c r="N25" s="240"/>
      <c r="O25" s="241"/>
      <c r="P25" s="242"/>
      <c r="Q25" s="242"/>
      <c r="R25" s="242"/>
      <c r="S25" s="242"/>
      <c r="T25" s="242"/>
      <c r="U25" s="242"/>
      <c r="V25" s="242"/>
      <c r="W25" s="242"/>
      <c r="X25" s="240"/>
      <c r="Y25" s="240"/>
      <c r="Z25" s="241"/>
      <c r="AA25" s="242"/>
      <c r="AB25" s="242"/>
      <c r="AC25" s="242"/>
      <c r="AD25" s="242"/>
      <c r="AE25" s="242"/>
      <c r="AF25" s="242"/>
      <c r="AG25" s="242"/>
      <c r="AH25" s="242"/>
      <c r="AI25" s="240"/>
      <c r="AJ25" s="240"/>
      <c r="AK25" s="241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  <c r="BJ25" s="247"/>
      <c r="BK25" s="247"/>
      <c r="BL25" s="247"/>
      <c r="BM25" s="247"/>
      <c r="BN25" s="247"/>
      <c r="BO25" s="247"/>
      <c r="BP25" s="247"/>
      <c r="BQ25" s="248"/>
    </row>
    <row r="26" spans="1:70" x14ac:dyDescent="0.25">
      <c r="A26" s="239" t="s">
        <v>102</v>
      </c>
      <c r="B26" s="240"/>
      <c r="C26" s="240"/>
      <c r="D26" s="241"/>
      <c r="E26" s="242"/>
      <c r="F26" s="242"/>
      <c r="G26" s="242"/>
      <c r="H26" s="242"/>
      <c r="I26" s="242"/>
      <c r="J26" s="242"/>
      <c r="K26" s="242"/>
      <c r="L26" s="242"/>
      <c r="M26" s="240"/>
      <c r="N26" s="240"/>
      <c r="O26" s="241"/>
      <c r="P26" s="242"/>
      <c r="Q26" s="242"/>
      <c r="R26" s="242"/>
      <c r="S26" s="242"/>
      <c r="T26" s="242"/>
      <c r="U26" s="242"/>
      <c r="V26" s="242"/>
      <c r="W26" s="242"/>
      <c r="X26" s="240"/>
      <c r="Y26" s="240"/>
      <c r="Z26" s="241"/>
      <c r="AA26" s="242"/>
      <c r="AB26" s="242"/>
      <c r="AC26" s="242"/>
      <c r="AD26" s="242"/>
      <c r="AE26" s="242"/>
      <c r="AF26" s="242"/>
      <c r="AG26" s="242"/>
      <c r="AH26" s="242"/>
      <c r="AI26" s="240"/>
      <c r="AJ26" s="240"/>
      <c r="AK26" s="241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  <c r="BJ26" s="247"/>
      <c r="BK26" s="247"/>
      <c r="BL26" s="247"/>
      <c r="BM26" s="247"/>
      <c r="BN26" s="247"/>
      <c r="BO26" s="247"/>
      <c r="BP26" s="247"/>
      <c r="BQ26" s="248"/>
    </row>
    <row r="27" spans="1:70" x14ac:dyDescent="0.25">
      <c r="A27" s="239" t="s">
        <v>42</v>
      </c>
      <c r="B27" s="240"/>
      <c r="C27" s="240"/>
      <c r="D27" s="241"/>
      <c r="E27" s="242"/>
      <c r="F27" s="242"/>
      <c r="G27" s="242"/>
      <c r="H27" s="242"/>
      <c r="I27" s="242"/>
      <c r="J27" s="242"/>
      <c r="K27" s="242"/>
      <c r="L27" s="242"/>
      <c r="M27" s="240"/>
      <c r="N27" s="240"/>
      <c r="O27" s="241"/>
      <c r="P27" s="242"/>
      <c r="Q27" s="242"/>
      <c r="R27" s="242"/>
      <c r="S27" s="242"/>
      <c r="T27" s="242"/>
      <c r="U27" s="242"/>
      <c r="V27" s="242"/>
      <c r="W27" s="242"/>
      <c r="X27" s="240"/>
      <c r="Y27" s="240"/>
      <c r="Z27" s="241"/>
      <c r="AA27" s="242"/>
      <c r="AB27" s="242"/>
      <c r="AC27" s="242"/>
      <c r="AD27" s="242"/>
      <c r="AE27" s="242"/>
      <c r="AF27" s="242"/>
      <c r="AG27" s="242"/>
      <c r="AH27" s="242"/>
      <c r="AI27" s="240"/>
      <c r="AJ27" s="240"/>
      <c r="AK27" s="241"/>
      <c r="AL27" s="210">
        <v>1</v>
      </c>
      <c r="AM27" s="210"/>
      <c r="AN27" s="210"/>
      <c r="AO27" s="210"/>
      <c r="AP27" s="210"/>
      <c r="AQ27" s="210"/>
      <c r="AR27" s="210"/>
      <c r="AS27" s="210"/>
      <c r="AT27" s="210"/>
      <c r="AU27" s="210"/>
      <c r="AV27" s="210"/>
      <c r="AW27" s="210"/>
      <c r="AX27" s="210"/>
      <c r="AY27" s="210"/>
      <c r="AZ27" s="210"/>
      <c r="BA27" s="210"/>
      <c r="BB27" s="210"/>
      <c r="BC27" s="210"/>
      <c r="BD27" s="210"/>
      <c r="BE27" s="210"/>
      <c r="BF27" s="210"/>
      <c r="BG27" s="210"/>
      <c r="BH27" s="210"/>
      <c r="BI27" s="210"/>
      <c r="BJ27" s="210"/>
      <c r="BK27" s="210"/>
      <c r="BL27" s="210"/>
      <c r="BM27" s="210">
        <v>1</v>
      </c>
      <c r="BN27" s="210"/>
      <c r="BO27" s="210"/>
      <c r="BP27" s="210"/>
      <c r="BQ27" s="243"/>
    </row>
    <row r="28" spans="1:70" x14ac:dyDescent="0.25">
      <c r="A28" s="244" t="s">
        <v>1184</v>
      </c>
      <c r="B28" s="240"/>
      <c r="C28" s="240"/>
      <c r="D28" s="241"/>
      <c r="E28" s="242"/>
      <c r="F28" s="242"/>
      <c r="G28" s="242"/>
      <c r="H28" s="242"/>
      <c r="I28" s="242"/>
      <c r="J28" s="242"/>
      <c r="K28" s="242"/>
      <c r="L28" s="242"/>
      <c r="M28" s="240"/>
      <c r="N28" s="240"/>
      <c r="O28" s="241"/>
      <c r="P28" s="242"/>
      <c r="Q28" s="242"/>
      <c r="R28" s="242"/>
      <c r="S28" s="242"/>
      <c r="T28" s="242"/>
      <c r="U28" s="242"/>
      <c r="V28" s="242"/>
      <c r="W28" s="242"/>
      <c r="X28" s="240"/>
      <c r="Y28" s="240"/>
      <c r="Z28" s="241"/>
      <c r="AA28" s="242"/>
      <c r="AB28" s="242"/>
      <c r="AC28" s="242"/>
      <c r="AD28" s="242"/>
      <c r="AE28" s="242"/>
      <c r="AF28" s="242"/>
      <c r="AG28" s="242"/>
      <c r="AH28" s="242"/>
      <c r="AI28" s="240"/>
      <c r="AJ28" s="240"/>
      <c r="AK28" s="241"/>
      <c r="AL28" s="245">
        <f t="shared" ref="AL28:BQ28" si="7">SUM(AL29:AL31)</f>
        <v>0</v>
      </c>
      <c r="AM28" s="245">
        <f t="shared" si="7"/>
        <v>0</v>
      </c>
      <c r="AN28" s="245">
        <f t="shared" si="7"/>
        <v>0</v>
      </c>
      <c r="AO28" s="245">
        <f t="shared" si="7"/>
        <v>0</v>
      </c>
      <c r="AP28" s="245">
        <f t="shared" si="7"/>
        <v>0</v>
      </c>
      <c r="AQ28" s="245">
        <f t="shared" si="7"/>
        <v>0</v>
      </c>
      <c r="AR28" s="245">
        <f t="shared" si="7"/>
        <v>0</v>
      </c>
      <c r="AS28" s="245">
        <f t="shared" si="7"/>
        <v>0</v>
      </c>
      <c r="AT28" s="245">
        <f t="shared" si="7"/>
        <v>1</v>
      </c>
      <c r="AU28" s="245">
        <f t="shared" si="7"/>
        <v>0</v>
      </c>
      <c r="AV28" s="245">
        <f t="shared" si="7"/>
        <v>1</v>
      </c>
      <c r="AW28" s="245">
        <f t="shared" si="7"/>
        <v>0</v>
      </c>
      <c r="AX28" s="245">
        <f t="shared" si="7"/>
        <v>0</v>
      </c>
      <c r="AY28" s="245">
        <f t="shared" si="7"/>
        <v>0</v>
      </c>
      <c r="AZ28" s="245">
        <f t="shared" si="7"/>
        <v>1</v>
      </c>
      <c r="BA28" s="245">
        <f t="shared" si="7"/>
        <v>0</v>
      </c>
      <c r="BB28" s="245">
        <f t="shared" si="7"/>
        <v>0</v>
      </c>
      <c r="BC28" s="245">
        <f t="shared" si="7"/>
        <v>1</v>
      </c>
      <c r="BD28" s="245">
        <f t="shared" si="7"/>
        <v>0</v>
      </c>
      <c r="BE28" s="245">
        <f t="shared" si="7"/>
        <v>0</v>
      </c>
      <c r="BF28" s="245">
        <f t="shared" si="7"/>
        <v>2</v>
      </c>
      <c r="BG28" s="245">
        <f t="shared" si="7"/>
        <v>0</v>
      </c>
      <c r="BH28" s="245">
        <f t="shared" si="7"/>
        <v>1</v>
      </c>
      <c r="BI28" s="245">
        <f t="shared" si="7"/>
        <v>0</v>
      </c>
      <c r="BJ28" s="245">
        <f t="shared" si="7"/>
        <v>0</v>
      </c>
      <c r="BK28" s="245">
        <f t="shared" si="7"/>
        <v>0</v>
      </c>
      <c r="BL28" s="245">
        <f t="shared" si="7"/>
        <v>0</v>
      </c>
      <c r="BM28" s="245">
        <f t="shared" si="7"/>
        <v>1</v>
      </c>
      <c r="BN28" s="245">
        <f t="shared" si="7"/>
        <v>0</v>
      </c>
      <c r="BO28" s="245">
        <f t="shared" si="7"/>
        <v>0</v>
      </c>
      <c r="BP28" s="245">
        <f t="shared" si="7"/>
        <v>0</v>
      </c>
      <c r="BQ28" s="246">
        <f t="shared" si="7"/>
        <v>0</v>
      </c>
      <c r="BR28" s="238">
        <f>SUM(AL28:BQ28)</f>
        <v>8</v>
      </c>
    </row>
    <row r="29" spans="1:70" x14ac:dyDescent="0.25">
      <c r="A29" s="239" t="s">
        <v>39</v>
      </c>
      <c r="B29" s="240"/>
      <c r="C29" s="240"/>
      <c r="D29" s="241"/>
      <c r="E29" s="242"/>
      <c r="F29" s="242"/>
      <c r="G29" s="242"/>
      <c r="H29" s="242"/>
      <c r="I29" s="242"/>
      <c r="J29" s="242"/>
      <c r="K29" s="242"/>
      <c r="L29" s="242"/>
      <c r="M29" s="240"/>
      <c r="N29" s="240"/>
      <c r="O29" s="241"/>
      <c r="P29" s="242"/>
      <c r="Q29" s="242"/>
      <c r="R29" s="242"/>
      <c r="S29" s="242"/>
      <c r="T29" s="242"/>
      <c r="U29" s="242"/>
      <c r="V29" s="242"/>
      <c r="W29" s="242"/>
      <c r="X29" s="240"/>
      <c r="Y29" s="240"/>
      <c r="Z29" s="241"/>
      <c r="AA29" s="242"/>
      <c r="AB29" s="242"/>
      <c r="AC29" s="242"/>
      <c r="AD29" s="242"/>
      <c r="AE29" s="242"/>
      <c r="AF29" s="242"/>
      <c r="AG29" s="242"/>
      <c r="AH29" s="242"/>
      <c r="AI29" s="240"/>
      <c r="AJ29" s="240"/>
      <c r="AK29" s="241"/>
      <c r="AL29" s="210"/>
      <c r="AM29" s="210"/>
      <c r="AN29" s="210"/>
      <c r="AO29" s="210"/>
      <c r="AP29" s="210"/>
      <c r="AQ29" s="210"/>
      <c r="AR29" s="210"/>
      <c r="AS29" s="210"/>
      <c r="AT29" s="210"/>
      <c r="AU29" s="210"/>
      <c r="AV29" s="210"/>
      <c r="AW29" s="210"/>
      <c r="AX29" s="210"/>
      <c r="AY29" s="210"/>
      <c r="AZ29" s="210"/>
      <c r="BA29" s="210"/>
      <c r="BB29" s="210"/>
      <c r="BC29" s="210">
        <v>1</v>
      </c>
      <c r="BD29" s="210"/>
      <c r="BE29" s="210"/>
      <c r="BF29" s="210"/>
      <c r="BG29" s="210"/>
      <c r="BH29" s="210"/>
      <c r="BI29" s="210"/>
      <c r="BJ29" s="210"/>
      <c r="BK29" s="210"/>
      <c r="BL29" s="210"/>
      <c r="BM29" s="210"/>
      <c r="BN29" s="210"/>
      <c r="BO29" s="210"/>
      <c r="BP29" s="210"/>
      <c r="BQ29" s="243"/>
    </row>
    <row r="30" spans="1:70" x14ac:dyDescent="0.25">
      <c r="A30" s="239" t="s">
        <v>102</v>
      </c>
      <c r="B30" s="240"/>
      <c r="C30" s="240"/>
      <c r="D30" s="241"/>
      <c r="E30" s="242"/>
      <c r="F30" s="242"/>
      <c r="G30" s="242"/>
      <c r="H30" s="242"/>
      <c r="I30" s="242"/>
      <c r="J30" s="242"/>
      <c r="K30" s="242"/>
      <c r="L30" s="242"/>
      <c r="M30" s="240"/>
      <c r="N30" s="240"/>
      <c r="O30" s="241"/>
      <c r="P30" s="242"/>
      <c r="Q30" s="242"/>
      <c r="R30" s="242"/>
      <c r="S30" s="242"/>
      <c r="T30" s="242"/>
      <c r="U30" s="242"/>
      <c r="V30" s="242"/>
      <c r="W30" s="242"/>
      <c r="X30" s="240"/>
      <c r="Y30" s="240"/>
      <c r="Z30" s="241"/>
      <c r="AA30" s="242"/>
      <c r="AB30" s="242"/>
      <c r="AC30" s="242"/>
      <c r="AD30" s="242"/>
      <c r="AE30" s="242"/>
      <c r="AF30" s="242"/>
      <c r="AG30" s="242"/>
      <c r="AH30" s="242"/>
      <c r="AI30" s="240"/>
      <c r="AJ30" s="240"/>
      <c r="AK30" s="241"/>
      <c r="AL30" s="210"/>
      <c r="AM30" s="210"/>
      <c r="AN30" s="210"/>
      <c r="AO30" s="210"/>
      <c r="AP30" s="210"/>
      <c r="AQ30" s="210"/>
      <c r="AR30" s="210"/>
      <c r="AS30" s="210"/>
      <c r="AT30" s="210"/>
      <c r="AU30" s="210"/>
      <c r="AV30" s="210"/>
      <c r="AW30" s="210"/>
      <c r="AX30" s="210"/>
      <c r="AY30" s="210"/>
      <c r="AZ30" s="210"/>
      <c r="BA30" s="210"/>
      <c r="BB30" s="210"/>
      <c r="BC30" s="210"/>
      <c r="BD30" s="210"/>
      <c r="BE30" s="210"/>
      <c r="BF30" s="210"/>
      <c r="BG30" s="210"/>
      <c r="BH30" s="210"/>
      <c r="BI30" s="210"/>
      <c r="BJ30" s="210"/>
      <c r="BK30" s="210"/>
      <c r="BL30" s="210"/>
      <c r="BM30" s="210"/>
      <c r="BN30" s="210"/>
      <c r="BO30" s="210"/>
      <c r="BP30" s="210"/>
      <c r="BQ30" s="243"/>
    </row>
    <row r="31" spans="1:70" ht="15.75" thickBot="1" x14ac:dyDescent="0.3">
      <c r="A31" s="249" t="s">
        <v>42</v>
      </c>
      <c r="B31" s="250"/>
      <c r="C31" s="250"/>
      <c r="D31" s="251"/>
      <c r="E31" s="252"/>
      <c r="F31" s="252"/>
      <c r="G31" s="252"/>
      <c r="H31" s="252"/>
      <c r="I31" s="252"/>
      <c r="J31" s="252"/>
      <c r="K31" s="252"/>
      <c r="L31" s="252"/>
      <c r="M31" s="250"/>
      <c r="N31" s="250"/>
      <c r="O31" s="251"/>
      <c r="P31" s="252"/>
      <c r="Q31" s="252"/>
      <c r="R31" s="252"/>
      <c r="S31" s="252"/>
      <c r="T31" s="252"/>
      <c r="U31" s="252"/>
      <c r="V31" s="252"/>
      <c r="W31" s="252"/>
      <c r="X31" s="250"/>
      <c r="Y31" s="250"/>
      <c r="Z31" s="251"/>
      <c r="AA31" s="252"/>
      <c r="AB31" s="252"/>
      <c r="AC31" s="252"/>
      <c r="AD31" s="252"/>
      <c r="AE31" s="252"/>
      <c r="AF31" s="252"/>
      <c r="AG31" s="252"/>
      <c r="AH31" s="252"/>
      <c r="AI31" s="250"/>
      <c r="AJ31" s="250"/>
      <c r="AK31" s="251"/>
      <c r="AL31" s="253"/>
      <c r="AM31" s="253"/>
      <c r="AN31" s="253"/>
      <c r="AO31" s="253"/>
      <c r="AP31" s="253"/>
      <c r="AQ31" s="253"/>
      <c r="AR31" s="253"/>
      <c r="AS31" s="253"/>
      <c r="AT31" s="253">
        <v>1</v>
      </c>
      <c r="AU31" s="253"/>
      <c r="AV31" s="253">
        <v>1</v>
      </c>
      <c r="AW31" s="253"/>
      <c r="AX31" s="253"/>
      <c r="AY31" s="253"/>
      <c r="AZ31" s="253">
        <v>1</v>
      </c>
      <c r="BA31" s="253"/>
      <c r="BB31" s="253"/>
      <c r="BC31" s="253"/>
      <c r="BD31" s="253"/>
      <c r="BE31" s="253"/>
      <c r="BF31" s="253">
        <v>2</v>
      </c>
      <c r="BG31" s="253"/>
      <c r="BH31" s="253">
        <v>1</v>
      </c>
      <c r="BI31" s="253"/>
      <c r="BJ31" s="253"/>
      <c r="BK31" s="253"/>
      <c r="BL31" s="253"/>
      <c r="BM31" s="253">
        <v>1</v>
      </c>
      <c r="BN31" s="253"/>
      <c r="BO31" s="253"/>
      <c r="BP31" s="253"/>
      <c r="BQ31" s="254"/>
    </row>
    <row r="32" spans="1:70" ht="15.75" hidden="1" thickBot="1" x14ac:dyDescent="0.3">
      <c r="A32" s="255" t="s">
        <v>1185</v>
      </c>
      <c r="B32" s="256"/>
      <c r="C32" s="256"/>
      <c r="D32" s="257"/>
      <c r="E32" s="258"/>
      <c r="F32" s="258"/>
      <c r="G32" s="258"/>
      <c r="H32" s="258"/>
      <c r="I32" s="258"/>
      <c r="J32" s="258"/>
      <c r="K32" s="258"/>
      <c r="L32" s="258"/>
      <c r="M32" s="256"/>
      <c r="N32" s="256"/>
      <c r="O32" s="257"/>
      <c r="P32" s="258"/>
      <c r="Q32" s="258"/>
      <c r="R32" s="258"/>
      <c r="S32" s="258"/>
      <c r="T32" s="258"/>
      <c r="U32" s="258"/>
      <c r="V32" s="258"/>
      <c r="W32" s="258"/>
      <c r="X32" s="256"/>
      <c r="Y32" s="256"/>
      <c r="Z32" s="257"/>
      <c r="AA32" s="258"/>
      <c r="AB32" s="258"/>
      <c r="AC32" s="258"/>
      <c r="AD32" s="258"/>
      <c r="AE32" s="258"/>
      <c r="AF32" s="258"/>
      <c r="AG32" s="258"/>
      <c r="AH32" s="258"/>
      <c r="AI32" s="256"/>
      <c r="AJ32" s="256"/>
      <c r="AK32" s="257"/>
      <c r="AL32" s="259"/>
      <c r="AM32" s="259"/>
      <c r="AN32" s="259"/>
      <c r="AO32" s="259"/>
      <c r="AP32" s="259"/>
      <c r="AQ32" s="259"/>
      <c r="AR32" s="259"/>
      <c r="AS32" s="259"/>
      <c r="AT32" s="259"/>
      <c r="AU32" s="259"/>
      <c r="AV32" s="259"/>
      <c r="AW32" s="259"/>
      <c r="AX32" s="259"/>
      <c r="AY32" s="259"/>
      <c r="AZ32" s="259"/>
      <c r="BA32" s="259"/>
      <c r="BB32" s="259"/>
      <c r="BC32" s="259"/>
      <c r="BD32" s="259"/>
      <c r="BE32" s="259"/>
      <c r="BF32" s="259"/>
      <c r="BG32" s="259"/>
      <c r="BH32" s="259"/>
      <c r="BI32" s="259"/>
      <c r="BJ32" s="259"/>
      <c r="BK32" s="259"/>
      <c r="BL32" s="259"/>
      <c r="BM32" s="259"/>
      <c r="BN32" s="259"/>
      <c r="BO32" s="259"/>
      <c r="BP32" s="259"/>
      <c r="BQ32" s="260"/>
    </row>
    <row r="33" spans="1:70" ht="15.75" hidden="1" thickBot="1" x14ac:dyDescent="0.3">
      <c r="A33" s="261"/>
      <c r="B33" s="240"/>
      <c r="C33" s="240"/>
      <c r="D33" s="241"/>
      <c r="E33" s="242"/>
      <c r="F33" s="242"/>
      <c r="G33" s="242"/>
      <c r="H33" s="242"/>
      <c r="I33" s="242"/>
      <c r="J33" s="242"/>
      <c r="K33" s="242"/>
      <c r="L33" s="242"/>
      <c r="M33" s="240"/>
      <c r="N33" s="240"/>
      <c r="O33" s="241"/>
      <c r="P33" s="242"/>
      <c r="Q33" s="242"/>
      <c r="R33" s="242"/>
      <c r="S33" s="242"/>
      <c r="T33" s="242"/>
      <c r="U33" s="242"/>
      <c r="V33" s="242"/>
      <c r="W33" s="242"/>
      <c r="X33" s="240"/>
      <c r="Y33" s="240"/>
      <c r="Z33" s="241"/>
      <c r="AA33" s="242"/>
      <c r="AB33" s="242"/>
      <c r="AC33" s="242"/>
      <c r="AD33" s="242"/>
      <c r="AE33" s="242"/>
      <c r="AF33" s="242"/>
      <c r="AG33" s="242"/>
      <c r="AH33" s="242"/>
      <c r="AI33" s="240"/>
      <c r="AJ33" s="240"/>
      <c r="AK33" s="241"/>
      <c r="AL33" s="242"/>
      <c r="AM33" s="242"/>
      <c r="AN33" s="242"/>
      <c r="AO33" s="242"/>
      <c r="AP33" s="242"/>
      <c r="AQ33" s="242"/>
      <c r="AR33" s="242"/>
      <c r="AS33" s="242"/>
      <c r="AT33" s="242"/>
      <c r="AU33" s="242"/>
      <c r="AV33" s="240"/>
      <c r="AW33" s="240"/>
      <c r="AX33" s="240"/>
      <c r="AY33" s="240"/>
      <c r="AZ33" s="240"/>
      <c r="BA33" s="240"/>
      <c r="BB33" s="240"/>
      <c r="BC33" s="240"/>
      <c r="BD33" s="240"/>
      <c r="BE33" s="240"/>
      <c r="BF33" s="240"/>
      <c r="BG33" s="240"/>
      <c r="BH33" s="240"/>
      <c r="BI33" s="240"/>
      <c r="BJ33" s="240"/>
      <c r="BK33" s="240"/>
      <c r="BL33" s="240"/>
      <c r="BM33" s="240"/>
      <c r="BN33" s="240"/>
      <c r="BO33" s="240"/>
      <c r="BP33" s="240"/>
      <c r="BQ33" s="262"/>
    </row>
    <row r="34" spans="1:70" ht="15.75" hidden="1" thickBot="1" x14ac:dyDescent="0.3">
      <c r="A34" s="261"/>
      <c r="B34" s="240"/>
      <c r="C34" s="240"/>
      <c r="D34" s="241"/>
      <c r="E34" s="242"/>
      <c r="F34" s="242"/>
      <c r="G34" s="242"/>
      <c r="H34" s="242"/>
      <c r="I34" s="242"/>
      <c r="J34" s="242"/>
      <c r="K34" s="242"/>
      <c r="L34" s="242"/>
      <c r="M34" s="240"/>
      <c r="N34" s="240"/>
      <c r="O34" s="241"/>
      <c r="P34" s="242"/>
      <c r="Q34" s="242"/>
      <c r="R34" s="242"/>
      <c r="S34" s="242"/>
      <c r="T34" s="242"/>
      <c r="U34" s="242"/>
      <c r="V34" s="242"/>
      <c r="W34" s="242"/>
      <c r="X34" s="240"/>
      <c r="Y34" s="240"/>
      <c r="Z34" s="241"/>
      <c r="AA34" s="242"/>
      <c r="AB34" s="242"/>
      <c r="AC34" s="242"/>
      <c r="AD34" s="242"/>
      <c r="AE34" s="242"/>
      <c r="AF34" s="242"/>
      <c r="AG34" s="242"/>
      <c r="AH34" s="242"/>
      <c r="AI34" s="240"/>
      <c r="AJ34" s="240"/>
      <c r="AK34" s="241"/>
      <c r="AL34" s="242"/>
      <c r="AM34" s="242"/>
      <c r="AN34" s="242"/>
      <c r="AO34" s="242"/>
      <c r="AP34" s="242"/>
      <c r="AQ34" s="242"/>
      <c r="AR34" s="242"/>
      <c r="AS34" s="242"/>
      <c r="AT34" s="242"/>
      <c r="AU34" s="242"/>
      <c r="AV34" s="240"/>
      <c r="AW34" s="240"/>
      <c r="AX34" s="240"/>
      <c r="AY34" s="240"/>
      <c r="AZ34" s="240"/>
      <c r="BA34" s="240"/>
      <c r="BB34" s="240"/>
      <c r="BC34" s="240"/>
      <c r="BD34" s="240"/>
      <c r="BE34" s="240"/>
      <c r="BF34" s="240"/>
      <c r="BG34" s="240"/>
      <c r="BH34" s="240"/>
      <c r="BI34" s="240"/>
      <c r="BJ34" s="240"/>
      <c r="BK34" s="240"/>
      <c r="BL34" s="240"/>
      <c r="BM34" s="240"/>
      <c r="BN34" s="240"/>
      <c r="BO34" s="240"/>
      <c r="BP34" s="240"/>
      <c r="BQ34" s="262"/>
    </row>
    <row r="35" spans="1:70" ht="15.75" hidden="1" thickBot="1" x14ac:dyDescent="0.3">
      <c r="A35" s="261"/>
      <c r="B35" s="240"/>
      <c r="C35" s="240"/>
      <c r="D35" s="241"/>
      <c r="E35" s="242"/>
      <c r="F35" s="242"/>
      <c r="G35" s="242"/>
      <c r="H35" s="242"/>
      <c r="I35" s="242"/>
      <c r="J35" s="242"/>
      <c r="K35" s="242"/>
      <c r="L35" s="242"/>
      <c r="M35" s="240"/>
      <c r="N35" s="240"/>
      <c r="O35" s="241"/>
      <c r="P35" s="242"/>
      <c r="Q35" s="242"/>
      <c r="R35" s="242"/>
      <c r="S35" s="242"/>
      <c r="T35" s="242"/>
      <c r="U35" s="242"/>
      <c r="V35" s="242"/>
      <c r="W35" s="242"/>
      <c r="X35" s="240"/>
      <c r="Y35" s="240"/>
      <c r="Z35" s="241"/>
      <c r="AA35" s="242"/>
      <c r="AB35" s="242"/>
      <c r="AC35" s="242"/>
      <c r="AD35" s="242"/>
      <c r="AE35" s="242"/>
      <c r="AF35" s="242"/>
      <c r="AG35" s="242"/>
      <c r="AH35" s="242"/>
      <c r="AI35" s="240"/>
      <c r="AJ35" s="240"/>
      <c r="AK35" s="241"/>
      <c r="AL35" s="242"/>
      <c r="AM35" s="242"/>
      <c r="AN35" s="242"/>
      <c r="AO35" s="242"/>
      <c r="AP35" s="242"/>
      <c r="AQ35" s="242"/>
      <c r="AR35" s="242"/>
      <c r="AS35" s="242"/>
      <c r="AT35" s="242"/>
      <c r="AU35" s="242"/>
      <c r="AV35" s="240"/>
      <c r="AW35" s="240"/>
      <c r="AX35" s="240"/>
      <c r="AY35" s="240"/>
      <c r="AZ35" s="240"/>
      <c r="BA35" s="240"/>
      <c r="BB35" s="240"/>
      <c r="BC35" s="240"/>
      <c r="BD35" s="240"/>
      <c r="BE35" s="240"/>
      <c r="BF35" s="240"/>
      <c r="BG35" s="240"/>
      <c r="BH35" s="240"/>
      <c r="BI35" s="240"/>
      <c r="BJ35" s="240"/>
      <c r="BK35" s="240"/>
      <c r="BL35" s="240"/>
      <c r="BM35" s="240"/>
      <c r="BN35" s="240"/>
      <c r="BO35" s="240"/>
      <c r="BP35" s="240"/>
      <c r="BQ35" s="262"/>
    </row>
    <row r="36" spans="1:70" ht="15.75" hidden="1" thickBot="1" x14ac:dyDescent="0.3">
      <c r="A36" s="261" t="s">
        <v>1186</v>
      </c>
      <c r="B36" s="240"/>
      <c r="C36" s="240"/>
      <c r="D36" s="241"/>
      <c r="E36" s="242"/>
      <c r="F36" s="242"/>
      <c r="G36" s="242"/>
      <c r="H36" s="242"/>
      <c r="I36" s="242"/>
      <c r="J36" s="242"/>
      <c r="K36" s="242"/>
      <c r="L36" s="242"/>
      <c r="M36" s="240"/>
      <c r="N36" s="240"/>
      <c r="O36" s="241"/>
      <c r="P36" s="242"/>
      <c r="Q36" s="242"/>
      <c r="R36" s="242"/>
      <c r="S36" s="242"/>
      <c r="T36" s="242"/>
      <c r="U36" s="242"/>
      <c r="V36" s="242"/>
      <c r="W36" s="242"/>
      <c r="X36" s="240"/>
      <c r="Y36" s="240"/>
      <c r="Z36" s="241"/>
      <c r="AA36" s="242"/>
      <c r="AB36" s="242"/>
      <c r="AC36" s="242"/>
      <c r="AD36" s="242"/>
      <c r="AE36" s="242"/>
      <c r="AF36" s="242"/>
      <c r="AG36" s="242"/>
      <c r="AH36" s="242"/>
      <c r="AI36" s="240"/>
      <c r="AJ36" s="240"/>
      <c r="AK36" s="241"/>
      <c r="AL36" s="242"/>
      <c r="AM36" s="242"/>
      <c r="AN36" s="242"/>
      <c r="AO36" s="242"/>
      <c r="AP36" s="242"/>
      <c r="AQ36" s="242"/>
      <c r="AR36" s="242"/>
      <c r="AS36" s="242"/>
      <c r="AT36" s="242"/>
      <c r="AU36" s="242"/>
      <c r="AV36" s="240"/>
      <c r="AW36" s="240"/>
      <c r="AX36" s="240"/>
      <c r="AY36" s="240"/>
      <c r="AZ36" s="240"/>
      <c r="BA36" s="240"/>
      <c r="BB36" s="240"/>
      <c r="BC36" s="240"/>
      <c r="BD36" s="240"/>
      <c r="BE36" s="240"/>
      <c r="BF36" s="240"/>
      <c r="BG36" s="240"/>
      <c r="BH36" s="240"/>
      <c r="BI36" s="240"/>
      <c r="BJ36" s="240"/>
      <c r="BK36" s="240"/>
      <c r="BL36" s="240"/>
      <c r="BM36" s="240"/>
      <c r="BN36" s="240"/>
      <c r="BO36" s="240"/>
      <c r="BP36" s="240"/>
      <c r="BQ36" s="262"/>
    </row>
    <row r="37" spans="1:70" ht="15.75" hidden="1" thickBot="1" x14ac:dyDescent="0.3">
      <c r="A37" s="261" t="s">
        <v>1187</v>
      </c>
      <c r="B37" s="240"/>
      <c r="C37" s="240"/>
      <c r="D37" s="241"/>
      <c r="E37" s="242"/>
      <c r="F37" s="242">
        <f>E20*$E$13</f>
        <v>104.5</v>
      </c>
      <c r="G37" s="242">
        <f>F20*$E$13</f>
        <v>99</v>
      </c>
      <c r="H37" s="242">
        <f>G20*$E$13</f>
        <v>66</v>
      </c>
      <c r="I37" s="242">
        <f>H20*$E$13</f>
        <v>55</v>
      </c>
      <c r="J37" s="242">
        <f>I20*$E$13</f>
        <v>38.5</v>
      </c>
      <c r="K37" s="242"/>
      <c r="L37" s="242"/>
      <c r="M37" s="240"/>
      <c r="N37" s="240"/>
      <c r="O37" s="241"/>
      <c r="P37" s="242"/>
      <c r="Q37" s="242"/>
      <c r="R37" s="242"/>
      <c r="S37" s="242"/>
      <c r="T37" s="242"/>
      <c r="U37" s="242"/>
      <c r="V37" s="242"/>
      <c r="W37" s="242"/>
      <c r="X37" s="240"/>
      <c r="Y37" s="240"/>
      <c r="Z37" s="241"/>
      <c r="AA37" s="242"/>
      <c r="AB37" s="242"/>
      <c r="AC37" s="242"/>
      <c r="AD37" s="242"/>
      <c r="AE37" s="242"/>
      <c r="AF37" s="242"/>
      <c r="AG37" s="242"/>
      <c r="AH37" s="242"/>
      <c r="AI37" s="240"/>
      <c r="AJ37" s="240"/>
      <c r="AK37" s="241"/>
      <c r="AL37" s="242"/>
      <c r="AM37" s="242"/>
      <c r="AN37" s="242"/>
      <c r="AO37" s="242"/>
      <c r="AP37" s="242"/>
      <c r="AQ37" s="242"/>
      <c r="AR37" s="242"/>
      <c r="AS37" s="242"/>
      <c r="AT37" s="242"/>
      <c r="AU37" s="242"/>
      <c r="AV37" s="240"/>
      <c r="AW37" s="240"/>
      <c r="AX37" s="240"/>
      <c r="AY37" s="240"/>
      <c r="AZ37" s="240"/>
      <c r="BA37" s="240"/>
      <c r="BB37" s="240"/>
      <c r="BC37" s="240"/>
      <c r="BD37" s="240"/>
      <c r="BE37" s="240"/>
      <c r="BF37" s="240"/>
      <c r="BG37" s="240"/>
      <c r="BH37" s="240"/>
      <c r="BI37" s="240"/>
      <c r="BJ37" s="240"/>
      <c r="BK37" s="240"/>
      <c r="BL37" s="240"/>
      <c r="BM37" s="240"/>
      <c r="BN37" s="240"/>
      <c r="BO37" s="240"/>
      <c r="BP37" s="240"/>
      <c r="BQ37" s="262"/>
    </row>
    <row r="38" spans="1:70" ht="15.75" hidden="1" thickBot="1" x14ac:dyDescent="0.3">
      <c r="A38" s="222" t="s">
        <v>1188</v>
      </c>
      <c r="B38" s="226"/>
      <c r="C38" s="226"/>
      <c r="D38" s="263"/>
      <c r="E38" s="264">
        <f t="shared" ref="E38:L38" si="8">F40*($D$60/60)</f>
        <v>36</v>
      </c>
      <c r="F38" s="264">
        <f t="shared" si="8"/>
        <v>46.8</v>
      </c>
      <c r="G38" s="264">
        <f t="shared" si="8"/>
        <v>54</v>
      </c>
      <c r="H38" s="264">
        <f t="shared" si="8"/>
        <v>82.8</v>
      </c>
      <c r="I38" s="264">
        <f t="shared" si="8"/>
        <v>90</v>
      </c>
      <c r="J38" s="264">
        <f t="shared" si="8"/>
        <v>90</v>
      </c>
      <c r="K38" s="264">
        <f t="shared" si="8"/>
        <v>97.2</v>
      </c>
      <c r="L38" s="264">
        <f t="shared" si="8"/>
        <v>0</v>
      </c>
      <c r="M38" s="226"/>
      <c r="N38" s="226"/>
      <c r="O38" s="263"/>
      <c r="P38" s="264">
        <f t="shared" ref="P38:V38" si="9">Q40*($O$60/60)</f>
        <v>28.799999999999997</v>
      </c>
      <c r="Q38" s="264">
        <f t="shared" si="9"/>
        <v>108</v>
      </c>
      <c r="R38" s="264">
        <f t="shared" si="9"/>
        <v>115.19999999999999</v>
      </c>
      <c r="S38" s="264">
        <f t="shared" si="9"/>
        <v>115.19999999999999</v>
      </c>
      <c r="T38" s="264">
        <f t="shared" si="9"/>
        <v>72</v>
      </c>
      <c r="U38" s="264">
        <f t="shared" si="9"/>
        <v>72</v>
      </c>
      <c r="V38" s="264">
        <f t="shared" si="9"/>
        <v>0</v>
      </c>
      <c r="W38" s="264">
        <f>X40*($D$60/60)</f>
        <v>0</v>
      </c>
      <c r="X38" s="226"/>
      <c r="Y38" s="226"/>
      <c r="Z38" s="263"/>
      <c r="AA38" s="264">
        <f t="shared" ref="AA38:AH38" si="10">AB40*($Z$60/60)</f>
        <v>28.799999999999997</v>
      </c>
      <c r="AB38" s="264">
        <f t="shared" si="10"/>
        <v>108</v>
      </c>
      <c r="AC38" s="264">
        <f t="shared" si="10"/>
        <v>115.19999999999999</v>
      </c>
      <c r="AD38" s="264">
        <f t="shared" si="10"/>
        <v>115.19999999999999</v>
      </c>
      <c r="AE38" s="264">
        <f t="shared" si="10"/>
        <v>72</v>
      </c>
      <c r="AF38" s="264">
        <f t="shared" si="10"/>
        <v>72</v>
      </c>
      <c r="AG38" s="264">
        <f t="shared" si="10"/>
        <v>0</v>
      </c>
      <c r="AH38" s="264">
        <f t="shared" si="10"/>
        <v>0</v>
      </c>
      <c r="AI38" s="226"/>
      <c r="AJ38" s="226"/>
      <c r="AK38" s="263"/>
      <c r="AL38" s="264">
        <f t="shared" ref="AL38:AU38" si="11">AM40*($Z$60/60)</f>
        <v>0</v>
      </c>
      <c r="AM38" s="264">
        <f t="shared" si="11"/>
        <v>0</v>
      </c>
      <c r="AN38" s="264">
        <f t="shared" si="11"/>
        <v>0</v>
      </c>
      <c r="AO38" s="264">
        <f>AR40*($Z$60/60)</f>
        <v>0</v>
      </c>
      <c r="AP38" s="264"/>
      <c r="AQ38" s="264"/>
      <c r="AR38" s="264">
        <f t="shared" si="11"/>
        <v>0</v>
      </c>
      <c r="AS38" s="264">
        <f t="shared" si="11"/>
        <v>0</v>
      </c>
      <c r="AT38" s="264">
        <f t="shared" si="11"/>
        <v>0</v>
      </c>
      <c r="AU38" s="264">
        <f t="shared" si="11"/>
        <v>0</v>
      </c>
      <c r="AV38" s="226"/>
      <c r="AW38" s="226"/>
      <c r="AX38" s="226"/>
      <c r="AY38" s="226"/>
      <c r="AZ38" s="226"/>
      <c r="BA38" s="226"/>
      <c r="BB38" s="226"/>
      <c r="BC38" s="226"/>
      <c r="BD38" s="226"/>
      <c r="BE38" s="226"/>
      <c r="BF38" s="226"/>
      <c r="BG38" s="226"/>
      <c r="BH38" s="226"/>
      <c r="BI38" s="226"/>
      <c r="BJ38" s="226"/>
      <c r="BK38" s="226"/>
      <c r="BL38" s="226"/>
      <c r="BM38" s="226"/>
      <c r="BN38" s="226"/>
      <c r="BO38" s="226"/>
      <c r="BP38" s="226"/>
      <c r="BQ38" s="265"/>
    </row>
    <row r="39" spans="1:70" x14ac:dyDescent="0.25">
      <c r="A39" s="266" t="s">
        <v>1189</v>
      </c>
      <c r="B39" s="234">
        <v>155</v>
      </c>
      <c r="C39" s="234"/>
      <c r="D39" s="234"/>
      <c r="E39" s="234"/>
      <c r="F39" s="234">
        <v>10</v>
      </c>
      <c r="G39" s="234">
        <v>13</v>
      </c>
      <c r="H39" s="234">
        <v>15</v>
      </c>
      <c r="I39" s="234">
        <v>23</v>
      </c>
      <c r="J39" s="234">
        <v>25</v>
      </c>
      <c r="K39" s="234">
        <v>25</v>
      </c>
      <c r="L39" s="234">
        <v>27</v>
      </c>
      <c r="M39" s="233"/>
      <c r="N39" s="233"/>
      <c r="O39" s="234"/>
      <c r="P39" s="235"/>
      <c r="Q39" s="235">
        <v>4</v>
      </c>
      <c r="R39" s="235">
        <v>15</v>
      </c>
      <c r="S39" s="235">
        <v>16</v>
      </c>
      <c r="T39" s="235">
        <v>16</v>
      </c>
      <c r="U39" s="235">
        <v>10</v>
      </c>
      <c r="V39" s="235">
        <v>10</v>
      </c>
      <c r="W39" s="235"/>
      <c r="X39" s="233"/>
      <c r="Y39" s="233"/>
      <c r="Z39" s="234"/>
      <c r="AA39" s="235"/>
      <c r="AB39" s="235">
        <v>4</v>
      </c>
      <c r="AC39" s="235">
        <v>15</v>
      </c>
      <c r="AD39" s="235">
        <v>16</v>
      </c>
      <c r="AE39" s="235">
        <v>16</v>
      </c>
      <c r="AF39" s="235">
        <v>10</v>
      </c>
      <c r="AG39" s="235">
        <v>10</v>
      </c>
      <c r="AH39" s="235"/>
      <c r="AI39" s="233"/>
      <c r="AJ39" s="233"/>
      <c r="AK39" s="234"/>
      <c r="AL39" s="236">
        <f>SUM(AL20,AL24,AL28)</f>
        <v>3</v>
      </c>
      <c r="AM39" s="236">
        <f t="shared" ref="AM39:BQ39" si="12">SUM(AM20,AM24,AM28)</f>
        <v>1</v>
      </c>
      <c r="AN39" s="236">
        <f t="shared" si="12"/>
        <v>1</v>
      </c>
      <c r="AO39" s="236">
        <f t="shared" si="12"/>
        <v>1</v>
      </c>
      <c r="AP39" s="236">
        <f t="shared" si="12"/>
        <v>0</v>
      </c>
      <c r="AQ39" s="236">
        <f t="shared" si="12"/>
        <v>0</v>
      </c>
      <c r="AR39" s="236">
        <f t="shared" si="12"/>
        <v>1</v>
      </c>
      <c r="AS39" s="236">
        <f t="shared" si="12"/>
        <v>1</v>
      </c>
      <c r="AT39" s="236">
        <f t="shared" si="12"/>
        <v>1</v>
      </c>
      <c r="AU39" s="236">
        <f t="shared" si="12"/>
        <v>1</v>
      </c>
      <c r="AV39" s="236">
        <f t="shared" si="12"/>
        <v>1</v>
      </c>
      <c r="AW39" s="236">
        <f t="shared" si="12"/>
        <v>0</v>
      </c>
      <c r="AX39" s="236">
        <f t="shared" si="12"/>
        <v>0</v>
      </c>
      <c r="AY39" s="236">
        <f t="shared" si="12"/>
        <v>1</v>
      </c>
      <c r="AZ39" s="236">
        <f t="shared" si="12"/>
        <v>1</v>
      </c>
      <c r="BA39" s="236">
        <f t="shared" si="12"/>
        <v>0</v>
      </c>
      <c r="BB39" s="236">
        <f t="shared" si="12"/>
        <v>1</v>
      </c>
      <c r="BC39" s="236">
        <f t="shared" si="12"/>
        <v>1</v>
      </c>
      <c r="BD39" s="236">
        <f t="shared" si="12"/>
        <v>0</v>
      </c>
      <c r="BE39" s="236">
        <f t="shared" si="12"/>
        <v>0</v>
      </c>
      <c r="BF39" s="236">
        <f t="shared" si="12"/>
        <v>4</v>
      </c>
      <c r="BG39" s="236">
        <f t="shared" si="12"/>
        <v>0</v>
      </c>
      <c r="BH39" s="236">
        <f t="shared" si="12"/>
        <v>2</v>
      </c>
      <c r="BI39" s="236">
        <f t="shared" si="12"/>
        <v>2</v>
      </c>
      <c r="BJ39" s="236">
        <f t="shared" si="12"/>
        <v>2</v>
      </c>
      <c r="BK39" s="236">
        <f t="shared" si="12"/>
        <v>1</v>
      </c>
      <c r="BL39" s="236">
        <f t="shared" si="12"/>
        <v>0</v>
      </c>
      <c r="BM39" s="236">
        <f t="shared" si="12"/>
        <v>4</v>
      </c>
      <c r="BN39" s="236">
        <f t="shared" si="12"/>
        <v>0</v>
      </c>
      <c r="BO39" s="236">
        <f t="shared" si="12"/>
        <v>0</v>
      </c>
      <c r="BP39" s="236">
        <f t="shared" si="12"/>
        <v>1</v>
      </c>
      <c r="BQ39" s="237">
        <f t="shared" si="12"/>
        <v>0</v>
      </c>
      <c r="BR39" s="238">
        <f>SUM(AL39:BQ39)</f>
        <v>31</v>
      </c>
    </row>
    <row r="40" spans="1:70" x14ac:dyDescent="0.25">
      <c r="A40" s="261" t="s">
        <v>1190</v>
      </c>
      <c r="B40" s="240"/>
      <c r="C40" s="240"/>
      <c r="D40" s="241"/>
      <c r="E40" s="242"/>
      <c r="F40" s="242">
        <f>F39*$D$50*1.2</f>
        <v>72</v>
      </c>
      <c r="G40" s="242">
        <f t="shared" ref="G40:L40" si="13">G39*$D$50*1.2</f>
        <v>93.6</v>
      </c>
      <c r="H40" s="242">
        <f t="shared" si="13"/>
        <v>108</v>
      </c>
      <c r="I40" s="242">
        <f t="shared" si="13"/>
        <v>165.6</v>
      </c>
      <c r="J40" s="242">
        <f t="shared" si="13"/>
        <v>180</v>
      </c>
      <c r="K40" s="242">
        <f t="shared" si="13"/>
        <v>180</v>
      </c>
      <c r="L40" s="242">
        <f t="shared" si="13"/>
        <v>194.4</v>
      </c>
      <c r="M40" s="240"/>
      <c r="N40" s="240"/>
      <c r="O40" s="241"/>
      <c r="P40" s="242"/>
      <c r="Q40" s="242">
        <f t="shared" ref="Q40:V40" si="14">Q39*$D$50*1.2</f>
        <v>28.799999999999997</v>
      </c>
      <c r="R40" s="242">
        <f t="shared" si="14"/>
        <v>108</v>
      </c>
      <c r="S40" s="242">
        <f t="shared" si="14"/>
        <v>115.19999999999999</v>
      </c>
      <c r="T40" s="242">
        <f t="shared" si="14"/>
        <v>115.19999999999999</v>
      </c>
      <c r="U40" s="242">
        <f t="shared" si="14"/>
        <v>72</v>
      </c>
      <c r="V40" s="242">
        <f t="shared" si="14"/>
        <v>72</v>
      </c>
      <c r="W40" s="242"/>
      <c r="X40" s="240"/>
      <c r="Y40" s="240"/>
      <c r="Z40" s="241"/>
      <c r="AA40" s="242"/>
      <c r="AB40" s="242">
        <f t="shared" ref="AB40:AG40" si="15">AB39*$D$50*1.2</f>
        <v>28.799999999999997</v>
      </c>
      <c r="AC40" s="242">
        <f t="shared" si="15"/>
        <v>108</v>
      </c>
      <c r="AD40" s="242">
        <f t="shared" si="15"/>
        <v>115.19999999999999</v>
      </c>
      <c r="AE40" s="242">
        <f t="shared" si="15"/>
        <v>115.19999999999999</v>
      </c>
      <c r="AF40" s="242">
        <f t="shared" si="15"/>
        <v>72</v>
      </c>
      <c r="AG40" s="242">
        <f t="shared" si="15"/>
        <v>72</v>
      </c>
      <c r="AH40" s="242"/>
      <c r="AI40" s="240"/>
      <c r="AJ40" s="240"/>
      <c r="AK40" s="241"/>
      <c r="AL40" s="267">
        <f>(AL22+AL26+AL30)*$AK$50*1.2</f>
        <v>0</v>
      </c>
      <c r="AM40" s="242">
        <f t="shared" ref="AM40:BQ40" si="16">(AM22+AM26+AM30)*$AK$50*1.2</f>
        <v>0</v>
      </c>
      <c r="AN40" s="242">
        <f t="shared" si="16"/>
        <v>0</v>
      </c>
      <c r="AO40" s="242">
        <f t="shared" si="16"/>
        <v>0</v>
      </c>
      <c r="AP40" s="242"/>
      <c r="AQ40" s="242"/>
      <c r="AR40" s="242">
        <f t="shared" si="16"/>
        <v>0</v>
      </c>
      <c r="AS40" s="242">
        <f t="shared" si="16"/>
        <v>0</v>
      </c>
      <c r="AT40" s="242">
        <f t="shared" si="16"/>
        <v>0</v>
      </c>
      <c r="AU40" s="242">
        <f t="shared" si="16"/>
        <v>0</v>
      </c>
      <c r="AV40" s="242">
        <f t="shared" si="16"/>
        <v>0</v>
      </c>
      <c r="AW40" s="242"/>
      <c r="AX40" s="242"/>
      <c r="AY40" s="242">
        <f t="shared" si="16"/>
        <v>0</v>
      </c>
      <c r="AZ40" s="242"/>
      <c r="BA40" s="242"/>
      <c r="BB40" s="242">
        <f t="shared" si="16"/>
        <v>0</v>
      </c>
      <c r="BC40" s="242">
        <f t="shared" si="16"/>
        <v>0</v>
      </c>
      <c r="BD40" s="242"/>
      <c r="BE40" s="242"/>
      <c r="BF40" s="267">
        <f t="shared" si="16"/>
        <v>7.1999999999999993</v>
      </c>
      <c r="BG40" s="242"/>
      <c r="BH40" s="242"/>
      <c r="BI40" s="242">
        <f t="shared" si="16"/>
        <v>14.399999999999999</v>
      </c>
      <c r="BJ40" s="242">
        <f t="shared" si="16"/>
        <v>14.399999999999999</v>
      </c>
      <c r="BK40" s="242"/>
      <c r="BL40" s="242"/>
      <c r="BM40" s="267">
        <f t="shared" si="16"/>
        <v>7.1999999999999993</v>
      </c>
      <c r="BN40" s="242">
        <f t="shared" si="16"/>
        <v>0</v>
      </c>
      <c r="BO40" s="242"/>
      <c r="BP40" s="242">
        <f t="shared" si="16"/>
        <v>0</v>
      </c>
      <c r="BQ40" s="268">
        <f t="shared" si="16"/>
        <v>0</v>
      </c>
      <c r="BR40" s="238">
        <f>SUM(AL40:BQ40)</f>
        <v>43.2</v>
      </c>
    </row>
    <row r="41" spans="1:70" x14ac:dyDescent="0.25">
      <c r="A41" s="261" t="s">
        <v>1191</v>
      </c>
      <c r="B41" s="240"/>
      <c r="C41" s="240"/>
      <c r="D41" s="269">
        <v>0.32</v>
      </c>
      <c r="E41" s="242"/>
      <c r="F41" s="242">
        <f>F40*$D$41</f>
        <v>23.04</v>
      </c>
      <c r="G41" s="242">
        <f t="shared" ref="G41:L41" si="17">G40*$D$41</f>
        <v>29.951999999999998</v>
      </c>
      <c r="H41" s="242">
        <f t="shared" si="17"/>
        <v>34.56</v>
      </c>
      <c r="I41" s="242">
        <f t="shared" si="17"/>
        <v>52.991999999999997</v>
      </c>
      <c r="J41" s="242">
        <f t="shared" si="17"/>
        <v>57.6</v>
      </c>
      <c r="K41" s="242">
        <f t="shared" si="17"/>
        <v>57.6</v>
      </c>
      <c r="L41" s="242">
        <f t="shared" si="17"/>
        <v>62.208000000000006</v>
      </c>
      <c r="M41" s="240"/>
      <c r="N41" s="240"/>
      <c r="O41" s="269">
        <v>0.63</v>
      </c>
      <c r="P41" s="242"/>
      <c r="Q41" s="242">
        <f>Q40*$O$41</f>
        <v>18.143999999999998</v>
      </c>
      <c r="R41" s="242">
        <f>R40*$D$41</f>
        <v>34.56</v>
      </c>
      <c r="S41" s="242">
        <f>S40*$D$41</f>
        <v>36.863999999999997</v>
      </c>
      <c r="T41" s="242">
        <f>T40*$D$41</f>
        <v>36.863999999999997</v>
      </c>
      <c r="U41" s="242">
        <f>U40*$D$41</f>
        <v>23.04</v>
      </c>
      <c r="V41" s="242">
        <f>V40*$D$41</f>
        <v>23.04</v>
      </c>
      <c r="W41" s="242"/>
      <c r="X41" s="240"/>
      <c r="Y41" s="240"/>
      <c r="Z41" s="269">
        <v>0.65</v>
      </c>
      <c r="AA41" s="242"/>
      <c r="AB41" s="242">
        <f t="shared" ref="AB41:AG41" si="18">AB40*$D$41</f>
        <v>9.2159999999999993</v>
      </c>
      <c r="AC41" s="242">
        <f t="shared" si="18"/>
        <v>34.56</v>
      </c>
      <c r="AD41" s="242">
        <f t="shared" si="18"/>
        <v>36.863999999999997</v>
      </c>
      <c r="AE41" s="242">
        <f t="shared" si="18"/>
        <v>36.863999999999997</v>
      </c>
      <c r="AF41" s="242">
        <f t="shared" si="18"/>
        <v>23.04</v>
      </c>
      <c r="AG41" s="242">
        <f t="shared" si="18"/>
        <v>23.04</v>
      </c>
      <c r="AH41" s="242"/>
      <c r="AI41" s="240"/>
      <c r="AJ41" s="240"/>
      <c r="AK41" s="269"/>
      <c r="AL41" s="267">
        <f>(AL21+AL29+AL25)*$AK$50*1.2</f>
        <v>7.1999999999999993</v>
      </c>
      <c r="AM41" s="242">
        <f t="shared" ref="AM41:BQ41" si="19">(AM21+AM29+AM25)*$AK$50*1.2</f>
        <v>0</v>
      </c>
      <c r="AN41" s="242">
        <f t="shared" si="19"/>
        <v>0</v>
      </c>
      <c r="AO41" s="242">
        <f t="shared" si="19"/>
        <v>0</v>
      </c>
      <c r="AP41" s="242"/>
      <c r="AQ41" s="242"/>
      <c r="AR41" s="242">
        <f t="shared" si="19"/>
        <v>0</v>
      </c>
      <c r="AS41" s="242">
        <f t="shared" si="19"/>
        <v>0</v>
      </c>
      <c r="AT41" s="242">
        <f t="shared" si="19"/>
        <v>0</v>
      </c>
      <c r="AU41" s="242">
        <f t="shared" si="19"/>
        <v>7.1999999999999993</v>
      </c>
      <c r="AV41" s="242">
        <f t="shared" si="19"/>
        <v>0</v>
      </c>
      <c r="AW41" s="242"/>
      <c r="AX41" s="242"/>
      <c r="AY41" s="242">
        <f t="shared" si="19"/>
        <v>0</v>
      </c>
      <c r="AZ41" s="242"/>
      <c r="BA41" s="242"/>
      <c r="BB41" s="242">
        <f t="shared" si="19"/>
        <v>0</v>
      </c>
      <c r="BC41" s="242">
        <f t="shared" si="19"/>
        <v>7.1999999999999993</v>
      </c>
      <c r="BD41" s="242"/>
      <c r="BE41" s="242"/>
      <c r="BF41" s="267">
        <f t="shared" si="19"/>
        <v>0</v>
      </c>
      <c r="BG41" s="242"/>
      <c r="BH41" s="242"/>
      <c r="BI41" s="242">
        <f t="shared" si="19"/>
        <v>0</v>
      </c>
      <c r="BJ41" s="242">
        <f t="shared" si="19"/>
        <v>0</v>
      </c>
      <c r="BK41" s="242"/>
      <c r="BL41" s="242"/>
      <c r="BM41" s="267">
        <f t="shared" si="19"/>
        <v>0</v>
      </c>
      <c r="BN41" s="242">
        <f t="shared" si="19"/>
        <v>0</v>
      </c>
      <c r="BO41" s="242"/>
      <c r="BP41" s="242">
        <f t="shared" si="19"/>
        <v>0</v>
      </c>
      <c r="BQ41" s="268">
        <f t="shared" si="19"/>
        <v>0</v>
      </c>
      <c r="BR41" s="238">
        <f>SUM(AL41:BQ41)</f>
        <v>21.599999999999998</v>
      </c>
    </row>
    <row r="42" spans="1:70" ht="15.75" thickBot="1" x14ac:dyDescent="0.3">
      <c r="A42" s="270" t="s">
        <v>1192</v>
      </c>
      <c r="B42" s="250"/>
      <c r="C42" s="250"/>
      <c r="D42" s="271">
        <f>1-D41</f>
        <v>0.67999999999999994</v>
      </c>
      <c r="E42" s="252">
        <v>2</v>
      </c>
      <c r="F42" s="252">
        <f>F40*$D$42</f>
        <v>48.959999999999994</v>
      </c>
      <c r="G42" s="252">
        <f t="shared" ref="G42:L42" si="20">G40*$D$42</f>
        <v>63.647999999999989</v>
      </c>
      <c r="H42" s="252">
        <f t="shared" si="20"/>
        <v>73.44</v>
      </c>
      <c r="I42" s="252">
        <f t="shared" si="20"/>
        <v>112.60799999999999</v>
      </c>
      <c r="J42" s="252">
        <f t="shared" si="20"/>
        <v>122.39999999999999</v>
      </c>
      <c r="K42" s="252">
        <f t="shared" si="20"/>
        <v>122.39999999999999</v>
      </c>
      <c r="L42" s="252">
        <f t="shared" si="20"/>
        <v>132.19199999999998</v>
      </c>
      <c r="M42" s="250"/>
      <c r="N42" s="250"/>
      <c r="O42" s="271">
        <f>1-O41</f>
        <v>0.37</v>
      </c>
      <c r="P42" s="252"/>
      <c r="Q42" s="252">
        <f>Q40*$O$42</f>
        <v>10.655999999999999</v>
      </c>
      <c r="R42" s="252">
        <f>R40*$D$42</f>
        <v>73.44</v>
      </c>
      <c r="S42" s="252">
        <f>S40*$D$42</f>
        <v>78.335999999999984</v>
      </c>
      <c r="T42" s="252">
        <f>T40*$D$42</f>
        <v>78.335999999999984</v>
      </c>
      <c r="U42" s="252">
        <f>U40*$D$42</f>
        <v>48.959999999999994</v>
      </c>
      <c r="V42" s="252">
        <f>V40*$D$42</f>
        <v>48.959999999999994</v>
      </c>
      <c r="W42" s="252"/>
      <c r="X42" s="250"/>
      <c r="Y42" s="250"/>
      <c r="Z42" s="271">
        <f>1-Z41</f>
        <v>0.35</v>
      </c>
      <c r="AA42" s="252"/>
      <c r="AB42" s="252">
        <f t="shared" ref="AB42:AG42" si="21">AB40*$D$42</f>
        <v>19.583999999999996</v>
      </c>
      <c r="AC42" s="252">
        <f t="shared" si="21"/>
        <v>73.44</v>
      </c>
      <c r="AD42" s="252">
        <f t="shared" si="21"/>
        <v>78.335999999999984</v>
      </c>
      <c r="AE42" s="252">
        <f t="shared" si="21"/>
        <v>78.335999999999984</v>
      </c>
      <c r="AF42" s="252">
        <f t="shared" si="21"/>
        <v>48.959999999999994</v>
      </c>
      <c r="AG42" s="252">
        <f t="shared" si="21"/>
        <v>48.959999999999994</v>
      </c>
      <c r="AH42" s="252"/>
      <c r="AI42" s="250"/>
      <c r="AJ42" s="250"/>
      <c r="AK42" s="271"/>
      <c r="AL42" s="272">
        <f>(AL23+AL31+AL27)*$AK$50*1.2</f>
        <v>14.399999999999999</v>
      </c>
      <c r="AM42" s="252">
        <f t="shared" ref="AM42:BQ42" si="22">(AM23+AM31+AM27)*$AK$50*1.2</f>
        <v>7.1999999999999993</v>
      </c>
      <c r="AN42" s="252">
        <f t="shared" si="22"/>
        <v>7.1999999999999993</v>
      </c>
      <c r="AO42" s="252">
        <f t="shared" si="22"/>
        <v>7.1999999999999993</v>
      </c>
      <c r="AP42" s="252"/>
      <c r="AQ42" s="252"/>
      <c r="AR42" s="252">
        <f t="shared" si="22"/>
        <v>7.1999999999999993</v>
      </c>
      <c r="AS42" s="252">
        <f t="shared" si="22"/>
        <v>7.1999999999999993</v>
      </c>
      <c r="AT42" s="252">
        <f t="shared" si="22"/>
        <v>7.1999999999999993</v>
      </c>
      <c r="AU42" s="252">
        <f t="shared" si="22"/>
        <v>0</v>
      </c>
      <c r="AV42" s="252">
        <f t="shared" si="22"/>
        <v>7.1999999999999993</v>
      </c>
      <c r="AW42" s="252"/>
      <c r="AX42" s="252"/>
      <c r="AY42" s="252">
        <f t="shared" si="22"/>
        <v>7.1999999999999993</v>
      </c>
      <c r="AZ42" s="252"/>
      <c r="BA42" s="252"/>
      <c r="BB42" s="252">
        <f t="shared" si="22"/>
        <v>7.1999999999999993</v>
      </c>
      <c r="BC42" s="252">
        <f t="shared" si="22"/>
        <v>0</v>
      </c>
      <c r="BD42" s="252"/>
      <c r="BE42" s="252"/>
      <c r="BF42" s="272">
        <f t="shared" si="22"/>
        <v>21.599999999999998</v>
      </c>
      <c r="BG42" s="252"/>
      <c r="BH42" s="252"/>
      <c r="BI42" s="252">
        <f t="shared" si="22"/>
        <v>0</v>
      </c>
      <c r="BJ42" s="252">
        <f t="shared" si="22"/>
        <v>0</v>
      </c>
      <c r="BK42" s="252"/>
      <c r="BL42" s="252"/>
      <c r="BM42" s="272">
        <f t="shared" si="22"/>
        <v>21.599999999999998</v>
      </c>
      <c r="BN42" s="252">
        <f t="shared" si="22"/>
        <v>0</v>
      </c>
      <c r="BO42" s="252"/>
      <c r="BP42" s="252">
        <f t="shared" si="22"/>
        <v>7.1999999999999993</v>
      </c>
      <c r="BQ42" s="273">
        <f t="shared" si="22"/>
        <v>0</v>
      </c>
      <c r="BR42" s="238">
        <f>SUM(AL42:BQ42)</f>
        <v>129.6</v>
      </c>
    </row>
    <row r="43" spans="1:70" hidden="1" x14ac:dyDescent="0.25">
      <c r="A43" s="274" t="s">
        <v>1193</v>
      </c>
      <c r="B43" s="256"/>
      <c r="C43" s="256"/>
      <c r="D43" s="257"/>
      <c r="E43" s="258"/>
      <c r="F43" s="258">
        <f>(F42/$E$48)/5</f>
        <v>4.895999999999999</v>
      </c>
      <c r="G43" s="258">
        <f t="shared" ref="G43:L43" si="23">(G42/$E$48)/5</f>
        <v>6.3647999999999989</v>
      </c>
      <c r="H43" s="258">
        <f t="shared" si="23"/>
        <v>7.3439999999999994</v>
      </c>
      <c r="I43" s="258">
        <f t="shared" si="23"/>
        <v>11.2608</v>
      </c>
      <c r="J43" s="258">
        <f t="shared" si="23"/>
        <v>12.239999999999998</v>
      </c>
      <c r="K43" s="258">
        <f t="shared" si="23"/>
        <v>12.239999999999998</v>
      </c>
      <c r="L43" s="258">
        <f t="shared" si="23"/>
        <v>13.219199999999997</v>
      </c>
      <c r="M43" s="256"/>
      <c r="N43" s="256"/>
      <c r="O43" s="257"/>
      <c r="P43" s="258"/>
      <c r="Q43" s="258">
        <f t="shared" ref="Q43:V43" si="24">(Q42/$P$48)/5</f>
        <v>1.0655999999999999</v>
      </c>
      <c r="R43" s="258">
        <f t="shared" si="24"/>
        <v>7.3439999999999994</v>
      </c>
      <c r="S43" s="258">
        <f t="shared" si="24"/>
        <v>7.8335999999999988</v>
      </c>
      <c r="T43" s="258">
        <f t="shared" si="24"/>
        <v>7.8335999999999988</v>
      </c>
      <c r="U43" s="258">
        <f t="shared" si="24"/>
        <v>4.895999999999999</v>
      </c>
      <c r="V43" s="258">
        <f t="shared" si="24"/>
        <v>4.895999999999999</v>
      </c>
      <c r="W43" s="258"/>
      <c r="X43" s="256"/>
      <c r="Y43" s="256"/>
      <c r="Z43" s="257"/>
      <c r="AA43" s="258"/>
      <c r="AB43" s="258">
        <f t="shared" ref="AB43:AG43" si="25">(AB42/$AA$48)/5</f>
        <v>1.9583999999999997</v>
      </c>
      <c r="AC43" s="258">
        <f t="shared" si="25"/>
        <v>7.3439999999999994</v>
      </c>
      <c r="AD43" s="258">
        <f t="shared" si="25"/>
        <v>7.8335999999999988</v>
      </c>
      <c r="AE43" s="258">
        <f t="shared" si="25"/>
        <v>7.8335999999999988</v>
      </c>
      <c r="AF43" s="258">
        <f t="shared" si="25"/>
        <v>4.895999999999999</v>
      </c>
      <c r="AG43" s="258">
        <f t="shared" si="25"/>
        <v>4.895999999999999</v>
      </c>
      <c r="AH43" s="258"/>
      <c r="AI43" s="256"/>
      <c r="AJ43" s="256"/>
      <c r="AK43" s="257"/>
      <c r="AL43" s="258"/>
      <c r="AM43" s="258">
        <f t="shared" ref="AM43:BQ43" si="26">(AM42/$E$9)/5</f>
        <v>0.72</v>
      </c>
      <c r="AN43" s="258">
        <f t="shared" si="26"/>
        <v>0.72</v>
      </c>
      <c r="AO43" s="258">
        <f t="shared" si="26"/>
        <v>0.72</v>
      </c>
      <c r="AP43" s="258"/>
      <c r="AQ43" s="258"/>
      <c r="AR43" s="258">
        <f t="shared" si="26"/>
        <v>0.72</v>
      </c>
      <c r="AS43" s="258">
        <f t="shared" si="26"/>
        <v>0.72</v>
      </c>
      <c r="AT43" s="258">
        <f t="shared" si="26"/>
        <v>0.72</v>
      </c>
      <c r="AU43" s="258">
        <f t="shared" si="26"/>
        <v>0</v>
      </c>
      <c r="AV43" s="258">
        <f t="shared" si="26"/>
        <v>0.72</v>
      </c>
      <c r="AW43" s="258"/>
      <c r="AX43" s="258"/>
      <c r="AY43" s="258">
        <f t="shared" si="26"/>
        <v>0.72</v>
      </c>
      <c r="AZ43" s="258"/>
      <c r="BA43" s="258"/>
      <c r="BB43" s="258">
        <f t="shared" si="26"/>
        <v>0.72</v>
      </c>
      <c r="BC43" s="258">
        <f t="shared" si="26"/>
        <v>0</v>
      </c>
      <c r="BD43" s="258"/>
      <c r="BE43" s="258"/>
      <c r="BF43" s="258">
        <f t="shared" si="26"/>
        <v>2.1599999999999997</v>
      </c>
      <c r="BG43" s="258"/>
      <c r="BH43" s="258"/>
      <c r="BI43" s="258">
        <f t="shared" si="26"/>
        <v>0</v>
      </c>
      <c r="BJ43" s="258">
        <f t="shared" si="26"/>
        <v>0</v>
      </c>
      <c r="BK43" s="258"/>
      <c r="BL43" s="258"/>
      <c r="BM43" s="258">
        <f t="shared" si="26"/>
        <v>2.1599999999999997</v>
      </c>
      <c r="BN43" s="258">
        <f t="shared" si="26"/>
        <v>0</v>
      </c>
      <c r="BO43" s="258"/>
      <c r="BP43" s="258">
        <f t="shared" si="26"/>
        <v>0.72</v>
      </c>
      <c r="BQ43" s="275">
        <f t="shared" si="26"/>
        <v>0</v>
      </c>
    </row>
    <row r="44" spans="1:70" ht="15.75" thickBot="1" x14ac:dyDescent="0.3">
      <c r="A44" s="270" t="s">
        <v>1194</v>
      </c>
      <c r="B44" s="250"/>
      <c r="C44" s="250"/>
      <c r="D44" s="251"/>
      <c r="E44" s="252"/>
      <c r="F44" s="252"/>
      <c r="G44" s="252"/>
      <c r="H44" s="252"/>
      <c r="I44" s="252"/>
      <c r="J44" s="252"/>
      <c r="K44" s="252"/>
      <c r="L44" s="252"/>
      <c r="M44" s="250"/>
      <c r="N44" s="250"/>
      <c r="O44" s="251"/>
      <c r="P44" s="252"/>
      <c r="Q44" s="252"/>
      <c r="R44" s="252"/>
      <c r="S44" s="252"/>
      <c r="T44" s="252"/>
      <c r="U44" s="252"/>
      <c r="V44" s="252"/>
      <c r="W44" s="252"/>
      <c r="X44" s="250"/>
      <c r="Y44" s="250"/>
      <c r="Z44" s="251"/>
      <c r="AA44" s="252"/>
      <c r="AB44" s="252"/>
      <c r="AC44" s="252"/>
      <c r="AD44" s="252"/>
      <c r="AE44" s="252"/>
      <c r="AF44" s="252"/>
      <c r="AG44" s="252"/>
      <c r="AH44" s="252"/>
      <c r="AI44" s="250"/>
      <c r="AJ44" s="250"/>
      <c r="AK44" s="251"/>
      <c r="AL44" s="276">
        <f>SUM(AL40:AL42)</f>
        <v>21.599999999999998</v>
      </c>
      <c r="AM44" s="252">
        <f t="shared" ref="AM44:BQ44" si="27">SUM(AM40:AM42)</f>
        <v>7.1999999999999993</v>
      </c>
      <c r="AN44" s="252">
        <f t="shared" si="27"/>
        <v>7.1999999999999993</v>
      </c>
      <c r="AO44" s="252">
        <f t="shared" si="27"/>
        <v>7.1999999999999993</v>
      </c>
      <c r="AP44" s="252">
        <f t="shared" si="27"/>
        <v>0</v>
      </c>
      <c r="AQ44" s="252">
        <f t="shared" si="27"/>
        <v>0</v>
      </c>
      <c r="AR44" s="252">
        <f t="shared" si="27"/>
        <v>7.1999999999999993</v>
      </c>
      <c r="AS44" s="252">
        <f t="shared" si="27"/>
        <v>7.1999999999999993</v>
      </c>
      <c r="AT44" s="252">
        <f t="shared" si="27"/>
        <v>7.1999999999999993</v>
      </c>
      <c r="AU44" s="252">
        <f t="shared" si="27"/>
        <v>7.1999999999999993</v>
      </c>
      <c r="AV44" s="252">
        <f t="shared" si="27"/>
        <v>7.1999999999999993</v>
      </c>
      <c r="AW44" s="252">
        <f t="shared" si="27"/>
        <v>0</v>
      </c>
      <c r="AX44" s="252">
        <f t="shared" si="27"/>
        <v>0</v>
      </c>
      <c r="AY44" s="252">
        <f t="shared" si="27"/>
        <v>7.1999999999999993</v>
      </c>
      <c r="AZ44" s="252">
        <f t="shared" si="27"/>
        <v>0</v>
      </c>
      <c r="BA44" s="252">
        <f t="shared" si="27"/>
        <v>0</v>
      </c>
      <c r="BB44" s="252">
        <f t="shared" si="27"/>
        <v>7.1999999999999993</v>
      </c>
      <c r="BC44" s="252">
        <f t="shared" si="27"/>
        <v>7.1999999999999993</v>
      </c>
      <c r="BD44" s="252">
        <f t="shared" si="27"/>
        <v>0</v>
      </c>
      <c r="BE44" s="252">
        <f t="shared" si="27"/>
        <v>0</v>
      </c>
      <c r="BF44" s="276">
        <f t="shared" si="27"/>
        <v>28.799999999999997</v>
      </c>
      <c r="BG44" s="252">
        <f t="shared" si="27"/>
        <v>0</v>
      </c>
      <c r="BH44" s="252">
        <f t="shared" si="27"/>
        <v>0</v>
      </c>
      <c r="BI44" s="252">
        <f t="shared" si="27"/>
        <v>14.399999999999999</v>
      </c>
      <c r="BJ44" s="252">
        <f t="shared" si="27"/>
        <v>14.399999999999999</v>
      </c>
      <c r="BK44" s="252">
        <f t="shared" si="27"/>
        <v>0</v>
      </c>
      <c r="BL44" s="252">
        <f t="shared" si="27"/>
        <v>0</v>
      </c>
      <c r="BM44" s="276">
        <f t="shared" si="27"/>
        <v>28.799999999999997</v>
      </c>
      <c r="BN44" s="252">
        <f t="shared" si="27"/>
        <v>0</v>
      </c>
      <c r="BO44" s="252">
        <f t="shared" si="27"/>
        <v>0</v>
      </c>
      <c r="BP44" s="252">
        <f t="shared" si="27"/>
        <v>7.1999999999999993</v>
      </c>
      <c r="BQ44" s="273">
        <f t="shared" si="27"/>
        <v>0</v>
      </c>
      <c r="BR44" s="238">
        <f>SUM(AL44:BQ44)</f>
        <v>194.40000000000003</v>
      </c>
    </row>
    <row r="45" spans="1:70" hidden="1" x14ac:dyDescent="0.25">
      <c r="A45" s="277"/>
      <c r="B45" s="278"/>
      <c r="C45" s="278"/>
      <c r="D45" s="279"/>
      <c r="E45" s="280"/>
      <c r="F45" s="280"/>
      <c r="G45" s="280"/>
      <c r="H45" s="280"/>
      <c r="I45" s="280"/>
      <c r="J45" s="280"/>
      <c r="K45" s="280"/>
      <c r="L45" s="280"/>
      <c r="M45" s="278"/>
      <c r="N45" s="278"/>
      <c r="O45" s="279"/>
      <c r="P45" s="280"/>
      <c r="Q45" s="280"/>
      <c r="R45" s="280"/>
      <c r="S45" s="280"/>
      <c r="T45" s="280"/>
      <c r="U45" s="280"/>
      <c r="V45" s="280"/>
      <c r="W45" s="280"/>
      <c r="X45" s="278"/>
      <c r="Y45" s="278"/>
      <c r="Z45" s="279"/>
      <c r="AA45" s="280"/>
      <c r="AB45" s="280"/>
      <c r="AC45" s="280"/>
      <c r="AD45" s="280"/>
      <c r="AE45" s="280"/>
      <c r="AF45" s="280"/>
      <c r="AG45" s="280"/>
      <c r="AH45" s="280"/>
      <c r="AI45" s="278"/>
      <c r="AJ45" s="278"/>
      <c r="AK45" s="281"/>
      <c r="AL45" s="282" t="s">
        <v>1195</v>
      </c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2" t="s">
        <v>1195</v>
      </c>
      <c r="BG45" s="280"/>
      <c r="BH45" s="280"/>
      <c r="BI45" s="280"/>
      <c r="BJ45" s="280"/>
      <c r="BK45" s="280"/>
      <c r="BL45" s="280"/>
      <c r="BM45" s="282" t="s">
        <v>1195</v>
      </c>
      <c r="BN45" s="280"/>
      <c r="BO45" s="280"/>
      <c r="BP45" s="280"/>
      <c r="BQ45" s="283"/>
    </row>
    <row r="46" spans="1:70" x14ac:dyDescent="0.25">
      <c r="A46" s="274" t="s">
        <v>1196</v>
      </c>
      <c r="B46" s="256"/>
      <c r="C46" s="256"/>
      <c r="D46" s="257">
        <v>2</v>
      </c>
      <c r="E46" s="258"/>
      <c r="F46" s="258"/>
      <c r="G46" s="258"/>
      <c r="H46" s="258"/>
      <c r="I46" s="258"/>
      <c r="J46" s="258"/>
      <c r="K46" s="258"/>
      <c r="L46" s="258"/>
      <c r="M46" s="256"/>
      <c r="N46" s="256"/>
      <c r="O46" s="257">
        <v>2</v>
      </c>
      <c r="P46" s="258"/>
      <c r="Q46" s="258"/>
      <c r="R46" s="258"/>
      <c r="S46" s="258"/>
      <c r="T46" s="258"/>
      <c r="U46" s="258"/>
      <c r="V46" s="258"/>
      <c r="W46" s="258"/>
      <c r="X46" s="256"/>
      <c r="Y46" s="256"/>
      <c r="Z46" s="257">
        <v>2</v>
      </c>
      <c r="AA46" s="258"/>
      <c r="AB46" s="258"/>
      <c r="AC46" s="258"/>
      <c r="AD46" s="258"/>
      <c r="AE46" s="258"/>
      <c r="AF46" s="258"/>
      <c r="AG46" s="258"/>
      <c r="AH46" s="258"/>
      <c r="AI46" s="256"/>
      <c r="AJ46" s="256"/>
      <c r="AK46" s="284">
        <v>2</v>
      </c>
      <c r="AL46" s="285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8"/>
      <c r="BL46" s="258"/>
      <c r="BM46" s="258"/>
      <c r="BN46" s="258"/>
      <c r="BO46" s="258"/>
      <c r="BP46" s="258"/>
      <c r="BQ46" s="275"/>
    </row>
    <row r="47" spans="1:70" hidden="1" x14ac:dyDescent="0.25">
      <c r="A47" s="261"/>
      <c r="B47" s="240"/>
      <c r="C47" s="240"/>
      <c r="D47" s="241"/>
      <c r="E47" s="242"/>
      <c r="F47" s="242"/>
      <c r="G47" s="242"/>
      <c r="H47" s="242"/>
      <c r="I47" s="242"/>
      <c r="J47" s="242"/>
      <c r="K47" s="242"/>
      <c r="L47" s="242"/>
      <c r="M47" s="240"/>
      <c r="N47" s="240"/>
      <c r="O47" s="241"/>
      <c r="P47" s="242"/>
      <c r="Q47" s="242"/>
      <c r="R47" s="242"/>
      <c r="S47" s="242"/>
      <c r="T47" s="242"/>
      <c r="U47" s="242"/>
      <c r="V47" s="242"/>
      <c r="W47" s="242"/>
      <c r="X47" s="240"/>
      <c r="Y47" s="240"/>
      <c r="Z47" s="241"/>
      <c r="AA47" s="242"/>
      <c r="AB47" s="242"/>
      <c r="AC47" s="242"/>
      <c r="AD47" s="242"/>
      <c r="AE47" s="242"/>
      <c r="AF47" s="242"/>
      <c r="AG47" s="242"/>
      <c r="AH47" s="242"/>
      <c r="AI47" s="240"/>
      <c r="AJ47" s="240"/>
      <c r="AK47" s="286"/>
      <c r="AL47" s="287"/>
      <c r="AM47" s="242"/>
      <c r="AN47" s="242"/>
      <c r="AO47" s="242"/>
      <c r="AP47" s="242"/>
      <c r="AQ47" s="242"/>
      <c r="AR47" s="242"/>
      <c r="AS47" s="242"/>
      <c r="AT47" s="242"/>
      <c r="AU47" s="242"/>
      <c r="AV47" s="242"/>
      <c r="AW47" s="242"/>
      <c r="AX47" s="242"/>
      <c r="AY47" s="242"/>
      <c r="AZ47" s="242"/>
      <c r="BA47" s="242"/>
      <c r="BB47" s="242"/>
      <c r="BC47" s="242"/>
      <c r="BD47" s="242"/>
      <c r="BE47" s="242"/>
      <c r="BF47" s="242"/>
      <c r="BG47" s="242"/>
      <c r="BH47" s="242"/>
      <c r="BI47" s="242"/>
      <c r="BJ47" s="242"/>
      <c r="BK47" s="242"/>
      <c r="BL47" s="242"/>
      <c r="BM47" s="242"/>
      <c r="BN47" s="242"/>
      <c r="BO47" s="242"/>
      <c r="BP47" s="242"/>
      <c r="BQ47" s="268"/>
    </row>
    <row r="48" spans="1:70" hidden="1" x14ac:dyDescent="0.25">
      <c r="A48" s="261" t="s">
        <v>1197</v>
      </c>
      <c r="B48" s="240"/>
      <c r="C48" s="240"/>
      <c r="D48" s="269">
        <v>0.32</v>
      </c>
      <c r="E48" s="242">
        <v>2</v>
      </c>
      <c r="F48" s="242">
        <f>ROUND((F41*0.8)*$E$48,)</f>
        <v>37</v>
      </c>
      <c r="G48" s="242">
        <f t="shared" ref="G48:L48" si="28">ROUND((G41*0.8)*$E$48,)</f>
        <v>48</v>
      </c>
      <c r="H48" s="242">
        <f t="shared" si="28"/>
        <v>55</v>
      </c>
      <c r="I48" s="242">
        <f t="shared" si="28"/>
        <v>85</v>
      </c>
      <c r="J48" s="242">
        <f t="shared" si="28"/>
        <v>92</v>
      </c>
      <c r="K48" s="242">
        <f t="shared" si="28"/>
        <v>92</v>
      </c>
      <c r="L48" s="242">
        <f t="shared" si="28"/>
        <v>100</v>
      </c>
      <c r="M48" s="240"/>
      <c r="N48" s="240"/>
      <c r="O48" s="269">
        <f>O41</f>
        <v>0.63</v>
      </c>
      <c r="P48" s="242">
        <v>2</v>
      </c>
      <c r="Q48" s="240"/>
      <c r="R48" s="240"/>
      <c r="S48" s="240"/>
      <c r="T48" s="240"/>
      <c r="U48" s="240"/>
      <c r="V48" s="240"/>
      <c r="W48" s="240"/>
      <c r="X48" s="240"/>
      <c r="Y48" s="240"/>
      <c r="Z48" s="269">
        <f>Z41</f>
        <v>0.65</v>
      </c>
      <c r="AA48" s="242">
        <v>2</v>
      </c>
      <c r="AB48" s="240"/>
      <c r="AC48" s="240"/>
      <c r="AD48" s="240"/>
      <c r="AE48" s="240"/>
      <c r="AF48" s="240"/>
      <c r="AG48" s="240"/>
      <c r="AH48" s="240"/>
      <c r="AI48" s="240"/>
      <c r="AJ48" s="240"/>
      <c r="AK48" s="288"/>
      <c r="AL48" s="287">
        <f>(AL42*0.8)*$E$48</f>
        <v>23.04</v>
      </c>
      <c r="AM48" s="242">
        <f>(AM41*0.8)*$E$48</f>
        <v>0</v>
      </c>
      <c r="AN48" s="242">
        <f>(AN41*0.8)*$E$48</f>
        <v>0</v>
      </c>
      <c r="AO48" s="242">
        <f>(AO41*0.8)*$E$48</f>
        <v>0</v>
      </c>
      <c r="AP48" s="242"/>
      <c r="AQ48" s="242"/>
      <c r="AR48" s="242">
        <f>(AR41*0.8)*$E$48</f>
        <v>0</v>
      </c>
      <c r="AS48" s="242">
        <f>(AS41*0.8)*$E$48</f>
        <v>0</v>
      </c>
      <c r="AT48" s="242">
        <f>(AT41*0.8)*$E$48</f>
        <v>0</v>
      </c>
      <c r="AU48" s="242">
        <f t="shared" ref="AU48:BQ48" si="29">(AU41*0.8)*$E$48</f>
        <v>11.52</v>
      </c>
      <c r="AV48" s="242">
        <f t="shared" si="29"/>
        <v>0</v>
      </c>
      <c r="AW48" s="242"/>
      <c r="AX48" s="242"/>
      <c r="AY48" s="242">
        <f t="shared" si="29"/>
        <v>0</v>
      </c>
      <c r="AZ48" s="242"/>
      <c r="BA48" s="242"/>
      <c r="BB48" s="242">
        <f t="shared" si="29"/>
        <v>0</v>
      </c>
      <c r="BC48" s="242">
        <f t="shared" si="29"/>
        <v>11.52</v>
      </c>
      <c r="BD48" s="242"/>
      <c r="BE48" s="242"/>
      <c r="BF48" s="242">
        <f t="shared" si="29"/>
        <v>0</v>
      </c>
      <c r="BG48" s="242"/>
      <c r="BH48" s="242"/>
      <c r="BI48" s="242">
        <f t="shared" si="29"/>
        <v>0</v>
      </c>
      <c r="BJ48" s="242">
        <f t="shared" si="29"/>
        <v>0</v>
      </c>
      <c r="BK48" s="242"/>
      <c r="BL48" s="242"/>
      <c r="BM48" s="242">
        <f t="shared" si="29"/>
        <v>0</v>
      </c>
      <c r="BN48" s="242">
        <f t="shared" si="29"/>
        <v>0</v>
      </c>
      <c r="BO48" s="242"/>
      <c r="BP48" s="242">
        <f t="shared" si="29"/>
        <v>0</v>
      </c>
      <c r="BQ48" s="268">
        <f t="shared" si="29"/>
        <v>0</v>
      </c>
    </row>
    <row r="49" spans="1:69" hidden="1" x14ac:dyDescent="0.25">
      <c r="A49" s="261"/>
      <c r="B49" s="240"/>
      <c r="C49" s="240"/>
      <c r="D49" s="269"/>
      <c r="E49" s="242"/>
      <c r="F49" s="242"/>
      <c r="G49" s="242"/>
      <c r="H49" s="242"/>
      <c r="I49" s="242"/>
      <c r="J49" s="242"/>
      <c r="K49" s="242"/>
      <c r="L49" s="242"/>
      <c r="M49" s="240"/>
      <c r="N49" s="240"/>
      <c r="O49" s="269"/>
      <c r="P49" s="242"/>
      <c r="Q49" s="240"/>
      <c r="R49" s="240"/>
      <c r="S49" s="240"/>
      <c r="T49" s="240"/>
      <c r="U49" s="240"/>
      <c r="V49" s="240"/>
      <c r="W49" s="240"/>
      <c r="X49" s="240"/>
      <c r="Y49" s="240"/>
      <c r="Z49" s="269"/>
      <c r="AA49" s="242"/>
      <c r="AB49" s="240"/>
      <c r="AC49" s="240"/>
      <c r="AD49" s="240"/>
      <c r="AE49" s="240"/>
      <c r="AF49" s="240"/>
      <c r="AG49" s="240"/>
      <c r="AH49" s="240"/>
      <c r="AI49" s="240"/>
      <c r="AJ49" s="240"/>
      <c r="AK49" s="289">
        <v>2</v>
      </c>
      <c r="AL49" s="287"/>
      <c r="AM49" s="242"/>
      <c r="AN49" s="242"/>
      <c r="AO49" s="242"/>
      <c r="AP49" s="242"/>
      <c r="AQ49" s="242"/>
      <c r="AR49" s="242"/>
      <c r="AS49" s="242"/>
      <c r="AT49" s="242"/>
      <c r="AU49" s="242"/>
      <c r="AV49" s="242"/>
      <c r="AW49" s="242"/>
      <c r="AX49" s="242"/>
      <c r="AY49" s="242"/>
      <c r="AZ49" s="242"/>
      <c r="BA49" s="242"/>
      <c r="BB49" s="242"/>
      <c r="BC49" s="242"/>
      <c r="BD49" s="242"/>
      <c r="BE49" s="242"/>
      <c r="BF49" s="242"/>
      <c r="BG49" s="242"/>
      <c r="BH49" s="242"/>
      <c r="BI49" s="242"/>
      <c r="BJ49" s="242"/>
      <c r="BK49" s="242"/>
      <c r="BL49" s="242"/>
      <c r="BM49" s="242"/>
      <c r="BN49" s="242"/>
      <c r="BO49" s="242"/>
      <c r="BP49" s="242"/>
      <c r="BQ49" s="268"/>
    </row>
    <row r="50" spans="1:69" x14ac:dyDescent="0.25">
      <c r="A50" s="261" t="s">
        <v>1172</v>
      </c>
      <c r="B50" s="240"/>
      <c r="C50" s="240"/>
      <c r="D50" s="241">
        <v>6</v>
      </c>
      <c r="E50" s="290"/>
      <c r="F50" s="242"/>
      <c r="G50" s="242"/>
      <c r="H50" s="242"/>
      <c r="I50" s="242"/>
      <c r="J50" s="242"/>
      <c r="K50" s="242"/>
      <c r="L50" s="242"/>
      <c r="M50" s="240"/>
      <c r="N50" s="240"/>
      <c r="O50" s="241">
        <v>6</v>
      </c>
      <c r="P50" s="290"/>
      <c r="Q50" s="242">
        <f t="shared" ref="Q50:W50" si="30">ROUND((Q41*0.8)*$E$48,)</f>
        <v>29</v>
      </c>
      <c r="R50" s="242">
        <f t="shared" si="30"/>
        <v>55</v>
      </c>
      <c r="S50" s="242">
        <f t="shared" si="30"/>
        <v>59</v>
      </c>
      <c r="T50" s="242">
        <f t="shared" si="30"/>
        <v>59</v>
      </c>
      <c r="U50" s="242">
        <f t="shared" si="30"/>
        <v>37</v>
      </c>
      <c r="V50" s="242">
        <f t="shared" si="30"/>
        <v>37</v>
      </c>
      <c r="W50" s="242">
        <f t="shared" si="30"/>
        <v>0</v>
      </c>
      <c r="X50" s="240"/>
      <c r="Y50" s="240"/>
      <c r="Z50" s="241">
        <v>6</v>
      </c>
      <c r="AA50" s="290"/>
      <c r="AB50" s="242">
        <f t="shared" ref="AB50:AG50" si="31">(AB41*0.8)*$E$48</f>
        <v>14.7456</v>
      </c>
      <c r="AC50" s="242">
        <f t="shared" si="31"/>
        <v>55.296000000000006</v>
      </c>
      <c r="AD50" s="242">
        <f t="shared" si="31"/>
        <v>58.982399999999998</v>
      </c>
      <c r="AE50" s="242">
        <f t="shared" si="31"/>
        <v>58.982399999999998</v>
      </c>
      <c r="AF50" s="242">
        <f t="shared" si="31"/>
        <v>36.863999999999997</v>
      </c>
      <c r="AG50" s="242">
        <f t="shared" si="31"/>
        <v>36.863999999999997</v>
      </c>
      <c r="AH50" s="242"/>
      <c r="AI50" s="240"/>
      <c r="AJ50" s="240"/>
      <c r="AK50" s="286">
        <v>6</v>
      </c>
      <c r="AL50" s="291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/>
      <c r="BF50" s="242"/>
      <c r="BG50" s="242"/>
      <c r="BH50" s="242"/>
      <c r="BI50" s="242"/>
      <c r="BJ50" s="242"/>
      <c r="BK50" s="242"/>
      <c r="BL50" s="242"/>
      <c r="BM50" s="242"/>
      <c r="BN50" s="242"/>
      <c r="BO50" s="242"/>
      <c r="BP50" s="242"/>
      <c r="BQ50" s="268"/>
    </row>
    <row r="51" spans="1:69" x14ac:dyDescent="0.25">
      <c r="A51" s="261" t="s">
        <v>1198</v>
      </c>
      <c r="B51" s="240"/>
      <c r="C51" s="240"/>
      <c r="D51" s="241">
        <v>2</v>
      </c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1">
        <v>2</v>
      </c>
      <c r="P51" s="290"/>
      <c r="Q51" s="240"/>
      <c r="R51" s="240"/>
      <c r="S51" s="240"/>
      <c r="T51" s="240"/>
      <c r="U51" s="240"/>
      <c r="V51" s="240"/>
      <c r="W51" s="240"/>
      <c r="X51" s="240"/>
      <c r="Y51" s="240"/>
      <c r="Z51" s="241">
        <v>3</v>
      </c>
      <c r="AA51" s="290"/>
      <c r="AB51" s="240"/>
      <c r="AC51" s="240"/>
      <c r="AD51" s="240"/>
      <c r="AE51" s="240"/>
      <c r="AF51" s="240"/>
      <c r="AG51" s="240"/>
      <c r="AH51" s="240"/>
      <c r="AI51" s="240"/>
      <c r="AJ51" s="240"/>
      <c r="AK51" s="286">
        <v>4</v>
      </c>
      <c r="AL51" s="291"/>
      <c r="AM51" s="240"/>
      <c r="AN51" s="240"/>
      <c r="AO51" s="240"/>
      <c r="AP51" s="240"/>
      <c r="AQ51" s="240"/>
      <c r="AR51" s="240"/>
      <c r="AS51" s="240"/>
      <c r="AT51" s="240"/>
      <c r="AU51" s="240"/>
      <c r="AV51" s="240"/>
      <c r="AW51" s="240"/>
      <c r="AX51" s="240"/>
      <c r="AY51" s="240"/>
      <c r="AZ51" s="240"/>
      <c r="BA51" s="240"/>
      <c r="BB51" s="240"/>
      <c r="BC51" s="240"/>
      <c r="BD51" s="240"/>
      <c r="BE51" s="240"/>
      <c r="BF51" s="240"/>
      <c r="BG51" s="240"/>
      <c r="BH51" s="240"/>
      <c r="BI51" s="240"/>
      <c r="BJ51" s="240"/>
      <c r="BK51" s="240"/>
      <c r="BL51" s="240"/>
      <c r="BM51" s="240"/>
      <c r="BN51" s="240"/>
      <c r="BO51" s="240"/>
      <c r="BP51" s="240"/>
      <c r="BQ51" s="262"/>
    </row>
    <row r="52" spans="1:69" x14ac:dyDescent="0.25">
      <c r="A52" s="261" t="s">
        <v>1199</v>
      </c>
      <c r="B52" s="240"/>
      <c r="C52" s="240"/>
      <c r="D52" s="241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1"/>
      <c r="P52" s="290"/>
      <c r="Q52" s="240"/>
      <c r="R52" s="240"/>
      <c r="S52" s="240"/>
      <c r="T52" s="240"/>
      <c r="U52" s="240"/>
      <c r="V52" s="240"/>
      <c r="W52" s="240"/>
      <c r="X52" s="240"/>
      <c r="Y52" s="240"/>
      <c r="Z52" s="241"/>
      <c r="AA52" s="290"/>
      <c r="AB52" s="240"/>
      <c r="AC52" s="240"/>
      <c r="AD52" s="240"/>
      <c r="AE52" s="240"/>
      <c r="AF52" s="240"/>
      <c r="AG52" s="240"/>
      <c r="AH52" s="240"/>
      <c r="AI52" s="240"/>
      <c r="AJ52" s="240"/>
      <c r="AK52" s="286">
        <v>15</v>
      </c>
      <c r="AL52" s="291"/>
      <c r="AM52" s="240"/>
      <c r="AN52" s="240"/>
      <c r="AO52" s="240"/>
      <c r="AP52" s="240"/>
      <c r="AQ52" s="240"/>
      <c r="AR52" s="240"/>
      <c r="AS52" s="240"/>
      <c r="AT52" s="240"/>
      <c r="AU52" s="240"/>
      <c r="AV52" s="240"/>
      <c r="AW52" s="240"/>
      <c r="AX52" s="240"/>
      <c r="AY52" s="240"/>
      <c r="AZ52" s="240"/>
      <c r="BA52" s="240"/>
      <c r="BB52" s="240"/>
      <c r="BC52" s="240"/>
      <c r="BD52" s="240"/>
      <c r="BE52" s="240"/>
      <c r="BF52" s="240"/>
      <c r="BG52" s="240"/>
      <c r="BH52" s="240"/>
      <c r="BI52" s="240"/>
      <c r="BJ52" s="240"/>
      <c r="BK52" s="240"/>
      <c r="BL52" s="240"/>
      <c r="BM52" s="240"/>
      <c r="BN52" s="240"/>
      <c r="BO52" s="240"/>
      <c r="BP52" s="240"/>
      <c r="BQ52" s="262"/>
    </row>
    <row r="53" spans="1:69" ht="15.75" thickBot="1" x14ac:dyDescent="0.3">
      <c r="A53" s="222" t="s">
        <v>1200</v>
      </c>
      <c r="B53" s="226"/>
      <c r="C53" s="226"/>
      <c r="D53" s="263"/>
      <c r="E53" s="226"/>
      <c r="F53" s="226"/>
      <c r="G53" s="226"/>
      <c r="H53" s="226"/>
      <c r="I53" s="226"/>
      <c r="J53" s="226"/>
      <c r="K53" s="226"/>
      <c r="L53" s="226"/>
      <c r="M53" s="226"/>
      <c r="N53" s="226"/>
      <c r="O53" s="263"/>
      <c r="P53" s="292"/>
      <c r="Q53" s="226"/>
      <c r="R53" s="226"/>
      <c r="S53" s="226"/>
      <c r="T53" s="226"/>
      <c r="U53" s="226"/>
      <c r="V53" s="226"/>
      <c r="W53" s="226"/>
      <c r="X53" s="226"/>
      <c r="Y53" s="226"/>
      <c r="Z53" s="263"/>
      <c r="AA53" s="292"/>
      <c r="AB53" s="226"/>
      <c r="AC53" s="226"/>
      <c r="AD53" s="226"/>
      <c r="AE53" s="226"/>
      <c r="AF53" s="226"/>
      <c r="AG53" s="226"/>
      <c r="AH53" s="226"/>
      <c r="AI53" s="226"/>
      <c r="AJ53" s="226"/>
      <c r="AK53" s="293">
        <v>4</v>
      </c>
      <c r="AL53" s="294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26"/>
      <c r="AX53" s="226"/>
      <c r="AY53" s="226"/>
      <c r="AZ53" s="226"/>
      <c r="BA53" s="226"/>
      <c r="BB53" s="226"/>
      <c r="BC53" s="226"/>
      <c r="BD53" s="226"/>
      <c r="BE53" s="226"/>
      <c r="BF53" s="226"/>
      <c r="BG53" s="226"/>
      <c r="BH53" s="226"/>
      <c r="BI53" s="226"/>
      <c r="BJ53" s="226"/>
      <c r="BK53" s="226"/>
      <c r="BL53" s="226"/>
      <c r="BM53" s="226"/>
      <c r="BN53" s="226"/>
      <c r="BO53" s="226"/>
      <c r="BP53" s="226"/>
      <c r="BQ53" s="265"/>
    </row>
    <row r="54" spans="1:69" x14ac:dyDescent="0.25">
      <c r="A54" s="266" t="s">
        <v>1201</v>
      </c>
      <c r="B54" s="233"/>
      <c r="C54" s="233"/>
      <c r="D54" s="234"/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4"/>
      <c r="P54" s="295"/>
      <c r="Q54" s="233"/>
      <c r="R54" s="233"/>
      <c r="S54" s="233"/>
      <c r="T54" s="233"/>
      <c r="U54" s="233"/>
      <c r="V54" s="233"/>
      <c r="W54" s="233"/>
      <c r="X54" s="233"/>
      <c r="Y54" s="233"/>
      <c r="Z54" s="234"/>
      <c r="AA54" s="295"/>
      <c r="AB54" s="233"/>
      <c r="AC54" s="233"/>
      <c r="AD54" s="233"/>
      <c r="AE54" s="233"/>
      <c r="AF54" s="233"/>
      <c r="AG54" s="233"/>
      <c r="AH54" s="233"/>
      <c r="AI54" s="233"/>
      <c r="AJ54" s="233"/>
      <c r="AK54" s="234"/>
      <c r="AL54" s="235">
        <f>AL40/$AK$51*8</f>
        <v>0</v>
      </c>
      <c r="AM54" s="235">
        <f t="shared" ref="AM54:BQ54" si="32">AM40/$AK$51*8</f>
        <v>0</v>
      </c>
      <c r="AN54" s="235">
        <f t="shared" si="32"/>
        <v>0</v>
      </c>
      <c r="AO54" s="235">
        <f t="shared" si="32"/>
        <v>0</v>
      </c>
      <c r="AP54" s="235"/>
      <c r="AQ54" s="235"/>
      <c r="AR54" s="235">
        <f t="shared" si="32"/>
        <v>0</v>
      </c>
      <c r="AS54" s="235">
        <f t="shared" si="32"/>
        <v>0</v>
      </c>
      <c r="AT54" s="235">
        <f t="shared" si="32"/>
        <v>0</v>
      </c>
      <c r="AU54" s="235">
        <f t="shared" si="32"/>
        <v>0</v>
      </c>
      <c r="AV54" s="235">
        <f t="shared" si="32"/>
        <v>0</v>
      </c>
      <c r="AW54" s="235"/>
      <c r="AX54" s="235"/>
      <c r="AY54" s="235">
        <f t="shared" si="32"/>
        <v>0</v>
      </c>
      <c r="AZ54" s="235"/>
      <c r="BA54" s="235"/>
      <c r="BB54" s="235">
        <f t="shared" si="32"/>
        <v>0</v>
      </c>
      <c r="BC54" s="235">
        <f t="shared" si="32"/>
        <v>0</v>
      </c>
      <c r="BD54" s="235"/>
      <c r="BE54" s="235"/>
      <c r="BF54" s="235">
        <f t="shared" si="32"/>
        <v>14.399999999999999</v>
      </c>
      <c r="BG54" s="235"/>
      <c r="BH54" s="235"/>
      <c r="BI54" s="235">
        <f t="shared" si="32"/>
        <v>28.799999999999997</v>
      </c>
      <c r="BJ54" s="235">
        <f t="shared" si="32"/>
        <v>28.799999999999997</v>
      </c>
      <c r="BK54" s="235"/>
      <c r="BL54" s="235"/>
      <c r="BM54" s="235">
        <f t="shared" si="32"/>
        <v>14.399999999999999</v>
      </c>
      <c r="BN54" s="235">
        <f t="shared" si="32"/>
        <v>0</v>
      </c>
      <c r="BO54" s="235"/>
      <c r="BP54" s="235">
        <f t="shared" si="32"/>
        <v>0</v>
      </c>
      <c r="BQ54" s="296">
        <f t="shared" si="32"/>
        <v>0</v>
      </c>
    </row>
    <row r="55" spans="1:69" x14ac:dyDescent="0.25">
      <c r="A55" s="261" t="s">
        <v>1202</v>
      </c>
      <c r="B55" s="240"/>
      <c r="C55" s="240"/>
      <c r="D55" s="241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1"/>
      <c r="P55" s="290"/>
      <c r="Q55" s="240"/>
      <c r="R55" s="240"/>
      <c r="S55" s="240"/>
      <c r="T55" s="240"/>
      <c r="U55" s="240"/>
      <c r="V55" s="240"/>
      <c r="W55" s="240"/>
      <c r="X55" s="240"/>
      <c r="Y55" s="240"/>
      <c r="Z55" s="241"/>
      <c r="AA55" s="29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1"/>
      <c r="AL55" s="242">
        <f>AL41/$AK$52*8</f>
        <v>3.8399999999999994</v>
      </c>
      <c r="AM55" s="242">
        <f t="shared" ref="AM55:BQ55" si="33">AM41/$AK$52*8</f>
        <v>0</v>
      </c>
      <c r="AN55" s="242">
        <f t="shared" si="33"/>
        <v>0</v>
      </c>
      <c r="AO55" s="242">
        <f t="shared" si="33"/>
        <v>0</v>
      </c>
      <c r="AP55" s="242"/>
      <c r="AQ55" s="242"/>
      <c r="AR55" s="242">
        <f t="shared" si="33"/>
        <v>0</v>
      </c>
      <c r="AS55" s="242">
        <f t="shared" si="33"/>
        <v>0</v>
      </c>
      <c r="AT55" s="242">
        <f t="shared" si="33"/>
        <v>0</v>
      </c>
      <c r="AU55" s="242">
        <f t="shared" si="33"/>
        <v>3.8399999999999994</v>
      </c>
      <c r="AV55" s="242">
        <f t="shared" si="33"/>
        <v>0</v>
      </c>
      <c r="AW55" s="242"/>
      <c r="AX55" s="242"/>
      <c r="AY55" s="242">
        <f t="shared" si="33"/>
        <v>0</v>
      </c>
      <c r="AZ55" s="242"/>
      <c r="BA55" s="242"/>
      <c r="BB55" s="242">
        <f t="shared" si="33"/>
        <v>0</v>
      </c>
      <c r="BC55" s="242">
        <f t="shared" si="33"/>
        <v>3.8399999999999994</v>
      </c>
      <c r="BD55" s="242"/>
      <c r="BE55" s="242"/>
      <c r="BF55" s="242">
        <f t="shared" si="33"/>
        <v>0</v>
      </c>
      <c r="BG55" s="242"/>
      <c r="BH55" s="242"/>
      <c r="BI55" s="242">
        <f t="shared" si="33"/>
        <v>0</v>
      </c>
      <c r="BJ55" s="242">
        <f t="shared" si="33"/>
        <v>0</v>
      </c>
      <c r="BK55" s="242"/>
      <c r="BL55" s="242"/>
      <c r="BM55" s="242">
        <f t="shared" si="33"/>
        <v>0</v>
      </c>
      <c r="BN55" s="242">
        <f t="shared" si="33"/>
        <v>0</v>
      </c>
      <c r="BO55" s="242"/>
      <c r="BP55" s="242">
        <f t="shared" si="33"/>
        <v>0</v>
      </c>
      <c r="BQ55" s="268">
        <f t="shared" si="33"/>
        <v>0</v>
      </c>
    </row>
    <row r="56" spans="1:69" x14ac:dyDescent="0.25">
      <c r="A56" s="261" t="s">
        <v>1203</v>
      </c>
      <c r="B56" s="240"/>
      <c r="C56" s="240"/>
      <c r="D56" s="241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1"/>
      <c r="P56" s="290"/>
      <c r="Q56" s="240"/>
      <c r="R56" s="240"/>
      <c r="S56" s="240"/>
      <c r="T56" s="240"/>
      <c r="U56" s="240"/>
      <c r="V56" s="240"/>
      <c r="W56" s="240"/>
      <c r="X56" s="240"/>
      <c r="Y56" s="240"/>
      <c r="Z56" s="241"/>
      <c r="AA56" s="29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1"/>
      <c r="AL56" s="242">
        <f>(AL42/$AK$52*8)</f>
        <v>7.6799999999999988</v>
      </c>
      <c r="AM56" s="242">
        <f t="shared" ref="AM56:BQ56" si="34">(AM42/$AK$52*8)</f>
        <v>3.8399999999999994</v>
      </c>
      <c r="AN56" s="242">
        <f t="shared" si="34"/>
        <v>3.8399999999999994</v>
      </c>
      <c r="AO56" s="242">
        <f t="shared" si="34"/>
        <v>3.8399999999999994</v>
      </c>
      <c r="AP56" s="242"/>
      <c r="AQ56" s="242"/>
      <c r="AR56" s="242">
        <f t="shared" si="34"/>
        <v>3.8399999999999994</v>
      </c>
      <c r="AS56" s="242">
        <f t="shared" si="34"/>
        <v>3.8399999999999994</v>
      </c>
      <c r="AT56" s="242">
        <f t="shared" si="34"/>
        <v>3.8399999999999994</v>
      </c>
      <c r="AU56" s="242">
        <f t="shared" si="34"/>
        <v>0</v>
      </c>
      <c r="AV56" s="242">
        <f t="shared" si="34"/>
        <v>3.8399999999999994</v>
      </c>
      <c r="AW56" s="242"/>
      <c r="AX56" s="242"/>
      <c r="AY56" s="242">
        <f t="shared" si="34"/>
        <v>3.8399999999999994</v>
      </c>
      <c r="AZ56" s="242"/>
      <c r="BA56" s="242"/>
      <c r="BB56" s="242">
        <f t="shared" si="34"/>
        <v>3.8399999999999994</v>
      </c>
      <c r="BC56" s="242">
        <f t="shared" si="34"/>
        <v>0</v>
      </c>
      <c r="BD56" s="242"/>
      <c r="BE56" s="242"/>
      <c r="BF56" s="242">
        <f t="shared" si="34"/>
        <v>11.52</v>
      </c>
      <c r="BG56" s="242"/>
      <c r="BH56" s="242"/>
      <c r="BI56" s="242">
        <f t="shared" si="34"/>
        <v>0</v>
      </c>
      <c r="BJ56" s="242">
        <f t="shared" si="34"/>
        <v>0</v>
      </c>
      <c r="BK56" s="242"/>
      <c r="BL56" s="242"/>
      <c r="BM56" s="242">
        <f t="shared" si="34"/>
        <v>11.52</v>
      </c>
      <c r="BN56" s="242">
        <f t="shared" si="34"/>
        <v>0</v>
      </c>
      <c r="BO56" s="242"/>
      <c r="BP56" s="242">
        <f t="shared" si="34"/>
        <v>3.8399999999999994</v>
      </c>
      <c r="BQ56" s="268">
        <f t="shared" si="34"/>
        <v>0</v>
      </c>
    </row>
    <row r="57" spans="1:69" hidden="1" x14ac:dyDescent="0.25">
      <c r="A57" s="261"/>
      <c r="B57" s="240"/>
      <c r="C57" s="240"/>
      <c r="D57" s="241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1"/>
      <c r="P57" s="290"/>
      <c r="Q57" s="240"/>
      <c r="R57" s="240"/>
      <c r="S57" s="240"/>
      <c r="T57" s="240"/>
      <c r="U57" s="240"/>
      <c r="V57" s="240"/>
      <c r="W57" s="240"/>
      <c r="X57" s="240"/>
      <c r="Y57" s="240"/>
      <c r="Z57" s="241"/>
      <c r="AA57" s="29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1"/>
      <c r="AL57" s="242"/>
      <c r="AM57" s="242"/>
      <c r="AN57" s="242"/>
      <c r="AO57" s="242"/>
      <c r="AP57" s="242"/>
      <c r="AQ57" s="242"/>
      <c r="AR57" s="242"/>
      <c r="AS57" s="242"/>
      <c r="AT57" s="242"/>
      <c r="AU57" s="242"/>
      <c r="AV57" s="242"/>
      <c r="AW57" s="242"/>
      <c r="AX57" s="242"/>
      <c r="AY57" s="242"/>
      <c r="AZ57" s="242"/>
      <c r="BA57" s="242"/>
      <c r="BB57" s="242"/>
      <c r="BC57" s="242"/>
      <c r="BD57" s="242"/>
      <c r="BE57" s="242"/>
      <c r="BF57" s="242"/>
      <c r="BG57" s="242"/>
      <c r="BH57" s="242"/>
      <c r="BI57" s="242"/>
      <c r="BJ57" s="242"/>
      <c r="BK57" s="242"/>
      <c r="BL57" s="242"/>
      <c r="BM57" s="242"/>
      <c r="BN57" s="242"/>
      <c r="BO57" s="242"/>
      <c r="BP57" s="242"/>
      <c r="BQ57" s="268"/>
    </row>
    <row r="58" spans="1:69" hidden="1" x14ac:dyDescent="0.25">
      <c r="A58" s="261" t="s">
        <v>1204</v>
      </c>
      <c r="B58" s="240"/>
      <c r="C58" s="240"/>
      <c r="D58" s="241"/>
      <c r="E58" s="290"/>
      <c r="F58" s="242">
        <f t="shared" ref="F58:L58" si="35">ROUND(((F42/$D$51)/5)+(F48/40),)</f>
        <v>6</v>
      </c>
      <c r="G58" s="242">
        <f t="shared" si="35"/>
        <v>8</v>
      </c>
      <c r="H58" s="242">
        <f t="shared" si="35"/>
        <v>9</v>
      </c>
      <c r="I58" s="242">
        <f t="shared" si="35"/>
        <v>13</v>
      </c>
      <c r="J58" s="242">
        <f t="shared" si="35"/>
        <v>15</v>
      </c>
      <c r="K58" s="242">
        <f t="shared" si="35"/>
        <v>15</v>
      </c>
      <c r="L58" s="242">
        <f t="shared" si="35"/>
        <v>16</v>
      </c>
      <c r="M58" s="240"/>
      <c r="N58" s="240"/>
      <c r="O58" s="241"/>
      <c r="P58" s="242"/>
      <c r="Q58" s="242">
        <f t="shared" ref="Q58:V58" si="36">((Q42/$D$51)/5)+(Q50/40)</f>
        <v>1.7906</v>
      </c>
      <c r="R58" s="242">
        <f t="shared" si="36"/>
        <v>8.7189999999999994</v>
      </c>
      <c r="S58" s="242">
        <f t="shared" si="36"/>
        <v>9.3085999999999984</v>
      </c>
      <c r="T58" s="242">
        <f t="shared" si="36"/>
        <v>9.3085999999999984</v>
      </c>
      <c r="U58" s="242">
        <f t="shared" si="36"/>
        <v>5.8209999999999988</v>
      </c>
      <c r="V58" s="242">
        <f t="shared" si="36"/>
        <v>5.8209999999999988</v>
      </c>
      <c r="W58" s="242"/>
      <c r="X58" s="240"/>
      <c r="Y58" s="240"/>
      <c r="Z58" s="241"/>
      <c r="AA58" s="242"/>
      <c r="AB58" s="242">
        <f t="shared" ref="AB58:AG58" si="37">((AB42/$D$51)/5)+(AB50/40)</f>
        <v>2.3270399999999998</v>
      </c>
      <c r="AC58" s="242">
        <f t="shared" si="37"/>
        <v>8.7263999999999999</v>
      </c>
      <c r="AD58" s="242">
        <f t="shared" si="37"/>
        <v>9.3081599999999991</v>
      </c>
      <c r="AE58" s="242">
        <f t="shared" si="37"/>
        <v>9.3081599999999991</v>
      </c>
      <c r="AF58" s="242">
        <f t="shared" si="37"/>
        <v>5.8175999999999988</v>
      </c>
      <c r="AG58" s="242">
        <f t="shared" si="37"/>
        <v>5.8175999999999988</v>
      </c>
      <c r="AH58" s="242"/>
      <c r="AI58" s="240"/>
      <c r="AJ58" s="240"/>
      <c r="AK58" s="241"/>
      <c r="AL58" s="242">
        <f t="shared" ref="AL58:BQ58" si="38">((AL42/$D$51)/5)+(AL48/40)</f>
        <v>2.016</v>
      </c>
      <c r="AM58" s="242">
        <f t="shared" si="38"/>
        <v>0.72</v>
      </c>
      <c r="AN58" s="242">
        <f t="shared" si="38"/>
        <v>0.72</v>
      </c>
      <c r="AO58" s="242">
        <f t="shared" si="38"/>
        <v>0.72</v>
      </c>
      <c r="AP58" s="242"/>
      <c r="AQ58" s="242"/>
      <c r="AR58" s="242">
        <f t="shared" si="38"/>
        <v>0.72</v>
      </c>
      <c r="AS58" s="242">
        <f t="shared" si="38"/>
        <v>0.72</v>
      </c>
      <c r="AT58" s="242">
        <f t="shared" si="38"/>
        <v>0.72</v>
      </c>
      <c r="AU58" s="242">
        <f t="shared" si="38"/>
        <v>0.28799999999999998</v>
      </c>
      <c r="AV58" s="242">
        <f t="shared" si="38"/>
        <v>0.72</v>
      </c>
      <c r="AW58" s="242"/>
      <c r="AX58" s="242"/>
      <c r="AY58" s="242">
        <f t="shared" si="38"/>
        <v>0.72</v>
      </c>
      <c r="AZ58" s="242"/>
      <c r="BA58" s="242"/>
      <c r="BB58" s="242">
        <f t="shared" si="38"/>
        <v>0.72</v>
      </c>
      <c r="BC58" s="242">
        <f t="shared" si="38"/>
        <v>0.28799999999999998</v>
      </c>
      <c r="BD58" s="242"/>
      <c r="BE58" s="242"/>
      <c r="BF58" s="242">
        <f t="shared" si="38"/>
        <v>2.1599999999999997</v>
      </c>
      <c r="BG58" s="242"/>
      <c r="BH58" s="242"/>
      <c r="BI58" s="242">
        <f t="shared" si="38"/>
        <v>0</v>
      </c>
      <c r="BJ58" s="242">
        <f t="shared" si="38"/>
        <v>0</v>
      </c>
      <c r="BK58" s="242"/>
      <c r="BL58" s="242"/>
      <c r="BM58" s="242">
        <f t="shared" si="38"/>
        <v>2.1599999999999997</v>
      </c>
      <c r="BN58" s="242">
        <f t="shared" si="38"/>
        <v>0</v>
      </c>
      <c r="BO58" s="242"/>
      <c r="BP58" s="242">
        <f t="shared" si="38"/>
        <v>0.72</v>
      </c>
      <c r="BQ58" s="268">
        <f t="shared" si="38"/>
        <v>0</v>
      </c>
    </row>
    <row r="59" spans="1:69" x14ac:dyDescent="0.25">
      <c r="A59" s="261" t="s">
        <v>1205</v>
      </c>
      <c r="B59" s="240"/>
      <c r="C59" s="240"/>
      <c r="D59" s="241"/>
      <c r="E59" s="290"/>
      <c r="F59" s="242"/>
      <c r="G59" s="242"/>
      <c r="H59" s="242"/>
      <c r="I59" s="242"/>
      <c r="J59" s="242"/>
      <c r="K59" s="242"/>
      <c r="L59" s="242"/>
      <c r="M59" s="240"/>
      <c r="N59" s="240"/>
      <c r="O59" s="241"/>
      <c r="P59" s="242"/>
      <c r="Q59" s="242"/>
      <c r="R59" s="242"/>
      <c r="S59" s="242"/>
      <c r="T59" s="242"/>
      <c r="U59" s="242"/>
      <c r="V59" s="242"/>
      <c r="W59" s="242"/>
      <c r="X59" s="240"/>
      <c r="Y59" s="240"/>
      <c r="Z59" s="241"/>
      <c r="AA59" s="242"/>
      <c r="AB59" s="242"/>
      <c r="AC59" s="242"/>
      <c r="AD59" s="242"/>
      <c r="AE59" s="242"/>
      <c r="AF59" s="242"/>
      <c r="AG59" s="242"/>
      <c r="AH59" s="242"/>
      <c r="AI59" s="240"/>
      <c r="AJ59" s="240"/>
      <c r="AK59" s="241"/>
      <c r="AL59" s="242">
        <f>($AK$46*AL42)</f>
        <v>28.799999999999997</v>
      </c>
      <c r="AM59" s="242">
        <f t="shared" ref="AM59:BQ59" si="39">($AK$46*AM42)</f>
        <v>14.399999999999999</v>
      </c>
      <c r="AN59" s="242">
        <f t="shared" si="39"/>
        <v>14.399999999999999</v>
      </c>
      <c r="AO59" s="242">
        <f t="shared" si="39"/>
        <v>14.399999999999999</v>
      </c>
      <c r="AP59" s="242"/>
      <c r="AQ59" s="242"/>
      <c r="AR59" s="242">
        <f t="shared" si="39"/>
        <v>14.399999999999999</v>
      </c>
      <c r="AS59" s="242">
        <f t="shared" si="39"/>
        <v>14.399999999999999</v>
      </c>
      <c r="AT59" s="242">
        <f t="shared" si="39"/>
        <v>14.399999999999999</v>
      </c>
      <c r="AU59" s="242">
        <f t="shared" si="39"/>
        <v>0</v>
      </c>
      <c r="AV59" s="242">
        <f t="shared" si="39"/>
        <v>14.399999999999999</v>
      </c>
      <c r="AW59" s="242"/>
      <c r="AX59" s="242"/>
      <c r="AY59" s="242">
        <f t="shared" si="39"/>
        <v>14.399999999999999</v>
      </c>
      <c r="AZ59" s="242"/>
      <c r="BA59" s="242"/>
      <c r="BB59" s="242">
        <f t="shared" si="39"/>
        <v>14.399999999999999</v>
      </c>
      <c r="BC59" s="242">
        <f t="shared" si="39"/>
        <v>0</v>
      </c>
      <c r="BD59" s="242"/>
      <c r="BE59" s="242"/>
      <c r="BF59" s="242">
        <f t="shared" si="39"/>
        <v>43.199999999999996</v>
      </c>
      <c r="BG59" s="242"/>
      <c r="BH59" s="242"/>
      <c r="BI59" s="242">
        <f t="shared" si="39"/>
        <v>0</v>
      </c>
      <c r="BJ59" s="242">
        <f t="shared" si="39"/>
        <v>0</v>
      </c>
      <c r="BK59" s="242"/>
      <c r="BL59" s="242"/>
      <c r="BM59" s="242">
        <f t="shared" si="39"/>
        <v>43.199999999999996</v>
      </c>
      <c r="BN59" s="242">
        <f t="shared" si="39"/>
        <v>0</v>
      </c>
      <c r="BO59" s="242"/>
      <c r="BP59" s="242">
        <f t="shared" si="39"/>
        <v>14.399999999999999</v>
      </c>
      <c r="BQ59" s="268">
        <f t="shared" si="39"/>
        <v>0</v>
      </c>
    </row>
    <row r="60" spans="1:69" x14ac:dyDescent="0.25">
      <c r="A60" s="261" t="s">
        <v>1206</v>
      </c>
      <c r="B60" s="240"/>
      <c r="C60" s="240"/>
      <c r="D60" s="297">
        <v>30</v>
      </c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97">
        <v>60</v>
      </c>
      <c r="P60" s="240"/>
      <c r="Q60" s="240"/>
      <c r="R60" s="240"/>
      <c r="S60" s="240"/>
      <c r="T60" s="240"/>
      <c r="U60" s="240"/>
      <c r="V60" s="240"/>
      <c r="W60" s="240"/>
      <c r="X60" s="240"/>
      <c r="Y60" s="240"/>
      <c r="Z60" s="297">
        <v>60</v>
      </c>
      <c r="AA60" s="240"/>
      <c r="AB60" s="240"/>
      <c r="AC60" s="240"/>
      <c r="AD60" s="240"/>
      <c r="AE60" s="240"/>
      <c r="AF60" s="240"/>
      <c r="AG60" s="240"/>
      <c r="AH60" s="240"/>
      <c r="AI60" s="240"/>
      <c r="AJ60" s="240"/>
      <c r="AK60" s="298">
        <v>30</v>
      </c>
      <c r="AL60" s="240"/>
      <c r="AM60" s="240"/>
      <c r="AN60" s="240"/>
      <c r="AO60" s="240"/>
      <c r="AP60" s="240"/>
      <c r="AQ60" s="240"/>
      <c r="AR60" s="240"/>
      <c r="AS60" s="240"/>
      <c r="AT60" s="240"/>
      <c r="AU60" s="240"/>
      <c r="AV60" s="240"/>
      <c r="AW60" s="240"/>
      <c r="AX60" s="240"/>
      <c r="AY60" s="240"/>
      <c r="AZ60" s="240"/>
      <c r="BA60" s="240"/>
      <c r="BB60" s="240"/>
      <c r="BC60" s="240"/>
      <c r="BD60" s="240"/>
      <c r="BE60" s="240"/>
      <c r="BF60" s="240"/>
      <c r="BG60" s="240"/>
      <c r="BH60" s="240"/>
      <c r="BI60" s="240"/>
      <c r="BJ60" s="240"/>
      <c r="BK60" s="240"/>
      <c r="BL60" s="240"/>
      <c r="BM60" s="240"/>
      <c r="BN60" s="240"/>
      <c r="BO60" s="240"/>
      <c r="BP60" s="240"/>
      <c r="BQ60" s="262"/>
    </row>
    <row r="61" spans="1:69" ht="15.75" thickBot="1" x14ac:dyDescent="0.3">
      <c r="A61" s="270" t="s">
        <v>1207</v>
      </c>
      <c r="B61" s="250"/>
      <c r="C61" s="250"/>
      <c r="D61" s="251"/>
      <c r="E61" s="252">
        <f>E38/$D$60</f>
        <v>1.2</v>
      </c>
      <c r="F61" s="252">
        <f t="shared" ref="F61:L61" si="40">F38/$D$60</f>
        <v>1.5599999999999998</v>
      </c>
      <c r="G61" s="252">
        <f t="shared" si="40"/>
        <v>1.8</v>
      </c>
      <c r="H61" s="252">
        <f t="shared" si="40"/>
        <v>2.76</v>
      </c>
      <c r="I61" s="252">
        <f t="shared" si="40"/>
        <v>3</v>
      </c>
      <c r="J61" s="252">
        <f t="shared" si="40"/>
        <v>3</v>
      </c>
      <c r="K61" s="252">
        <f t="shared" si="40"/>
        <v>3.24</v>
      </c>
      <c r="L61" s="252">
        <f t="shared" si="40"/>
        <v>0</v>
      </c>
      <c r="M61" s="250"/>
      <c r="N61" s="250"/>
      <c r="O61" s="250"/>
      <c r="P61" s="299">
        <f>P38/$O$60</f>
        <v>0.47999999999999993</v>
      </c>
      <c r="Q61" s="299">
        <f t="shared" ref="Q61:V61" si="41">Q38/$O$60</f>
        <v>1.8</v>
      </c>
      <c r="R61" s="299">
        <f t="shared" si="41"/>
        <v>1.9199999999999997</v>
      </c>
      <c r="S61" s="299">
        <f t="shared" si="41"/>
        <v>1.9199999999999997</v>
      </c>
      <c r="T61" s="299">
        <f t="shared" si="41"/>
        <v>1.2</v>
      </c>
      <c r="U61" s="299">
        <f t="shared" si="41"/>
        <v>1.2</v>
      </c>
      <c r="V61" s="299">
        <f t="shared" si="41"/>
        <v>0</v>
      </c>
      <c r="W61" s="252"/>
      <c r="X61" s="250"/>
      <c r="Y61" s="250"/>
      <c r="Z61" s="250"/>
      <c r="AA61" s="299">
        <f>AA38/$Z$60</f>
        <v>0.47999999999999993</v>
      </c>
      <c r="AB61" s="299">
        <f t="shared" ref="AB61:AG61" si="42">AB38/$Z$60</f>
        <v>1.8</v>
      </c>
      <c r="AC61" s="299">
        <f t="shared" si="42"/>
        <v>1.9199999999999997</v>
      </c>
      <c r="AD61" s="299">
        <f t="shared" si="42"/>
        <v>1.9199999999999997</v>
      </c>
      <c r="AE61" s="299">
        <f t="shared" si="42"/>
        <v>1.2</v>
      </c>
      <c r="AF61" s="299">
        <f t="shared" si="42"/>
        <v>1.2</v>
      </c>
      <c r="AG61" s="299">
        <f t="shared" si="42"/>
        <v>0</v>
      </c>
      <c r="AH61" s="252"/>
      <c r="AI61" s="250"/>
      <c r="AJ61" s="250"/>
      <c r="AK61" s="250"/>
      <c r="AL61" s="252">
        <f>(SUM(AL40:AL42)*$AK$60)/60</f>
        <v>10.799999999999999</v>
      </c>
      <c r="AM61" s="252">
        <f t="shared" ref="AM61:BQ61" si="43">(SUM(AM40:AM42)*$AK$60)/60</f>
        <v>3.5999999999999996</v>
      </c>
      <c r="AN61" s="252">
        <f t="shared" si="43"/>
        <v>3.5999999999999996</v>
      </c>
      <c r="AO61" s="252">
        <f t="shared" si="43"/>
        <v>3.5999999999999996</v>
      </c>
      <c r="AP61" s="252"/>
      <c r="AQ61" s="252"/>
      <c r="AR61" s="252">
        <f t="shared" si="43"/>
        <v>3.5999999999999996</v>
      </c>
      <c r="AS61" s="252">
        <f t="shared" si="43"/>
        <v>3.5999999999999996</v>
      </c>
      <c r="AT61" s="252">
        <f t="shared" si="43"/>
        <v>3.5999999999999996</v>
      </c>
      <c r="AU61" s="252">
        <f t="shared" si="43"/>
        <v>3.5999999999999996</v>
      </c>
      <c r="AV61" s="252">
        <f t="shared" si="43"/>
        <v>3.5999999999999996</v>
      </c>
      <c r="AW61" s="252"/>
      <c r="AX61" s="252"/>
      <c r="AY61" s="252">
        <f t="shared" si="43"/>
        <v>3.5999999999999996</v>
      </c>
      <c r="AZ61" s="252"/>
      <c r="BA61" s="252"/>
      <c r="BB61" s="252">
        <f t="shared" si="43"/>
        <v>3.5999999999999996</v>
      </c>
      <c r="BC61" s="252">
        <f t="shared" si="43"/>
        <v>3.5999999999999996</v>
      </c>
      <c r="BD61" s="252"/>
      <c r="BE61" s="252"/>
      <c r="BF61" s="252">
        <f t="shared" si="43"/>
        <v>14.399999999999999</v>
      </c>
      <c r="BG61" s="252"/>
      <c r="BH61" s="252"/>
      <c r="BI61" s="252">
        <f t="shared" si="43"/>
        <v>7.1999999999999993</v>
      </c>
      <c r="BJ61" s="252">
        <f t="shared" si="43"/>
        <v>7.1999999999999993</v>
      </c>
      <c r="BK61" s="252"/>
      <c r="BL61" s="252"/>
      <c r="BM61" s="252">
        <f t="shared" si="43"/>
        <v>14.399999999999999</v>
      </c>
      <c r="BN61" s="252">
        <f t="shared" si="43"/>
        <v>0</v>
      </c>
      <c r="BO61" s="252"/>
      <c r="BP61" s="252">
        <f t="shared" si="43"/>
        <v>3.5999999999999996</v>
      </c>
      <c r="BQ61" s="273">
        <f t="shared" si="43"/>
        <v>0</v>
      </c>
    </row>
    <row r="62" spans="1:69" ht="15.75" hidden="1" thickBot="1" x14ac:dyDescent="0.3">
      <c r="A62" s="277" t="s">
        <v>1208</v>
      </c>
      <c r="B62" s="278"/>
      <c r="C62" s="278"/>
      <c r="D62" s="279"/>
      <c r="E62" s="280"/>
      <c r="F62" s="280">
        <v>1</v>
      </c>
      <c r="G62" s="280">
        <v>1</v>
      </c>
      <c r="H62" s="280">
        <v>1</v>
      </c>
      <c r="I62" s="280">
        <v>1</v>
      </c>
      <c r="J62" s="280">
        <v>1</v>
      </c>
      <c r="K62" s="280">
        <v>1</v>
      </c>
      <c r="L62" s="280">
        <v>1</v>
      </c>
      <c r="M62" s="278"/>
      <c r="N62" s="278"/>
      <c r="O62" s="278"/>
      <c r="P62" s="300"/>
      <c r="Q62" s="280">
        <v>1</v>
      </c>
      <c r="R62" s="280">
        <v>1</v>
      </c>
      <c r="S62" s="280">
        <v>1</v>
      </c>
      <c r="T62" s="280">
        <v>1</v>
      </c>
      <c r="U62" s="280">
        <v>1</v>
      </c>
      <c r="V62" s="280">
        <v>1</v>
      </c>
      <c r="W62" s="280"/>
      <c r="X62" s="278"/>
      <c r="Y62" s="278"/>
      <c r="Z62" s="278"/>
      <c r="AA62" s="280">
        <v>1</v>
      </c>
      <c r="AB62" s="280">
        <v>1</v>
      </c>
      <c r="AC62" s="280">
        <v>1</v>
      </c>
      <c r="AD62" s="280">
        <v>1</v>
      </c>
      <c r="AE62" s="280">
        <v>1</v>
      </c>
      <c r="AF62" s="280">
        <v>1</v>
      </c>
      <c r="AG62" s="300"/>
      <c r="AH62" s="280"/>
      <c r="AI62" s="278"/>
      <c r="AJ62" s="278"/>
      <c r="AK62" s="278"/>
      <c r="AL62" s="280">
        <v>1</v>
      </c>
      <c r="AM62" s="280">
        <v>1</v>
      </c>
      <c r="AN62" s="280">
        <v>1</v>
      </c>
      <c r="AO62" s="280">
        <v>1</v>
      </c>
      <c r="AP62" s="280"/>
      <c r="AQ62" s="280"/>
      <c r="AR62" s="280">
        <v>1</v>
      </c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0"/>
      <c r="BL62" s="280"/>
      <c r="BM62" s="280"/>
      <c r="BN62" s="280"/>
      <c r="BO62" s="280"/>
      <c r="BP62" s="280"/>
      <c r="BQ62" s="283"/>
    </row>
    <row r="63" spans="1:69" x14ac:dyDescent="0.25">
      <c r="A63" s="266" t="s">
        <v>1209</v>
      </c>
      <c r="B63" s="233"/>
      <c r="C63" s="233"/>
      <c r="D63" s="234"/>
      <c r="E63" s="235"/>
      <c r="F63" s="235"/>
      <c r="G63" s="235"/>
      <c r="H63" s="235"/>
      <c r="I63" s="235"/>
      <c r="J63" s="235"/>
      <c r="K63" s="235"/>
      <c r="L63" s="235"/>
      <c r="M63" s="233"/>
      <c r="N63" s="233"/>
      <c r="O63" s="233"/>
      <c r="P63" s="301"/>
      <c r="Q63" s="235"/>
      <c r="R63" s="235"/>
      <c r="S63" s="235"/>
      <c r="T63" s="235"/>
      <c r="U63" s="235"/>
      <c r="V63" s="235"/>
      <c r="W63" s="235"/>
      <c r="X63" s="233"/>
      <c r="Y63" s="233"/>
      <c r="Z63" s="233"/>
      <c r="AA63" s="235"/>
      <c r="AB63" s="235"/>
      <c r="AC63" s="235"/>
      <c r="AD63" s="235"/>
      <c r="AE63" s="235"/>
      <c r="AF63" s="235"/>
      <c r="AG63" s="301"/>
      <c r="AH63" s="235"/>
      <c r="AI63" s="233"/>
      <c r="AJ63" s="233"/>
      <c r="AK63" s="233"/>
      <c r="AL63" s="301">
        <f>AL61/8</f>
        <v>1.3499999999999999</v>
      </c>
      <c r="AM63" s="301">
        <f t="shared" ref="AM63:BQ63" si="44">AM61/8</f>
        <v>0.44999999999999996</v>
      </c>
      <c r="AN63" s="301">
        <f t="shared" si="44"/>
        <v>0.44999999999999996</v>
      </c>
      <c r="AO63" s="301">
        <f t="shared" si="44"/>
        <v>0.44999999999999996</v>
      </c>
      <c r="AP63" s="301"/>
      <c r="AQ63" s="301"/>
      <c r="AR63" s="301">
        <f t="shared" si="44"/>
        <v>0.44999999999999996</v>
      </c>
      <c r="AS63" s="301">
        <f t="shared" si="44"/>
        <v>0.44999999999999996</v>
      </c>
      <c r="AT63" s="301">
        <f t="shared" si="44"/>
        <v>0.44999999999999996</v>
      </c>
      <c r="AU63" s="301">
        <f t="shared" si="44"/>
        <v>0.44999999999999996</v>
      </c>
      <c r="AV63" s="301">
        <f t="shared" si="44"/>
        <v>0.44999999999999996</v>
      </c>
      <c r="AW63" s="301"/>
      <c r="AX63" s="301"/>
      <c r="AY63" s="301">
        <f t="shared" si="44"/>
        <v>0.44999999999999996</v>
      </c>
      <c r="AZ63" s="301"/>
      <c r="BA63" s="301"/>
      <c r="BB63" s="301">
        <f t="shared" si="44"/>
        <v>0.44999999999999996</v>
      </c>
      <c r="BC63" s="301">
        <f t="shared" si="44"/>
        <v>0.44999999999999996</v>
      </c>
      <c r="BD63" s="301"/>
      <c r="BE63" s="301"/>
      <c r="BF63" s="301">
        <f t="shared" si="44"/>
        <v>1.7999999999999998</v>
      </c>
      <c r="BG63" s="301"/>
      <c r="BH63" s="301"/>
      <c r="BI63" s="301">
        <f t="shared" si="44"/>
        <v>0.89999999999999991</v>
      </c>
      <c r="BJ63" s="301">
        <f t="shared" si="44"/>
        <v>0.89999999999999991</v>
      </c>
      <c r="BK63" s="301"/>
      <c r="BL63" s="301"/>
      <c r="BM63" s="301">
        <f t="shared" si="44"/>
        <v>1.7999999999999998</v>
      </c>
      <c r="BN63" s="301">
        <f t="shared" si="44"/>
        <v>0</v>
      </c>
      <c r="BO63" s="301"/>
      <c r="BP63" s="301">
        <f t="shared" si="44"/>
        <v>0.44999999999999996</v>
      </c>
      <c r="BQ63" s="302">
        <f t="shared" si="44"/>
        <v>0</v>
      </c>
    </row>
    <row r="64" spans="1:69" x14ac:dyDescent="0.25">
      <c r="A64" s="261" t="s">
        <v>1210</v>
      </c>
      <c r="B64" s="240"/>
      <c r="C64" s="240"/>
      <c r="D64" s="241"/>
      <c r="E64" s="242"/>
      <c r="F64" s="242"/>
      <c r="G64" s="242"/>
      <c r="H64" s="242"/>
      <c r="I64" s="242"/>
      <c r="J64" s="242"/>
      <c r="K64" s="242"/>
      <c r="L64" s="242"/>
      <c r="M64" s="240"/>
      <c r="N64" s="240"/>
      <c r="O64" s="240"/>
      <c r="P64" s="303"/>
      <c r="Q64" s="242"/>
      <c r="R64" s="242"/>
      <c r="S64" s="242"/>
      <c r="T64" s="242"/>
      <c r="U64" s="242"/>
      <c r="V64" s="242"/>
      <c r="W64" s="242"/>
      <c r="X64" s="240"/>
      <c r="Y64" s="240"/>
      <c r="Z64" s="240"/>
      <c r="AA64" s="242"/>
      <c r="AB64" s="242"/>
      <c r="AC64" s="242"/>
      <c r="AD64" s="242"/>
      <c r="AE64" s="242"/>
      <c r="AF64" s="242"/>
      <c r="AG64" s="303"/>
      <c r="AH64" s="242"/>
      <c r="AI64" s="240"/>
      <c r="AJ64" s="240"/>
      <c r="AK64" s="240"/>
      <c r="AL64" s="242">
        <f>SUM(AL54,AL59)/8</f>
        <v>3.5999999999999996</v>
      </c>
      <c r="AM64" s="242">
        <f t="shared" ref="AM64:BQ64" si="45">SUM(AM54,AM59)/8</f>
        <v>1.7999999999999998</v>
      </c>
      <c r="AN64" s="242">
        <f t="shared" si="45"/>
        <v>1.7999999999999998</v>
      </c>
      <c r="AO64" s="242">
        <f t="shared" si="45"/>
        <v>1.7999999999999998</v>
      </c>
      <c r="AP64" s="242"/>
      <c r="AQ64" s="242"/>
      <c r="AR64" s="242">
        <f t="shared" si="45"/>
        <v>1.7999999999999998</v>
      </c>
      <c r="AS64" s="242">
        <f t="shared" si="45"/>
        <v>1.7999999999999998</v>
      </c>
      <c r="AT64" s="242">
        <f t="shared" si="45"/>
        <v>1.7999999999999998</v>
      </c>
      <c r="AU64" s="242">
        <f t="shared" si="45"/>
        <v>0</v>
      </c>
      <c r="AV64" s="242">
        <f t="shared" si="45"/>
        <v>1.7999999999999998</v>
      </c>
      <c r="AW64" s="242"/>
      <c r="AX64" s="242"/>
      <c r="AY64" s="242">
        <f t="shared" si="45"/>
        <v>1.7999999999999998</v>
      </c>
      <c r="AZ64" s="242"/>
      <c r="BA64" s="242"/>
      <c r="BB64" s="242">
        <f t="shared" si="45"/>
        <v>1.7999999999999998</v>
      </c>
      <c r="BC64" s="242">
        <f t="shared" si="45"/>
        <v>0</v>
      </c>
      <c r="BD64" s="242"/>
      <c r="BE64" s="242"/>
      <c r="BF64" s="242">
        <f t="shared" si="45"/>
        <v>7.1999999999999993</v>
      </c>
      <c r="BG64" s="242"/>
      <c r="BH64" s="242"/>
      <c r="BI64" s="242">
        <f t="shared" si="45"/>
        <v>3.5999999999999996</v>
      </c>
      <c r="BJ64" s="242">
        <f t="shared" si="45"/>
        <v>3.5999999999999996</v>
      </c>
      <c r="BK64" s="242"/>
      <c r="BL64" s="242"/>
      <c r="BM64" s="242">
        <f t="shared" si="45"/>
        <v>7.1999999999999993</v>
      </c>
      <c r="BN64" s="242">
        <f t="shared" si="45"/>
        <v>0</v>
      </c>
      <c r="BO64" s="242"/>
      <c r="BP64" s="242">
        <f t="shared" si="45"/>
        <v>1.7999999999999998</v>
      </c>
      <c r="BQ64" s="268">
        <f t="shared" si="45"/>
        <v>0</v>
      </c>
    </row>
    <row r="65" spans="1:69" x14ac:dyDescent="0.25">
      <c r="A65" s="261" t="s">
        <v>1211</v>
      </c>
      <c r="B65" s="240"/>
      <c r="C65" s="240"/>
      <c r="D65" s="241"/>
      <c r="E65" s="242"/>
      <c r="F65" s="242"/>
      <c r="G65" s="242"/>
      <c r="H65" s="242"/>
      <c r="I65" s="242"/>
      <c r="J65" s="242"/>
      <c r="K65" s="242"/>
      <c r="L65" s="242"/>
      <c r="M65" s="240"/>
      <c r="N65" s="240"/>
      <c r="O65" s="240"/>
      <c r="P65" s="303"/>
      <c r="Q65" s="242"/>
      <c r="R65" s="242"/>
      <c r="S65" s="242"/>
      <c r="T65" s="242"/>
      <c r="U65" s="242"/>
      <c r="V65" s="242"/>
      <c r="W65" s="242"/>
      <c r="X65" s="240"/>
      <c r="Y65" s="240"/>
      <c r="Z65" s="240"/>
      <c r="AA65" s="242"/>
      <c r="AB65" s="242"/>
      <c r="AC65" s="242"/>
      <c r="AD65" s="242"/>
      <c r="AE65" s="242"/>
      <c r="AF65" s="242"/>
      <c r="AG65" s="303"/>
      <c r="AH65" s="242"/>
      <c r="AI65" s="240"/>
      <c r="AJ65" s="240"/>
      <c r="AK65" s="240"/>
      <c r="AL65" s="303">
        <f>SUM(AL55:AL56)/8</f>
        <v>1.4399999999999997</v>
      </c>
      <c r="AM65" s="303">
        <f t="shared" ref="AM65:BQ65" si="46">SUM(AM55:AM56)/8</f>
        <v>0.47999999999999993</v>
      </c>
      <c r="AN65" s="303">
        <f t="shared" si="46"/>
        <v>0.47999999999999993</v>
      </c>
      <c r="AO65" s="303">
        <f t="shared" si="46"/>
        <v>0.47999999999999993</v>
      </c>
      <c r="AP65" s="303"/>
      <c r="AQ65" s="303"/>
      <c r="AR65" s="303">
        <f t="shared" si="46"/>
        <v>0.47999999999999993</v>
      </c>
      <c r="AS65" s="303">
        <f t="shared" si="46"/>
        <v>0.47999999999999993</v>
      </c>
      <c r="AT65" s="303">
        <f t="shared" si="46"/>
        <v>0.47999999999999993</v>
      </c>
      <c r="AU65" s="303">
        <f t="shared" si="46"/>
        <v>0.47999999999999993</v>
      </c>
      <c r="AV65" s="303">
        <f t="shared" si="46"/>
        <v>0.47999999999999993</v>
      </c>
      <c r="AW65" s="303"/>
      <c r="AX65" s="303"/>
      <c r="AY65" s="303">
        <f t="shared" si="46"/>
        <v>0.47999999999999993</v>
      </c>
      <c r="AZ65" s="303"/>
      <c r="BA65" s="303"/>
      <c r="BB65" s="303">
        <f t="shared" si="46"/>
        <v>0.47999999999999993</v>
      </c>
      <c r="BC65" s="303">
        <f t="shared" si="46"/>
        <v>0.47999999999999993</v>
      </c>
      <c r="BD65" s="303"/>
      <c r="BE65" s="303"/>
      <c r="BF65" s="303">
        <f t="shared" si="46"/>
        <v>1.44</v>
      </c>
      <c r="BG65" s="303"/>
      <c r="BH65" s="303"/>
      <c r="BI65" s="303">
        <f t="shared" si="46"/>
        <v>0</v>
      </c>
      <c r="BJ65" s="303">
        <f t="shared" si="46"/>
        <v>0</v>
      </c>
      <c r="BK65" s="303"/>
      <c r="BL65" s="303"/>
      <c r="BM65" s="303">
        <f t="shared" si="46"/>
        <v>1.44</v>
      </c>
      <c r="BN65" s="303">
        <f t="shared" si="46"/>
        <v>0</v>
      </c>
      <c r="BO65" s="303"/>
      <c r="BP65" s="303">
        <f t="shared" si="46"/>
        <v>0.47999999999999993</v>
      </c>
      <c r="BQ65" s="304">
        <f t="shared" si="46"/>
        <v>0</v>
      </c>
    </row>
    <row r="66" spans="1:69" hidden="1" x14ac:dyDescent="0.25">
      <c r="A66" s="261" t="s">
        <v>1212</v>
      </c>
      <c r="B66" s="240"/>
      <c r="C66" s="240"/>
      <c r="D66" s="241"/>
      <c r="E66" s="242"/>
      <c r="F66" s="242"/>
      <c r="G66" s="242"/>
      <c r="H66" s="242"/>
      <c r="I66" s="242"/>
      <c r="J66" s="242"/>
      <c r="K66" s="242"/>
      <c r="L66" s="242"/>
      <c r="M66" s="240"/>
      <c r="N66" s="240"/>
      <c r="O66" s="240"/>
      <c r="P66" s="303"/>
      <c r="Q66" s="242"/>
      <c r="R66" s="242"/>
      <c r="S66" s="242"/>
      <c r="T66" s="242"/>
      <c r="U66" s="242"/>
      <c r="V66" s="242"/>
      <c r="W66" s="242"/>
      <c r="X66" s="240"/>
      <c r="Y66" s="240"/>
      <c r="Z66" s="240"/>
      <c r="AA66" s="242"/>
      <c r="AB66" s="242"/>
      <c r="AC66" s="242"/>
      <c r="AD66" s="242"/>
      <c r="AE66" s="242"/>
      <c r="AF66" s="242"/>
      <c r="AG66" s="303"/>
      <c r="AH66" s="242"/>
      <c r="AI66" s="240"/>
      <c r="AJ66" s="240"/>
      <c r="AK66" s="240"/>
      <c r="AL66" s="242">
        <f>($AK$46*AL42)/8</f>
        <v>3.5999999999999996</v>
      </c>
      <c r="AM66" s="242">
        <f t="shared" ref="AM66:BQ66" si="47">($AK$46*AM42)/8</f>
        <v>1.7999999999999998</v>
      </c>
      <c r="AN66" s="242">
        <f t="shared" si="47"/>
        <v>1.7999999999999998</v>
      </c>
      <c r="AO66" s="242">
        <f t="shared" si="47"/>
        <v>1.7999999999999998</v>
      </c>
      <c r="AP66" s="242"/>
      <c r="AQ66" s="242"/>
      <c r="AR66" s="242">
        <f t="shared" si="47"/>
        <v>1.7999999999999998</v>
      </c>
      <c r="AS66" s="242">
        <f t="shared" si="47"/>
        <v>1.7999999999999998</v>
      </c>
      <c r="AT66" s="242">
        <f t="shared" si="47"/>
        <v>1.7999999999999998</v>
      </c>
      <c r="AU66" s="242">
        <f t="shared" si="47"/>
        <v>0</v>
      </c>
      <c r="AV66" s="242">
        <f t="shared" si="47"/>
        <v>1.7999999999999998</v>
      </c>
      <c r="AW66" s="242"/>
      <c r="AX66" s="242"/>
      <c r="AY66" s="242">
        <f t="shared" si="47"/>
        <v>1.7999999999999998</v>
      </c>
      <c r="AZ66" s="242"/>
      <c r="BA66" s="242"/>
      <c r="BB66" s="242">
        <f t="shared" si="47"/>
        <v>1.7999999999999998</v>
      </c>
      <c r="BC66" s="242">
        <f t="shared" si="47"/>
        <v>0</v>
      </c>
      <c r="BD66" s="242"/>
      <c r="BE66" s="242"/>
      <c r="BF66" s="242">
        <f t="shared" si="47"/>
        <v>5.3999999999999995</v>
      </c>
      <c r="BG66" s="242"/>
      <c r="BH66" s="242"/>
      <c r="BI66" s="242">
        <f t="shared" si="47"/>
        <v>0</v>
      </c>
      <c r="BJ66" s="242">
        <f t="shared" si="47"/>
        <v>0</v>
      </c>
      <c r="BK66" s="242"/>
      <c r="BL66" s="242"/>
      <c r="BM66" s="242">
        <f t="shared" si="47"/>
        <v>5.3999999999999995</v>
      </c>
      <c r="BN66" s="242">
        <f t="shared" si="47"/>
        <v>0</v>
      </c>
      <c r="BO66" s="242"/>
      <c r="BP66" s="242">
        <f t="shared" si="47"/>
        <v>1.7999999999999998</v>
      </c>
      <c r="BQ66" s="268">
        <f t="shared" si="47"/>
        <v>0</v>
      </c>
    </row>
    <row r="67" spans="1:69" ht="15.75" thickBot="1" x14ac:dyDescent="0.3">
      <c r="A67" s="270" t="s">
        <v>1213</v>
      </c>
      <c r="B67" s="250"/>
      <c r="C67" s="250"/>
      <c r="D67" s="251"/>
      <c r="E67" s="252">
        <f>E42+E61</f>
        <v>3.2</v>
      </c>
      <c r="F67" s="252">
        <f t="shared" ref="F67:L67" si="48">F58+F61</f>
        <v>7.56</v>
      </c>
      <c r="G67" s="252">
        <f t="shared" si="48"/>
        <v>9.8000000000000007</v>
      </c>
      <c r="H67" s="252">
        <f t="shared" si="48"/>
        <v>11.76</v>
      </c>
      <c r="I67" s="252">
        <f t="shared" si="48"/>
        <v>16</v>
      </c>
      <c r="J67" s="252">
        <f t="shared" si="48"/>
        <v>18</v>
      </c>
      <c r="K67" s="252">
        <f t="shared" si="48"/>
        <v>18.240000000000002</v>
      </c>
      <c r="L67" s="252">
        <f t="shared" si="48"/>
        <v>16</v>
      </c>
      <c r="M67" s="250"/>
      <c r="N67" s="250"/>
      <c r="O67" s="251"/>
      <c r="P67" s="252">
        <f>P42+P61</f>
        <v>0.47999999999999993</v>
      </c>
      <c r="Q67" s="252">
        <f t="shared" ref="Q67:V67" si="49">Q58+Q61</f>
        <v>3.5906000000000002</v>
      </c>
      <c r="R67" s="252">
        <f t="shared" si="49"/>
        <v>10.638999999999999</v>
      </c>
      <c r="S67" s="252">
        <f t="shared" si="49"/>
        <v>11.228599999999998</v>
      </c>
      <c r="T67" s="252">
        <f t="shared" si="49"/>
        <v>10.508599999999998</v>
      </c>
      <c r="U67" s="252">
        <f t="shared" si="49"/>
        <v>7.020999999999999</v>
      </c>
      <c r="V67" s="252">
        <f t="shared" si="49"/>
        <v>5.8209999999999988</v>
      </c>
      <c r="W67" s="252"/>
      <c r="X67" s="250"/>
      <c r="Y67" s="250"/>
      <c r="Z67" s="251"/>
      <c r="AA67" s="252">
        <f>AA42+AA61</f>
        <v>0.47999999999999993</v>
      </c>
      <c r="AB67" s="252">
        <f t="shared" ref="AB67:AG67" si="50">AB58+AB61</f>
        <v>4.12704</v>
      </c>
      <c r="AC67" s="252">
        <f t="shared" si="50"/>
        <v>10.6464</v>
      </c>
      <c r="AD67" s="252">
        <f t="shared" si="50"/>
        <v>11.228159999999999</v>
      </c>
      <c r="AE67" s="252">
        <f t="shared" si="50"/>
        <v>10.508159999999998</v>
      </c>
      <c r="AF67" s="252">
        <f t="shared" si="50"/>
        <v>7.0175999999999989</v>
      </c>
      <c r="AG67" s="252">
        <f t="shared" si="50"/>
        <v>5.8175999999999988</v>
      </c>
      <c r="AH67" s="252"/>
      <c r="AI67" s="250"/>
      <c r="AJ67" s="250"/>
      <c r="AK67" s="251"/>
      <c r="AL67" s="252">
        <f>SUM(AL63:AL65)</f>
        <v>6.3899999999999988</v>
      </c>
      <c r="AM67" s="252">
        <f t="shared" ref="AM67:BQ67" si="51">SUM(AM63:AM65)</f>
        <v>2.73</v>
      </c>
      <c r="AN67" s="252">
        <f t="shared" si="51"/>
        <v>2.73</v>
      </c>
      <c r="AO67" s="252">
        <f t="shared" si="51"/>
        <v>2.73</v>
      </c>
      <c r="AP67" s="252"/>
      <c r="AQ67" s="252"/>
      <c r="AR67" s="252">
        <f t="shared" si="51"/>
        <v>2.73</v>
      </c>
      <c r="AS67" s="252">
        <f t="shared" si="51"/>
        <v>2.73</v>
      </c>
      <c r="AT67" s="252">
        <f t="shared" si="51"/>
        <v>2.73</v>
      </c>
      <c r="AU67" s="252">
        <f t="shared" si="51"/>
        <v>0.92999999999999994</v>
      </c>
      <c r="AV67" s="252">
        <f t="shared" si="51"/>
        <v>2.73</v>
      </c>
      <c r="AW67" s="252"/>
      <c r="AX67" s="252"/>
      <c r="AY67" s="252">
        <f t="shared" si="51"/>
        <v>2.73</v>
      </c>
      <c r="AZ67" s="252"/>
      <c r="BA67" s="252"/>
      <c r="BB67" s="252">
        <f t="shared" si="51"/>
        <v>2.73</v>
      </c>
      <c r="BC67" s="252">
        <f t="shared" si="51"/>
        <v>0.92999999999999994</v>
      </c>
      <c r="BD67" s="252"/>
      <c r="BE67" s="252"/>
      <c r="BF67" s="252">
        <f t="shared" si="51"/>
        <v>10.44</v>
      </c>
      <c r="BG67" s="252"/>
      <c r="BH67" s="252"/>
      <c r="BI67" s="252">
        <f t="shared" si="51"/>
        <v>4.5</v>
      </c>
      <c r="BJ67" s="252">
        <f t="shared" si="51"/>
        <v>4.5</v>
      </c>
      <c r="BK67" s="252"/>
      <c r="BL67" s="252"/>
      <c r="BM67" s="252">
        <f t="shared" si="51"/>
        <v>10.44</v>
      </c>
      <c r="BN67" s="252">
        <f t="shared" si="51"/>
        <v>0</v>
      </c>
      <c r="BO67" s="252"/>
      <c r="BP67" s="252">
        <f t="shared" si="51"/>
        <v>2.73</v>
      </c>
      <c r="BQ67" s="273">
        <f t="shared" si="51"/>
        <v>0</v>
      </c>
    </row>
    <row r="68" spans="1:69" x14ac:dyDescent="0.25">
      <c r="A68" s="266" t="s">
        <v>1214</v>
      </c>
      <c r="B68" s="233"/>
      <c r="C68" s="233"/>
      <c r="D68" s="234"/>
      <c r="E68" s="234">
        <v>2</v>
      </c>
      <c r="F68" s="234">
        <v>3</v>
      </c>
      <c r="G68" s="234">
        <v>3</v>
      </c>
      <c r="H68" s="234">
        <v>3</v>
      </c>
      <c r="I68" s="234">
        <v>3</v>
      </c>
      <c r="J68" s="234">
        <v>6</v>
      </c>
      <c r="K68" s="234">
        <v>6</v>
      </c>
      <c r="L68" s="234">
        <v>6</v>
      </c>
      <c r="M68" s="233"/>
      <c r="N68" s="233"/>
      <c r="O68" s="233"/>
      <c r="P68" s="234">
        <v>2</v>
      </c>
      <c r="Q68" s="234">
        <v>3</v>
      </c>
      <c r="R68" s="234">
        <v>3</v>
      </c>
      <c r="S68" s="234">
        <v>3</v>
      </c>
      <c r="T68" s="234">
        <v>3</v>
      </c>
      <c r="U68" s="234">
        <v>6</v>
      </c>
      <c r="V68" s="234">
        <v>6</v>
      </c>
      <c r="W68" s="234">
        <v>6</v>
      </c>
      <c r="X68" s="233"/>
      <c r="Y68" s="233"/>
      <c r="Z68" s="233"/>
      <c r="AA68" s="234">
        <v>2</v>
      </c>
      <c r="AB68" s="234">
        <v>3</v>
      </c>
      <c r="AC68" s="234">
        <v>3</v>
      </c>
      <c r="AD68" s="234">
        <v>3</v>
      </c>
      <c r="AE68" s="234">
        <v>3</v>
      </c>
      <c r="AF68" s="234">
        <v>6</v>
      </c>
      <c r="AG68" s="234">
        <v>6</v>
      </c>
      <c r="AH68" s="234">
        <v>6</v>
      </c>
      <c r="AI68" s="233"/>
      <c r="AJ68" s="233"/>
      <c r="AK68" s="233"/>
      <c r="AL68" s="234">
        <v>2</v>
      </c>
      <c r="AM68" s="234">
        <v>2</v>
      </c>
      <c r="AN68" s="234">
        <v>2</v>
      </c>
      <c r="AO68" s="234">
        <v>2</v>
      </c>
      <c r="AP68" s="234"/>
      <c r="AQ68" s="234"/>
      <c r="AR68" s="234">
        <v>2</v>
      </c>
      <c r="AS68" s="234">
        <v>2</v>
      </c>
      <c r="AT68" s="234">
        <v>2</v>
      </c>
      <c r="AU68" s="234">
        <v>2</v>
      </c>
      <c r="AV68" s="234">
        <v>2</v>
      </c>
      <c r="AW68" s="234"/>
      <c r="AX68" s="234"/>
      <c r="AY68" s="234">
        <v>2</v>
      </c>
      <c r="AZ68" s="234"/>
      <c r="BA68" s="234"/>
      <c r="BB68" s="234">
        <v>2</v>
      </c>
      <c r="BC68" s="234">
        <v>2</v>
      </c>
      <c r="BD68" s="234"/>
      <c r="BE68" s="234"/>
      <c r="BF68" s="234">
        <v>2</v>
      </c>
      <c r="BG68" s="234"/>
      <c r="BH68" s="234"/>
      <c r="BI68" s="234">
        <v>2</v>
      </c>
      <c r="BJ68" s="234">
        <v>2</v>
      </c>
      <c r="BK68" s="234"/>
      <c r="BL68" s="234"/>
      <c r="BM68" s="234">
        <v>2</v>
      </c>
      <c r="BN68" s="234">
        <v>2</v>
      </c>
      <c r="BO68" s="234"/>
      <c r="BP68" s="234">
        <v>2</v>
      </c>
      <c r="BQ68" s="305">
        <v>2</v>
      </c>
    </row>
    <row r="69" spans="1:69" x14ac:dyDescent="0.25">
      <c r="A69" s="261" t="s">
        <v>1215</v>
      </c>
      <c r="B69" s="240"/>
      <c r="C69" s="240"/>
      <c r="D69" s="241"/>
      <c r="E69" s="242">
        <f t="shared" ref="E69:L69" si="52">E67-E68</f>
        <v>1.2000000000000002</v>
      </c>
      <c r="F69" s="242">
        <f t="shared" si="52"/>
        <v>4.5599999999999996</v>
      </c>
      <c r="G69" s="242">
        <f t="shared" si="52"/>
        <v>6.8000000000000007</v>
      </c>
      <c r="H69" s="242">
        <f t="shared" si="52"/>
        <v>8.76</v>
      </c>
      <c r="I69" s="242">
        <f t="shared" si="52"/>
        <v>13</v>
      </c>
      <c r="J69" s="242">
        <f t="shared" si="52"/>
        <v>12</v>
      </c>
      <c r="K69" s="242">
        <f t="shared" si="52"/>
        <v>12.240000000000002</v>
      </c>
      <c r="L69" s="242">
        <f t="shared" si="52"/>
        <v>10</v>
      </c>
      <c r="M69" s="240"/>
      <c r="N69" s="240"/>
      <c r="O69" s="240"/>
      <c r="P69" s="242">
        <f t="shared" ref="P69:W69" si="53">P67-P68</f>
        <v>-1.52</v>
      </c>
      <c r="Q69" s="242">
        <f t="shared" si="53"/>
        <v>0.59060000000000024</v>
      </c>
      <c r="R69" s="242">
        <f t="shared" si="53"/>
        <v>7.6389999999999993</v>
      </c>
      <c r="S69" s="242">
        <f t="shared" si="53"/>
        <v>8.2285999999999984</v>
      </c>
      <c r="T69" s="242">
        <f t="shared" si="53"/>
        <v>7.5085999999999977</v>
      </c>
      <c r="U69" s="242">
        <f t="shared" si="53"/>
        <v>1.020999999999999</v>
      </c>
      <c r="V69" s="242">
        <f t="shared" si="53"/>
        <v>-0.17900000000000116</v>
      </c>
      <c r="W69" s="242">
        <f t="shared" si="53"/>
        <v>-6</v>
      </c>
      <c r="X69" s="240"/>
      <c r="Y69" s="240"/>
      <c r="Z69" s="240"/>
      <c r="AA69" s="242">
        <f t="shared" ref="AA69:AH69" si="54">AA67-AA68</f>
        <v>-1.52</v>
      </c>
      <c r="AB69" s="242">
        <f t="shared" si="54"/>
        <v>1.12704</v>
      </c>
      <c r="AC69" s="242">
        <f t="shared" si="54"/>
        <v>7.6463999999999999</v>
      </c>
      <c r="AD69" s="242">
        <f t="shared" si="54"/>
        <v>8.228159999999999</v>
      </c>
      <c r="AE69" s="242">
        <f t="shared" si="54"/>
        <v>7.5081599999999984</v>
      </c>
      <c r="AF69" s="242">
        <f t="shared" si="54"/>
        <v>1.0175999999999989</v>
      </c>
      <c r="AG69" s="242">
        <f t="shared" si="54"/>
        <v>-0.18240000000000123</v>
      </c>
      <c r="AH69" s="242">
        <f t="shared" si="54"/>
        <v>-6</v>
      </c>
      <c r="AI69" s="240"/>
      <c r="AJ69" s="240"/>
      <c r="AK69" s="240"/>
      <c r="AL69" s="306">
        <f>AL64-AL68</f>
        <v>1.5999999999999996</v>
      </c>
      <c r="AM69" s="242">
        <f t="shared" ref="AM69:BQ69" si="55">AM64-AM68</f>
        <v>-0.20000000000000018</v>
      </c>
      <c r="AN69" s="242">
        <f t="shared" si="55"/>
        <v>-0.20000000000000018</v>
      </c>
      <c r="AO69" s="242">
        <f t="shared" si="55"/>
        <v>-0.20000000000000018</v>
      </c>
      <c r="AP69" s="242"/>
      <c r="AQ69" s="242"/>
      <c r="AR69" s="242">
        <f t="shared" si="55"/>
        <v>-0.20000000000000018</v>
      </c>
      <c r="AS69" s="242">
        <f t="shared" si="55"/>
        <v>-0.20000000000000018</v>
      </c>
      <c r="AT69" s="242">
        <f t="shared" si="55"/>
        <v>-0.20000000000000018</v>
      </c>
      <c r="AU69" s="242">
        <f t="shared" si="55"/>
        <v>-2</v>
      </c>
      <c r="AV69" s="242">
        <f t="shared" si="55"/>
        <v>-0.20000000000000018</v>
      </c>
      <c r="AW69" s="242"/>
      <c r="AX69" s="242"/>
      <c r="AY69" s="242">
        <f t="shared" si="55"/>
        <v>-0.20000000000000018</v>
      </c>
      <c r="AZ69" s="242"/>
      <c r="BA69" s="242"/>
      <c r="BB69" s="242">
        <f t="shared" si="55"/>
        <v>-0.20000000000000018</v>
      </c>
      <c r="BC69" s="242">
        <f t="shared" si="55"/>
        <v>-2</v>
      </c>
      <c r="BD69" s="242"/>
      <c r="BE69" s="242"/>
      <c r="BF69" s="306">
        <f t="shared" si="55"/>
        <v>5.1999999999999993</v>
      </c>
      <c r="BG69" s="242"/>
      <c r="BH69" s="242"/>
      <c r="BI69" s="306">
        <f t="shared" si="55"/>
        <v>1.5999999999999996</v>
      </c>
      <c r="BJ69" s="306">
        <f t="shared" si="55"/>
        <v>1.5999999999999996</v>
      </c>
      <c r="BK69" s="242"/>
      <c r="BL69" s="242"/>
      <c r="BM69" s="306">
        <f t="shared" si="55"/>
        <v>5.1999999999999993</v>
      </c>
      <c r="BN69" s="242">
        <f t="shared" si="55"/>
        <v>-2</v>
      </c>
      <c r="BO69" s="242"/>
      <c r="BP69" s="242">
        <f t="shared" si="55"/>
        <v>-0.20000000000000018</v>
      </c>
      <c r="BQ69" s="268">
        <f t="shared" si="55"/>
        <v>-2</v>
      </c>
    </row>
    <row r="70" spans="1:69" x14ac:dyDescent="0.25">
      <c r="A70" s="274" t="s">
        <v>1216</v>
      </c>
      <c r="B70" s="256"/>
      <c r="C70" s="256"/>
      <c r="D70" s="257"/>
      <c r="E70" s="257">
        <v>2</v>
      </c>
      <c r="F70" s="257">
        <v>3</v>
      </c>
      <c r="G70" s="257">
        <v>3</v>
      </c>
      <c r="H70" s="257">
        <v>3</v>
      </c>
      <c r="I70" s="257">
        <v>3</v>
      </c>
      <c r="J70" s="257">
        <v>6</v>
      </c>
      <c r="K70" s="257">
        <v>6</v>
      </c>
      <c r="L70" s="257">
        <v>6</v>
      </c>
      <c r="M70" s="256"/>
      <c r="N70" s="256"/>
      <c r="O70" s="256"/>
      <c r="P70" s="257">
        <v>2</v>
      </c>
      <c r="Q70" s="257">
        <v>3</v>
      </c>
      <c r="R70" s="257">
        <v>3</v>
      </c>
      <c r="S70" s="257">
        <v>3</v>
      </c>
      <c r="T70" s="257">
        <v>3</v>
      </c>
      <c r="U70" s="257">
        <v>6</v>
      </c>
      <c r="V70" s="257">
        <v>6</v>
      </c>
      <c r="W70" s="257">
        <v>6</v>
      </c>
      <c r="X70" s="256"/>
      <c r="Y70" s="256"/>
      <c r="Z70" s="256"/>
      <c r="AA70" s="257">
        <v>2</v>
      </c>
      <c r="AB70" s="257">
        <v>3</v>
      </c>
      <c r="AC70" s="257">
        <v>3</v>
      </c>
      <c r="AD70" s="257">
        <v>3</v>
      </c>
      <c r="AE70" s="257">
        <v>3</v>
      </c>
      <c r="AF70" s="257">
        <v>6</v>
      </c>
      <c r="AG70" s="257">
        <v>6</v>
      </c>
      <c r="AH70" s="257">
        <v>6</v>
      </c>
      <c r="AI70" s="256"/>
      <c r="AJ70" s="256"/>
      <c r="AK70" s="256"/>
      <c r="AL70" s="257">
        <v>2</v>
      </c>
      <c r="AM70" s="257">
        <v>2</v>
      </c>
      <c r="AN70" s="257">
        <v>2</v>
      </c>
      <c r="AO70" s="257">
        <v>2</v>
      </c>
      <c r="AP70" s="257"/>
      <c r="AQ70" s="257"/>
      <c r="AR70" s="257">
        <v>2</v>
      </c>
      <c r="AS70" s="257">
        <v>2</v>
      </c>
      <c r="AT70" s="257">
        <v>2</v>
      </c>
      <c r="AU70" s="257">
        <v>2</v>
      </c>
      <c r="AV70" s="257">
        <v>2</v>
      </c>
      <c r="AW70" s="257"/>
      <c r="AX70" s="257"/>
      <c r="AY70" s="257">
        <v>2</v>
      </c>
      <c r="AZ70" s="257"/>
      <c r="BA70" s="257"/>
      <c r="BB70" s="257">
        <v>2</v>
      </c>
      <c r="BC70" s="257">
        <v>2</v>
      </c>
      <c r="BD70" s="257"/>
      <c r="BE70" s="257"/>
      <c r="BF70" s="257">
        <v>2</v>
      </c>
      <c r="BG70" s="257"/>
      <c r="BH70" s="257"/>
      <c r="BI70" s="257">
        <v>2</v>
      </c>
      <c r="BJ70" s="257">
        <v>2</v>
      </c>
      <c r="BK70" s="257"/>
      <c r="BL70" s="257"/>
      <c r="BM70" s="257">
        <v>2</v>
      </c>
      <c r="BN70" s="257">
        <v>2</v>
      </c>
      <c r="BO70" s="257"/>
      <c r="BP70" s="257">
        <v>2</v>
      </c>
      <c r="BQ70" s="307">
        <v>2</v>
      </c>
    </row>
    <row r="71" spans="1:69" x14ac:dyDescent="0.25">
      <c r="A71" s="261" t="s">
        <v>1217</v>
      </c>
      <c r="B71" s="240"/>
      <c r="C71" s="240"/>
      <c r="D71" s="241"/>
      <c r="E71" s="242">
        <f t="shared" ref="E71:L71" si="56">E69-E70</f>
        <v>-0.79999999999999982</v>
      </c>
      <c r="F71" s="242">
        <f t="shared" si="56"/>
        <v>1.5599999999999996</v>
      </c>
      <c r="G71" s="242">
        <f t="shared" si="56"/>
        <v>3.8000000000000007</v>
      </c>
      <c r="H71" s="242">
        <f t="shared" si="56"/>
        <v>5.76</v>
      </c>
      <c r="I71" s="242">
        <f t="shared" si="56"/>
        <v>10</v>
      </c>
      <c r="J71" s="242">
        <f t="shared" si="56"/>
        <v>6</v>
      </c>
      <c r="K71" s="242">
        <f t="shared" si="56"/>
        <v>6.240000000000002</v>
      </c>
      <c r="L71" s="242">
        <f t="shared" si="56"/>
        <v>4</v>
      </c>
      <c r="M71" s="240"/>
      <c r="N71" s="240"/>
      <c r="O71" s="240"/>
      <c r="P71" s="242">
        <f t="shared" ref="P71:W71" si="57">P69-P70</f>
        <v>-3.52</v>
      </c>
      <c r="Q71" s="242">
        <f t="shared" si="57"/>
        <v>-2.4093999999999998</v>
      </c>
      <c r="R71" s="242">
        <f t="shared" si="57"/>
        <v>4.6389999999999993</v>
      </c>
      <c r="S71" s="242">
        <f t="shared" si="57"/>
        <v>5.2285999999999984</v>
      </c>
      <c r="T71" s="242">
        <f t="shared" si="57"/>
        <v>4.5085999999999977</v>
      </c>
      <c r="U71" s="242">
        <f t="shared" si="57"/>
        <v>-4.979000000000001</v>
      </c>
      <c r="V71" s="242">
        <f t="shared" si="57"/>
        <v>-6.1790000000000012</v>
      </c>
      <c r="W71" s="242">
        <f t="shared" si="57"/>
        <v>-12</v>
      </c>
      <c r="X71" s="240"/>
      <c r="Y71" s="240"/>
      <c r="Z71" s="240"/>
      <c r="AA71" s="242">
        <f t="shared" ref="AA71:AH71" si="58">AA69-AA70</f>
        <v>-3.52</v>
      </c>
      <c r="AB71" s="242">
        <f t="shared" si="58"/>
        <v>-1.87296</v>
      </c>
      <c r="AC71" s="242">
        <f t="shared" si="58"/>
        <v>4.6463999999999999</v>
      </c>
      <c r="AD71" s="242">
        <f t="shared" si="58"/>
        <v>5.228159999999999</v>
      </c>
      <c r="AE71" s="242">
        <f t="shared" si="58"/>
        <v>4.5081599999999984</v>
      </c>
      <c r="AF71" s="242">
        <f t="shared" si="58"/>
        <v>-4.9824000000000011</v>
      </c>
      <c r="AG71" s="242">
        <f t="shared" si="58"/>
        <v>-6.1824000000000012</v>
      </c>
      <c r="AH71" s="242">
        <f t="shared" si="58"/>
        <v>-12</v>
      </c>
      <c r="AI71" s="240"/>
      <c r="AJ71" s="240"/>
      <c r="AK71" s="240"/>
      <c r="AL71" s="303">
        <f>AL65-AL70</f>
        <v>-0.56000000000000028</v>
      </c>
      <c r="AM71" s="303">
        <f t="shared" ref="AM71:BQ71" si="59">AM65-AM70</f>
        <v>-1.52</v>
      </c>
      <c r="AN71" s="303">
        <f t="shared" si="59"/>
        <v>-1.52</v>
      </c>
      <c r="AO71" s="303">
        <f t="shared" si="59"/>
        <v>-1.52</v>
      </c>
      <c r="AP71" s="303"/>
      <c r="AQ71" s="303"/>
      <c r="AR71" s="303">
        <f t="shared" si="59"/>
        <v>-1.52</v>
      </c>
      <c r="AS71" s="303">
        <f t="shared" si="59"/>
        <v>-1.52</v>
      </c>
      <c r="AT71" s="303">
        <f t="shared" si="59"/>
        <v>-1.52</v>
      </c>
      <c r="AU71" s="303">
        <f t="shared" si="59"/>
        <v>-1.52</v>
      </c>
      <c r="AV71" s="303">
        <f t="shared" si="59"/>
        <v>-1.52</v>
      </c>
      <c r="AW71" s="303"/>
      <c r="AX71" s="303"/>
      <c r="AY71" s="303">
        <f t="shared" si="59"/>
        <v>-1.52</v>
      </c>
      <c r="AZ71" s="303"/>
      <c r="BA71" s="303"/>
      <c r="BB71" s="303">
        <f t="shared" si="59"/>
        <v>-1.52</v>
      </c>
      <c r="BC71" s="303">
        <f t="shared" si="59"/>
        <v>-1.52</v>
      </c>
      <c r="BD71" s="303"/>
      <c r="BE71" s="303"/>
      <c r="BF71" s="303">
        <f t="shared" si="59"/>
        <v>-0.56000000000000005</v>
      </c>
      <c r="BG71" s="303"/>
      <c r="BH71" s="303"/>
      <c r="BI71" s="303">
        <f t="shared" si="59"/>
        <v>-2</v>
      </c>
      <c r="BJ71" s="303">
        <f t="shared" si="59"/>
        <v>-2</v>
      </c>
      <c r="BK71" s="303"/>
      <c r="BL71" s="303"/>
      <c r="BM71" s="303">
        <f t="shared" si="59"/>
        <v>-0.56000000000000005</v>
      </c>
      <c r="BN71" s="303">
        <f t="shared" si="59"/>
        <v>-2</v>
      </c>
      <c r="BO71" s="303"/>
      <c r="BP71" s="303">
        <f t="shared" si="59"/>
        <v>-1.52</v>
      </c>
      <c r="BQ71" s="304">
        <f t="shared" si="59"/>
        <v>-2</v>
      </c>
    </row>
    <row r="72" spans="1:69" x14ac:dyDescent="0.25">
      <c r="A72" s="274" t="s">
        <v>1218</v>
      </c>
      <c r="B72" s="256"/>
      <c r="C72" s="256"/>
      <c r="D72" s="257"/>
      <c r="E72" s="257">
        <v>2</v>
      </c>
      <c r="F72" s="257">
        <v>3</v>
      </c>
      <c r="G72" s="257">
        <v>3</v>
      </c>
      <c r="H72" s="257">
        <v>3</v>
      </c>
      <c r="I72" s="257">
        <v>3</v>
      </c>
      <c r="J72" s="257">
        <v>6</v>
      </c>
      <c r="K72" s="257">
        <v>6</v>
      </c>
      <c r="L72" s="257">
        <v>6</v>
      </c>
      <c r="M72" s="256"/>
      <c r="N72" s="256"/>
      <c r="O72" s="256"/>
      <c r="P72" s="257">
        <v>2</v>
      </c>
      <c r="Q72" s="257">
        <v>3</v>
      </c>
      <c r="R72" s="257">
        <v>3</v>
      </c>
      <c r="S72" s="257">
        <v>3</v>
      </c>
      <c r="T72" s="257">
        <v>3</v>
      </c>
      <c r="U72" s="257">
        <v>6</v>
      </c>
      <c r="V72" s="257">
        <v>6</v>
      </c>
      <c r="W72" s="257">
        <v>6</v>
      </c>
      <c r="X72" s="256"/>
      <c r="Y72" s="256"/>
      <c r="Z72" s="256"/>
      <c r="AA72" s="257">
        <v>2</v>
      </c>
      <c r="AB72" s="257">
        <v>3</v>
      </c>
      <c r="AC72" s="257">
        <v>3</v>
      </c>
      <c r="AD72" s="257">
        <v>3</v>
      </c>
      <c r="AE72" s="257">
        <v>3</v>
      </c>
      <c r="AF72" s="257">
        <v>6</v>
      </c>
      <c r="AG72" s="257">
        <v>6</v>
      </c>
      <c r="AH72" s="257">
        <v>6</v>
      </c>
      <c r="AI72" s="256"/>
      <c r="AJ72" s="256"/>
      <c r="AK72" s="256"/>
      <c r="AL72" s="257">
        <v>0.5</v>
      </c>
      <c r="AM72" s="257">
        <v>0.5</v>
      </c>
      <c r="AN72" s="257">
        <v>0.5</v>
      </c>
      <c r="AO72" s="257">
        <v>0.5</v>
      </c>
      <c r="AP72" s="257"/>
      <c r="AQ72" s="257"/>
      <c r="AR72" s="257">
        <v>0.5</v>
      </c>
      <c r="AS72" s="257">
        <v>0.5</v>
      </c>
      <c r="AT72" s="257">
        <v>0.5</v>
      </c>
      <c r="AU72" s="257">
        <v>0.5</v>
      </c>
      <c r="AV72" s="257">
        <v>0.5</v>
      </c>
      <c r="AW72" s="257"/>
      <c r="AX72" s="257"/>
      <c r="AY72" s="257">
        <v>0.5</v>
      </c>
      <c r="AZ72" s="257"/>
      <c r="BA72" s="257"/>
      <c r="BB72" s="257">
        <v>0.5</v>
      </c>
      <c r="BC72" s="257">
        <v>0.5</v>
      </c>
      <c r="BD72" s="257"/>
      <c r="BE72" s="257"/>
      <c r="BF72" s="257">
        <v>0.5</v>
      </c>
      <c r="BG72" s="257"/>
      <c r="BH72" s="257"/>
      <c r="BI72" s="257">
        <v>0.5</v>
      </c>
      <c r="BJ72" s="257">
        <v>0.5</v>
      </c>
      <c r="BK72" s="257"/>
      <c r="BL72" s="257"/>
      <c r="BM72" s="257">
        <v>0.5</v>
      </c>
      <c r="BN72" s="257">
        <v>0.5</v>
      </c>
      <c r="BO72" s="257"/>
      <c r="BP72" s="257">
        <v>0.5</v>
      </c>
      <c r="BQ72" s="307">
        <v>0.5</v>
      </c>
    </row>
    <row r="73" spans="1:69" ht="15.75" thickBot="1" x14ac:dyDescent="0.3">
      <c r="A73" s="270" t="s">
        <v>1219</v>
      </c>
      <c r="B73" s="250"/>
      <c r="C73" s="250"/>
      <c r="D73" s="251"/>
      <c r="E73" s="252">
        <f t="shared" ref="E73:L73" si="60">E71-E72</f>
        <v>-2.8</v>
      </c>
      <c r="F73" s="252">
        <f t="shared" si="60"/>
        <v>-1.4400000000000004</v>
      </c>
      <c r="G73" s="252">
        <f t="shared" si="60"/>
        <v>0.80000000000000071</v>
      </c>
      <c r="H73" s="252">
        <f t="shared" si="60"/>
        <v>2.76</v>
      </c>
      <c r="I73" s="252">
        <f t="shared" si="60"/>
        <v>7</v>
      </c>
      <c r="J73" s="252">
        <f t="shared" si="60"/>
        <v>0</v>
      </c>
      <c r="K73" s="252">
        <f t="shared" si="60"/>
        <v>0.24000000000000199</v>
      </c>
      <c r="L73" s="252">
        <f t="shared" si="60"/>
        <v>-2</v>
      </c>
      <c r="M73" s="250"/>
      <c r="N73" s="250"/>
      <c r="O73" s="250"/>
      <c r="P73" s="252">
        <f t="shared" ref="P73:W73" si="61">P71-P72</f>
        <v>-5.52</v>
      </c>
      <c r="Q73" s="252">
        <f t="shared" si="61"/>
        <v>-5.4093999999999998</v>
      </c>
      <c r="R73" s="252">
        <f t="shared" si="61"/>
        <v>1.6389999999999993</v>
      </c>
      <c r="S73" s="252">
        <f t="shared" si="61"/>
        <v>2.2285999999999984</v>
      </c>
      <c r="T73" s="252">
        <f t="shared" si="61"/>
        <v>1.5085999999999977</v>
      </c>
      <c r="U73" s="252">
        <f t="shared" si="61"/>
        <v>-10.979000000000001</v>
      </c>
      <c r="V73" s="252">
        <f t="shared" si="61"/>
        <v>-12.179000000000002</v>
      </c>
      <c r="W73" s="252">
        <f t="shared" si="61"/>
        <v>-18</v>
      </c>
      <c r="X73" s="250"/>
      <c r="Y73" s="250"/>
      <c r="Z73" s="250"/>
      <c r="AA73" s="252">
        <f t="shared" ref="AA73:AH73" si="62">AA71-AA72</f>
        <v>-5.52</v>
      </c>
      <c r="AB73" s="252">
        <f t="shared" si="62"/>
        <v>-4.87296</v>
      </c>
      <c r="AC73" s="252">
        <f t="shared" si="62"/>
        <v>1.6463999999999999</v>
      </c>
      <c r="AD73" s="252">
        <f t="shared" si="62"/>
        <v>2.228159999999999</v>
      </c>
      <c r="AE73" s="252">
        <f t="shared" si="62"/>
        <v>1.5081599999999984</v>
      </c>
      <c r="AF73" s="252">
        <f t="shared" si="62"/>
        <v>-10.982400000000002</v>
      </c>
      <c r="AG73" s="252">
        <f t="shared" si="62"/>
        <v>-12.182400000000001</v>
      </c>
      <c r="AH73" s="252">
        <f t="shared" si="62"/>
        <v>-18</v>
      </c>
      <c r="AI73" s="250"/>
      <c r="AJ73" s="250"/>
      <c r="AK73" s="250"/>
      <c r="AL73" s="299">
        <f>AL72-AL63</f>
        <v>-0.84999999999999987</v>
      </c>
      <c r="AM73" s="299">
        <f>AM72-AM63</f>
        <v>5.0000000000000044E-2</v>
      </c>
      <c r="AN73" s="299">
        <f>AN72-AN63</f>
        <v>5.0000000000000044E-2</v>
      </c>
      <c r="AO73" s="299">
        <f>AO72-AO63</f>
        <v>5.0000000000000044E-2</v>
      </c>
      <c r="AP73" s="299"/>
      <c r="AQ73" s="299"/>
      <c r="AR73" s="299">
        <f>AR72-AR63</f>
        <v>5.0000000000000044E-2</v>
      </c>
      <c r="AS73" s="299">
        <f>AS72-AS63</f>
        <v>5.0000000000000044E-2</v>
      </c>
      <c r="AT73" s="299">
        <f>AT72-AT63</f>
        <v>5.0000000000000044E-2</v>
      </c>
      <c r="AU73" s="299">
        <f>AU72-AU63</f>
        <v>5.0000000000000044E-2</v>
      </c>
      <c r="AV73" s="299">
        <f>AV72-AV63</f>
        <v>5.0000000000000044E-2</v>
      </c>
      <c r="AW73" s="299"/>
      <c r="AX73" s="299"/>
      <c r="AY73" s="299">
        <f>AY72-AY63</f>
        <v>5.0000000000000044E-2</v>
      </c>
      <c r="AZ73" s="299"/>
      <c r="BA73" s="299"/>
      <c r="BB73" s="299">
        <f>BB72-BB63</f>
        <v>5.0000000000000044E-2</v>
      </c>
      <c r="BC73" s="299">
        <f>BC72-BC63</f>
        <v>5.0000000000000044E-2</v>
      </c>
      <c r="BD73" s="299"/>
      <c r="BE73" s="299"/>
      <c r="BF73" s="299">
        <f>BF72-BF63</f>
        <v>-1.2999999999999998</v>
      </c>
      <c r="BG73" s="299"/>
      <c r="BH73" s="299"/>
      <c r="BI73" s="299">
        <f>BI72-BI63</f>
        <v>-0.39999999999999991</v>
      </c>
      <c r="BJ73" s="299">
        <f>BJ72-BJ63</f>
        <v>-0.39999999999999991</v>
      </c>
      <c r="BK73" s="299"/>
      <c r="BL73" s="299"/>
      <c r="BM73" s="299">
        <f>BM72-BM63</f>
        <v>-1.2999999999999998</v>
      </c>
      <c r="BN73" s="299">
        <f>BN72-BN63</f>
        <v>0.5</v>
      </c>
      <c r="BO73" s="299"/>
      <c r="BP73" s="299">
        <f>BP72-BP63</f>
        <v>5.0000000000000044E-2</v>
      </c>
      <c r="BQ73" s="308">
        <f>BQ72-BQ63</f>
        <v>0.5</v>
      </c>
    </row>
  </sheetData>
  <mergeCells count="3">
    <mergeCell ref="D17:L17"/>
    <mergeCell ref="O17:W17"/>
    <mergeCell ref="Z17:AH17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73"/>
  <sheetViews>
    <sheetView topLeftCell="A39" zoomScale="82" zoomScaleNormal="82" workbookViewId="0">
      <selection activeCell="AK71" sqref="AK71"/>
    </sheetView>
  </sheetViews>
  <sheetFormatPr defaultRowHeight="15" x14ac:dyDescent="0.25"/>
  <cols>
    <col min="1" max="1" width="55.7109375" bestFit="1" customWidth="1"/>
    <col min="2" max="2" width="10.7109375" hidden="1" customWidth="1"/>
    <col min="3" max="3" width="11.28515625" hidden="1" customWidth="1"/>
    <col min="4" max="4" width="11.28515625" style="207" hidden="1" customWidth="1"/>
    <col min="5" max="5" width="6.7109375" hidden="1" customWidth="1"/>
    <col min="6" max="8" width="6.140625" hidden="1" customWidth="1"/>
    <col min="9" max="9" width="7.7109375" hidden="1" customWidth="1"/>
    <col min="10" max="12" width="7.140625" hidden="1" customWidth="1"/>
    <col min="13" max="13" width="4.28515625" hidden="1" customWidth="1"/>
    <col min="14" max="14" width="4.140625" hidden="1" customWidth="1"/>
    <col min="15" max="15" width="6.5703125" hidden="1" customWidth="1"/>
    <col min="16" max="23" width="8.140625" hidden="1" customWidth="1"/>
    <col min="24" max="26" width="9.42578125" hidden="1" customWidth="1"/>
    <col min="27" max="34" width="6.42578125" hidden="1" customWidth="1"/>
    <col min="35" max="36" width="9.42578125" hidden="1" customWidth="1"/>
    <col min="37" max="37" width="6" customWidth="1"/>
    <col min="38" max="39" width="7.85546875" customWidth="1"/>
    <col min="40" max="65" width="6.85546875" customWidth="1"/>
    <col min="66" max="68" width="6" customWidth="1"/>
    <col min="69" max="69" width="6.28515625" customWidth="1"/>
    <col min="257" max="257" width="55.7109375" bestFit="1" customWidth="1"/>
    <col min="258" max="292" width="0" hidden="1" customWidth="1"/>
    <col min="293" max="293" width="6" customWidth="1"/>
    <col min="294" max="295" width="7.85546875" customWidth="1"/>
    <col min="296" max="321" width="6.85546875" customWidth="1"/>
    <col min="322" max="324" width="6" customWidth="1"/>
    <col min="325" max="325" width="6.28515625" customWidth="1"/>
    <col min="513" max="513" width="55.7109375" bestFit="1" customWidth="1"/>
    <col min="514" max="548" width="0" hidden="1" customWidth="1"/>
    <col min="549" max="549" width="6" customWidth="1"/>
    <col min="550" max="551" width="7.85546875" customWidth="1"/>
    <col min="552" max="577" width="6.85546875" customWidth="1"/>
    <col min="578" max="580" width="6" customWidth="1"/>
    <col min="581" max="581" width="6.28515625" customWidth="1"/>
    <col min="769" max="769" width="55.7109375" bestFit="1" customWidth="1"/>
    <col min="770" max="804" width="0" hidden="1" customWidth="1"/>
    <col min="805" max="805" width="6" customWidth="1"/>
    <col min="806" max="807" width="7.85546875" customWidth="1"/>
    <col min="808" max="833" width="6.85546875" customWidth="1"/>
    <col min="834" max="836" width="6" customWidth="1"/>
    <col min="837" max="837" width="6.28515625" customWidth="1"/>
    <col min="1025" max="1025" width="55.7109375" bestFit="1" customWidth="1"/>
    <col min="1026" max="1060" width="0" hidden="1" customWidth="1"/>
    <col min="1061" max="1061" width="6" customWidth="1"/>
    <col min="1062" max="1063" width="7.85546875" customWidth="1"/>
    <col min="1064" max="1089" width="6.85546875" customWidth="1"/>
    <col min="1090" max="1092" width="6" customWidth="1"/>
    <col min="1093" max="1093" width="6.28515625" customWidth="1"/>
    <col min="1281" max="1281" width="55.7109375" bestFit="1" customWidth="1"/>
    <col min="1282" max="1316" width="0" hidden="1" customWidth="1"/>
    <col min="1317" max="1317" width="6" customWidth="1"/>
    <col min="1318" max="1319" width="7.85546875" customWidth="1"/>
    <col min="1320" max="1345" width="6.85546875" customWidth="1"/>
    <col min="1346" max="1348" width="6" customWidth="1"/>
    <col min="1349" max="1349" width="6.28515625" customWidth="1"/>
    <col min="1537" max="1537" width="55.7109375" bestFit="1" customWidth="1"/>
    <col min="1538" max="1572" width="0" hidden="1" customWidth="1"/>
    <col min="1573" max="1573" width="6" customWidth="1"/>
    <col min="1574" max="1575" width="7.85546875" customWidth="1"/>
    <col min="1576" max="1601" width="6.85546875" customWidth="1"/>
    <col min="1602" max="1604" width="6" customWidth="1"/>
    <col min="1605" max="1605" width="6.28515625" customWidth="1"/>
    <col min="1793" max="1793" width="55.7109375" bestFit="1" customWidth="1"/>
    <col min="1794" max="1828" width="0" hidden="1" customWidth="1"/>
    <col min="1829" max="1829" width="6" customWidth="1"/>
    <col min="1830" max="1831" width="7.85546875" customWidth="1"/>
    <col min="1832" max="1857" width="6.85546875" customWidth="1"/>
    <col min="1858" max="1860" width="6" customWidth="1"/>
    <col min="1861" max="1861" width="6.28515625" customWidth="1"/>
    <col min="2049" max="2049" width="55.7109375" bestFit="1" customWidth="1"/>
    <col min="2050" max="2084" width="0" hidden="1" customWidth="1"/>
    <col min="2085" max="2085" width="6" customWidth="1"/>
    <col min="2086" max="2087" width="7.85546875" customWidth="1"/>
    <col min="2088" max="2113" width="6.85546875" customWidth="1"/>
    <col min="2114" max="2116" width="6" customWidth="1"/>
    <col min="2117" max="2117" width="6.28515625" customWidth="1"/>
    <col min="2305" max="2305" width="55.7109375" bestFit="1" customWidth="1"/>
    <col min="2306" max="2340" width="0" hidden="1" customWidth="1"/>
    <col min="2341" max="2341" width="6" customWidth="1"/>
    <col min="2342" max="2343" width="7.85546875" customWidth="1"/>
    <col min="2344" max="2369" width="6.85546875" customWidth="1"/>
    <col min="2370" max="2372" width="6" customWidth="1"/>
    <col min="2373" max="2373" width="6.28515625" customWidth="1"/>
    <col min="2561" max="2561" width="55.7109375" bestFit="1" customWidth="1"/>
    <col min="2562" max="2596" width="0" hidden="1" customWidth="1"/>
    <col min="2597" max="2597" width="6" customWidth="1"/>
    <col min="2598" max="2599" width="7.85546875" customWidth="1"/>
    <col min="2600" max="2625" width="6.85546875" customWidth="1"/>
    <col min="2626" max="2628" width="6" customWidth="1"/>
    <col min="2629" max="2629" width="6.28515625" customWidth="1"/>
    <col min="2817" max="2817" width="55.7109375" bestFit="1" customWidth="1"/>
    <col min="2818" max="2852" width="0" hidden="1" customWidth="1"/>
    <col min="2853" max="2853" width="6" customWidth="1"/>
    <col min="2854" max="2855" width="7.85546875" customWidth="1"/>
    <col min="2856" max="2881" width="6.85546875" customWidth="1"/>
    <col min="2882" max="2884" width="6" customWidth="1"/>
    <col min="2885" max="2885" width="6.28515625" customWidth="1"/>
    <col min="3073" max="3073" width="55.7109375" bestFit="1" customWidth="1"/>
    <col min="3074" max="3108" width="0" hidden="1" customWidth="1"/>
    <col min="3109" max="3109" width="6" customWidth="1"/>
    <col min="3110" max="3111" width="7.85546875" customWidth="1"/>
    <col min="3112" max="3137" width="6.85546875" customWidth="1"/>
    <col min="3138" max="3140" width="6" customWidth="1"/>
    <col min="3141" max="3141" width="6.28515625" customWidth="1"/>
    <col min="3329" max="3329" width="55.7109375" bestFit="1" customWidth="1"/>
    <col min="3330" max="3364" width="0" hidden="1" customWidth="1"/>
    <col min="3365" max="3365" width="6" customWidth="1"/>
    <col min="3366" max="3367" width="7.85546875" customWidth="1"/>
    <col min="3368" max="3393" width="6.85546875" customWidth="1"/>
    <col min="3394" max="3396" width="6" customWidth="1"/>
    <col min="3397" max="3397" width="6.28515625" customWidth="1"/>
    <col min="3585" max="3585" width="55.7109375" bestFit="1" customWidth="1"/>
    <col min="3586" max="3620" width="0" hidden="1" customWidth="1"/>
    <col min="3621" max="3621" width="6" customWidth="1"/>
    <col min="3622" max="3623" width="7.85546875" customWidth="1"/>
    <col min="3624" max="3649" width="6.85546875" customWidth="1"/>
    <col min="3650" max="3652" width="6" customWidth="1"/>
    <col min="3653" max="3653" width="6.28515625" customWidth="1"/>
    <col min="3841" max="3841" width="55.7109375" bestFit="1" customWidth="1"/>
    <col min="3842" max="3876" width="0" hidden="1" customWidth="1"/>
    <col min="3877" max="3877" width="6" customWidth="1"/>
    <col min="3878" max="3879" width="7.85546875" customWidth="1"/>
    <col min="3880" max="3905" width="6.85546875" customWidth="1"/>
    <col min="3906" max="3908" width="6" customWidth="1"/>
    <col min="3909" max="3909" width="6.28515625" customWidth="1"/>
    <col min="4097" max="4097" width="55.7109375" bestFit="1" customWidth="1"/>
    <col min="4098" max="4132" width="0" hidden="1" customWidth="1"/>
    <col min="4133" max="4133" width="6" customWidth="1"/>
    <col min="4134" max="4135" width="7.85546875" customWidth="1"/>
    <col min="4136" max="4161" width="6.85546875" customWidth="1"/>
    <col min="4162" max="4164" width="6" customWidth="1"/>
    <col min="4165" max="4165" width="6.28515625" customWidth="1"/>
    <col min="4353" max="4353" width="55.7109375" bestFit="1" customWidth="1"/>
    <col min="4354" max="4388" width="0" hidden="1" customWidth="1"/>
    <col min="4389" max="4389" width="6" customWidth="1"/>
    <col min="4390" max="4391" width="7.85546875" customWidth="1"/>
    <col min="4392" max="4417" width="6.85546875" customWidth="1"/>
    <col min="4418" max="4420" width="6" customWidth="1"/>
    <col min="4421" max="4421" width="6.28515625" customWidth="1"/>
    <col min="4609" max="4609" width="55.7109375" bestFit="1" customWidth="1"/>
    <col min="4610" max="4644" width="0" hidden="1" customWidth="1"/>
    <col min="4645" max="4645" width="6" customWidth="1"/>
    <col min="4646" max="4647" width="7.85546875" customWidth="1"/>
    <col min="4648" max="4673" width="6.85546875" customWidth="1"/>
    <col min="4674" max="4676" width="6" customWidth="1"/>
    <col min="4677" max="4677" width="6.28515625" customWidth="1"/>
    <col min="4865" max="4865" width="55.7109375" bestFit="1" customWidth="1"/>
    <col min="4866" max="4900" width="0" hidden="1" customWidth="1"/>
    <col min="4901" max="4901" width="6" customWidth="1"/>
    <col min="4902" max="4903" width="7.85546875" customWidth="1"/>
    <col min="4904" max="4929" width="6.85546875" customWidth="1"/>
    <col min="4930" max="4932" width="6" customWidth="1"/>
    <col min="4933" max="4933" width="6.28515625" customWidth="1"/>
    <col min="5121" max="5121" width="55.7109375" bestFit="1" customWidth="1"/>
    <col min="5122" max="5156" width="0" hidden="1" customWidth="1"/>
    <col min="5157" max="5157" width="6" customWidth="1"/>
    <col min="5158" max="5159" width="7.85546875" customWidth="1"/>
    <col min="5160" max="5185" width="6.85546875" customWidth="1"/>
    <col min="5186" max="5188" width="6" customWidth="1"/>
    <col min="5189" max="5189" width="6.28515625" customWidth="1"/>
    <col min="5377" max="5377" width="55.7109375" bestFit="1" customWidth="1"/>
    <col min="5378" max="5412" width="0" hidden="1" customWidth="1"/>
    <col min="5413" max="5413" width="6" customWidth="1"/>
    <col min="5414" max="5415" width="7.85546875" customWidth="1"/>
    <col min="5416" max="5441" width="6.85546875" customWidth="1"/>
    <col min="5442" max="5444" width="6" customWidth="1"/>
    <col min="5445" max="5445" width="6.28515625" customWidth="1"/>
    <col min="5633" max="5633" width="55.7109375" bestFit="1" customWidth="1"/>
    <col min="5634" max="5668" width="0" hidden="1" customWidth="1"/>
    <col min="5669" max="5669" width="6" customWidth="1"/>
    <col min="5670" max="5671" width="7.85546875" customWidth="1"/>
    <col min="5672" max="5697" width="6.85546875" customWidth="1"/>
    <col min="5698" max="5700" width="6" customWidth="1"/>
    <col min="5701" max="5701" width="6.28515625" customWidth="1"/>
    <col min="5889" max="5889" width="55.7109375" bestFit="1" customWidth="1"/>
    <col min="5890" max="5924" width="0" hidden="1" customWidth="1"/>
    <col min="5925" max="5925" width="6" customWidth="1"/>
    <col min="5926" max="5927" width="7.85546875" customWidth="1"/>
    <col min="5928" max="5953" width="6.85546875" customWidth="1"/>
    <col min="5954" max="5956" width="6" customWidth="1"/>
    <col min="5957" max="5957" width="6.28515625" customWidth="1"/>
    <col min="6145" max="6145" width="55.7109375" bestFit="1" customWidth="1"/>
    <col min="6146" max="6180" width="0" hidden="1" customWidth="1"/>
    <col min="6181" max="6181" width="6" customWidth="1"/>
    <col min="6182" max="6183" width="7.85546875" customWidth="1"/>
    <col min="6184" max="6209" width="6.85546875" customWidth="1"/>
    <col min="6210" max="6212" width="6" customWidth="1"/>
    <col min="6213" max="6213" width="6.28515625" customWidth="1"/>
    <col min="6401" max="6401" width="55.7109375" bestFit="1" customWidth="1"/>
    <col min="6402" max="6436" width="0" hidden="1" customWidth="1"/>
    <col min="6437" max="6437" width="6" customWidth="1"/>
    <col min="6438" max="6439" width="7.85546875" customWidth="1"/>
    <col min="6440" max="6465" width="6.85546875" customWidth="1"/>
    <col min="6466" max="6468" width="6" customWidth="1"/>
    <col min="6469" max="6469" width="6.28515625" customWidth="1"/>
    <col min="6657" max="6657" width="55.7109375" bestFit="1" customWidth="1"/>
    <col min="6658" max="6692" width="0" hidden="1" customWidth="1"/>
    <col min="6693" max="6693" width="6" customWidth="1"/>
    <col min="6694" max="6695" width="7.85546875" customWidth="1"/>
    <col min="6696" max="6721" width="6.85546875" customWidth="1"/>
    <col min="6722" max="6724" width="6" customWidth="1"/>
    <col min="6725" max="6725" width="6.28515625" customWidth="1"/>
    <col min="6913" max="6913" width="55.7109375" bestFit="1" customWidth="1"/>
    <col min="6914" max="6948" width="0" hidden="1" customWidth="1"/>
    <col min="6949" max="6949" width="6" customWidth="1"/>
    <col min="6950" max="6951" width="7.85546875" customWidth="1"/>
    <col min="6952" max="6977" width="6.85546875" customWidth="1"/>
    <col min="6978" max="6980" width="6" customWidth="1"/>
    <col min="6981" max="6981" width="6.28515625" customWidth="1"/>
    <col min="7169" max="7169" width="55.7109375" bestFit="1" customWidth="1"/>
    <col min="7170" max="7204" width="0" hidden="1" customWidth="1"/>
    <col min="7205" max="7205" width="6" customWidth="1"/>
    <col min="7206" max="7207" width="7.85546875" customWidth="1"/>
    <col min="7208" max="7233" width="6.85546875" customWidth="1"/>
    <col min="7234" max="7236" width="6" customWidth="1"/>
    <col min="7237" max="7237" width="6.28515625" customWidth="1"/>
    <col min="7425" max="7425" width="55.7109375" bestFit="1" customWidth="1"/>
    <col min="7426" max="7460" width="0" hidden="1" customWidth="1"/>
    <col min="7461" max="7461" width="6" customWidth="1"/>
    <col min="7462" max="7463" width="7.85546875" customWidth="1"/>
    <col min="7464" max="7489" width="6.85546875" customWidth="1"/>
    <col min="7490" max="7492" width="6" customWidth="1"/>
    <col min="7493" max="7493" width="6.28515625" customWidth="1"/>
    <col min="7681" max="7681" width="55.7109375" bestFit="1" customWidth="1"/>
    <col min="7682" max="7716" width="0" hidden="1" customWidth="1"/>
    <col min="7717" max="7717" width="6" customWidth="1"/>
    <col min="7718" max="7719" width="7.85546875" customWidth="1"/>
    <col min="7720" max="7745" width="6.85546875" customWidth="1"/>
    <col min="7746" max="7748" width="6" customWidth="1"/>
    <col min="7749" max="7749" width="6.28515625" customWidth="1"/>
    <col min="7937" max="7937" width="55.7109375" bestFit="1" customWidth="1"/>
    <col min="7938" max="7972" width="0" hidden="1" customWidth="1"/>
    <col min="7973" max="7973" width="6" customWidth="1"/>
    <col min="7974" max="7975" width="7.85546875" customWidth="1"/>
    <col min="7976" max="8001" width="6.85546875" customWidth="1"/>
    <col min="8002" max="8004" width="6" customWidth="1"/>
    <col min="8005" max="8005" width="6.28515625" customWidth="1"/>
    <col min="8193" max="8193" width="55.7109375" bestFit="1" customWidth="1"/>
    <col min="8194" max="8228" width="0" hidden="1" customWidth="1"/>
    <col min="8229" max="8229" width="6" customWidth="1"/>
    <col min="8230" max="8231" width="7.85546875" customWidth="1"/>
    <col min="8232" max="8257" width="6.85546875" customWidth="1"/>
    <col min="8258" max="8260" width="6" customWidth="1"/>
    <col min="8261" max="8261" width="6.28515625" customWidth="1"/>
    <col min="8449" max="8449" width="55.7109375" bestFit="1" customWidth="1"/>
    <col min="8450" max="8484" width="0" hidden="1" customWidth="1"/>
    <col min="8485" max="8485" width="6" customWidth="1"/>
    <col min="8486" max="8487" width="7.85546875" customWidth="1"/>
    <col min="8488" max="8513" width="6.85546875" customWidth="1"/>
    <col min="8514" max="8516" width="6" customWidth="1"/>
    <col min="8517" max="8517" width="6.28515625" customWidth="1"/>
    <col min="8705" max="8705" width="55.7109375" bestFit="1" customWidth="1"/>
    <col min="8706" max="8740" width="0" hidden="1" customWidth="1"/>
    <col min="8741" max="8741" width="6" customWidth="1"/>
    <col min="8742" max="8743" width="7.85546875" customWidth="1"/>
    <col min="8744" max="8769" width="6.85546875" customWidth="1"/>
    <col min="8770" max="8772" width="6" customWidth="1"/>
    <col min="8773" max="8773" width="6.28515625" customWidth="1"/>
    <col min="8961" max="8961" width="55.7109375" bestFit="1" customWidth="1"/>
    <col min="8962" max="8996" width="0" hidden="1" customWidth="1"/>
    <col min="8997" max="8997" width="6" customWidth="1"/>
    <col min="8998" max="8999" width="7.85546875" customWidth="1"/>
    <col min="9000" max="9025" width="6.85546875" customWidth="1"/>
    <col min="9026" max="9028" width="6" customWidth="1"/>
    <col min="9029" max="9029" width="6.28515625" customWidth="1"/>
    <col min="9217" max="9217" width="55.7109375" bestFit="1" customWidth="1"/>
    <col min="9218" max="9252" width="0" hidden="1" customWidth="1"/>
    <col min="9253" max="9253" width="6" customWidth="1"/>
    <col min="9254" max="9255" width="7.85546875" customWidth="1"/>
    <col min="9256" max="9281" width="6.85546875" customWidth="1"/>
    <col min="9282" max="9284" width="6" customWidth="1"/>
    <col min="9285" max="9285" width="6.28515625" customWidth="1"/>
    <col min="9473" max="9473" width="55.7109375" bestFit="1" customWidth="1"/>
    <col min="9474" max="9508" width="0" hidden="1" customWidth="1"/>
    <col min="9509" max="9509" width="6" customWidth="1"/>
    <col min="9510" max="9511" width="7.85546875" customWidth="1"/>
    <col min="9512" max="9537" width="6.85546875" customWidth="1"/>
    <col min="9538" max="9540" width="6" customWidth="1"/>
    <col min="9541" max="9541" width="6.28515625" customWidth="1"/>
    <col min="9729" max="9729" width="55.7109375" bestFit="1" customWidth="1"/>
    <col min="9730" max="9764" width="0" hidden="1" customWidth="1"/>
    <col min="9765" max="9765" width="6" customWidth="1"/>
    <col min="9766" max="9767" width="7.85546875" customWidth="1"/>
    <col min="9768" max="9793" width="6.85546875" customWidth="1"/>
    <col min="9794" max="9796" width="6" customWidth="1"/>
    <col min="9797" max="9797" width="6.28515625" customWidth="1"/>
    <col min="9985" max="9985" width="55.7109375" bestFit="1" customWidth="1"/>
    <col min="9986" max="10020" width="0" hidden="1" customWidth="1"/>
    <col min="10021" max="10021" width="6" customWidth="1"/>
    <col min="10022" max="10023" width="7.85546875" customWidth="1"/>
    <col min="10024" max="10049" width="6.85546875" customWidth="1"/>
    <col min="10050" max="10052" width="6" customWidth="1"/>
    <col min="10053" max="10053" width="6.28515625" customWidth="1"/>
    <col min="10241" max="10241" width="55.7109375" bestFit="1" customWidth="1"/>
    <col min="10242" max="10276" width="0" hidden="1" customWidth="1"/>
    <col min="10277" max="10277" width="6" customWidth="1"/>
    <col min="10278" max="10279" width="7.85546875" customWidth="1"/>
    <col min="10280" max="10305" width="6.85546875" customWidth="1"/>
    <col min="10306" max="10308" width="6" customWidth="1"/>
    <col min="10309" max="10309" width="6.28515625" customWidth="1"/>
    <col min="10497" max="10497" width="55.7109375" bestFit="1" customWidth="1"/>
    <col min="10498" max="10532" width="0" hidden="1" customWidth="1"/>
    <col min="10533" max="10533" width="6" customWidth="1"/>
    <col min="10534" max="10535" width="7.85546875" customWidth="1"/>
    <col min="10536" max="10561" width="6.85546875" customWidth="1"/>
    <col min="10562" max="10564" width="6" customWidth="1"/>
    <col min="10565" max="10565" width="6.28515625" customWidth="1"/>
    <col min="10753" max="10753" width="55.7109375" bestFit="1" customWidth="1"/>
    <col min="10754" max="10788" width="0" hidden="1" customWidth="1"/>
    <col min="10789" max="10789" width="6" customWidth="1"/>
    <col min="10790" max="10791" width="7.85546875" customWidth="1"/>
    <col min="10792" max="10817" width="6.85546875" customWidth="1"/>
    <col min="10818" max="10820" width="6" customWidth="1"/>
    <col min="10821" max="10821" width="6.28515625" customWidth="1"/>
    <col min="11009" max="11009" width="55.7109375" bestFit="1" customWidth="1"/>
    <col min="11010" max="11044" width="0" hidden="1" customWidth="1"/>
    <col min="11045" max="11045" width="6" customWidth="1"/>
    <col min="11046" max="11047" width="7.85546875" customWidth="1"/>
    <col min="11048" max="11073" width="6.85546875" customWidth="1"/>
    <col min="11074" max="11076" width="6" customWidth="1"/>
    <col min="11077" max="11077" width="6.28515625" customWidth="1"/>
    <col min="11265" max="11265" width="55.7109375" bestFit="1" customWidth="1"/>
    <col min="11266" max="11300" width="0" hidden="1" customWidth="1"/>
    <col min="11301" max="11301" width="6" customWidth="1"/>
    <col min="11302" max="11303" width="7.85546875" customWidth="1"/>
    <col min="11304" max="11329" width="6.85546875" customWidth="1"/>
    <col min="11330" max="11332" width="6" customWidth="1"/>
    <col min="11333" max="11333" width="6.28515625" customWidth="1"/>
    <col min="11521" max="11521" width="55.7109375" bestFit="1" customWidth="1"/>
    <col min="11522" max="11556" width="0" hidden="1" customWidth="1"/>
    <col min="11557" max="11557" width="6" customWidth="1"/>
    <col min="11558" max="11559" width="7.85546875" customWidth="1"/>
    <col min="11560" max="11585" width="6.85546875" customWidth="1"/>
    <col min="11586" max="11588" width="6" customWidth="1"/>
    <col min="11589" max="11589" width="6.28515625" customWidth="1"/>
    <col min="11777" max="11777" width="55.7109375" bestFit="1" customWidth="1"/>
    <col min="11778" max="11812" width="0" hidden="1" customWidth="1"/>
    <col min="11813" max="11813" width="6" customWidth="1"/>
    <col min="11814" max="11815" width="7.85546875" customWidth="1"/>
    <col min="11816" max="11841" width="6.85546875" customWidth="1"/>
    <col min="11842" max="11844" width="6" customWidth="1"/>
    <col min="11845" max="11845" width="6.28515625" customWidth="1"/>
    <col min="12033" max="12033" width="55.7109375" bestFit="1" customWidth="1"/>
    <col min="12034" max="12068" width="0" hidden="1" customWidth="1"/>
    <col min="12069" max="12069" width="6" customWidth="1"/>
    <col min="12070" max="12071" width="7.85546875" customWidth="1"/>
    <col min="12072" max="12097" width="6.85546875" customWidth="1"/>
    <col min="12098" max="12100" width="6" customWidth="1"/>
    <col min="12101" max="12101" width="6.28515625" customWidth="1"/>
    <col min="12289" max="12289" width="55.7109375" bestFit="1" customWidth="1"/>
    <col min="12290" max="12324" width="0" hidden="1" customWidth="1"/>
    <col min="12325" max="12325" width="6" customWidth="1"/>
    <col min="12326" max="12327" width="7.85546875" customWidth="1"/>
    <col min="12328" max="12353" width="6.85546875" customWidth="1"/>
    <col min="12354" max="12356" width="6" customWidth="1"/>
    <col min="12357" max="12357" width="6.28515625" customWidth="1"/>
    <col min="12545" max="12545" width="55.7109375" bestFit="1" customWidth="1"/>
    <col min="12546" max="12580" width="0" hidden="1" customWidth="1"/>
    <col min="12581" max="12581" width="6" customWidth="1"/>
    <col min="12582" max="12583" width="7.85546875" customWidth="1"/>
    <col min="12584" max="12609" width="6.85546875" customWidth="1"/>
    <col min="12610" max="12612" width="6" customWidth="1"/>
    <col min="12613" max="12613" width="6.28515625" customWidth="1"/>
    <col min="12801" max="12801" width="55.7109375" bestFit="1" customWidth="1"/>
    <col min="12802" max="12836" width="0" hidden="1" customWidth="1"/>
    <col min="12837" max="12837" width="6" customWidth="1"/>
    <col min="12838" max="12839" width="7.85546875" customWidth="1"/>
    <col min="12840" max="12865" width="6.85546875" customWidth="1"/>
    <col min="12866" max="12868" width="6" customWidth="1"/>
    <col min="12869" max="12869" width="6.28515625" customWidth="1"/>
    <col min="13057" max="13057" width="55.7109375" bestFit="1" customWidth="1"/>
    <col min="13058" max="13092" width="0" hidden="1" customWidth="1"/>
    <col min="13093" max="13093" width="6" customWidth="1"/>
    <col min="13094" max="13095" width="7.85546875" customWidth="1"/>
    <col min="13096" max="13121" width="6.85546875" customWidth="1"/>
    <col min="13122" max="13124" width="6" customWidth="1"/>
    <col min="13125" max="13125" width="6.28515625" customWidth="1"/>
    <col min="13313" max="13313" width="55.7109375" bestFit="1" customWidth="1"/>
    <col min="13314" max="13348" width="0" hidden="1" customWidth="1"/>
    <col min="13349" max="13349" width="6" customWidth="1"/>
    <col min="13350" max="13351" width="7.85546875" customWidth="1"/>
    <col min="13352" max="13377" width="6.85546875" customWidth="1"/>
    <col min="13378" max="13380" width="6" customWidth="1"/>
    <col min="13381" max="13381" width="6.28515625" customWidth="1"/>
    <col min="13569" max="13569" width="55.7109375" bestFit="1" customWidth="1"/>
    <col min="13570" max="13604" width="0" hidden="1" customWidth="1"/>
    <col min="13605" max="13605" width="6" customWidth="1"/>
    <col min="13606" max="13607" width="7.85546875" customWidth="1"/>
    <col min="13608" max="13633" width="6.85546875" customWidth="1"/>
    <col min="13634" max="13636" width="6" customWidth="1"/>
    <col min="13637" max="13637" width="6.28515625" customWidth="1"/>
    <col min="13825" max="13825" width="55.7109375" bestFit="1" customWidth="1"/>
    <col min="13826" max="13860" width="0" hidden="1" customWidth="1"/>
    <col min="13861" max="13861" width="6" customWidth="1"/>
    <col min="13862" max="13863" width="7.85546875" customWidth="1"/>
    <col min="13864" max="13889" width="6.85546875" customWidth="1"/>
    <col min="13890" max="13892" width="6" customWidth="1"/>
    <col min="13893" max="13893" width="6.28515625" customWidth="1"/>
    <col min="14081" max="14081" width="55.7109375" bestFit="1" customWidth="1"/>
    <col min="14082" max="14116" width="0" hidden="1" customWidth="1"/>
    <col min="14117" max="14117" width="6" customWidth="1"/>
    <col min="14118" max="14119" width="7.85546875" customWidth="1"/>
    <col min="14120" max="14145" width="6.85546875" customWidth="1"/>
    <col min="14146" max="14148" width="6" customWidth="1"/>
    <col min="14149" max="14149" width="6.28515625" customWidth="1"/>
    <col min="14337" max="14337" width="55.7109375" bestFit="1" customWidth="1"/>
    <col min="14338" max="14372" width="0" hidden="1" customWidth="1"/>
    <col min="14373" max="14373" width="6" customWidth="1"/>
    <col min="14374" max="14375" width="7.85546875" customWidth="1"/>
    <col min="14376" max="14401" width="6.85546875" customWidth="1"/>
    <col min="14402" max="14404" width="6" customWidth="1"/>
    <col min="14405" max="14405" width="6.28515625" customWidth="1"/>
    <col min="14593" max="14593" width="55.7109375" bestFit="1" customWidth="1"/>
    <col min="14594" max="14628" width="0" hidden="1" customWidth="1"/>
    <col min="14629" max="14629" width="6" customWidth="1"/>
    <col min="14630" max="14631" width="7.85546875" customWidth="1"/>
    <col min="14632" max="14657" width="6.85546875" customWidth="1"/>
    <col min="14658" max="14660" width="6" customWidth="1"/>
    <col min="14661" max="14661" width="6.28515625" customWidth="1"/>
    <col min="14849" max="14849" width="55.7109375" bestFit="1" customWidth="1"/>
    <col min="14850" max="14884" width="0" hidden="1" customWidth="1"/>
    <col min="14885" max="14885" width="6" customWidth="1"/>
    <col min="14886" max="14887" width="7.85546875" customWidth="1"/>
    <col min="14888" max="14913" width="6.85546875" customWidth="1"/>
    <col min="14914" max="14916" width="6" customWidth="1"/>
    <col min="14917" max="14917" width="6.28515625" customWidth="1"/>
    <col min="15105" max="15105" width="55.7109375" bestFit="1" customWidth="1"/>
    <col min="15106" max="15140" width="0" hidden="1" customWidth="1"/>
    <col min="15141" max="15141" width="6" customWidth="1"/>
    <col min="15142" max="15143" width="7.85546875" customWidth="1"/>
    <col min="15144" max="15169" width="6.85546875" customWidth="1"/>
    <col min="15170" max="15172" width="6" customWidth="1"/>
    <col min="15173" max="15173" width="6.28515625" customWidth="1"/>
    <col min="15361" max="15361" width="55.7109375" bestFit="1" customWidth="1"/>
    <col min="15362" max="15396" width="0" hidden="1" customWidth="1"/>
    <col min="15397" max="15397" width="6" customWidth="1"/>
    <col min="15398" max="15399" width="7.85546875" customWidth="1"/>
    <col min="15400" max="15425" width="6.85546875" customWidth="1"/>
    <col min="15426" max="15428" width="6" customWidth="1"/>
    <col min="15429" max="15429" width="6.28515625" customWidth="1"/>
    <col min="15617" max="15617" width="55.7109375" bestFit="1" customWidth="1"/>
    <col min="15618" max="15652" width="0" hidden="1" customWidth="1"/>
    <col min="15653" max="15653" width="6" customWidth="1"/>
    <col min="15654" max="15655" width="7.85546875" customWidth="1"/>
    <col min="15656" max="15681" width="6.85546875" customWidth="1"/>
    <col min="15682" max="15684" width="6" customWidth="1"/>
    <col min="15685" max="15685" width="6.28515625" customWidth="1"/>
    <col min="15873" max="15873" width="55.7109375" bestFit="1" customWidth="1"/>
    <col min="15874" max="15908" width="0" hidden="1" customWidth="1"/>
    <col min="15909" max="15909" width="6" customWidth="1"/>
    <col min="15910" max="15911" width="7.85546875" customWidth="1"/>
    <col min="15912" max="15937" width="6.85546875" customWidth="1"/>
    <col min="15938" max="15940" width="6" customWidth="1"/>
    <col min="15941" max="15941" width="6.28515625" customWidth="1"/>
    <col min="16129" max="16129" width="55.7109375" bestFit="1" customWidth="1"/>
    <col min="16130" max="16164" width="0" hidden="1" customWidth="1"/>
    <col min="16165" max="16165" width="6" customWidth="1"/>
    <col min="16166" max="16167" width="7.85546875" customWidth="1"/>
    <col min="16168" max="16193" width="6.85546875" customWidth="1"/>
    <col min="16194" max="16196" width="6" customWidth="1"/>
    <col min="16197" max="16197" width="6.28515625" customWidth="1"/>
  </cols>
  <sheetData>
    <row r="1" spans="1:68" hidden="1" x14ac:dyDescent="0.25">
      <c r="A1" t="s">
        <v>1162</v>
      </c>
      <c r="E1" t="s">
        <v>1163</v>
      </c>
    </row>
    <row r="2" spans="1:68" hidden="1" x14ac:dyDescent="0.25">
      <c r="E2" s="203">
        <v>43294</v>
      </c>
      <c r="F2" s="203">
        <v>43301</v>
      </c>
      <c r="G2" s="203">
        <v>43308</v>
      </c>
      <c r="H2" s="203">
        <v>43315</v>
      </c>
      <c r="I2" s="203">
        <v>43322</v>
      </c>
      <c r="J2" s="203">
        <v>43329</v>
      </c>
      <c r="K2" s="203">
        <v>43336</v>
      </c>
    </row>
    <row r="3" spans="1:68" hidden="1" x14ac:dyDescent="0.25">
      <c r="A3" t="s">
        <v>1</v>
      </c>
      <c r="E3">
        <v>19</v>
      </c>
      <c r="F3">
        <v>18</v>
      </c>
      <c r="G3">
        <v>12</v>
      </c>
      <c r="H3">
        <v>10</v>
      </c>
      <c r="I3">
        <v>7</v>
      </c>
      <c r="M3" s="208">
        <f>SUM(E3:L3)</f>
        <v>66</v>
      </c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  <c r="AU3" s="208"/>
      <c r="AV3" s="208"/>
      <c r="AW3" s="208"/>
      <c r="AX3" s="208"/>
      <c r="AY3" s="208"/>
      <c r="AZ3" s="208"/>
      <c r="BA3" s="208"/>
      <c r="BB3" s="208"/>
      <c r="BC3" s="208"/>
      <c r="BD3" s="208"/>
      <c r="BE3" s="208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</row>
    <row r="4" spans="1:68" hidden="1" x14ac:dyDescent="0.25">
      <c r="A4" t="s">
        <v>1164</v>
      </c>
      <c r="F4">
        <f>E3*$E$13</f>
        <v>104.5</v>
      </c>
      <c r="G4">
        <f>F3*$E$13</f>
        <v>99</v>
      </c>
      <c r="H4">
        <f>G3*$E$13</f>
        <v>66</v>
      </c>
      <c r="I4">
        <f>H3*$E$13</f>
        <v>55</v>
      </c>
      <c r="J4">
        <f>I3*$E$13</f>
        <v>38.5</v>
      </c>
      <c r="M4">
        <f>SUM(F4:L4)</f>
        <v>363</v>
      </c>
    </row>
    <row r="5" spans="1:68" hidden="1" x14ac:dyDescent="0.25">
      <c r="A5" t="s">
        <v>1119</v>
      </c>
    </row>
    <row r="6" spans="1:68" hidden="1" x14ac:dyDescent="0.25">
      <c r="A6" t="s">
        <v>1165</v>
      </c>
      <c r="E6" t="s">
        <v>1166</v>
      </c>
      <c r="F6">
        <v>10</v>
      </c>
      <c r="G6">
        <v>13</v>
      </c>
      <c r="H6">
        <v>14</v>
      </c>
      <c r="I6">
        <v>26</v>
      </c>
      <c r="J6">
        <v>28</v>
      </c>
      <c r="K6">
        <v>47</v>
      </c>
      <c r="M6">
        <f>SUM(F6:L6)</f>
        <v>138</v>
      </c>
    </row>
    <row r="7" spans="1:68" hidden="1" x14ac:dyDescent="0.25">
      <c r="E7" t="s">
        <v>1167</v>
      </c>
      <c r="F7">
        <f t="shared" ref="F7:K7" si="0">F6*5.5</f>
        <v>55</v>
      </c>
      <c r="G7">
        <f t="shared" si="0"/>
        <v>71.5</v>
      </c>
      <c r="H7">
        <f t="shared" si="0"/>
        <v>77</v>
      </c>
      <c r="I7">
        <f t="shared" si="0"/>
        <v>143</v>
      </c>
      <c r="J7">
        <f t="shared" si="0"/>
        <v>154</v>
      </c>
      <c r="K7">
        <f t="shared" si="0"/>
        <v>258.5</v>
      </c>
      <c r="M7">
        <f>SUM(F7:L7)</f>
        <v>759</v>
      </c>
    </row>
    <row r="8" spans="1:68" hidden="1" x14ac:dyDescent="0.25">
      <c r="A8" t="s">
        <v>1168</v>
      </c>
      <c r="F8">
        <f t="shared" ref="F8:K8" si="1">F7*0.3</f>
        <v>16.5</v>
      </c>
      <c r="G8">
        <f t="shared" si="1"/>
        <v>21.45</v>
      </c>
      <c r="H8">
        <f t="shared" si="1"/>
        <v>23.099999999999998</v>
      </c>
      <c r="I8">
        <f t="shared" si="1"/>
        <v>42.9</v>
      </c>
      <c r="J8">
        <f t="shared" si="1"/>
        <v>46.199999999999996</v>
      </c>
      <c r="K8">
        <f t="shared" si="1"/>
        <v>77.55</v>
      </c>
    </row>
    <row r="9" spans="1:68" hidden="1" x14ac:dyDescent="0.25">
      <c r="A9" t="s">
        <v>1169</v>
      </c>
      <c r="E9">
        <v>2</v>
      </c>
      <c r="F9">
        <f t="shared" ref="F9:K9" si="2">F7*0.7</f>
        <v>38.5</v>
      </c>
      <c r="G9">
        <f t="shared" si="2"/>
        <v>50.05</v>
      </c>
      <c r="H9">
        <f t="shared" si="2"/>
        <v>53.9</v>
      </c>
      <c r="I9">
        <f t="shared" si="2"/>
        <v>100.1</v>
      </c>
      <c r="J9">
        <f t="shared" si="2"/>
        <v>107.8</v>
      </c>
      <c r="K9">
        <f t="shared" si="2"/>
        <v>180.95</v>
      </c>
    </row>
    <row r="10" spans="1:68" hidden="1" x14ac:dyDescent="0.25">
      <c r="A10" t="s">
        <v>1170</v>
      </c>
      <c r="F10">
        <f t="shared" ref="F10:K10" si="3">(F9/$E$9)/5</f>
        <v>3.85</v>
      </c>
      <c r="G10">
        <f t="shared" si="3"/>
        <v>5.0049999999999999</v>
      </c>
      <c r="H10">
        <f t="shared" si="3"/>
        <v>5.39</v>
      </c>
      <c r="I10">
        <f t="shared" si="3"/>
        <v>10.01</v>
      </c>
      <c r="J10">
        <f t="shared" si="3"/>
        <v>10.78</v>
      </c>
      <c r="K10">
        <f t="shared" si="3"/>
        <v>18.094999999999999</v>
      </c>
    </row>
    <row r="11" spans="1:68" hidden="1" x14ac:dyDescent="0.25"/>
    <row r="12" spans="1:68" hidden="1" x14ac:dyDescent="0.25">
      <c r="A12" t="s">
        <v>1171</v>
      </c>
    </row>
    <row r="13" spans="1:68" hidden="1" x14ac:dyDescent="0.25">
      <c r="A13" t="s">
        <v>1172</v>
      </c>
      <c r="E13">
        <v>5.5</v>
      </c>
    </row>
    <row r="14" spans="1:68" hidden="1" x14ac:dyDescent="0.25">
      <c r="A14" t="s">
        <v>1173</v>
      </c>
      <c r="E14">
        <v>2.5</v>
      </c>
      <c r="F14" s="209">
        <f t="shared" ref="F14:K14" si="4">(F9/$E$14)/5</f>
        <v>3.08</v>
      </c>
      <c r="G14" s="209">
        <f t="shared" si="4"/>
        <v>4.0039999999999996</v>
      </c>
      <c r="H14" s="209">
        <f t="shared" si="4"/>
        <v>4.3119999999999994</v>
      </c>
      <c r="I14" s="209">
        <f t="shared" si="4"/>
        <v>8.0079999999999991</v>
      </c>
      <c r="J14" s="209">
        <f t="shared" si="4"/>
        <v>8.6239999999999988</v>
      </c>
      <c r="K14" s="209">
        <f t="shared" si="4"/>
        <v>14.475999999999999</v>
      </c>
    </row>
    <row r="15" spans="1:68" x14ac:dyDescent="0.25">
      <c r="AL15" s="210"/>
      <c r="AM15" t="s">
        <v>1174</v>
      </c>
    </row>
    <row r="17" spans="1:70" ht="15.75" thickBot="1" x14ac:dyDescent="0.3">
      <c r="A17" s="211" t="s">
        <v>1175</v>
      </c>
      <c r="B17" s="212"/>
      <c r="C17" s="212"/>
      <c r="D17" s="309" t="s">
        <v>1176</v>
      </c>
      <c r="E17" s="310"/>
      <c r="F17" s="310"/>
      <c r="G17" s="310"/>
      <c r="H17" s="310"/>
      <c r="I17" s="310"/>
      <c r="J17" s="310"/>
      <c r="K17" s="310"/>
      <c r="L17" s="310"/>
      <c r="O17" s="310" t="s">
        <v>1177</v>
      </c>
      <c r="P17" s="310"/>
      <c r="Q17" s="310"/>
      <c r="R17" s="310"/>
      <c r="S17" s="310"/>
      <c r="T17" s="310"/>
      <c r="U17" s="310"/>
      <c r="V17" s="310"/>
      <c r="W17" s="310"/>
      <c r="Z17" s="310" t="s">
        <v>1178</v>
      </c>
      <c r="AA17" s="310"/>
      <c r="AB17" s="310"/>
      <c r="AC17" s="310"/>
      <c r="AD17" s="310"/>
      <c r="AE17" s="310"/>
      <c r="AF17" s="310"/>
      <c r="AG17" s="310"/>
      <c r="AH17" s="310"/>
    </row>
    <row r="18" spans="1:70" s="221" customFormat="1" ht="15.75" thickBot="1" x14ac:dyDescent="0.25">
      <c r="A18" s="213"/>
      <c r="B18" s="214"/>
      <c r="C18" s="214"/>
      <c r="D18" s="215"/>
      <c r="E18" s="216"/>
      <c r="F18" s="216"/>
      <c r="G18" s="216"/>
      <c r="H18" s="216"/>
      <c r="I18" s="216"/>
      <c r="J18" s="216"/>
      <c r="K18" s="216"/>
      <c r="L18" s="216"/>
      <c r="M18" s="217"/>
      <c r="N18" s="217"/>
      <c r="O18" s="216"/>
      <c r="P18" s="216"/>
      <c r="Q18" s="216"/>
      <c r="R18" s="216"/>
      <c r="S18" s="216"/>
      <c r="T18" s="216"/>
      <c r="U18" s="216"/>
      <c r="V18" s="216"/>
      <c r="W18" s="216"/>
      <c r="X18" s="217"/>
      <c r="Y18" s="217"/>
      <c r="Z18" s="216"/>
      <c r="AA18" s="216"/>
      <c r="AB18" s="216"/>
      <c r="AC18" s="216"/>
      <c r="AD18" s="216"/>
      <c r="AE18" s="216"/>
      <c r="AF18" s="216"/>
      <c r="AG18" s="216"/>
      <c r="AH18" s="216"/>
      <c r="AI18" s="217"/>
      <c r="AJ18" s="217"/>
      <c r="AK18" s="216"/>
      <c r="AL18" s="218">
        <v>43298</v>
      </c>
      <c r="AM18" s="218">
        <v>43299</v>
      </c>
      <c r="AN18" s="218">
        <v>43300</v>
      </c>
      <c r="AO18" s="218">
        <v>43301</v>
      </c>
      <c r="AP18" s="219">
        <v>43302</v>
      </c>
      <c r="AQ18" s="219">
        <v>43303</v>
      </c>
      <c r="AR18" s="218">
        <v>43304</v>
      </c>
      <c r="AS18" s="218">
        <v>43305</v>
      </c>
      <c r="AT18" s="218">
        <v>43306</v>
      </c>
      <c r="AU18" s="218">
        <v>43307</v>
      </c>
      <c r="AV18" s="218">
        <v>43308</v>
      </c>
      <c r="AW18" s="219">
        <v>43309</v>
      </c>
      <c r="AX18" s="219">
        <v>43310</v>
      </c>
      <c r="AY18" s="218">
        <v>43311</v>
      </c>
      <c r="AZ18" s="218">
        <v>43312</v>
      </c>
      <c r="BA18" s="218">
        <v>43313</v>
      </c>
      <c r="BB18" s="218">
        <v>43314</v>
      </c>
      <c r="BC18" s="218">
        <v>43315</v>
      </c>
      <c r="BD18" s="219">
        <v>43316</v>
      </c>
      <c r="BE18" s="219">
        <v>43317</v>
      </c>
      <c r="BF18" s="218">
        <v>43318</v>
      </c>
      <c r="BG18" s="218">
        <v>43319</v>
      </c>
      <c r="BH18" s="218">
        <v>43320</v>
      </c>
      <c r="BI18" s="218">
        <v>43321</v>
      </c>
      <c r="BJ18" s="218">
        <v>43322</v>
      </c>
      <c r="BK18" s="219">
        <v>43323</v>
      </c>
      <c r="BL18" s="219">
        <v>43324</v>
      </c>
      <c r="BM18" s="218">
        <v>43325</v>
      </c>
      <c r="BN18" s="218">
        <v>43326</v>
      </c>
      <c r="BO18" s="218">
        <v>43327</v>
      </c>
      <c r="BP18" s="218">
        <v>43328</v>
      </c>
      <c r="BQ18" s="220">
        <v>43329</v>
      </c>
    </row>
    <row r="19" spans="1:70" ht="31.5" hidden="1" customHeight="1" x14ac:dyDescent="0.25">
      <c r="A19" s="222"/>
      <c r="B19" s="223" t="s">
        <v>1179</v>
      </c>
      <c r="C19" s="223" t="s">
        <v>1180</v>
      </c>
      <c r="D19" s="224" t="s">
        <v>1181</v>
      </c>
      <c r="E19" s="225">
        <v>43294</v>
      </c>
      <c r="F19" s="225">
        <v>43301</v>
      </c>
      <c r="G19" s="225">
        <v>43308</v>
      </c>
      <c r="H19" s="225">
        <v>43315</v>
      </c>
      <c r="I19" s="225">
        <v>43322</v>
      </c>
      <c r="J19" s="225">
        <v>43329</v>
      </c>
      <c r="K19" s="225">
        <v>43336</v>
      </c>
      <c r="L19" s="225">
        <f>K19+7</f>
        <v>43343</v>
      </c>
      <c r="M19" s="226"/>
      <c r="N19" s="226"/>
      <c r="O19" s="224" t="s">
        <v>1181</v>
      </c>
      <c r="P19" s="225">
        <v>43294</v>
      </c>
      <c r="Q19" s="225">
        <v>43301</v>
      </c>
      <c r="R19" s="225">
        <v>43308</v>
      </c>
      <c r="S19" s="225">
        <v>43315</v>
      </c>
      <c r="T19" s="225">
        <v>43322</v>
      </c>
      <c r="U19" s="225">
        <v>43329</v>
      </c>
      <c r="V19" s="225">
        <v>43336</v>
      </c>
      <c r="W19" s="225">
        <f>V19+7</f>
        <v>43343</v>
      </c>
      <c r="X19" s="226"/>
      <c r="Y19" s="226"/>
      <c r="Z19" s="224" t="s">
        <v>1181</v>
      </c>
      <c r="AA19" s="225">
        <v>43294</v>
      </c>
      <c r="AB19" s="225">
        <v>43301</v>
      </c>
      <c r="AC19" s="225">
        <v>43308</v>
      </c>
      <c r="AD19" s="225">
        <v>43315</v>
      </c>
      <c r="AE19" s="225">
        <v>43322</v>
      </c>
      <c r="AF19" s="225">
        <v>43329</v>
      </c>
      <c r="AG19" s="225">
        <v>43336</v>
      </c>
      <c r="AH19" s="225">
        <f>AG19+7</f>
        <v>43343</v>
      </c>
      <c r="AI19" s="226"/>
      <c r="AJ19" s="226"/>
      <c r="AK19" s="224" t="s">
        <v>1181</v>
      </c>
      <c r="AL19" s="227" t="s">
        <v>1140</v>
      </c>
      <c r="AM19" s="227" t="s">
        <v>1141</v>
      </c>
      <c r="AN19" s="227" t="s">
        <v>1142</v>
      </c>
      <c r="AO19" s="227" t="s">
        <v>1143</v>
      </c>
      <c r="AP19" s="227"/>
      <c r="AQ19" s="227"/>
      <c r="AR19" s="228" t="s">
        <v>1159</v>
      </c>
      <c r="AS19" s="227" t="s">
        <v>1144</v>
      </c>
      <c r="AT19" s="228" t="s">
        <v>1160</v>
      </c>
      <c r="AU19" s="227" t="s">
        <v>1145</v>
      </c>
      <c r="AV19" s="227" t="s">
        <v>1146</v>
      </c>
      <c r="AW19" s="227"/>
      <c r="AX19" s="227"/>
      <c r="AY19" s="227" t="s">
        <v>1161</v>
      </c>
      <c r="AZ19" s="229">
        <v>43312</v>
      </c>
      <c r="BA19" s="229">
        <v>43313</v>
      </c>
      <c r="BB19" s="227" t="s">
        <v>1147</v>
      </c>
      <c r="BC19" s="228" t="s">
        <v>1156</v>
      </c>
      <c r="BD19" s="228"/>
      <c r="BE19" s="228"/>
      <c r="BF19" s="228" t="s">
        <v>1157</v>
      </c>
      <c r="BG19" s="230">
        <v>43319</v>
      </c>
      <c r="BH19" s="230">
        <v>43320</v>
      </c>
      <c r="BI19" s="227" t="s">
        <v>1148</v>
      </c>
      <c r="BJ19" s="227" t="s">
        <v>1149</v>
      </c>
      <c r="BK19" s="227"/>
      <c r="BL19" s="227"/>
      <c r="BM19" s="227" t="s">
        <v>1150</v>
      </c>
      <c r="BN19" s="227" t="s">
        <v>1151</v>
      </c>
      <c r="BO19" s="229">
        <v>43327</v>
      </c>
      <c r="BP19" s="227" t="s">
        <v>1152</v>
      </c>
      <c r="BQ19" s="231" t="s">
        <v>1158</v>
      </c>
    </row>
    <row r="20" spans="1:70" x14ac:dyDescent="0.25">
      <c r="A20" s="232" t="s">
        <v>1182</v>
      </c>
      <c r="B20" s="233"/>
      <c r="C20" s="233"/>
      <c r="D20" s="234"/>
      <c r="E20" s="235">
        <v>19</v>
      </c>
      <c r="F20" s="235">
        <v>18</v>
      </c>
      <c r="G20" s="235">
        <v>12</v>
      </c>
      <c r="H20" s="235">
        <v>10</v>
      </c>
      <c r="I20" s="235">
        <v>7</v>
      </c>
      <c r="J20" s="235"/>
      <c r="K20" s="235"/>
      <c r="L20" s="235"/>
      <c r="M20" s="233"/>
      <c r="N20" s="233"/>
      <c r="O20" s="234"/>
      <c r="P20" s="235"/>
      <c r="Q20" s="235"/>
      <c r="R20" s="235"/>
      <c r="S20" s="235"/>
      <c r="T20" s="235"/>
      <c r="U20" s="235"/>
      <c r="V20" s="235"/>
      <c r="W20" s="235"/>
      <c r="X20" s="233"/>
      <c r="Y20" s="233"/>
      <c r="Z20" s="234"/>
      <c r="AA20" s="235"/>
      <c r="AB20" s="235"/>
      <c r="AC20" s="235"/>
      <c r="AD20" s="235"/>
      <c r="AE20" s="235"/>
      <c r="AF20" s="235"/>
      <c r="AG20" s="235"/>
      <c r="AH20" s="235"/>
      <c r="AI20" s="233"/>
      <c r="AJ20" s="233"/>
      <c r="AK20" s="234"/>
      <c r="AL20" s="236">
        <f>SUM(AL21:AL23)</f>
        <v>2</v>
      </c>
      <c r="AM20" s="236">
        <f t="shared" ref="AM20:BQ20" si="5">SUM(AM21:AM23)</f>
        <v>1</v>
      </c>
      <c r="AN20" s="236">
        <f t="shared" si="5"/>
        <v>1</v>
      </c>
      <c r="AO20" s="236">
        <f t="shared" si="5"/>
        <v>1</v>
      </c>
      <c r="AP20" s="236">
        <f t="shared" si="5"/>
        <v>0</v>
      </c>
      <c r="AQ20" s="236">
        <f t="shared" si="5"/>
        <v>0</v>
      </c>
      <c r="AR20" s="236">
        <f t="shared" si="5"/>
        <v>1</v>
      </c>
      <c r="AS20" s="236">
        <f t="shared" si="5"/>
        <v>1</v>
      </c>
      <c r="AT20" s="236">
        <f t="shared" si="5"/>
        <v>0</v>
      </c>
      <c r="AU20" s="236">
        <f t="shared" si="5"/>
        <v>1</v>
      </c>
      <c r="AV20" s="236">
        <f t="shared" si="5"/>
        <v>0</v>
      </c>
      <c r="AW20" s="236">
        <f t="shared" si="5"/>
        <v>0</v>
      </c>
      <c r="AX20" s="236">
        <f t="shared" si="5"/>
        <v>0</v>
      </c>
      <c r="AY20" s="236">
        <f t="shared" si="5"/>
        <v>1</v>
      </c>
      <c r="AZ20" s="236">
        <f t="shared" si="5"/>
        <v>0</v>
      </c>
      <c r="BA20" s="236">
        <f t="shared" si="5"/>
        <v>0</v>
      </c>
      <c r="BB20" s="236">
        <f t="shared" si="5"/>
        <v>1</v>
      </c>
      <c r="BC20" s="236">
        <f t="shared" si="5"/>
        <v>0</v>
      </c>
      <c r="BD20" s="236">
        <f t="shared" si="5"/>
        <v>0</v>
      </c>
      <c r="BE20" s="236">
        <f t="shared" si="5"/>
        <v>0</v>
      </c>
      <c r="BF20" s="236">
        <f t="shared" si="5"/>
        <v>2</v>
      </c>
      <c r="BG20" s="236">
        <f t="shared" si="5"/>
        <v>0</v>
      </c>
      <c r="BH20" s="236">
        <f t="shared" si="5"/>
        <v>1</v>
      </c>
      <c r="BI20" s="236">
        <f t="shared" si="5"/>
        <v>2</v>
      </c>
      <c r="BJ20" s="236">
        <f t="shared" si="5"/>
        <v>2</v>
      </c>
      <c r="BK20" s="236">
        <f t="shared" si="5"/>
        <v>1</v>
      </c>
      <c r="BL20" s="236">
        <f t="shared" si="5"/>
        <v>0</v>
      </c>
      <c r="BM20" s="236">
        <f t="shared" si="5"/>
        <v>2</v>
      </c>
      <c r="BN20" s="236">
        <f t="shared" si="5"/>
        <v>0</v>
      </c>
      <c r="BO20" s="236">
        <f t="shared" si="5"/>
        <v>0</v>
      </c>
      <c r="BP20" s="236">
        <f t="shared" si="5"/>
        <v>1</v>
      </c>
      <c r="BQ20" s="237">
        <f t="shared" si="5"/>
        <v>0</v>
      </c>
      <c r="BR20" s="238">
        <f>SUM(AL20:BQ20)</f>
        <v>21</v>
      </c>
    </row>
    <row r="21" spans="1:70" x14ac:dyDescent="0.25">
      <c r="A21" s="239" t="s">
        <v>39</v>
      </c>
      <c r="B21" s="240"/>
      <c r="C21" s="240"/>
      <c r="D21" s="241"/>
      <c r="E21" s="242"/>
      <c r="F21" s="242"/>
      <c r="G21" s="242"/>
      <c r="H21" s="242"/>
      <c r="I21" s="242"/>
      <c r="J21" s="242"/>
      <c r="K21" s="242"/>
      <c r="L21" s="242"/>
      <c r="M21" s="240"/>
      <c r="N21" s="240"/>
      <c r="O21" s="241"/>
      <c r="P21" s="242"/>
      <c r="Q21" s="242"/>
      <c r="R21" s="242"/>
      <c r="S21" s="242"/>
      <c r="T21" s="242"/>
      <c r="U21" s="242"/>
      <c r="V21" s="242"/>
      <c r="W21" s="242"/>
      <c r="X21" s="240"/>
      <c r="Y21" s="240"/>
      <c r="Z21" s="241"/>
      <c r="AA21" s="242"/>
      <c r="AB21" s="242"/>
      <c r="AC21" s="242"/>
      <c r="AD21" s="242"/>
      <c r="AE21" s="242"/>
      <c r="AF21" s="242"/>
      <c r="AG21" s="242"/>
      <c r="AH21" s="242"/>
      <c r="AI21" s="240"/>
      <c r="AJ21" s="240"/>
      <c r="AK21" s="241"/>
      <c r="AL21" s="210">
        <v>1</v>
      </c>
      <c r="AM21" s="210"/>
      <c r="AN21" s="210"/>
      <c r="AO21" s="210"/>
      <c r="AP21" s="210"/>
      <c r="AQ21" s="210"/>
      <c r="AR21" s="210"/>
      <c r="AS21" s="210"/>
      <c r="AT21" s="210"/>
      <c r="AU21" s="210">
        <v>1</v>
      </c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43"/>
    </row>
    <row r="22" spans="1:70" x14ac:dyDescent="0.25">
      <c r="A22" s="239" t="s">
        <v>102</v>
      </c>
      <c r="B22" s="240"/>
      <c r="C22" s="240"/>
      <c r="D22" s="241"/>
      <c r="E22" s="242"/>
      <c r="F22" s="242"/>
      <c r="G22" s="242"/>
      <c r="H22" s="242"/>
      <c r="I22" s="242"/>
      <c r="J22" s="242"/>
      <c r="K22" s="242"/>
      <c r="L22" s="242"/>
      <c r="M22" s="240"/>
      <c r="N22" s="240"/>
      <c r="O22" s="241"/>
      <c r="P22" s="242"/>
      <c r="Q22" s="242"/>
      <c r="R22" s="242"/>
      <c r="S22" s="242"/>
      <c r="T22" s="242"/>
      <c r="U22" s="242"/>
      <c r="V22" s="242"/>
      <c r="W22" s="242"/>
      <c r="X22" s="240"/>
      <c r="Y22" s="240"/>
      <c r="Z22" s="241"/>
      <c r="AA22" s="242"/>
      <c r="AB22" s="242"/>
      <c r="AC22" s="242"/>
      <c r="AD22" s="242"/>
      <c r="AE22" s="242"/>
      <c r="AF22" s="242"/>
      <c r="AG22" s="242"/>
      <c r="AH22" s="242"/>
      <c r="AI22" s="240"/>
      <c r="AJ22" s="240"/>
      <c r="AK22" s="241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>
        <v>1</v>
      </c>
      <c r="BG22" s="210"/>
      <c r="BH22" s="210"/>
      <c r="BI22" s="210">
        <v>2</v>
      </c>
      <c r="BJ22" s="210">
        <v>2</v>
      </c>
      <c r="BK22" s="210"/>
      <c r="BL22" s="210"/>
      <c r="BM22" s="210">
        <v>1</v>
      </c>
      <c r="BN22" s="210"/>
      <c r="BO22" s="210"/>
      <c r="BP22" s="210"/>
      <c r="BQ22" s="243"/>
    </row>
    <row r="23" spans="1:70" x14ac:dyDescent="0.25">
      <c r="A23" s="239" t="s">
        <v>42</v>
      </c>
      <c r="B23" s="240"/>
      <c r="C23" s="240"/>
      <c r="D23" s="241"/>
      <c r="E23" s="242"/>
      <c r="F23" s="242"/>
      <c r="G23" s="242"/>
      <c r="H23" s="242"/>
      <c r="I23" s="242"/>
      <c r="J23" s="242"/>
      <c r="K23" s="242"/>
      <c r="L23" s="242"/>
      <c r="M23" s="240"/>
      <c r="N23" s="240"/>
      <c r="O23" s="241"/>
      <c r="P23" s="242"/>
      <c r="Q23" s="242"/>
      <c r="R23" s="242"/>
      <c r="S23" s="242"/>
      <c r="T23" s="242"/>
      <c r="U23" s="242"/>
      <c r="V23" s="242"/>
      <c r="W23" s="242"/>
      <c r="X23" s="240"/>
      <c r="Y23" s="240"/>
      <c r="Z23" s="241"/>
      <c r="AA23" s="242"/>
      <c r="AB23" s="242"/>
      <c r="AC23" s="242"/>
      <c r="AD23" s="242"/>
      <c r="AE23" s="242"/>
      <c r="AF23" s="242"/>
      <c r="AG23" s="242"/>
      <c r="AH23" s="242"/>
      <c r="AI23" s="240"/>
      <c r="AJ23" s="240"/>
      <c r="AK23" s="241"/>
      <c r="AL23" s="210">
        <v>1</v>
      </c>
      <c r="AM23" s="210">
        <v>1</v>
      </c>
      <c r="AN23" s="210">
        <v>1</v>
      </c>
      <c r="AO23" s="210">
        <v>1</v>
      </c>
      <c r="AP23" s="210"/>
      <c r="AQ23" s="210"/>
      <c r="AR23" s="210">
        <v>1</v>
      </c>
      <c r="AS23" s="210">
        <v>1</v>
      </c>
      <c r="AT23" s="210"/>
      <c r="AU23" s="210"/>
      <c r="AV23" s="210"/>
      <c r="AW23" s="210"/>
      <c r="AX23" s="210"/>
      <c r="AY23" s="210">
        <v>1</v>
      </c>
      <c r="AZ23" s="210"/>
      <c r="BA23" s="210"/>
      <c r="BB23" s="210">
        <v>1</v>
      </c>
      <c r="BC23" s="210"/>
      <c r="BD23" s="210"/>
      <c r="BE23" s="210"/>
      <c r="BF23" s="210">
        <v>1</v>
      </c>
      <c r="BG23" s="210"/>
      <c r="BH23" s="210">
        <v>1</v>
      </c>
      <c r="BI23" s="210"/>
      <c r="BJ23" s="210"/>
      <c r="BK23" s="210">
        <v>1</v>
      </c>
      <c r="BL23" s="210"/>
      <c r="BM23" s="210">
        <v>1</v>
      </c>
      <c r="BN23" s="210"/>
      <c r="BO23" s="210"/>
      <c r="BP23" s="210">
        <v>1</v>
      </c>
      <c r="BQ23" s="243"/>
    </row>
    <row r="24" spans="1:70" x14ac:dyDescent="0.25">
      <c r="A24" s="244" t="s">
        <v>1183</v>
      </c>
      <c r="B24" s="240"/>
      <c r="C24" s="240"/>
      <c r="D24" s="241"/>
      <c r="E24" s="242"/>
      <c r="F24" s="242"/>
      <c r="G24" s="242"/>
      <c r="H24" s="242"/>
      <c r="I24" s="242"/>
      <c r="J24" s="242"/>
      <c r="K24" s="242"/>
      <c r="L24" s="242"/>
      <c r="M24" s="240"/>
      <c r="N24" s="240"/>
      <c r="O24" s="241"/>
      <c r="P24" s="242"/>
      <c r="Q24" s="242"/>
      <c r="R24" s="242"/>
      <c r="S24" s="242"/>
      <c r="T24" s="242"/>
      <c r="U24" s="242"/>
      <c r="V24" s="242"/>
      <c r="W24" s="242"/>
      <c r="X24" s="240"/>
      <c r="Y24" s="240"/>
      <c r="Z24" s="241"/>
      <c r="AA24" s="242"/>
      <c r="AB24" s="242"/>
      <c r="AC24" s="242"/>
      <c r="AD24" s="242"/>
      <c r="AE24" s="242"/>
      <c r="AF24" s="242"/>
      <c r="AG24" s="242"/>
      <c r="AH24" s="242"/>
      <c r="AI24" s="240"/>
      <c r="AJ24" s="240"/>
      <c r="AK24" s="241"/>
      <c r="AL24" s="245">
        <f>SUM(AL25:AL27)</f>
        <v>1</v>
      </c>
      <c r="AM24" s="245">
        <f t="shared" ref="AM24:BQ24" si="6">SUM(AM25:AM27)</f>
        <v>0</v>
      </c>
      <c r="AN24" s="245">
        <f t="shared" si="6"/>
        <v>0</v>
      </c>
      <c r="AO24" s="245">
        <f t="shared" si="6"/>
        <v>0</v>
      </c>
      <c r="AP24" s="245">
        <f t="shared" si="6"/>
        <v>0</v>
      </c>
      <c r="AQ24" s="245">
        <f t="shared" si="6"/>
        <v>0</v>
      </c>
      <c r="AR24" s="245">
        <f t="shared" si="6"/>
        <v>0</v>
      </c>
      <c r="AS24" s="245">
        <f t="shared" si="6"/>
        <v>0</v>
      </c>
      <c r="AT24" s="245">
        <f t="shared" si="6"/>
        <v>0</v>
      </c>
      <c r="AU24" s="245">
        <f t="shared" si="6"/>
        <v>0</v>
      </c>
      <c r="AV24" s="245">
        <f t="shared" si="6"/>
        <v>0</v>
      </c>
      <c r="AW24" s="245">
        <f t="shared" si="6"/>
        <v>0</v>
      </c>
      <c r="AX24" s="245">
        <f t="shared" si="6"/>
        <v>0</v>
      </c>
      <c r="AY24" s="245">
        <f t="shared" si="6"/>
        <v>0</v>
      </c>
      <c r="AZ24" s="245">
        <f t="shared" si="6"/>
        <v>0</v>
      </c>
      <c r="BA24" s="245">
        <f t="shared" si="6"/>
        <v>0</v>
      </c>
      <c r="BB24" s="245">
        <f t="shared" si="6"/>
        <v>0</v>
      </c>
      <c r="BC24" s="245">
        <f t="shared" si="6"/>
        <v>0</v>
      </c>
      <c r="BD24" s="245">
        <f t="shared" si="6"/>
        <v>0</v>
      </c>
      <c r="BE24" s="245">
        <f t="shared" si="6"/>
        <v>0</v>
      </c>
      <c r="BF24" s="245">
        <f t="shared" si="6"/>
        <v>0</v>
      </c>
      <c r="BG24" s="245">
        <f t="shared" si="6"/>
        <v>0</v>
      </c>
      <c r="BH24" s="245">
        <f t="shared" si="6"/>
        <v>0</v>
      </c>
      <c r="BI24" s="245">
        <f t="shared" si="6"/>
        <v>0</v>
      </c>
      <c r="BJ24" s="245">
        <f t="shared" si="6"/>
        <v>0</v>
      </c>
      <c r="BK24" s="245">
        <f t="shared" si="6"/>
        <v>0</v>
      </c>
      <c r="BL24" s="245">
        <f t="shared" si="6"/>
        <v>0</v>
      </c>
      <c r="BM24" s="245">
        <f t="shared" si="6"/>
        <v>1</v>
      </c>
      <c r="BN24" s="245">
        <f t="shared" si="6"/>
        <v>0</v>
      </c>
      <c r="BO24" s="245">
        <f t="shared" si="6"/>
        <v>0</v>
      </c>
      <c r="BP24" s="245">
        <f t="shared" si="6"/>
        <v>0</v>
      </c>
      <c r="BQ24" s="246">
        <f t="shared" si="6"/>
        <v>0</v>
      </c>
      <c r="BR24" s="238">
        <f>SUM(AL24:BQ24)</f>
        <v>2</v>
      </c>
    </row>
    <row r="25" spans="1:70" x14ac:dyDescent="0.25">
      <c r="A25" s="239" t="s">
        <v>39</v>
      </c>
      <c r="B25" s="240"/>
      <c r="C25" s="240"/>
      <c r="D25" s="241"/>
      <c r="E25" s="242"/>
      <c r="F25" s="242"/>
      <c r="G25" s="242"/>
      <c r="H25" s="242"/>
      <c r="I25" s="242"/>
      <c r="J25" s="242"/>
      <c r="K25" s="242"/>
      <c r="L25" s="242"/>
      <c r="M25" s="240"/>
      <c r="N25" s="240"/>
      <c r="O25" s="241"/>
      <c r="P25" s="242"/>
      <c r="Q25" s="242"/>
      <c r="R25" s="242"/>
      <c r="S25" s="242"/>
      <c r="T25" s="242"/>
      <c r="U25" s="242"/>
      <c r="V25" s="242"/>
      <c r="W25" s="242"/>
      <c r="X25" s="240"/>
      <c r="Y25" s="240"/>
      <c r="Z25" s="241"/>
      <c r="AA25" s="242"/>
      <c r="AB25" s="242"/>
      <c r="AC25" s="242"/>
      <c r="AD25" s="242"/>
      <c r="AE25" s="242"/>
      <c r="AF25" s="242"/>
      <c r="AG25" s="242"/>
      <c r="AH25" s="242"/>
      <c r="AI25" s="240"/>
      <c r="AJ25" s="240"/>
      <c r="AK25" s="241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  <c r="BJ25" s="247"/>
      <c r="BK25" s="247"/>
      <c r="BL25" s="247"/>
      <c r="BM25" s="247"/>
      <c r="BN25" s="247"/>
      <c r="BO25" s="247"/>
      <c r="BP25" s="247"/>
      <c r="BQ25" s="248"/>
    </row>
    <row r="26" spans="1:70" x14ac:dyDescent="0.25">
      <c r="A26" s="239" t="s">
        <v>102</v>
      </c>
      <c r="B26" s="240"/>
      <c r="C26" s="240"/>
      <c r="D26" s="241"/>
      <c r="E26" s="242"/>
      <c r="F26" s="242"/>
      <c r="G26" s="242"/>
      <c r="H26" s="242"/>
      <c r="I26" s="242"/>
      <c r="J26" s="242"/>
      <c r="K26" s="242"/>
      <c r="L26" s="242"/>
      <c r="M26" s="240"/>
      <c r="N26" s="240"/>
      <c r="O26" s="241"/>
      <c r="P26" s="242"/>
      <c r="Q26" s="242"/>
      <c r="R26" s="242"/>
      <c r="S26" s="242"/>
      <c r="T26" s="242"/>
      <c r="U26" s="242"/>
      <c r="V26" s="242"/>
      <c r="W26" s="242"/>
      <c r="X26" s="240"/>
      <c r="Y26" s="240"/>
      <c r="Z26" s="241"/>
      <c r="AA26" s="242"/>
      <c r="AB26" s="242"/>
      <c r="AC26" s="242"/>
      <c r="AD26" s="242"/>
      <c r="AE26" s="242"/>
      <c r="AF26" s="242"/>
      <c r="AG26" s="242"/>
      <c r="AH26" s="242"/>
      <c r="AI26" s="240"/>
      <c r="AJ26" s="240"/>
      <c r="AK26" s="241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  <c r="BJ26" s="247"/>
      <c r="BK26" s="247"/>
      <c r="BL26" s="247"/>
      <c r="BM26" s="247"/>
      <c r="BN26" s="247"/>
      <c r="BO26" s="247"/>
      <c r="BP26" s="247"/>
      <c r="BQ26" s="248"/>
    </row>
    <row r="27" spans="1:70" x14ac:dyDescent="0.25">
      <c r="A27" s="239" t="s">
        <v>42</v>
      </c>
      <c r="B27" s="240"/>
      <c r="C27" s="240"/>
      <c r="D27" s="241"/>
      <c r="E27" s="242"/>
      <c r="F27" s="242"/>
      <c r="G27" s="242"/>
      <c r="H27" s="242"/>
      <c r="I27" s="242"/>
      <c r="J27" s="242"/>
      <c r="K27" s="242"/>
      <c r="L27" s="242"/>
      <c r="M27" s="240"/>
      <c r="N27" s="240"/>
      <c r="O27" s="241"/>
      <c r="P27" s="242"/>
      <c r="Q27" s="242"/>
      <c r="R27" s="242"/>
      <c r="S27" s="242"/>
      <c r="T27" s="242"/>
      <c r="U27" s="242"/>
      <c r="V27" s="242"/>
      <c r="W27" s="242"/>
      <c r="X27" s="240"/>
      <c r="Y27" s="240"/>
      <c r="Z27" s="241"/>
      <c r="AA27" s="242"/>
      <c r="AB27" s="242"/>
      <c r="AC27" s="242"/>
      <c r="AD27" s="242"/>
      <c r="AE27" s="242"/>
      <c r="AF27" s="242"/>
      <c r="AG27" s="242"/>
      <c r="AH27" s="242"/>
      <c r="AI27" s="240"/>
      <c r="AJ27" s="240"/>
      <c r="AK27" s="241"/>
      <c r="AL27" s="210">
        <v>1</v>
      </c>
      <c r="AM27" s="210"/>
      <c r="AN27" s="210"/>
      <c r="AO27" s="210"/>
      <c r="AP27" s="210"/>
      <c r="AQ27" s="210"/>
      <c r="AR27" s="210"/>
      <c r="AS27" s="210"/>
      <c r="AT27" s="210"/>
      <c r="AU27" s="210"/>
      <c r="AV27" s="210"/>
      <c r="AW27" s="210"/>
      <c r="AX27" s="210"/>
      <c r="AY27" s="210"/>
      <c r="AZ27" s="210"/>
      <c r="BA27" s="210"/>
      <c r="BB27" s="210"/>
      <c r="BC27" s="210"/>
      <c r="BD27" s="210"/>
      <c r="BE27" s="210"/>
      <c r="BF27" s="210"/>
      <c r="BG27" s="210"/>
      <c r="BH27" s="210"/>
      <c r="BI27" s="210"/>
      <c r="BJ27" s="210"/>
      <c r="BK27" s="210"/>
      <c r="BL27" s="210"/>
      <c r="BM27" s="210">
        <v>1</v>
      </c>
      <c r="BN27" s="210"/>
      <c r="BO27" s="210"/>
      <c r="BP27" s="210"/>
      <c r="BQ27" s="243"/>
    </row>
    <row r="28" spans="1:70" x14ac:dyDescent="0.25">
      <c r="A28" s="244" t="s">
        <v>1184</v>
      </c>
      <c r="B28" s="240"/>
      <c r="C28" s="240"/>
      <c r="D28" s="241"/>
      <c r="E28" s="242"/>
      <c r="F28" s="242"/>
      <c r="G28" s="242"/>
      <c r="H28" s="242"/>
      <c r="I28" s="242"/>
      <c r="J28" s="242"/>
      <c r="K28" s="242"/>
      <c r="L28" s="242"/>
      <c r="M28" s="240"/>
      <c r="N28" s="240"/>
      <c r="O28" s="241"/>
      <c r="P28" s="242"/>
      <c r="Q28" s="242"/>
      <c r="R28" s="242"/>
      <c r="S28" s="242"/>
      <c r="T28" s="242"/>
      <c r="U28" s="242"/>
      <c r="V28" s="242"/>
      <c r="W28" s="242"/>
      <c r="X28" s="240"/>
      <c r="Y28" s="240"/>
      <c r="Z28" s="241"/>
      <c r="AA28" s="242"/>
      <c r="AB28" s="242"/>
      <c r="AC28" s="242"/>
      <c r="AD28" s="242"/>
      <c r="AE28" s="242"/>
      <c r="AF28" s="242"/>
      <c r="AG28" s="242"/>
      <c r="AH28" s="242"/>
      <c r="AI28" s="240"/>
      <c r="AJ28" s="240"/>
      <c r="AK28" s="241"/>
      <c r="AL28" s="245">
        <f t="shared" ref="AL28:BQ28" si="7">SUM(AL29:AL31)</f>
        <v>0</v>
      </c>
      <c r="AM28" s="245">
        <f t="shared" si="7"/>
        <v>0</v>
      </c>
      <c r="AN28" s="245">
        <f t="shared" si="7"/>
        <v>0</v>
      </c>
      <c r="AO28" s="245">
        <f t="shared" si="7"/>
        <v>0</v>
      </c>
      <c r="AP28" s="245">
        <f t="shared" si="7"/>
        <v>0</v>
      </c>
      <c r="AQ28" s="245">
        <f t="shared" si="7"/>
        <v>0</v>
      </c>
      <c r="AR28" s="245">
        <f t="shared" si="7"/>
        <v>0</v>
      </c>
      <c r="AS28" s="245">
        <f t="shared" si="7"/>
        <v>0</v>
      </c>
      <c r="AT28" s="245">
        <f t="shared" si="7"/>
        <v>1</v>
      </c>
      <c r="AU28" s="245">
        <f t="shared" si="7"/>
        <v>0</v>
      </c>
      <c r="AV28" s="245">
        <f t="shared" si="7"/>
        <v>1</v>
      </c>
      <c r="AW28" s="245">
        <f t="shared" si="7"/>
        <v>0</v>
      </c>
      <c r="AX28" s="245">
        <f t="shared" si="7"/>
        <v>0</v>
      </c>
      <c r="AY28" s="245">
        <f t="shared" si="7"/>
        <v>0</v>
      </c>
      <c r="AZ28" s="245">
        <f t="shared" si="7"/>
        <v>1</v>
      </c>
      <c r="BA28" s="245">
        <f t="shared" si="7"/>
        <v>0</v>
      </c>
      <c r="BB28" s="245">
        <f t="shared" si="7"/>
        <v>0</v>
      </c>
      <c r="BC28" s="245">
        <f t="shared" si="7"/>
        <v>1</v>
      </c>
      <c r="BD28" s="245">
        <f t="shared" si="7"/>
        <v>0</v>
      </c>
      <c r="BE28" s="245">
        <f t="shared" si="7"/>
        <v>0</v>
      </c>
      <c r="BF28" s="245">
        <f t="shared" si="7"/>
        <v>2</v>
      </c>
      <c r="BG28" s="245">
        <f t="shared" si="7"/>
        <v>0</v>
      </c>
      <c r="BH28" s="245">
        <f t="shared" si="7"/>
        <v>1</v>
      </c>
      <c r="BI28" s="245">
        <f t="shared" si="7"/>
        <v>0</v>
      </c>
      <c r="BJ28" s="245">
        <f t="shared" si="7"/>
        <v>0</v>
      </c>
      <c r="BK28" s="245">
        <f t="shared" si="7"/>
        <v>0</v>
      </c>
      <c r="BL28" s="245">
        <f t="shared" si="7"/>
        <v>0</v>
      </c>
      <c r="BM28" s="245">
        <f t="shared" si="7"/>
        <v>1</v>
      </c>
      <c r="BN28" s="245">
        <f t="shared" si="7"/>
        <v>0</v>
      </c>
      <c r="BO28" s="245">
        <f t="shared" si="7"/>
        <v>0</v>
      </c>
      <c r="BP28" s="245">
        <f t="shared" si="7"/>
        <v>0</v>
      </c>
      <c r="BQ28" s="246">
        <f t="shared" si="7"/>
        <v>0</v>
      </c>
      <c r="BR28" s="238">
        <f>SUM(AL28:BQ28)</f>
        <v>8</v>
      </c>
    </row>
    <row r="29" spans="1:70" x14ac:dyDescent="0.25">
      <c r="A29" s="239" t="s">
        <v>39</v>
      </c>
      <c r="B29" s="240"/>
      <c r="C29" s="240"/>
      <c r="D29" s="241"/>
      <c r="E29" s="242"/>
      <c r="F29" s="242"/>
      <c r="G29" s="242"/>
      <c r="H29" s="242"/>
      <c r="I29" s="242"/>
      <c r="J29" s="242"/>
      <c r="K29" s="242"/>
      <c r="L29" s="242"/>
      <c r="M29" s="240"/>
      <c r="N29" s="240"/>
      <c r="O29" s="241"/>
      <c r="P29" s="242"/>
      <c r="Q29" s="242"/>
      <c r="R29" s="242"/>
      <c r="S29" s="242"/>
      <c r="T29" s="242"/>
      <c r="U29" s="242"/>
      <c r="V29" s="242"/>
      <c r="W29" s="242"/>
      <c r="X29" s="240"/>
      <c r="Y29" s="240"/>
      <c r="Z29" s="241"/>
      <c r="AA29" s="242"/>
      <c r="AB29" s="242"/>
      <c r="AC29" s="242"/>
      <c r="AD29" s="242"/>
      <c r="AE29" s="242"/>
      <c r="AF29" s="242"/>
      <c r="AG29" s="242"/>
      <c r="AH29" s="242"/>
      <c r="AI29" s="240"/>
      <c r="AJ29" s="240"/>
      <c r="AK29" s="241"/>
      <c r="AL29" s="210"/>
      <c r="AM29" s="210"/>
      <c r="AN29" s="210"/>
      <c r="AO29" s="210"/>
      <c r="AP29" s="210"/>
      <c r="AQ29" s="210"/>
      <c r="AR29" s="210"/>
      <c r="AS29" s="210"/>
      <c r="AT29" s="210"/>
      <c r="AU29" s="210"/>
      <c r="AV29" s="210"/>
      <c r="AW29" s="210"/>
      <c r="AX29" s="210"/>
      <c r="AY29" s="210"/>
      <c r="AZ29" s="210"/>
      <c r="BA29" s="210"/>
      <c r="BB29" s="210"/>
      <c r="BC29" s="210">
        <v>1</v>
      </c>
      <c r="BD29" s="210"/>
      <c r="BE29" s="210"/>
      <c r="BF29" s="210"/>
      <c r="BG29" s="210"/>
      <c r="BH29" s="210"/>
      <c r="BI29" s="210"/>
      <c r="BJ29" s="210"/>
      <c r="BK29" s="210"/>
      <c r="BL29" s="210"/>
      <c r="BM29" s="210"/>
      <c r="BN29" s="210"/>
      <c r="BO29" s="210"/>
      <c r="BP29" s="210"/>
      <c r="BQ29" s="243"/>
    </row>
    <row r="30" spans="1:70" x14ac:dyDescent="0.25">
      <c r="A30" s="239" t="s">
        <v>102</v>
      </c>
      <c r="B30" s="240"/>
      <c r="C30" s="240"/>
      <c r="D30" s="241"/>
      <c r="E30" s="242"/>
      <c r="F30" s="242"/>
      <c r="G30" s="242"/>
      <c r="H30" s="242"/>
      <c r="I30" s="242"/>
      <c r="J30" s="242"/>
      <c r="K30" s="242"/>
      <c r="L30" s="242"/>
      <c r="M30" s="240"/>
      <c r="N30" s="240"/>
      <c r="O30" s="241"/>
      <c r="P30" s="242"/>
      <c r="Q30" s="242"/>
      <c r="R30" s="242"/>
      <c r="S30" s="242"/>
      <c r="T30" s="242"/>
      <c r="U30" s="242"/>
      <c r="V30" s="242"/>
      <c r="W30" s="242"/>
      <c r="X30" s="240"/>
      <c r="Y30" s="240"/>
      <c r="Z30" s="241"/>
      <c r="AA30" s="242"/>
      <c r="AB30" s="242"/>
      <c r="AC30" s="242"/>
      <c r="AD30" s="242"/>
      <c r="AE30" s="242"/>
      <c r="AF30" s="242"/>
      <c r="AG30" s="242"/>
      <c r="AH30" s="242"/>
      <c r="AI30" s="240"/>
      <c r="AJ30" s="240"/>
      <c r="AK30" s="241"/>
      <c r="AL30" s="210"/>
      <c r="AM30" s="210"/>
      <c r="AN30" s="210"/>
      <c r="AO30" s="210"/>
      <c r="AP30" s="210"/>
      <c r="AQ30" s="210"/>
      <c r="AR30" s="210"/>
      <c r="AS30" s="210"/>
      <c r="AT30" s="210"/>
      <c r="AU30" s="210"/>
      <c r="AV30" s="210"/>
      <c r="AW30" s="210"/>
      <c r="AX30" s="210"/>
      <c r="AY30" s="210"/>
      <c r="AZ30" s="210"/>
      <c r="BA30" s="210"/>
      <c r="BB30" s="210"/>
      <c r="BC30" s="210"/>
      <c r="BD30" s="210"/>
      <c r="BE30" s="210"/>
      <c r="BF30" s="210"/>
      <c r="BG30" s="210"/>
      <c r="BH30" s="210"/>
      <c r="BI30" s="210"/>
      <c r="BJ30" s="210"/>
      <c r="BK30" s="210"/>
      <c r="BL30" s="210"/>
      <c r="BM30" s="210"/>
      <c r="BN30" s="210"/>
      <c r="BO30" s="210"/>
      <c r="BP30" s="210"/>
      <c r="BQ30" s="243"/>
    </row>
    <row r="31" spans="1:70" ht="15.75" thickBot="1" x14ac:dyDescent="0.3">
      <c r="A31" s="249" t="s">
        <v>42</v>
      </c>
      <c r="B31" s="250"/>
      <c r="C31" s="250"/>
      <c r="D31" s="251"/>
      <c r="E31" s="252"/>
      <c r="F31" s="252"/>
      <c r="G31" s="252"/>
      <c r="H31" s="252"/>
      <c r="I31" s="252"/>
      <c r="J31" s="252"/>
      <c r="K31" s="252"/>
      <c r="L31" s="252"/>
      <c r="M31" s="250"/>
      <c r="N31" s="250"/>
      <c r="O31" s="251"/>
      <c r="P31" s="252"/>
      <c r="Q31" s="252"/>
      <c r="R31" s="252"/>
      <c r="S31" s="252"/>
      <c r="T31" s="252"/>
      <c r="U31" s="252"/>
      <c r="V31" s="252"/>
      <c r="W31" s="252"/>
      <c r="X31" s="250"/>
      <c r="Y31" s="250"/>
      <c r="Z31" s="251"/>
      <c r="AA31" s="252"/>
      <c r="AB31" s="252"/>
      <c r="AC31" s="252"/>
      <c r="AD31" s="252"/>
      <c r="AE31" s="252"/>
      <c r="AF31" s="252"/>
      <c r="AG31" s="252"/>
      <c r="AH31" s="252"/>
      <c r="AI31" s="250"/>
      <c r="AJ31" s="250"/>
      <c r="AK31" s="251"/>
      <c r="AL31" s="253"/>
      <c r="AM31" s="253"/>
      <c r="AN31" s="253"/>
      <c r="AO31" s="253"/>
      <c r="AP31" s="253"/>
      <c r="AQ31" s="253"/>
      <c r="AR31" s="253"/>
      <c r="AS31" s="253"/>
      <c r="AT31" s="253">
        <v>1</v>
      </c>
      <c r="AU31" s="253"/>
      <c r="AV31" s="253">
        <v>1</v>
      </c>
      <c r="AW31" s="253"/>
      <c r="AX31" s="253"/>
      <c r="AY31" s="253"/>
      <c r="AZ31" s="253">
        <v>1</v>
      </c>
      <c r="BA31" s="253"/>
      <c r="BB31" s="253"/>
      <c r="BC31" s="253"/>
      <c r="BD31" s="253"/>
      <c r="BE31" s="253"/>
      <c r="BF31" s="253">
        <v>2</v>
      </c>
      <c r="BG31" s="253"/>
      <c r="BH31" s="253">
        <v>1</v>
      </c>
      <c r="BI31" s="253"/>
      <c r="BJ31" s="253"/>
      <c r="BK31" s="253"/>
      <c r="BL31" s="253"/>
      <c r="BM31" s="253">
        <v>1</v>
      </c>
      <c r="BN31" s="253"/>
      <c r="BO31" s="253"/>
      <c r="BP31" s="253"/>
      <c r="BQ31" s="254"/>
    </row>
    <row r="32" spans="1:70" ht="15.75" hidden="1" thickBot="1" x14ac:dyDescent="0.3">
      <c r="A32" s="255" t="s">
        <v>1185</v>
      </c>
      <c r="B32" s="256"/>
      <c r="C32" s="256"/>
      <c r="D32" s="257"/>
      <c r="E32" s="258"/>
      <c r="F32" s="258"/>
      <c r="G32" s="258"/>
      <c r="H32" s="258"/>
      <c r="I32" s="258"/>
      <c r="J32" s="258"/>
      <c r="K32" s="258"/>
      <c r="L32" s="258"/>
      <c r="M32" s="256"/>
      <c r="N32" s="256"/>
      <c r="O32" s="257"/>
      <c r="P32" s="258"/>
      <c r="Q32" s="258"/>
      <c r="R32" s="258"/>
      <c r="S32" s="258"/>
      <c r="T32" s="258"/>
      <c r="U32" s="258"/>
      <c r="V32" s="258"/>
      <c r="W32" s="258"/>
      <c r="X32" s="256"/>
      <c r="Y32" s="256"/>
      <c r="Z32" s="257"/>
      <c r="AA32" s="258"/>
      <c r="AB32" s="258"/>
      <c r="AC32" s="258"/>
      <c r="AD32" s="258"/>
      <c r="AE32" s="258"/>
      <c r="AF32" s="258"/>
      <c r="AG32" s="258"/>
      <c r="AH32" s="258"/>
      <c r="AI32" s="256"/>
      <c r="AJ32" s="256"/>
      <c r="AK32" s="257"/>
      <c r="AL32" s="259"/>
      <c r="AM32" s="259"/>
      <c r="AN32" s="259"/>
      <c r="AO32" s="259"/>
      <c r="AP32" s="259"/>
      <c r="AQ32" s="259"/>
      <c r="AR32" s="259"/>
      <c r="AS32" s="259"/>
      <c r="AT32" s="259"/>
      <c r="AU32" s="259"/>
      <c r="AV32" s="259"/>
      <c r="AW32" s="259"/>
      <c r="AX32" s="259"/>
      <c r="AY32" s="259"/>
      <c r="AZ32" s="259"/>
      <c r="BA32" s="259"/>
      <c r="BB32" s="259"/>
      <c r="BC32" s="259"/>
      <c r="BD32" s="259"/>
      <c r="BE32" s="259"/>
      <c r="BF32" s="259"/>
      <c r="BG32" s="259"/>
      <c r="BH32" s="259"/>
      <c r="BI32" s="259"/>
      <c r="BJ32" s="259"/>
      <c r="BK32" s="259"/>
      <c r="BL32" s="259"/>
      <c r="BM32" s="259"/>
      <c r="BN32" s="259"/>
      <c r="BO32" s="259"/>
      <c r="BP32" s="259"/>
      <c r="BQ32" s="260"/>
    </row>
    <row r="33" spans="1:70" ht="15.75" hidden="1" thickBot="1" x14ac:dyDescent="0.3">
      <c r="A33" s="261"/>
      <c r="B33" s="240"/>
      <c r="C33" s="240"/>
      <c r="D33" s="241"/>
      <c r="E33" s="242"/>
      <c r="F33" s="242"/>
      <c r="G33" s="242"/>
      <c r="H33" s="242"/>
      <c r="I33" s="242"/>
      <c r="J33" s="242"/>
      <c r="K33" s="242"/>
      <c r="L33" s="242"/>
      <c r="M33" s="240"/>
      <c r="N33" s="240"/>
      <c r="O33" s="241"/>
      <c r="P33" s="242"/>
      <c r="Q33" s="242"/>
      <c r="R33" s="242"/>
      <c r="S33" s="242"/>
      <c r="T33" s="242"/>
      <c r="U33" s="242"/>
      <c r="V33" s="242"/>
      <c r="W33" s="242"/>
      <c r="X33" s="240"/>
      <c r="Y33" s="240"/>
      <c r="Z33" s="241"/>
      <c r="AA33" s="242"/>
      <c r="AB33" s="242"/>
      <c r="AC33" s="242"/>
      <c r="AD33" s="242"/>
      <c r="AE33" s="242"/>
      <c r="AF33" s="242"/>
      <c r="AG33" s="242"/>
      <c r="AH33" s="242"/>
      <c r="AI33" s="240"/>
      <c r="AJ33" s="240"/>
      <c r="AK33" s="241"/>
      <c r="AL33" s="242"/>
      <c r="AM33" s="242"/>
      <c r="AN33" s="242"/>
      <c r="AO33" s="242"/>
      <c r="AP33" s="242"/>
      <c r="AQ33" s="242"/>
      <c r="AR33" s="242"/>
      <c r="AS33" s="242"/>
      <c r="AT33" s="242"/>
      <c r="AU33" s="242"/>
      <c r="AV33" s="240"/>
      <c r="AW33" s="240"/>
      <c r="AX33" s="240"/>
      <c r="AY33" s="240"/>
      <c r="AZ33" s="240"/>
      <c r="BA33" s="240"/>
      <c r="BB33" s="240"/>
      <c r="BC33" s="240"/>
      <c r="BD33" s="240"/>
      <c r="BE33" s="240"/>
      <c r="BF33" s="240"/>
      <c r="BG33" s="240"/>
      <c r="BH33" s="240"/>
      <c r="BI33" s="240"/>
      <c r="BJ33" s="240"/>
      <c r="BK33" s="240"/>
      <c r="BL33" s="240"/>
      <c r="BM33" s="240"/>
      <c r="BN33" s="240"/>
      <c r="BO33" s="240"/>
      <c r="BP33" s="240"/>
      <c r="BQ33" s="262"/>
    </row>
    <row r="34" spans="1:70" ht="15.75" hidden="1" thickBot="1" x14ac:dyDescent="0.3">
      <c r="A34" s="261"/>
      <c r="B34" s="240"/>
      <c r="C34" s="240"/>
      <c r="D34" s="241"/>
      <c r="E34" s="242"/>
      <c r="F34" s="242"/>
      <c r="G34" s="242"/>
      <c r="H34" s="242"/>
      <c r="I34" s="242"/>
      <c r="J34" s="242"/>
      <c r="K34" s="242"/>
      <c r="L34" s="242"/>
      <c r="M34" s="240"/>
      <c r="N34" s="240"/>
      <c r="O34" s="241"/>
      <c r="P34" s="242"/>
      <c r="Q34" s="242"/>
      <c r="R34" s="242"/>
      <c r="S34" s="242"/>
      <c r="T34" s="242"/>
      <c r="U34" s="242"/>
      <c r="V34" s="242"/>
      <c r="W34" s="242"/>
      <c r="X34" s="240"/>
      <c r="Y34" s="240"/>
      <c r="Z34" s="241"/>
      <c r="AA34" s="242"/>
      <c r="AB34" s="242"/>
      <c r="AC34" s="242"/>
      <c r="AD34" s="242"/>
      <c r="AE34" s="242"/>
      <c r="AF34" s="242"/>
      <c r="AG34" s="242"/>
      <c r="AH34" s="242"/>
      <c r="AI34" s="240"/>
      <c r="AJ34" s="240"/>
      <c r="AK34" s="241"/>
      <c r="AL34" s="242"/>
      <c r="AM34" s="242"/>
      <c r="AN34" s="242"/>
      <c r="AO34" s="242"/>
      <c r="AP34" s="242"/>
      <c r="AQ34" s="242"/>
      <c r="AR34" s="242"/>
      <c r="AS34" s="242"/>
      <c r="AT34" s="242"/>
      <c r="AU34" s="242"/>
      <c r="AV34" s="240"/>
      <c r="AW34" s="240"/>
      <c r="AX34" s="240"/>
      <c r="AY34" s="240"/>
      <c r="AZ34" s="240"/>
      <c r="BA34" s="240"/>
      <c r="BB34" s="240"/>
      <c r="BC34" s="240"/>
      <c r="BD34" s="240"/>
      <c r="BE34" s="240"/>
      <c r="BF34" s="240"/>
      <c r="BG34" s="240"/>
      <c r="BH34" s="240"/>
      <c r="BI34" s="240"/>
      <c r="BJ34" s="240"/>
      <c r="BK34" s="240"/>
      <c r="BL34" s="240"/>
      <c r="BM34" s="240"/>
      <c r="BN34" s="240"/>
      <c r="BO34" s="240"/>
      <c r="BP34" s="240"/>
      <c r="BQ34" s="262"/>
    </row>
    <row r="35" spans="1:70" ht="15.75" hidden="1" thickBot="1" x14ac:dyDescent="0.3">
      <c r="A35" s="261"/>
      <c r="B35" s="240"/>
      <c r="C35" s="240"/>
      <c r="D35" s="241"/>
      <c r="E35" s="242"/>
      <c r="F35" s="242"/>
      <c r="G35" s="242"/>
      <c r="H35" s="242"/>
      <c r="I35" s="242"/>
      <c r="J35" s="242"/>
      <c r="K35" s="242"/>
      <c r="L35" s="242"/>
      <c r="M35" s="240"/>
      <c r="N35" s="240"/>
      <c r="O35" s="241"/>
      <c r="P35" s="242"/>
      <c r="Q35" s="242"/>
      <c r="R35" s="242"/>
      <c r="S35" s="242"/>
      <c r="T35" s="242"/>
      <c r="U35" s="242"/>
      <c r="V35" s="242"/>
      <c r="W35" s="242"/>
      <c r="X35" s="240"/>
      <c r="Y35" s="240"/>
      <c r="Z35" s="241"/>
      <c r="AA35" s="242"/>
      <c r="AB35" s="242"/>
      <c r="AC35" s="242"/>
      <c r="AD35" s="242"/>
      <c r="AE35" s="242"/>
      <c r="AF35" s="242"/>
      <c r="AG35" s="242"/>
      <c r="AH35" s="242"/>
      <c r="AI35" s="240"/>
      <c r="AJ35" s="240"/>
      <c r="AK35" s="241"/>
      <c r="AL35" s="242"/>
      <c r="AM35" s="242"/>
      <c r="AN35" s="242"/>
      <c r="AO35" s="242"/>
      <c r="AP35" s="242"/>
      <c r="AQ35" s="242"/>
      <c r="AR35" s="242"/>
      <c r="AS35" s="242"/>
      <c r="AT35" s="242"/>
      <c r="AU35" s="242"/>
      <c r="AV35" s="240"/>
      <c r="AW35" s="240"/>
      <c r="AX35" s="240"/>
      <c r="AY35" s="240"/>
      <c r="AZ35" s="240"/>
      <c r="BA35" s="240"/>
      <c r="BB35" s="240"/>
      <c r="BC35" s="240"/>
      <c r="BD35" s="240"/>
      <c r="BE35" s="240"/>
      <c r="BF35" s="240"/>
      <c r="BG35" s="240"/>
      <c r="BH35" s="240"/>
      <c r="BI35" s="240"/>
      <c r="BJ35" s="240"/>
      <c r="BK35" s="240"/>
      <c r="BL35" s="240"/>
      <c r="BM35" s="240"/>
      <c r="BN35" s="240"/>
      <c r="BO35" s="240"/>
      <c r="BP35" s="240"/>
      <c r="BQ35" s="262"/>
    </row>
    <row r="36" spans="1:70" ht="15.75" hidden="1" thickBot="1" x14ac:dyDescent="0.3">
      <c r="A36" s="261" t="s">
        <v>1186</v>
      </c>
      <c r="B36" s="240"/>
      <c r="C36" s="240"/>
      <c r="D36" s="241"/>
      <c r="E36" s="242"/>
      <c r="F36" s="242"/>
      <c r="G36" s="242"/>
      <c r="H36" s="242"/>
      <c r="I36" s="242"/>
      <c r="J36" s="242"/>
      <c r="K36" s="242"/>
      <c r="L36" s="242"/>
      <c r="M36" s="240"/>
      <c r="N36" s="240"/>
      <c r="O36" s="241"/>
      <c r="P36" s="242"/>
      <c r="Q36" s="242"/>
      <c r="R36" s="242"/>
      <c r="S36" s="242"/>
      <c r="T36" s="242"/>
      <c r="U36" s="242"/>
      <c r="V36" s="242"/>
      <c r="W36" s="242"/>
      <c r="X36" s="240"/>
      <c r="Y36" s="240"/>
      <c r="Z36" s="241"/>
      <c r="AA36" s="242"/>
      <c r="AB36" s="242"/>
      <c r="AC36" s="242"/>
      <c r="AD36" s="242"/>
      <c r="AE36" s="242"/>
      <c r="AF36" s="242"/>
      <c r="AG36" s="242"/>
      <c r="AH36" s="242"/>
      <c r="AI36" s="240"/>
      <c r="AJ36" s="240"/>
      <c r="AK36" s="241"/>
      <c r="AL36" s="242"/>
      <c r="AM36" s="242"/>
      <c r="AN36" s="242"/>
      <c r="AO36" s="242"/>
      <c r="AP36" s="242"/>
      <c r="AQ36" s="242"/>
      <c r="AR36" s="242"/>
      <c r="AS36" s="242"/>
      <c r="AT36" s="242"/>
      <c r="AU36" s="242"/>
      <c r="AV36" s="240"/>
      <c r="AW36" s="240"/>
      <c r="AX36" s="240"/>
      <c r="AY36" s="240"/>
      <c r="AZ36" s="240"/>
      <c r="BA36" s="240"/>
      <c r="BB36" s="240"/>
      <c r="BC36" s="240"/>
      <c r="BD36" s="240"/>
      <c r="BE36" s="240"/>
      <c r="BF36" s="240"/>
      <c r="BG36" s="240"/>
      <c r="BH36" s="240"/>
      <c r="BI36" s="240"/>
      <c r="BJ36" s="240"/>
      <c r="BK36" s="240"/>
      <c r="BL36" s="240"/>
      <c r="BM36" s="240"/>
      <c r="BN36" s="240"/>
      <c r="BO36" s="240"/>
      <c r="BP36" s="240"/>
      <c r="BQ36" s="262"/>
    </row>
    <row r="37" spans="1:70" ht="15.75" hidden="1" thickBot="1" x14ac:dyDescent="0.3">
      <c r="A37" s="261" t="s">
        <v>1187</v>
      </c>
      <c r="B37" s="240"/>
      <c r="C37" s="240"/>
      <c r="D37" s="241"/>
      <c r="E37" s="242"/>
      <c r="F37" s="242">
        <f>E20*$E$13</f>
        <v>104.5</v>
      </c>
      <c r="G37" s="242">
        <f>F20*$E$13</f>
        <v>99</v>
      </c>
      <c r="H37" s="242">
        <f>G20*$E$13</f>
        <v>66</v>
      </c>
      <c r="I37" s="242">
        <f>H20*$E$13</f>
        <v>55</v>
      </c>
      <c r="J37" s="242">
        <f>I20*$E$13</f>
        <v>38.5</v>
      </c>
      <c r="K37" s="242"/>
      <c r="L37" s="242"/>
      <c r="M37" s="240"/>
      <c r="N37" s="240"/>
      <c r="O37" s="241"/>
      <c r="P37" s="242"/>
      <c r="Q37" s="242"/>
      <c r="R37" s="242"/>
      <c r="S37" s="242"/>
      <c r="T37" s="242"/>
      <c r="U37" s="242"/>
      <c r="V37" s="242"/>
      <c r="W37" s="242"/>
      <c r="X37" s="240"/>
      <c r="Y37" s="240"/>
      <c r="Z37" s="241"/>
      <c r="AA37" s="242"/>
      <c r="AB37" s="242"/>
      <c r="AC37" s="242"/>
      <c r="AD37" s="242"/>
      <c r="AE37" s="242"/>
      <c r="AF37" s="242"/>
      <c r="AG37" s="242"/>
      <c r="AH37" s="242"/>
      <c r="AI37" s="240"/>
      <c r="AJ37" s="240"/>
      <c r="AK37" s="241"/>
      <c r="AL37" s="242"/>
      <c r="AM37" s="242"/>
      <c r="AN37" s="242"/>
      <c r="AO37" s="242"/>
      <c r="AP37" s="242"/>
      <c r="AQ37" s="242"/>
      <c r="AR37" s="242"/>
      <c r="AS37" s="242"/>
      <c r="AT37" s="242"/>
      <c r="AU37" s="242"/>
      <c r="AV37" s="240"/>
      <c r="AW37" s="240"/>
      <c r="AX37" s="240"/>
      <c r="AY37" s="240"/>
      <c r="AZ37" s="240"/>
      <c r="BA37" s="240"/>
      <c r="BB37" s="240"/>
      <c r="BC37" s="240"/>
      <c r="BD37" s="240"/>
      <c r="BE37" s="240"/>
      <c r="BF37" s="240"/>
      <c r="BG37" s="240"/>
      <c r="BH37" s="240"/>
      <c r="BI37" s="240"/>
      <c r="BJ37" s="240"/>
      <c r="BK37" s="240"/>
      <c r="BL37" s="240"/>
      <c r="BM37" s="240"/>
      <c r="BN37" s="240"/>
      <c r="BO37" s="240"/>
      <c r="BP37" s="240"/>
      <c r="BQ37" s="262"/>
    </row>
    <row r="38" spans="1:70" ht="15.75" hidden="1" thickBot="1" x14ac:dyDescent="0.3">
      <c r="A38" s="222" t="s">
        <v>1188</v>
      </c>
      <c r="B38" s="226"/>
      <c r="C38" s="226"/>
      <c r="D38" s="263"/>
      <c r="E38" s="264">
        <f t="shared" ref="E38:L38" si="8">F40*($D$60/60)</f>
        <v>36</v>
      </c>
      <c r="F38" s="264">
        <f t="shared" si="8"/>
        <v>46.8</v>
      </c>
      <c r="G38" s="264">
        <f t="shared" si="8"/>
        <v>54</v>
      </c>
      <c r="H38" s="264">
        <f t="shared" si="8"/>
        <v>82.8</v>
      </c>
      <c r="I38" s="264">
        <f t="shared" si="8"/>
        <v>90</v>
      </c>
      <c r="J38" s="264">
        <f t="shared" si="8"/>
        <v>90</v>
      </c>
      <c r="K38" s="264">
        <f t="shared" si="8"/>
        <v>97.2</v>
      </c>
      <c r="L38" s="264">
        <f t="shared" si="8"/>
        <v>0</v>
      </c>
      <c r="M38" s="226"/>
      <c r="N38" s="226"/>
      <c r="O38" s="263"/>
      <c r="P38" s="264">
        <f t="shared" ref="P38:V38" si="9">Q40*($O$60/60)</f>
        <v>28.799999999999997</v>
      </c>
      <c r="Q38" s="264">
        <f t="shared" si="9"/>
        <v>108</v>
      </c>
      <c r="R38" s="264">
        <f t="shared" si="9"/>
        <v>115.19999999999999</v>
      </c>
      <c r="S38" s="264">
        <f t="shared" si="9"/>
        <v>115.19999999999999</v>
      </c>
      <c r="T38" s="264">
        <f t="shared" si="9"/>
        <v>72</v>
      </c>
      <c r="U38" s="264">
        <f t="shared" si="9"/>
        <v>72</v>
      </c>
      <c r="V38" s="264">
        <f t="shared" si="9"/>
        <v>0</v>
      </c>
      <c r="W38" s="264">
        <f>X40*($D$60/60)</f>
        <v>0</v>
      </c>
      <c r="X38" s="226"/>
      <c r="Y38" s="226"/>
      <c r="Z38" s="263"/>
      <c r="AA38" s="264">
        <f t="shared" ref="AA38:AH38" si="10">AB40*($Z$60/60)</f>
        <v>28.799999999999997</v>
      </c>
      <c r="AB38" s="264">
        <f t="shared" si="10"/>
        <v>108</v>
      </c>
      <c r="AC38" s="264">
        <f t="shared" si="10"/>
        <v>115.19999999999999</v>
      </c>
      <c r="AD38" s="264">
        <f t="shared" si="10"/>
        <v>115.19999999999999</v>
      </c>
      <c r="AE38" s="264">
        <f t="shared" si="10"/>
        <v>72</v>
      </c>
      <c r="AF38" s="264">
        <f t="shared" si="10"/>
        <v>72</v>
      </c>
      <c r="AG38" s="264">
        <f t="shared" si="10"/>
        <v>0</v>
      </c>
      <c r="AH38" s="264">
        <f t="shared" si="10"/>
        <v>0</v>
      </c>
      <c r="AI38" s="226"/>
      <c r="AJ38" s="226"/>
      <c r="AK38" s="263"/>
      <c r="AL38" s="264">
        <f t="shared" ref="AL38:AU38" si="11">AM40*($Z$60/60)</f>
        <v>0</v>
      </c>
      <c r="AM38" s="264">
        <f t="shared" si="11"/>
        <v>0</v>
      </c>
      <c r="AN38" s="264">
        <f t="shared" si="11"/>
        <v>0</v>
      </c>
      <c r="AO38" s="264">
        <f>AR40*($Z$60/60)</f>
        <v>0</v>
      </c>
      <c r="AP38" s="264"/>
      <c r="AQ38" s="264"/>
      <c r="AR38" s="264">
        <f t="shared" si="11"/>
        <v>0</v>
      </c>
      <c r="AS38" s="264">
        <f t="shared" si="11"/>
        <v>0</v>
      </c>
      <c r="AT38" s="264">
        <f t="shared" si="11"/>
        <v>0</v>
      </c>
      <c r="AU38" s="264">
        <f t="shared" si="11"/>
        <v>0</v>
      </c>
      <c r="AV38" s="226"/>
      <c r="AW38" s="226"/>
      <c r="AX38" s="226"/>
      <c r="AY38" s="226"/>
      <c r="AZ38" s="226"/>
      <c r="BA38" s="226"/>
      <c r="BB38" s="226"/>
      <c r="BC38" s="226"/>
      <c r="BD38" s="226"/>
      <c r="BE38" s="226"/>
      <c r="BF38" s="226"/>
      <c r="BG38" s="226"/>
      <c r="BH38" s="226"/>
      <c r="BI38" s="226"/>
      <c r="BJ38" s="226"/>
      <c r="BK38" s="226"/>
      <c r="BL38" s="226"/>
      <c r="BM38" s="226"/>
      <c r="BN38" s="226"/>
      <c r="BO38" s="226"/>
      <c r="BP38" s="226"/>
      <c r="BQ38" s="265"/>
    </row>
    <row r="39" spans="1:70" x14ac:dyDescent="0.25">
      <c r="A39" s="266" t="s">
        <v>1189</v>
      </c>
      <c r="B39" s="234">
        <v>155</v>
      </c>
      <c r="C39" s="234"/>
      <c r="D39" s="234"/>
      <c r="E39" s="234"/>
      <c r="F39" s="234">
        <v>10</v>
      </c>
      <c r="G39" s="234">
        <v>13</v>
      </c>
      <c r="H39" s="234">
        <v>15</v>
      </c>
      <c r="I39" s="234">
        <v>23</v>
      </c>
      <c r="J39" s="234">
        <v>25</v>
      </c>
      <c r="K39" s="234">
        <v>25</v>
      </c>
      <c r="L39" s="234">
        <v>27</v>
      </c>
      <c r="M39" s="233"/>
      <c r="N39" s="233"/>
      <c r="O39" s="234"/>
      <c r="P39" s="235"/>
      <c r="Q39" s="235">
        <v>4</v>
      </c>
      <c r="R39" s="235">
        <v>15</v>
      </c>
      <c r="S39" s="235">
        <v>16</v>
      </c>
      <c r="T39" s="235">
        <v>16</v>
      </c>
      <c r="U39" s="235">
        <v>10</v>
      </c>
      <c r="V39" s="235">
        <v>10</v>
      </c>
      <c r="W39" s="235"/>
      <c r="X39" s="233"/>
      <c r="Y39" s="233"/>
      <c r="Z39" s="234"/>
      <c r="AA39" s="235"/>
      <c r="AB39" s="235">
        <v>4</v>
      </c>
      <c r="AC39" s="235">
        <v>15</v>
      </c>
      <c r="AD39" s="235">
        <v>16</v>
      </c>
      <c r="AE39" s="235">
        <v>16</v>
      </c>
      <c r="AF39" s="235">
        <v>10</v>
      </c>
      <c r="AG39" s="235">
        <v>10</v>
      </c>
      <c r="AH39" s="235"/>
      <c r="AI39" s="233"/>
      <c r="AJ39" s="233"/>
      <c r="AK39" s="234"/>
      <c r="AL39" s="236">
        <f>SUM(AL20,AL24,AL28)</f>
        <v>3</v>
      </c>
      <c r="AM39" s="236">
        <f t="shared" ref="AM39:BQ39" si="12">SUM(AM20,AM24,AM28)</f>
        <v>1</v>
      </c>
      <c r="AN39" s="236">
        <f t="shared" si="12"/>
        <v>1</v>
      </c>
      <c r="AO39" s="236">
        <f t="shared" si="12"/>
        <v>1</v>
      </c>
      <c r="AP39" s="236">
        <f t="shared" si="12"/>
        <v>0</v>
      </c>
      <c r="AQ39" s="236">
        <f t="shared" si="12"/>
        <v>0</v>
      </c>
      <c r="AR39" s="236">
        <f t="shared" si="12"/>
        <v>1</v>
      </c>
      <c r="AS39" s="236">
        <f t="shared" si="12"/>
        <v>1</v>
      </c>
      <c r="AT39" s="236">
        <f t="shared" si="12"/>
        <v>1</v>
      </c>
      <c r="AU39" s="236">
        <f t="shared" si="12"/>
        <v>1</v>
      </c>
      <c r="AV39" s="236">
        <f t="shared" si="12"/>
        <v>1</v>
      </c>
      <c r="AW39" s="236">
        <f t="shared" si="12"/>
        <v>0</v>
      </c>
      <c r="AX39" s="236">
        <f t="shared" si="12"/>
        <v>0</v>
      </c>
      <c r="AY39" s="236">
        <f t="shared" si="12"/>
        <v>1</v>
      </c>
      <c r="AZ39" s="236">
        <f t="shared" si="12"/>
        <v>1</v>
      </c>
      <c r="BA39" s="236">
        <f t="shared" si="12"/>
        <v>0</v>
      </c>
      <c r="BB39" s="236">
        <f t="shared" si="12"/>
        <v>1</v>
      </c>
      <c r="BC39" s="236">
        <f t="shared" si="12"/>
        <v>1</v>
      </c>
      <c r="BD39" s="236">
        <f t="shared" si="12"/>
        <v>0</v>
      </c>
      <c r="BE39" s="236">
        <f t="shared" si="12"/>
        <v>0</v>
      </c>
      <c r="BF39" s="236">
        <f t="shared" si="12"/>
        <v>4</v>
      </c>
      <c r="BG39" s="236">
        <f t="shared" si="12"/>
        <v>0</v>
      </c>
      <c r="BH39" s="236">
        <f t="shared" si="12"/>
        <v>2</v>
      </c>
      <c r="BI39" s="236">
        <f t="shared" si="12"/>
        <v>2</v>
      </c>
      <c r="BJ39" s="236">
        <f t="shared" si="12"/>
        <v>2</v>
      </c>
      <c r="BK39" s="236">
        <f t="shared" si="12"/>
        <v>1</v>
      </c>
      <c r="BL39" s="236">
        <f t="shared" si="12"/>
        <v>0</v>
      </c>
      <c r="BM39" s="236">
        <f t="shared" si="12"/>
        <v>4</v>
      </c>
      <c r="BN39" s="236">
        <f t="shared" si="12"/>
        <v>0</v>
      </c>
      <c r="BO39" s="236">
        <f t="shared" si="12"/>
        <v>0</v>
      </c>
      <c r="BP39" s="236">
        <f t="shared" si="12"/>
        <v>1</v>
      </c>
      <c r="BQ39" s="237">
        <f t="shared" si="12"/>
        <v>0</v>
      </c>
      <c r="BR39" s="238">
        <f>SUM(AL39:BQ39)</f>
        <v>31</v>
      </c>
    </row>
    <row r="40" spans="1:70" x14ac:dyDescent="0.25">
      <c r="A40" s="261" t="s">
        <v>1190</v>
      </c>
      <c r="B40" s="240"/>
      <c r="C40" s="240"/>
      <c r="D40" s="241"/>
      <c r="E40" s="242"/>
      <c r="F40" s="242">
        <f>F39*$D$50*1.2</f>
        <v>72</v>
      </c>
      <c r="G40" s="242">
        <f t="shared" ref="G40:L40" si="13">G39*$D$50*1.2</f>
        <v>93.6</v>
      </c>
      <c r="H40" s="242">
        <f t="shared" si="13"/>
        <v>108</v>
      </c>
      <c r="I40" s="242">
        <f t="shared" si="13"/>
        <v>165.6</v>
      </c>
      <c r="J40" s="242">
        <f t="shared" si="13"/>
        <v>180</v>
      </c>
      <c r="K40" s="242">
        <f t="shared" si="13"/>
        <v>180</v>
      </c>
      <c r="L40" s="242">
        <f t="shared" si="13"/>
        <v>194.4</v>
      </c>
      <c r="M40" s="240"/>
      <c r="N40" s="240"/>
      <c r="O40" s="241"/>
      <c r="P40" s="242"/>
      <c r="Q40" s="242">
        <f t="shared" ref="Q40:V40" si="14">Q39*$D$50*1.2</f>
        <v>28.799999999999997</v>
      </c>
      <c r="R40" s="242">
        <f t="shared" si="14"/>
        <v>108</v>
      </c>
      <c r="S40" s="242">
        <f t="shared" si="14"/>
        <v>115.19999999999999</v>
      </c>
      <c r="T40" s="242">
        <f t="shared" si="14"/>
        <v>115.19999999999999</v>
      </c>
      <c r="U40" s="242">
        <f t="shared" si="14"/>
        <v>72</v>
      </c>
      <c r="V40" s="242">
        <f t="shared" si="14"/>
        <v>72</v>
      </c>
      <c r="W40" s="242"/>
      <c r="X40" s="240"/>
      <c r="Y40" s="240"/>
      <c r="Z40" s="241"/>
      <c r="AA40" s="242"/>
      <c r="AB40" s="242">
        <f t="shared" ref="AB40:AG40" si="15">AB39*$D$50*1.2</f>
        <v>28.799999999999997</v>
      </c>
      <c r="AC40" s="242">
        <f t="shared" si="15"/>
        <v>108</v>
      </c>
      <c r="AD40" s="242">
        <f t="shared" si="15"/>
        <v>115.19999999999999</v>
      </c>
      <c r="AE40" s="242">
        <f t="shared" si="15"/>
        <v>115.19999999999999</v>
      </c>
      <c r="AF40" s="242">
        <f t="shared" si="15"/>
        <v>72</v>
      </c>
      <c r="AG40" s="242">
        <f t="shared" si="15"/>
        <v>72</v>
      </c>
      <c r="AH40" s="242"/>
      <c r="AI40" s="240"/>
      <c r="AJ40" s="240"/>
      <c r="AK40" s="241"/>
      <c r="AL40" s="267">
        <f>(AL22+AL26+AL30)*$AK$50*1.2</f>
        <v>0</v>
      </c>
      <c r="AM40" s="242">
        <f t="shared" ref="AM40:BQ40" si="16">(AM22+AM26+AM30)*$AK$50*1.2</f>
        <v>0</v>
      </c>
      <c r="AN40" s="242">
        <f t="shared" si="16"/>
        <v>0</v>
      </c>
      <c r="AO40" s="242">
        <f t="shared" si="16"/>
        <v>0</v>
      </c>
      <c r="AP40" s="242"/>
      <c r="AQ40" s="242"/>
      <c r="AR40" s="242">
        <f t="shared" si="16"/>
        <v>0</v>
      </c>
      <c r="AS40" s="242">
        <f t="shared" si="16"/>
        <v>0</v>
      </c>
      <c r="AT40" s="242">
        <f t="shared" si="16"/>
        <v>0</v>
      </c>
      <c r="AU40" s="242">
        <f t="shared" si="16"/>
        <v>0</v>
      </c>
      <c r="AV40" s="242">
        <f t="shared" si="16"/>
        <v>0</v>
      </c>
      <c r="AW40" s="242"/>
      <c r="AX40" s="242"/>
      <c r="AY40" s="242">
        <f t="shared" si="16"/>
        <v>0</v>
      </c>
      <c r="AZ40" s="242"/>
      <c r="BA40" s="242"/>
      <c r="BB40" s="242">
        <f t="shared" si="16"/>
        <v>0</v>
      </c>
      <c r="BC40" s="242">
        <f t="shared" si="16"/>
        <v>0</v>
      </c>
      <c r="BD40" s="242"/>
      <c r="BE40" s="242"/>
      <c r="BF40" s="267">
        <f t="shared" si="16"/>
        <v>7.1999999999999993</v>
      </c>
      <c r="BG40" s="242"/>
      <c r="BH40" s="242"/>
      <c r="BI40" s="242">
        <f t="shared" si="16"/>
        <v>14.399999999999999</v>
      </c>
      <c r="BJ40" s="242">
        <f t="shared" si="16"/>
        <v>14.399999999999999</v>
      </c>
      <c r="BK40" s="242"/>
      <c r="BL40" s="242"/>
      <c r="BM40" s="267">
        <f t="shared" si="16"/>
        <v>7.1999999999999993</v>
      </c>
      <c r="BN40" s="242">
        <f t="shared" si="16"/>
        <v>0</v>
      </c>
      <c r="BO40" s="242"/>
      <c r="BP40" s="242">
        <f t="shared" si="16"/>
        <v>0</v>
      </c>
      <c r="BQ40" s="268">
        <f t="shared" si="16"/>
        <v>0</v>
      </c>
      <c r="BR40" s="238">
        <f>SUM(AL40:BQ40)</f>
        <v>43.2</v>
      </c>
    </row>
    <row r="41" spans="1:70" x14ac:dyDescent="0.25">
      <c r="A41" s="261" t="s">
        <v>1191</v>
      </c>
      <c r="B41" s="240"/>
      <c r="C41" s="240"/>
      <c r="D41" s="269">
        <v>0.32</v>
      </c>
      <c r="E41" s="242"/>
      <c r="F41" s="242">
        <f>F40*$D$41</f>
        <v>23.04</v>
      </c>
      <c r="G41" s="242">
        <f t="shared" ref="G41:L41" si="17">G40*$D$41</f>
        <v>29.951999999999998</v>
      </c>
      <c r="H41" s="242">
        <f t="shared" si="17"/>
        <v>34.56</v>
      </c>
      <c r="I41" s="242">
        <f t="shared" si="17"/>
        <v>52.991999999999997</v>
      </c>
      <c r="J41" s="242">
        <f t="shared" si="17"/>
        <v>57.6</v>
      </c>
      <c r="K41" s="242">
        <f t="shared" si="17"/>
        <v>57.6</v>
      </c>
      <c r="L41" s="242">
        <f t="shared" si="17"/>
        <v>62.208000000000006</v>
      </c>
      <c r="M41" s="240"/>
      <c r="N41" s="240"/>
      <c r="O41" s="269">
        <v>0.63</v>
      </c>
      <c r="P41" s="242"/>
      <c r="Q41" s="242">
        <f>Q40*$O$41</f>
        <v>18.143999999999998</v>
      </c>
      <c r="R41" s="242">
        <f>R40*$D$41</f>
        <v>34.56</v>
      </c>
      <c r="S41" s="242">
        <f>S40*$D$41</f>
        <v>36.863999999999997</v>
      </c>
      <c r="T41" s="242">
        <f>T40*$D$41</f>
        <v>36.863999999999997</v>
      </c>
      <c r="U41" s="242">
        <f>U40*$D$41</f>
        <v>23.04</v>
      </c>
      <c r="V41" s="242">
        <f>V40*$D$41</f>
        <v>23.04</v>
      </c>
      <c r="W41" s="242"/>
      <c r="X41" s="240"/>
      <c r="Y41" s="240"/>
      <c r="Z41" s="269">
        <v>0.65</v>
      </c>
      <c r="AA41" s="242"/>
      <c r="AB41" s="242">
        <f t="shared" ref="AB41:AG41" si="18">AB40*$D$41</f>
        <v>9.2159999999999993</v>
      </c>
      <c r="AC41" s="242">
        <f t="shared" si="18"/>
        <v>34.56</v>
      </c>
      <c r="AD41" s="242">
        <f t="shared" si="18"/>
        <v>36.863999999999997</v>
      </c>
      <c r="AE41" s="242">
        <f t="shared" si="18"/>
        <v>36.863999999999997</v>
      </c>
      <c r="AF41" s="242">
        <f t="shared" si="18"/>
        <v>23.04</v>
      </c>
      <c r="AG41" s="242">
        <f t="shared" si="18"/>
        <v>23.04</v>
      </c>
      <c r="AH41" s="242"/>
      <c r="AI41" s="240"/>
      <c r="AJ41" s="240"/>
      <c r="AK41" s="269"/>
      <c r="AL41" s="267">
        <f>(AL21+AL29+AL25)*$AK$50*1.2</f>
        <v>7.1999999999999993</v>
      </c>
      <c r="AM41" s="242">
        <f t="shared" ref="AM41:BQ41" si="19">(AM21+AM29+AM25)*$AK$50*1.2</f>
        <v>0</v>
      </c>
      <c r="AN41" s="242">
        <f t="shared" si="19"/>
        <v>0</v>
      </c>
      <c r="AO41" s="242">
        <f t="shared" si="19"/>
        <v>0</v>
      </c>
      <c r="AP41" s="242"/>
      <c r="AQ41" s="242"/>
      <c r="AR41" s="242">
        <f t="shared" si="19"/>
        <v>0</v>
      </c>
      <c r="AS41" s="242">
        <f t="shared" si="19"/>
        <v>0</v>
      </c>
      <c r="AT41" s="242">
        <f t="shared" si="19"/>
        <v>0</v>
      </c>
      <c r="AU41" s="242">
        <f t="shared" si="19"/>
        <v>7.1999999999999993</v>
      </c>
      <c r="AV41" s="242">
        <f t="shared" si="19"/>
        <v>0</v>
      </c>
      <c r="AW41" s="242"/>
      <c r="AX41" s="242"/>
      <c r="AY41" s="242">
        <f t="shared" si="19"/>
        <v>0</v>
      </c>
      <c r="AZ41" s="242"/>
      <c r="BA41" s="242"/>
      <c r="BB41" s="242">
        <f t="shared" si="19"/>
        <v>0</v>
      </c>
      <c r="BC41" s="242">
        <f t="shared" si="19"/>
        <v>7.1999999999999993</v>
      </c>
      <c r="BD41" s="242"/>
      <c r="BE41" s="242"/>
      <c r="BF41" s="267">
        <f t="shared" si="19"/>
        <v>0</v>
      </c>
      <c r="BG41" s="242"/>
      <c r="BH41" s="242"/>
      <c r="BI41" s="242">
        <f t="shared" si="19"/>
        <v>0</v>
      </c>
      <c r="BJ41" s="242">
        <f t="shared" si="19"/>
        <v>0</v>
      </c>
      <c r="BK41" s="242"/>
      <c r="BL41" s="242"/>
      <c r="BM41" s="267">
        <f t="shared" si="19"/>
        <v>0</v>
      </c>
      <c r="BN41" s="242">
        <f t="shared" si="19"/>
        <v>0</v>
      </c>
      <c r="BO41" s="242"/>
      <c r="BP41" s="242">
        <f t="shared" si="19"/>
        <v>0</v>
      </c>
      <c r="BQ41" s="268">
        <f t="shared" si="19"/>
        <v>0</v>
      </c>
      <c r="BR41" s="238">
        <f>SUM(AL41:BQ41)</f>
        <v>21.599999999999998</v>
      </c>
    </row>
    <row r="42" spans="1:70" ht="15.75" thickBot="1" x14ac:dyDescent="0.3">
      <c r="A42" s="270" t="s">
        <v>1192</v>
      </c>
      <c r="B42" s="250"/>
      <c r="C42" s="250"/>
      <c r="D42" s="271">
        <f>1-D41</f>
        <v>0.67999999999999994</v>
      </c>
      <c r="E42" s="252">
        <v>2</v>
      </c>
      <c r="F42" s="252">
        <f>F40*$D$42</f>
        <v>48.959999999999994</v>
      </c>
      <c r="G42" s="252">
        <f t="shared" ref="G42:L42" si="20">G40*$D$42</f>
        <v>63.647999999999989</v>
      </c>
      <c r="H42" s="252">
        <f t="shared" si="20"/>
        <v>73.44</v>
      </c>
      <c r="I42" s="252">
        <f t="shared" si="20"/>
        <v>112.60799999999999</v>
      </c>
      <c r="J42" s="252">
        <f t="shared" si="20"/>
        <v>122.39999999999999</v>
      </c>
      <c r="K42" s="252">
        <f t="shared" si="20"/>
        <v>122.39999999999999</v>
      </c>
      <c r="L42" s="252">
        <f t="shared" si="20"/>
        <v>132.19199999999998</v>
      </c>
      <c r="M42" s="250"/>
      <c r="N42" s="250"/>
      <c r="O42" s="271">
        <f>1-O41</f>
        <v>0.37</v>
      </c>
      <c r="P42" s="252"/>
      <c r="Q42" s="252">
        <f>Q40*$O$42</f>
        <v>10.655999999999999</v>
      </c>
      <c r="R42" s="252">
        <f>R40*$D$42</f>
        <v>73.44</v>
      </c>
      <c r="S42" s="252">
        <f>S40*$D$42</f>
        <v>78.335999999999984</v>
      </c>
      <c r="T42" s="252">
        <f>T40*$D$42</f>
        <v>78.335999999999984</v>
      </c>
      <c r="U42" s="252">
        <f>U40*$D$42</f>
        <v>48.959999999999994</v>
      </c>
      <c r="V42" s="252">
        <f>V40*$D$42</f>
        <v>48.959999999999994</v>
      </c>
      <c r="W42" s="252"/>
      <c r="X42" s="250"/>
      <c r="Y42" s="250"/>
      <c r="Z42" s="271">
        <f>1-Z41</f>
        <v>0.35</v>
      </c>
      <c r="AA42" s="252"/>
      <c r="AB42" s="252">
        <f t="shared" ref="AB42:AG42" si="21">AB40*$D$42</f>
        <v>19.583999999999996</v>
      </c>
      <c r="AC42" s="252">
        <f t="shared" si="21"/>
        <v>73.44</v>
      </c>
      <c r="AD42" s="252">
        <f t="shared" si="21"/>
        <v>78.335999999999984</v>
      </c>
      <c r="AE42" s="252">
        <f t="shared" si="21"/>
        <v>78.335999999999984</v>
      </c>
      <c r="AF42" s="252">
        <f t="shared" si="21"/>
        <v>48.959999999999994</v>
      </c>
      <c r="AG42" s="252">
        <f t="shared" si="21"/>
        <v>48.959999999999994</v>
      </c>
      <c r="AH42" s="252"/>
      <c r="AI42" s="250"/>
      <c r="AJ42" s="250"/>
      <c r="AK42" s="271"/>
      <c r="AL42" s="272">
        <f>(AL23+AL31+AL27)*$AK$50*1.2</f>
        <v>14.399999999999999</v>
      </c>
      <c r="AM42" s="252">
        <f t="shared" ref="AM42:BQ42" si="22">(AM23+AM31+AM27)*$AK$50*1.2</f>
        <v>7.1999999999999993</v>
      </c>
      <c r="AN42" s="252">
        <f t="shared" si="22"/>
        <v>7.1999999999999993</v>
      </c>
      <c r="AO42" s="252">
        <f t="shared" si="22"/>
        <v>7.1999999999999993</v>
      </c>
      <c r="AP42" s="252"/>
      <c r="AQ42" s="252"/>
      <c r="AR42" s="252">
        <f t="shared" si="22"/>
        <v>7.1999999999999993</v>
      </c>
      <c r="AS42" s="252">
        <f t="shared" si="22"/>
        <v>7.1999999999999993</v>
      </c>
      <c r="AT42" s="252">
        <f t="shared" si="22"/>
        <v>7.1999999999999993</v>
      </c>
      <c r="AU42" s="252">
        <f t="shared" si="22"/>
        <v>0</v>
      </c>
      <c r="AV42" s="252">
        <f t="shared" si="22"/>
        <v>7.1999999999999993</v>
      </c>
      <c r="AW42" s="252"/>
      <c r="AX42" s="252"/>
      <c r="AY42" s="252">
        <f t="shared" si="22"/>
        <v>7.1999999999999993</v>
      </c>
      <c r="AZ42" s="252"/>
      <c r="BA42" s="252"/>
      <c r="BB42" s="252">
        <f t="shared" si="22"/>
        <v>7.1999999999999993</v>
      </c>
      <c r="BC42" s="252">
        <f t="shared" si="22"/>
        <v>0</v>
      </c>
      <c r="BD42" s="252"/>
      <c r="BE42" s="252"/>
      <c r="BF42" s="272">
        <f t="shared" si="22"/>
        <v>21.599999999999998</v>
      </c>
      <c r="BG42" s="252"/>
      <c r="BH42" s="252"/>
      <c r="BI42" s="252">
        <f t="shared" si="22"/>
        <v>0</v>
      </c>
      <c r="BJ42" s="252">
        <f t="shared" si="22"/>
        <v>0</v>
      </c>
      <c r="BK42" s="252"/>
      <c r="BL42" s="252"/>
      <c r="BM42" s="272">
        <f t="shared" si="22"/>
        <v>21.599999999999998</v>
      </c>
      <c r="BN42" s="252">
        <f t="shared" si="22"/>
        <v>0</v>
      </c>
      <c r="BO42" s="252"/>
      <c r="BP42" s="252">
        <f t="shared" si="22"/>
        <v>7.1999999999999993</v>
      </c>
      <c r="BQ42" s="273">
        <f t="shared" si="22"/>
        <v>0</v>
      </c>
      <c r="BR42" s="238">
        <f>SUM(AL42:BQ42)</f>
        <v>129.6</v>
      </c>
    </row>
    <row r="43" spans="1:70" hidden="1" x14ac:dyDescent="0.25">
      <c r="A43" s="274" t="s">
        <v>1193</v>
      </c>
      <c r="B43" s="256"/>
      <c r="C43" s="256"/>
      <c r="D43" s="257"/>
      <c r="E43" s="258"/>
      <c r="F43" s="258">
        <f>(F42/$E$48)/5</f>
        <v>4.895999999999999</v>
      </c>
      <c r="G43" s="258">
        <f t="shared" ref="G43:L43" si="23">(G42/$E$48)/5</f>
        <v>6.3647999999999989</v>
      </c>
      <c r="H43" s="258">
        <f t="shared" si="23"/>
        <v>7.3439999999999994</v>
      </c>
      <c r="I43" s="258">
        <f t="shared" si="23"/>
        <v>11.2608</v>
      </c>
      <c r="J43" s="258">
        <f t="shared" si="23"/>
        <v>12.239999999999998</v>
      </c>
      <c r="K43" s="258">
        <f t="shared" si="23"/>
        <v>12.239999999999998</v>
      </c>
      <c r="L43" s="258">
        <f t="shared" si="23"/>
        <v>13.219199999999997</v>
      </c>
      <c r="M43" s="256"/>
      <c r="N43" s="256"/>
      <c r="O43" s="257"/>
      <c r="P43" s="258"/>
      <c r="Q43" s="258">
        <f t="shared" ref="Q43:V43" si="24">(Q42/$P$48)/5</f>
        <v>1.0655999999999999</v>
      </c>
      <c r="R43" s="258">
        <f t="shared" si="24"/>
        <v>7.3439999999999994</v>
      </c>
      <c r="S43" s="258">
        <f t="shared" si="24"/>
        <v>7.8335999999999988</v>
      </c>
      <c r="T43" s="258">
        <f t="shared" si="24"/>
        <v>7.8335999999999988</v>
      </c>
      <c r="U43" s="258">
        <f t="shared" si="24"/>
        <v>4.895999999999999</v>
      </c>
      <c r="V43" s="258">
        <f t="shared" si="24"/>
        <v>4.895999999999999</v>
      </c>
      <c r="W43" s="258"/>
      <c r="X43" s="256"/>
      <c r="Y43" s="256"/>
      <c r="Z43" s="257"/>
      <c r="AA43" s="258"/>
      <c r="AB43" s="258">
        <f t="shared" ref="AB43:AG43" si="25">(AB42/$AA$48)/5</f>
        <v>1.9583999999999997</v>
      </c>
      <c r="AC43" s="258">
        <f t="shared" si="25"/>
        <v>7.3439999999999994</v>
      </c>
      <c r="AD43" s="258">
        <f t="shared" si="25"/>
        <v>7.8335999999999988</v>
      </c>
      <c r="AE43" s="258">
        <f t="shared" si="25"/>
        <v>7.8335999999999988</v>
      </c>
      <c r="AF43" s="258">
        <f t="shared" si="25"/>
        <v>4.895999999999999</v>
      </c>
      <c r="AG43" s="258">
        <f t="shared" si="25"/>
        <v>4.895999999999999</v>
      </c>
      <c r="AH43" s="258"/>
      <c r="AI43" s="256"/>
      <c r="AJ43" s="256"/>
      <c r="AK43" s="257"/>
      <c r="AL43" s="258"/>
      <c r="AM43" s="258">
        <f t="shared" ref="AM43:BQ43" si="26">(AM42/$E$9)/5</f>
        <v>0.72</v>
      </c>
      <c r="AN43" s="258">
        <f t="shared" si="26"/>
        <v>0.72</v>
      </c>
      <c r="AO43" s="258">
        <f t="shared" si="26"/>
        <v>0.72</v>
      </c>
      <c r="AP43" s="258"/>
      <c r="AQ43" s="258"/>
      <c r="AR43" s="258">
        <f t="shared" si="26"/>
        <v>0.72</v>
      </c>
      <c r="AS43" s="258">
        <f t="shared" si="26"/>
        <v>0.72</v>
      </c>
      <c r="AT43" s="258">
        <f t="shared" si="26"/>
        <v>0.72</v>
      </c>
      <c r="AU43" s="258">
        <f t="shared" si="26"/>
        <v>0</v>
      </c>
      <c r="AV43" s="258">
        <f t="shared" si="26"/>
        <v>0.72</v>
      </c>
      <c r="AW43" s="258"/>
      <c r="AX43" s="258"/>
      <c r="AY43" s="258">
        <f t="shared" si="26"/>
        <v>0.72</v>
      </c>
      <c r="AZ43" s="258"/>
      <c r="BA43" s="258"/>
      <c r="BB43" s="258">
        <f t="shared" si="26"/>
        <v>0.72</v>
      </c>
      <c r="BC43" s="258">
        <f t="shared" si="26"/>
        <v>0</v>
      </c>
      <c r="BD43" s="258"/>
      <c r="BE43" s="258"/>
      <c r="BF43" s="258">
        <f t="shared" si="26"/>
        <v>2.1599999999999997</v>
      </c>
      <c r="BG43" s="258"/>
      <c r="BH43" s="258"/>
      <c r="BI43" s="258">
        <f t="shared" si="26"/>
        <v>0</v>
      </c>
      <c r="BJ43" s="258">
        <f t="shared" si="26"/>
        <v>0</v>
      </c>
      <c r="BK43" s="258"/>
      <c r="BL43" s="258"/>
      <c r="BM43" s="258">
        <f t="shared" si="26"/>
        <v>2.1599999999999997</v>
      </c>
      <c r="BN43" s="258">
        <f t="shared" si="26"/>
        <v>0</v>
      </c>
      <c r="BO43" s="258"/>
      <c r="BP43" s="258">
        <f t="shared" si="26"/>
        <v>0.72</v>
      </c>
      <c r="BQ43" s="275">
        <f t="shared" si="26"/>
        <v>0</v>
      </c>
    </row>
    <row r="44" spans="1:70" ht="15.75" thickBot="1" x14ac:dyDescent="0.3">
      <c r="A44" s="270" t="s">
        <v>1194</v>
      </c>
      <c r="B44" s="250"/>
      <c r="C44" s="250"/>
      <c r="D44" s="251"/>
      <c r="E44" s="252"/>
      <c r="F44" s="252"/>
      <c r="G44" s="252"/>
      <c r="H44" s="252"/>
      <c r="I44" s="252"/>
      <c r="J44" s="252"/>
      <c r="K44" s="252"/>
      <c r="L44" s="252"/>
      <c r="M44" s="250"/>
      <c r="N44" s="250"/>
      <c r="O44" s="251"/>
      <c r="P44" s="252"/>
      <c r="Q44" s="252"/>
      <c r="R44" s="252"/>
      <c r="S44" s="252"/>
      <c r="T44" s="252"/>
      <c r="U44" s="252"/>
      <c r="V44" s="252"/>
      <c r="W44" s="252"/>
      <c r="X44" s="250"/>
      <c r="Y44" s="250"/>
      <c r="Z44" s="251"/>
      <c r="AA44" s="252"/>
      <c r="AB44" s="252"/>
      <c r="AC44" s="252"/>
      <c r="AD44" s="252"/>
      <c r="AE44" s="252"/>
      <c r="AF44" s="252"/>
      <c r="AG44" s="252"/>
      <c r="AH44" s="252"/>
      <c r="AI44" s="250"/>
      <c r="AJ44" s="250"/>
      <c r="AK44" s="251"/>
      <c r="AL44" s="276">
        <f>SUM(AL40:AL42)</f>
        <v>21.599999999999998</v>
      </c>
      <c r="AM44" s="252">
        <f t="shared" ref="AM44:BQ44" si="27">SUM(AM40:AM42)</f>
        <v>7.1999999999999993</v>
      </c>
      <c r="AN44" s="252">
        <f t="shared" si="27"/>
        <v>7.1999999999999993</v>
      </c>
      <c r="AO44" s="252">
        <f t="shared" si="27"/>
        <v>7.1999999999999993</v>
      </c>
      <c r="AP44" s="252">
        <f t="shared" si="27"/>
        <v>0</v>
      </c>
      <c r="AQ44" s="252">
        <f t="shared" si="27"/>
        <v>0</v>
      </c>
      <c r="AR44" s="252">
        <f t="shared" si="27"/>
        <v>7.1999999999999993</v>
      </c>
      <c r="AS44" s="252">
        <f t="shared" si="27"/>
        <v>7.1999999999999993</v>
      </c>
      <c r="AT44" s="252">
        <f t="shared" si="27"/>
        <v>7.1999999999999993</v>
      </c>
      <c r="AU44" s="252">
        <f t="shared" si="27"/>
        <v>7.1999999999999993</v>
      </c>
      <c r="AV44" s="252">
        <f t="shared" si="27"/>
        <v>7.1999999999999993</v>
      </c>
      <c r="AW44" s="252">
        <f t="shared" si="27"/>
        <v>0</v>
      </c>
      <c r="AX44" s="252">
        <f t="shared" si="27"/>
        <v>0</v>
      </c>
      <c r="AY44" s="252">
        <f t="shared" si="27"/>
        <v>7.1999999999999993</v>
      </c>
      <c r="AZ44" s="252">
        <f t="shared" si="27"/>
        <v>0</v>
      </c>
      <c r="BA44" s="252">
        <f t="shared" si="27"/>
        <v>0</v>
      </c>
      <c r="BB44" s="252">
        <f t="shared" si="27"/>
        <v>7.1999999999999993</v>
      </c>
      <c r="BC44" s="252">
        <f t="shared" si="27"/>
        <v>7.1999999999999993</v>
      </c>
      <c r="BD44" s="252">
        <f t="shared" si="27"/>
        <v>0</v>
      </c>
      <c r="BE44" s="252">
        <f t="shared" si="27"/>
        <v>0</v>
      </c>
      <c r="BF44" s="276">
        <f t="shared" si="27"/>
        <v>28.799999999999997</v>
      </c>
      <c r="BG44" s="252">
        <f t="shared" si="27"/>
        <v>0</v>
      </c>
      <c r="BH44" s="252">
        <f t="shared" si="27"/>
        <v>0</v>
      </c>
      <c r="BI44" s="252">
        <f t="shared" si="27"/>
        <v>14.399999999999999</v>
      </c>
      <c r="BJ44" s="252">
        <f t="shared" si="27"/>
        <v>14.399999999999999</v>
      </c>
      <c r="BK44" s="252">
        <f t="shared" si="27"/>
        <v>0</v>
      </c>
      <c r="BL44" s="252">
        <f t="shared" si="27"/>
        <v>0</v>
      </c>
      <c r="BM44" s="276">
        <f t="shared" si="27"/>
        <v>28.799999999999997</v>
      </c>
      <c r="BN44" s="252">
        <f t="shared" si="27"/>
        <v>0</v>
      </c>
      <c r="BO44" s="252">
        <f t="shared" si="27"/>
        <v>0</v>
      </c>
      <c r="BP44" s="252">
        <f t="shared" si="27"/>
        <v>7.1999999999999993</v>
      </c>
      <c r="BQ44" s="273">
        <f t="shared" si="27"/>
        <v>0</v>
      </c>
      <c r="BR44" s="238">
        <f>SUM(AL44:BQ44)</f>
        <v>194.40000000000003</v>
      </c>
    </row>
    <row r="45" spans="1:70" x14ac:dyDescent="0.25">
      <c r="A45" s="277"/>
      <c r="B45" s="278"/>
      <c r="C45" s="278"/>
      <c r="D45" s="279"/>
      <c r="E45" s="280"/>
      <c r="F45" s="280"/>
      <c r="G45" s="280"/>
      <c r="H45" s="280"/>
      <c r="I45" s="280"/>
      <c r="J45" s="280"/>
      <c r="K45" s="280"/>
      <c r="L45" s="280"/>
      <c r="M45" s="278"/>
      <c r="N45" s="278"/>
      <c r="O45" s="279"/>
      <c r="P45" s="280"/>
      <c r="Q45" s="280"/>
      <c r="R45" s="280"/>
      <c r="S45" s="280"/>
      <c r="T45" s="280"/>
      <c r="U45" s="280"/>
      <c r="V45" s="280"/>
      <c r="W45" s="280"/>
      <c r="X45" s="278"/>
      <c r="Y45" s="278"/>
      <c r="Z45" s="279"/>
      <c r="AA45" s="280"/>
      <c r="AB45" s="280"/>
      <c r="AC45" s="280"/>
      <c r="AD45" s="280"/>
      <c r="AE45" s="280"/>
      <c r="AF45" s="280"/>
      <c r="AG45" s="280"/>
      <c r="AH45" s="280"/>
      <c r="AI45" s="278"/>
      <c r="AJ45" s="278"/>
      <c r="AK45" s="281"/>
      <c r="AL45" s="282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2"/>
      <c r="BG45" s="280"/>
      <c r="BH45" s="280"/>
      <c r="BI45" s="280"/>
      <c r="BJ45" s="280"/>
      <c r="BK45" s="280"/>
      <c r="BL45" s="280"/>
      <c r="BM45" s="282"/>
      <c r="BN45" s="280"/>
      <c r="BO45" s="280"/>
      <c r="BP45" s="280"/>
      <c r="BQ45" s="283"/>
    </row>
    <row r="46" spans="1:70" x14ac:dyDescent="0.25">
      <c r="A46" s="274" t="s">
        <v>1196</v>
      </c>
      <c r="B46" s="256"/>
      <c r="C46" s="256"/>
      <c r="D46" s="257">
        <v>2</v>
      </c>
      <c r="E46" s="258"/>
      <c r="F46" s="258"/>
      <c r="G46" s="258"/>
      <c r="H46" s="258"/>
      <c r="I46" s="258"/>
      <c r="J46" s="258"/>
      <c r="K46" s="258"/>
      <c r="L46" s="258"/>
      <c r="M46" s="256"/>
      <c r="N46" s="256"/>
      <c r="O46" s="257">
        <v>2</v>
      </c>
      <c r="P46" s="258"/>
      <c r="Q46" s="258"/>
      <c r="R46" s="258"/>
      <c r="S46" s="258"/>
      <c r="T46" s="258"/>
      <c r="U46" s="258"/>
      <c r="V46" s="258"/>
      <c r="W46" s="258"/>
      <c r="X46" s="256"/>
      <c r="Y46" s="256"/>
      <c r="Z46" s="257">
        <v>2</v>
      </c>
      <c r="AA46" s="258"/>
      <c r="AB46" s="258"/>
      <c r="AC46" s="258"/>
      <c r="AD46" s="258"/>
      <c r="AE46" s="258"/>
      <c r="AF46" s="258"/>
      <c r="AG46" s="258"/>
      <c r="AH46" s="258"/>
      <c r="AI46" s="256"/>
      <c r="AJ46" s="256"/>
      <c r="AK46" s="284">
        <v>2</v>
      </c>
      <c r="AL46" s="285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8"/>
      <c r="BL46" s="258"/>
      <c r="BM46" s="258"/>
      <c r="BN46" s="258"/>
      <c r="BO46" s="258"/>
      <c r="BP46" s="258"/>
      <c r="BQ46" s="275"/>
    </row>
    <row r="47" spans="1:70" hidden="1" x14ac:dyDescent="0.25">
      <c r="A47" s="261"/>
      <c r="B47" s="240"/>
      <c r="C47" s="240"/>
      <c r="D47" s="241"/>
      <c r="E47" s="242"/>
      <c r="F47" s="242"/>
      <c r="G47" s="242"/>
      <c r="H47" s="242"/>
      <c r="I47" s="242"/>
      <c r="J47" s="242"/>
      <c r="K47" s="242"/>
      <c r="L47" s="242"/>
      <c r="M47" s="240"/>
      <c r="N47" s="240"/>
      <c r="O47" s="241"/>
      <c r="P47" s="242"/>
      <c r="Q47" s="242"/>
      <c r="R47" s="242"/>
      <c r="S47" s="242"/>
      <c r="T47" s="242"/>
      <c r="U47" s="242"/>
      <c r="V47" s="242"/>
      <c r="W47" s="242"/>
      <c r="X47" s="240"/>
      <c r="Y47" s="240"/>
      <c r="Z47" s="241"/>
      <c r="AA47" s="242"/>
      <c r="AB47" s="242"/>
      <c r="AC47" s="242"/>
      <c r="AD47" s="242"/>
      <c r="AE47" s="242"/>
      <c r="AF47" s="242"/>
      <c r="AG47" s="242"/>
      <c r="AH47" s="242"/>
      <c r="AI47" s="240"/>
      <c r="AJ47" s="240"/>
      <c r="AK47" s="286"/>
      <c r="AL47" s="287"/>
      <c r="AM47" s="242"/>
      <c r="AN47" s="242"/>
      <c r="AO47" s="242"/>
      <c r="AP47" s="242"/>
      <c r="AQ47" s="242"/>
      <c r="AR47" s="242"/>
      <c r="AS47" s="242"/>
      <c r="AT47" s="242"/>
      <c r="AU47" s="242"/>
      <c r="AV47" s="242"/>
      <c r="AW47" s="242"/>
      <c r="AX47" s="242"/>
      <c r="AY47" s="242"/>
      <c r="AZ47" s="242"/>
      <c r="BA47" s="242"/>
      <c r="BB47" s="242"/>
      <c r="BC47" s="242"/>
      <c r="BD47" s="242"/>
      <c r="BE47" s="242"/>
      <c r="BF47" s="242"/>
      <c r="BG47" s="242"/>
      <c r="BH47" s="242"/>
      <c r="BI47" s="242"/>
      <c r="BJ47" s="242"/>
      <c r="BK47" s="242"/>
      <c r="BL47" s="242"/>
      <c r="BM47" s="242"/>
      <c r="BN47" s="242"/>
      <c r="BO47" s="242"/>
      <c r="BP47" s="242"/>
      <c r="BQ47" s="268"/>
    </row>
    <row r="48" spans="1:70" hidden="1" x14ac:dyDescent="0.25">
      <c r="A48" s="261" t="s">
        <v>1197</v>
      </c>
      <c r="B48" s="240"/>
      <c r="C48" s="240"/>
      <c r="D48" s="269">
        <v>0.32</v>
      </c>
      <c r="E48" s="242">
        <v>2</v>
      </c>
      <c r="F48" s="242">
        <f>ROUND((F41*0.8)*$E$48,)</f>
        <v>37</v>
      </c>
      <c r="G48" s="242">
        <f t="shared" ref="G48:L48" si="28">ROUND((G41*0.8)*$E$48,)</f>
        <v>48</v>
      </c>
      <c r="H48" s="242">
        <f t="shared" si="28"/>
        <v>55</v>
      </c>
      <c r="I48" s="242">
        <f t="shared" si="28"/>
        <v>85</v>
      </c>
      <c r="J48" s="242">
        <f t="shared" si="28"/>
        <v>92</v>
      </c>
      <c r="K48" s="242">
        <f t="shared" si="28"/>
        <v>92</v>
      </c>
      <c r="L48" s="242">
        <f t="shared" si="28"/>
        <v>100</v>
      </c>
      <c r="M48" s="240"/>
      <c r="N48" s="240"/>
      <c r="O48" s="269">
        <f>O41</f>
        <v>0.63</v>
      </c>
      <c r="P48" s="242">
        <v>2</v>
      </c>
      <c r="Q48" s="240"/>
      <c r="R48" s="240"/>
      <c r="S48" s="240"/>
      <c r="T48" s="240"/>
      <c r="U48" s="240"/>
      <c r="V48" s="240"/>
      <c r="W48" s="240"/>
      <c r="X48" s="240"/>
      <c r="Y48" s="240"/>
      <c r="Z48" s="269">
        <f>Z41</f>
        <v>0.65</v>
      </c>
      <c r="AA48" s="242">
        <v>2</v>
      </c>
      <c r="AB48" s="240"/>
      <c r="AC48" s="240"/>
      <c r="AD48" s="240"/>
      <c r="AE48" s="240"/>
      <c r="AF48" s="240"/>
      <c r="AG48" s="240"/>
      <c r="AH48" s="240"/>
      <c r="AI48" s="240"/>
      <c r="AJ48" s="240"/>
      <c r="AK48" s="288"/>
      <c r="AL48" s="287">
        <f>(AL42*0.8)*$E$48</f>
        <v>23.04</v>
      </c>
      <c r="AM48" s="242">
        <f>(AM41*0.8)*$E$48</f>
        <v>0</v>
      </c>
      <c r="AN48" s="242">
        <f>(AN41*0.8)*$E$48</f>
        <v>0</v>
      </c>
      <c r="AO48" s="242">
        <f>(AO41*0.8)*$E$48</f>
        <v>0</v>
      </c>
      <c r="AP48" s="242"/>
      <c r="AQ48" s="242"/>
      <c r="AR48" s="242">
        <f>(AR41*0.8)*$E$48</f>
        <v>0</v>
      </c>
      <c r="AS48" s="242">
        <f>(AS41*0.8)*$E$48</f>
        <v>0</v>
      </c>
      <c r="AT48" s="242">
        <f>(AT41*0.8)*$E$48</f>
        <v>0</v>
      </c>
      <c r="AU48" s="242">
        <f t="shared" ref="AU48:BQ48" si="29">(AU41*0.8)*$E$48</f>
        <v>11.52</v>
      </c>
      <c r="AV48" s="242">
        <f t="shared" si="29"/>
        <v>0</v>
      </c>
      <c r="AW48" s="242"/>
      <c r="AX48" s="242"/>
      <c r="AY48" s="242">
        <f t="shared" si="29"/>
        <v>0</v>
      </c>
      <c r="AZ48" s="242"/>
      <c r="BA48" s="242"/>
      <c r="BB48" s="242">
        <f t="shared" si="29"/>
        <v>0</v>
      </c>
      <c r="BC48" s="242">
        <f t="shared" si="29"/>
        <v>11.52</v>
      </c>
      <c r="BD48" s="242"/>
      <c r="BE48" s="242"/>
      <c r="BF48" s="242">
        <f t="shared" si="29"/>
        <v>0</v>
      </c>
      <c r="BG48" s="242"/>
      <c r="BH48" s="242"/>
      <c r="BI48" s="242">
        <f t="shared" si="29"/>
        <v>0</v>
      </c>
      <c r="BJ48" s="242">
        <f t="shared" si="29"/>
        <v>0</v>
      </c>
      <c r="BK48" s="242"/>
      <c r="BL48" s="242"/>
      <c r="BM48" s="242">
        <f t="shared" si="29"/>
        <v>0</v>
      </c>
      <c r="BN48" s="242">
        <f t="shared" si="29"/>
        <v>0</v>
      </c>
      <c r="BO48" s="242"/>
      <c r="BP48" s="242">
        <f t="shared" si="29"/>
        <v>0</v>
      </c>
      <c r="BQ48" s="268">
        <f t="shared" si="29"/>
        <v>0</v>
      </c>
    </row>
    <row r="49" spans="1:69" hidden="1" x14ac:dyDescent="0.25">
      <c r="A49" s="261"/>
      <c r="B49" s="240"/>
      <c r="C49" s="240"/>
      <c r="D49" s="269"/>
      <c r="E49" s="242"/>
      <c r="F49" s="242"/>
      <c r="G49" s="242"/>
      <c r="H49" s="242"/>
      <c r="I49" s="242"/>
      <c r="J49" s="242"/>
      <c r="K49" s="242"/>
      <c r="L49" s="242"/>
      <c r="M49" s="240"/>
      <c r="N49" s="240"/>
      <c r="O49" s="269"/>
      <c r="P49" s="242"/>
      <c r="Q49" s="240"/>
      <c r="R49" s="240"/>
      <c r="S49" s="240"/>
      <c r="T49" s="240"/>
      <c r="U49" s="240"/>
      <c r="V49" s="240"/>
      <c r="W49" s="240"/>
      <c r="X49" s="240"/>
      <c r="Y49" s="240"/>
      <c r="Z49" s="269"/>
      <c r="AA49" s="242"/>
      <c r="AB49" s="240"/>
      <c r="AC49" s="240"/>
      <c r="AD49" s="240"/>
      <c r="AE49" s="240"/>
      <c r="AF49" s="240"/>
      <c r="AG49" s="240"/>
      <c r="AH49" s="240"/>
      <c r="AI49" s="240"/>
      <c r="AJ49" s="240"/>
      <c r="AK49" s="289">
        <v>2</v>
      </c>
      <c r="AL49" s="287"/>
      <c r="AM49" s="242"/>
      <c r="AN49" s="242"/>
      <c r="AO49" s="242"/>
      <c r="AP49" s="242"/>
      <c r="AQ49" s="242"/>
      <c r="AR49" s="242"/>
      <c r="AS49" s="242"/>
      <c r="AT49" s="242"/>
      <c r="AU49" s="242"/>
      <c r="AV49" s="242"/>
      <c r="AW49" s="242"/>
      <c r="AX49" s="242"/>
      <c r="AY49" s="242"/>
      <c r="AZ49" s="242"/>
      <c r="BA49" s="242"/>
      <c r="BB49" s="242"/>
      <c r="BC49" s="242"/>
      <c r="BD49" s="242"/>
      <c r="BE49" s="242"/>
      <c r="BF49" s="242"/>
      <c r="BG49" s="242"/>
      <c r="BH49" s="242"/>
      <c r="BI49" s="242"/>
      <c r="BJ49" s="242"/>
      <c r="BK49" s="242"/>
      <c r="BL49" s="242"/>
      <c r="BM49" s="242"/>
      <c r="BN49" s="242"/>
      <c r="BO49" s="242"/>
      <c r="BP49" s="242"/>
      <c r="BQ49" s="268"/>
    </row>
    <row r="50" spans="1:69" x14ac:dyDescent="0.25">
      <c r="A50" s="261" t="s">
        <v>1172</v>
      </c>
      <c r="B50" s="240"/>
      <c r="C50" s="240"/>
      <c r="D50" s="241">
        <v>6</v>
      </c>
      <c r="E50" s="290"/>
      <c r="F50" s="242"/>
      <c r="G50" s="242"/>
      <c r="H50" s="242"/>
      <c r="I50" s="242"/>
      <c r="J50" s="242"/>
      <c r="K50" s="242"/>
      <c r="L50" s="242"/>
      <c r="M50" s="240"/>
      <c r="N50" s="240"/>
      <c r="O50" s="241">
        <v>6</v>
      </c>
      <c r="P50" s="290"/>
      <c r="Q50" s="242">
        <f t="shared" ref="Q50:W50" si="30">ROUND((Q41*0.8)*$E$48,)</f>
        <v>29</v>
      </c>
      <c r="R50" s="242">
        <f t="shared" si="30"/>
        <v>55</v>
      </c>
      <c r="S50" s="242">
        <f t="shared" si="30"/>
        <v>59</v>
      </c>
      <c r="T50" s="242">
        <f t="shared" si="30"/>
        <v>59</v>
      </c>
      <c r="U50" s="242">
        <f t="shared" si="30"/>
        <v>37</v>
      </c>
      <c r="V50" s="242">
        <f t="shared" si="30"/>
        <v>37</v>
      </c>
      <c r="W50" s="242">
        <f t="shared" si="30"/>
        <v>0</v>
      </c>
      <c r="X50" s="240"/>
      <c r="Y50" s="240"/>
      <c r="Z50" s="241">
        <v>6</v>
      </c>
      <c r="AA50" s="290"/>
      <c r="AB50" s="242">
        <f t="shared" ref="AB50:AG50" si="31">(AB41*0.8)*$E$48</f>
        <v>14.7456</v>
      </c>
      <c r="AC50" s="242">
        <f t="shared" si="31"/>
        <v>55.296000000000006</v>
      </c>
      <c r="AD50" s="242">
        <f t="shared" si="31"/>
        <v>58.982399999999998</v>
      </c>
      <c r="AE50" s="242">
        <f t="shared" si="31"/>
        <v>58.982399999999998</v>
      </c>
      <c r="AF50" s="242">
        <f t="shared" si="31"/>
        <v>36.863999999999997</v>
      </c>
      <c r="AG50" s="242">
        <f t="shared" si="31"/>
        <v>36.863999999999997</v>
      </c>
      <c r="AH50" s="242"/>
      <c r="AI50" s="240"/>
      <c r="AJ50" s="240"/>
      <c r="AK50" s="286">
        <v>6</v>
      </c>
      <c r="AL50" s="291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/>
      <c r="BF50" s="242"/>
      <c r="BG50" s="242"/>
      <c r="BH50" s="242"/>
      <c r="BI50" s="242"/>
      <c r="BJ50" s="242"/>
      <c r="BK50" s="242"/>
      <c r="BL50" s="242"/>
      <c r="BM50" s="242"/>
      <c r="BN50" s="242"/>
      <c r="BO50" s="242"/>
      <c r="BP50" s="242"/>
      <c r="BQ50" s="268"/>
    </row>
    <row r="51" spans="1:69" x14ac:dyDescent="0.25">
      <c r="A51" s="261" t="s">
        <v>1198</v>
      </c>
      <c r="B51" s="240"/>
      <c r="C51" s="240"/>
      <c r="D51" s="241">
        <v>2</v>
      </c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1">
        <v>2</v>
      </c>
      <c r="P51" s="290"/>
      <c r="Q51" s="240"/>
      <c r="R51" s="240"/>
      <c r="S51" s="240"/>
      <c r="T51" s="240"/>
      <c r="U51" s="240"/>
      <c r="V51" s="240"/>
      <c r="W51" s="240"/>
      <c r="X51" s="240"/>
      <c r="Y51" s="240"/>
      <c r="Z51" s="241">
        <v>3</v>
      </c>
      <c r="AA51" s="290"/>
      <c r="AB51" s="240"/>
      <c r="AC51" s="240"/>
      <c r="AD51" s="240"/>
      <c r="AE51" s="240"/>
      <c r="AF51" s="240"/>
      <c r="AG51" s="240"/>
      <c r="AH51" s="240"/>
      <c r="AI51" s="240"/>
      <c r="AJ51" s="240"/>
      <c r="AK51" s="286">
        <v>4</v>
      </c>
      <c r="AL51" s="291"/>
      <c r="AM51" s="240"/>
      <c r="AN51" s="240"/>
      <c r="AO51" s="240"/>
      <c r="AP51" s="240"/>
      <c r="AQ51" s="240"/>
      <c r="AR51" s="240"/>
      <c r="AS51" s="240"/>
      <c r="AT51" s="240"/>
      <c r="AU51" s="240"/>
      <c r="AV51" s="240"/>
      <c r="AW51" s="240"/>
      <c r="AX51" s="240"/>
      <c r="AY51" s="240"/>
      <c r="AZ51" s="240"/>
      <c r="BA51" s="240"/>
      <c r="BB51" s="240"/>
      <c r="BC51" s="240"/>
      <c r="BD51" s="240"/>
      <c r="BE51" s="240"/>
      <c r="BF51" s="240"/>
      <c r="BG51" s="240"/>
      <c r="BH51" s="240"/>
      <c r="BI51" s="240"/>
      <c r="BJ51" s="240"/>
      <c r="BK51" s="240"/>
      <c r="BL51" s="240"/>
      <c r="BM51" s="240"/>
      <c r="BN51" s="240"/>
      <c r="BO51" s="240"/>
      <c r="BP51" s="240"/>
      <c r="BQ51" s="262"/>
    </row>
    <row r="52" spans="1:69" x14ac:dyDescent="0.25">
      <c r="A52" s="261" t="s">
        <v>1199</v>
      </c>
      <c r="B52" s="240"/>
      <c r="C52" s="240"/>
      <c r="D52" s="241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1"/>
      <c r="P52" s="290"/>
      <c r="Q52" s="240"/>
      <c r="R52" s="240"/>
      <c r="S52" s="240"/>
      <c r="T52" s="240"/>
      <c r="U52" s="240"/>
      <c r="V52" s="240"/>
      <c r="W52" s="240"/>
      <c r="X52" s="240"/>
      <c r="Y52" s="240"/>
      <c r="Z52" s="241"/>
      <c r="AA52" s="290"/>
      <c r="AB52" s="240"/>
      <c r="AC52" s="240"/>
      <c r="AD52" s="240"/>
      <c r="AE52" s="240"/>
      <c r="AF52" s="240"/>
      <c r="AG52" s="240"/>
      <c r="AH52" s="240"/>
      <c r="AI52" s="240"/>
      <c r="AJ52" s="240"/>
      <c r="AK52" s="286">
        <v>15</v>
      </c>
      <c r="AL52" s="291"/>
      <c r="AM52" s="240"/>
      <c r="AN52" s="240"/>
      <c r="AO52" s="240"/>
      <c r="AP52" s="240"/>
      <c r="AQ52" s="240"/>
      <c r="AR52" s="240"/>
      <c r="AS52" s="240"/>
      <c r="AT52" s="240"/>
      <c r="AU52" s="240"/>
      <c r="AV52" s="240"/>
      <c r="AW52" s="240"/>
      <c r="AX52" s="240"/>
      <c r="AY52" s="240"/>
      <c r="AZ52" s="240"/>
      <c r="BA52" s="240"/>
      <c r="BB52" s="240"/>
      <c r="BC52" s="240"/>
      <c r="BD52" s="240"/>
      <c r="BE52" s="240"/>
      <c r="BF52" s="240"/>
      <c r="BG52" s="240"/>
      <c r="BH52" s="240"/>
      <c r="BI52" s="240"/>
      <c r="BJ52" s="240"/>
      <c r="BK52" s="240"/>
      <c r="BL52" s="240"/>
      <c r="BM52" s="240"/>
      <c r="BN52" s="240"/>
      <c r="BO52" s="240"/>
      <c r="BP52" s="240"/>
      <c r="BQ52" s="262"/>
    </row>
    <row r="53" spans="1:69" ht="15.75" thickBot="1" x14ac:dyDescent="0.3">
      <c r="A53" s="222" t="s">
        <v>1200</v>
      </c>
      <c r="B53" s="226"/>
      <c r="C53" s="226"/>
      <c r="D53" s="263"/>
      <c r="E53" s="226"/>
      <c r="F53" s="226"/>
      <c r="G53" s="226"/>
      <c r="H53" s="226"/>
      <c r="I53" s="226"/>
      <c r="J53" s="226"/>
      <c r="K53" s="226"/>
      <c r="L53" s="226"/>
      <c r="M53" s="226"/>
      <c r="N53" s="226"/>
      <c r="O53" s="263"/>
      <c r="P53" s="292"/>
      <c r="Q53" s="226"/>
      <c r="R53" s="226"/>
      <c r="S53" s="226"/>
      <c r="T53" s="226"/>
      <c r="U53" s="226"/>
      <c r="V53" s="226"/>
      <c r="W53" s="226"/>
      <c r="X53" s="226"/>
      <c r="Y53" s="226"/>
      <c r="Z53" s="263"/>
      <c r="AA53" s="292"/>
      <c r="AB53" s="226"/>
      <c r="AC53" s="226"/>
      <c r="AD53" s="226"/>
      <c r="AE53" s="226"/>
      <c r="AF53" s="226"/>
      <c r="AG53" s="226"/>
      <c r="AH53" s="226"/>
      <c r="AI53" s="226"/>
      <c r="AJ53" s="226"/>
      <c r="AK53" s="293">
        <v>4</v>
      </c>
      <c r="AL53" s="294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26"/>
      <c r="AX53" s="226"/>
      <c r="AY53" s="226"/>
      <c r="AZ53" s="226"/>
      <c r="BA53" s="226"/>
      <c r="BB53" s="226"/>
      <c r="BC53" s="226"/>
      <c r="BD53" s="226"/>
      <c r="BE53" s="226"/>
      <c r="BF53" s="226"/>
      <c r="BG53" s="226"/>
      <c r="BH53" s="226"/>
      <c r="BI53" s="226"/>
      <c r="BJ53" s="226"/>
      <c r="BK53" s="226"/>
      <c r="BL53" s="226"/>
      <c r="BM53" s="226"/>
      <c r="BN53" s="226"/>
      <c r="BO53" s="226"/>
      <c r="BP53" s="226"/>
      <c r="BQ53" s="265"/>
    </row>
    <row r="54" spans="1:69" x14ac:dyDescent="0.25">
      <c r="A54" s="266" t="s">
        <v>1201</v>
      </c>
      <c r="B54" s="233"/>
      <c r="C54" s="233"/>
      <c r="D54" s="234"/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4"/>
      <c r="P54" s="295"/>
      <c r="Q54" s="233"/>
      <c r="R54" s="233"/>
      <c r="S54" s="233"/>
      <c r="T54" s="233"/>
      <c r="U54" s="233"/>
      <c r="V54" s="233"/>
      <c r="W54" s="233"/>
      <c r="X54" s="233"/>
      <c r="Y54" s="233"/>
      <c r="Z54" s="234"/>
      <c r="AA54" s="295"/>
      <c r="AB54" s="233"/>
      <c r="AC54" s="233"/>
      <c r="AD54" s="233"/>
      <c r="AE54" s="233"/>
      <c r="AF54" s="233"/>
      <c r="AG54" s="233"/>
      <c r="AH54" s="233"/>
      <c r="AI54" s="233"/>
      <c r="AJ54" s="233"/>
      <c r="AK54" s="234"/>
      <c r="AL54" s="235">
        <f>AL40/$AK$51*8</f>
        <v>0</v>
      </c>
      <c r="AM54" s="235">
        <f t="shared" ref="AM54:BQ54" si="32">AM40/$AK$51*8</f>
        <v>0</v>
      </c>
      <c r="AN54" s="235">
        <f t="shared" si="32"/>
        <v>0</v>
      </c>
      <c r="AO54" s="235">
        <f t="shared" si="32"/>
        <v>0</v>
      </c>
      <c r="AP54" s="235"/>
      <c r="AQ54" s="235"/>
      <c r="AR54" s="235">
        <f t="shared" si="32"/>
        <v>0</v>
      </c>
      <c r="AS54" s="235">
        <f t="shared" si="32"/>
        <v>0</v>
      </c>
      <c r="AT54" s="235">
        <f t="shared" si="32"/>
        <v>0</v>
      </c>
      <c r="AU54" s="235">
        <f t="shared" si="32"/>
        <v>0</v>
      </c>
      <c r="AV54" s="235">
        <f t="shared" si="32"/>
        <v>0</v>
      </c>
      <c r="AW54" s="235"/>
      <c r="AX54" s="235"/>
      <c r="AY54" s="235">
        <f t="shared" si="32"/>
        <v>0</v>
      </c>
      <c r="AZ54" s="235"/>
      <c r="BA54" s="235"/>
      <c r="BB54" s="235">
        <f t="shared" si="32"/>
        <v>0</v>
      </c>
      <c r="BC54" s="235">
        <f t="shared" si="32"/>
        <v>0</v>
      </c>
      <c r="BD54" s="235"/>
      <c r="BE54" s="235"/>
      <c r="BF54" s="235">
        <f t="shared" si="32"/>
        <v>14.399999999999999</v>
      </c>
      <c r="BG54" s="235"/>
      <c r="BH54" s="235"/>
      <c r="BI54" s="235">
        <f t="shared" si="32"/>
        <v>28.799999999999997</v>
      </c>
      <c r="BJ54" s="235">
        <f t="shared" si="32"/>
        <v>28.799999999999997</v>
      </c>
      <c r="BK54" s="235"/>
      <c r="BL54" s="235"/>
      <c r="BM54" s="235">
        <f t="shared" si="32"/>
        <v>14.399999999999999</v>
      </c>
      <c r="BN54" s="235">
        <f t="shared" si="32"/>
        <v>0</v>
      </c>
      <c r="BO54" s="235"/>
      <c r="BP54" s="235">
        <f t="shared" si="32"/>
        <v>0</v>
      </c>
      <c r="BQ54" s="296">
        <f t="shared" si="32"/>
        <v>0</v>
      </c>
    </row>
    <row r="55" spans="1:69" x14ac:dyDescent="0.25">
      <c r="A55" s="261" t="s">
        <v>1202</v>
      </c>
      <c r="B55" s="240"/>
      <c r="C55" s="240"/>
      <c r="D55" s="241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1"/>
      <c r="P55" s="290"/>
      <c r="Q55" s="240"/>
      <c r="R55" s="240"/>
      <c r="S55" s="240"/>
      <c r="T55" s="240"/>
      <c r="U55" s="240"/>
      <c r="V55" s="240"/>
      <c r="W55" s="240"/>
      <c r="X55" s="240"/>
      <c r="Y55" s="240"/>
      <c r="Z55" s="241"/>
      <c r="AA55" s="29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1"/>
      <c r="AL55" s="242">
        <f>AL41/$AK$52*8</f>
        <v>3.8399999999999994</v>
      </c>
      <c r="AM55" s="242">
        <f t="shared" ref="AM55:BQ55" si="33">AM41/$AK$52*8</f>
        <v>0</v>
      </c>
      <c r="AN55" s="242">
        <f t="shared" si="33"/>
        <v>0</v>
      </c>
      <c r="AO55" s="242">
        <f t="shared" si="33"/>
        <v>0</v>
      </c>
      <c r="AP55" s="242"/>
      <c r="AQ55" s="242"/>
      <c r="AR55" s="242">
        <f t="shared" si="33"/>
        <v>0</v>
      </c>
      <c r="AS55" s="242">
        <f t="shared" si="33"/>
        <v>0</v>
      </c>
      <c r="AT55" s="242">
        <f t="shared" si="33"/>
        <v>0</v>
      </c>
      <c r="AU55" s="242">
        <f t="shared" si="33"/>
        <v>3.8399999999999994</v>
      </c>
      <c r="AV55" s="242">
        <f t="shared" si="33"/>
        <v>0</v>
      </c>
      <c r="AW55" s="242"/>
      <c r="AX55" s="242"/>
      <c r="AY55" s="242">
        <f t="shared" si="33"/>
        <v>0</v>
      </c>
      <c r="AZ55" s="242"/>
      <c r="BA55" s="242"/>
      <c r="BB55" s="242">
        <f t="shared" si="33"/>
        <v>0</v>
      </c>
      <c r="BC55" s="242">
        <f t="shared" si="33"/>
        <v>3.8399999999999994</v>
      </c>
      <c r="BD55" s="242"/>
      <c r="BE55" s="242"/>
      <c r="BF55" s="242">
        <f t="shared" si="33"/>
        <v>0</v>
      </c>
      <c r="BG55" s="242"/>
      <c r="BH55" s="242"/>
      <c r="BI55" s="242">
        <f t="shared" si="33"/>
        <v>0</v>
      </c>
      <c r="BJ55" s="242">
        <f t="shared" si="33"/>
        <v>0</v>
      </c>
      <c r="BK55" s="242"/>
      <c r="BL55" s="242"/>
      <c r="BM55" s="242">
        <f t="shared" si="33"/>
        <v>0</v>
      </c>
      <c r="BN55" s="242">
        <f t="shared" si="33"/>
        <v>0</v>
      </c>
      <c r="BO55" s="242"/>
      <c r="BP55" s="242">
        <f t="shared" si="33"/>
        <v>0</v>
      </c>
      <c r="BQ55" s="268">
        <f t="shared" si="33"/>
        <v>0</v>
      </c>
    </row>
    <row r="56" spans="1:69" x14ac:dyDescent="0.25">
      <c r="A56" s="261" t="s">
        <v>1203</v>
      </c>
      <c r="B56" s="240"/>
      <c r="C56" s="240"/>
      <c r="D56" s="241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1"/>
      <c r="P56" s="290"/>
      <c r="Q56" s="240"/>
      <c r="R56" s="240"/>
      <c r="S56" s="240"/>
      <c r="T56" s="240"/>
      <c r="U56" s="240"/>
      <c r="V56" s="240"/>
      <c r="W56" s="240"/>
      <c r="X56" s="240"/>
      <c r="Y56" s="240"/>
      <c r="Z56" s="241"/>
      <c r="AA56" s="29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1"/>
      <c r="AL56" s="242">
        <f>(AL42/$AK$52*8)</f>
        <v>7.6799999999999988</v>
      </c>
      <c r="AM56" s="242">
        <f t="shared" ref="AM56:BQ56" si="34">(AM42/$AK$52*8)</f>
        <v>3.8399999999999994</v>
      </c>
      <c r="AN56" s="242">
        <f t="shared" si="34"/>
        <v>3.8399999999999994</v>
      </c>
      <c r="AO56" s="242">
        <f t="shared" si="34"/>
        <v>3.8399999999999994</v>
      </c>
      <c r="AP56" s="242"/>
      <c r="AQ56" s="242"/>
      <c r="AR56" s="242">
        <f t="shared" si="34"/>
        <v>3.8399999999999994</v>
      </c>
      <c r="AS56" s="242">
        <f t="shared" si="34"/>
        <v>3.8399999999999994</v>
      </c>
      <c r="AT56" s="242">
        <f t="shared" si="34"/>
        <v>3.8399999999999994</v>
      </c>
      <c r="AU56" s="242">
        <f t="shared" si="34"/>
        <v>0</v>
      </c>
      <c r="AV56" s="242">
        <f t="shared" si="34"/>
        <v>3.8399999999999994</v>
      </c>
      <c r="AW56" s="242"/>
      <c r="AX56" s="242"/>
      <c r="AY56" s="242">
        <f t="shared" si="34"/>
        <v>3.8399999999999994</v>
      </c>
      <c r="AZ56" s="242"/>
      <c r="BA56" s="242"/>
      <c r="BB56" s="242">
        <f t="shared" si="34"/>
        <v>3.8399999999999994</v>
      </c>
      <c r="BC56" s="242">
        <f t="shared" si="34"/>
        <v>0</v>
      </c>
      <c r="BD56" s="242"/>
      <c r="BE56" s="242"/>
      <c r="BF56" s="242">
        <f t="shared" si="34"/>
        <v>11.52</v>
      </c>
      <c r="BG56" s="242"/>
      <c r="BH56" s="242"/>
      <c r="BI56" s="242">
        <f t="shared" si="34"/>
        <v>0</v>
      </c>
      <c r="BJ56" s="242">
        <f t="shared" si="34"/>
        <v>0</v>
      </c>
      <c r="BK56" s="242"/>
      <c r="BL56" s="242"/>
      <c r="BM56" s="242">
        <f t="shared" si="34"/>
        <v>11.52</v>
      </c>
      <c r="BN56" s="242">
        <f t="shared" si="34"/>
        <v>0</v>
      </c>
      <c r="BO56" s="242"/>
      <c r="BP56" s="242">
        <f t="shared" si="34"/>
        <v>3.8399999999999994</v>
      </c>
      <c r="BQ56" s="268">
        <f t="shared" si="34"/>
        <v>0</v>
      </c>
    </row>
    <row r="57" spans="1:69" hidden="1" x14ac:dyDescent="0.25">
      <c r="A57" s="261"/>
      <c r="B57" s="240"/>
      <c r="C57" s="240"/>
      <c r="D57" s="241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1"/>
      <c r="P57" s="290"/>
      <c r="Q57" s="240"/>
      <c r="R57" s="240"/>
      <c r="S57" s="240"/>
      <c r="T57" s="240"/>
      <c r="U57" s="240"/>
      <c r="V57" s="240"/>
      <c r="W57" s="240"/>
      <c r="X57" s="240"/>
      <c r="Y57" s="240"/>
      <c r="Z57" s="241"/>
      <c r="AA57" s="29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1"/>
      <c r="AL57" s="242"/>
      <c r="AM57" s="242"/>
      <c r="AN57" s="242"/>
      <c r="AO57" s="242"/>
      <c r="AP57" s="242"/>
      <c r="AQ57" s="242"/>
      <c r="AR57" s="242"/>
      <c r="AS57" s="242"/>
      <c r="AT57" s="242"/>
      <c r="AU57" s="242"/>
      <c r="AV57" s="242"/>
      <c r="AW57" s="242"/>
      <c r="AX57" s="242"/>
      <c r="AY57" s="242"/>
      <c r="AZ57" s="242"/>
      <c r="BA57" s="242"/>
      <c r="BB57" s="242"/>
      <c r="BC57" s="242"/>
      <c r="BD57" s="242"/>
      <c r="BE57" s="242"/>
      <c r="BF57" s="242"/>
      <c r="BG57" s="242"/>
      <c r="BH57" s="242"/>
      <c r="BI57" s="242"/>
      <c r="BJ57" s="242"/>
      <c r="BK57" s="242"/>
      <c r="BL57" s="242"/>
      <c r="BM57" s="242"/>
      <c r="BN57" s="242"/>
      <c r="BO57" s="242"/>
      <c r="BP57" s="242"/>
      <c r="BQ57" s="268"/>
    </row>
    <row r="58" spans="1:69" hidden="1" x14ac:dyDescent="0.25">
      <c r="A58" s="261" t="s">
        <v>1204</v>
      </c>
      <c r="B58" s="240"/>
      <c r="C58" s="240"/>
      <c r="D58" s="241"/>
      <c r="E58" s="290"/>
      <c r="F58" s="242">
        <f t="shared" ref="F58:L58" si="35">ROUND(((F42/$D$51)/5)+(F48/40),)</f>
        <v>6</v>
      </c>
      <c r="G58" s="242">
        <f t="shared" si="35"/>
        <v>8</v>
      </c>
      <c r="H58" s="242">
        <f t="shared" si="35"/>
        <v>9</v>
      </c>
      <c r="I58" s="242">
        <f t="shared" si="35"/>
        <v>13</v>
      </c>
      <c r="J58" s="242">
        <f t="shared" si="35"/>
        <v>15</v>
      </c>
      <c r="K58" s="242">
        <f t="shared" si="35"/>
        <v>15</v>
      </c>
      <c r="L58" s="242">
        <f t="shared" si="35"/>
        <v>16</v>
      </c>
      <c r="M58" s="240"/>
      <c r="N58" s="240"/>
      <c r="O58" s="241"/>
      <c r="P58" s="242"/>
      <c r="Q58" s="242">
        <f t="shared" ref="Q58:V58" si="36">((Q42/$D$51)/5)+(Q50/40)</f>
        <v>1.7906</v>
      </c>
      <c r="R58" s="242">
        <f t="shared" si="36"/>
        <v>8.7189999999999994</v>
      </c>
      <c r="S58" s="242">
        <f t="shared" si="36"/>
        <v>9.3085999999999984</v>
      </c>
      <c r="T58" s="242">
        <f t="shared" si="36"/>
        <v>9.3085999999999984</v>
      </c>
      <c r="U58" s="242">
        <f t="shared" si="36"/>
        <v>5.8209999999999988</v>
      </c>
      <c r="V58" s="242">
        <f t="shared" si="36"/>
        <v>5.8209999999999988</v>
      </c>
      <c r="W58" s="242"/>
      <c r="X58" s="240"/>
      <c r="Y58" s="240"/>
      <c r="Z58" s="241"/>
      <c r="AA58" s="242"/>
      <c r="AB58" s="242">
        <f t="shared" ref="AB58:AG58" si="37">((AB42/$D$51)/5)+(AB50/40)</f>
        <v>2.3270399999999998</v>
      </c>
      <c r="AC58" s="242">
        <f t="shared" si="37"/>
        <v>8.7263999999999999</v>
      </c>
      <c r="AD58" s="242">
        <f t="shared" si="37"/>
        <v>9.3081599999999991</v>
      </c>
      <c r="AE58" s="242">
        <f t="shared" si="37"/>
        <v>9.3081599999999991</v>
      </c>
      <c r="AF58" s="242">
        <f t="shared" si="37"/>
        <v>5.8175999999999988</v>
      </c>
      <c r="AG58" s="242">
        <f t="shared" si="37"/>
        <v>5.8175999999999988</v>
      </c>
      <c r="AH58" s="242"/>
      <c r="AI58" s="240"/>
      <c r="AJ58" s="240"/>
      <c r="AK58" s="241"/>
      <c r="AL58" s="242">
        <f t="shared" ref="AL58:BQ58" si="38">((AL42/$D$51)/5)+(AL48/40)</f>
        <v>2.016</v>
      </c>
      <c r="AM58" s="242">
        <f t="shared" si="38"/>
        <v>0.72</v>
      </c>
      <c r="AN58" s="242">
        <f t="shared" si="38"/>
        <v>0.72</v>
      </c>
      <c r="AO58" s="242">
        <f t="shared" si="38"/>
        <v>0.72</v>
      </c>
      <c r="AP58" s="242"/>
      <c r="AQ58" s="242"/>
      <c r="AR58" s="242">
        <f t="shared" si="38"/>
        <v>0.72</v>
      </c>
      <c r="AS58" s="242">
        <f t="shared" si="38"/>
        <v>0.72</v>
      </c>
      <c r="AT58" s="242">
        <f t="shared" si="38"/>
        <v>0.72</v>
      </c>
      <c r="AU58" s="242">
        <f t="shared" si="38"/>
        <v>0.28799999999999998</v>
      </c>
      <c r="AV58" s="242">
        <f t="shared" si="38"/>
        <v>0.72</v>
      </c>
      <c r="AW58" s="242"/>
      <c r="AX58" s="242"/>
      <c r="AY58" s="242">
        <f t="shared" si="38"/>
        <v>0.72</v>
      </c>
      <c r="AZ58" s="242"/>
      <c r="BA58" s="242"/>
      <c r="BB58" s="242">
        <f t="shared" si="38"/>
        <v>0.72</v>
      </c>
      <c r="BC58" s="242">
        <f t="shared" si="38"/>
        <v>0.28799999999999998</v>
      </c>
      <c r="BD58" s="242"/>
      <c r="BE58" s="242"/>
      <c r="BF58" s="242">
        <f t="shared" si="38"/>
        <v>2.1599999999999997</v>
      </c>
      <c r="BG58" s="242"/>
      <c r="BH58" s="242"/>
      <c r="BI58" s="242">
        <f t="shared" si="38"/>
        <v>0</v>
      </c>
      <c r="BJ58" s="242">
        <f t="shared" si="38"/>
        <v>0</v>
      </c>
      <c r="BK58" s="242"/>
      <c r="BL58" s="242"/>
      <c r="BM58" s="242">
        <f t="shared" si="38"/>
        <v>2.1599999999999997</v>
      </c>
      <c r="BN58" s="242">
        <f t="shared" si="38"/>
        <v>0</v>
      </c>
      <c r="BO58" s="242"/>
      <c r="BP58" s="242">
        <f t="shared" si="38"/>
        <v>0.72</v>
      </c>
      <c r="BQ58" s="268">
        <f t="shared" si="38"/>
        <v>0</v>
      </c>
    </row>
    <row r="59" spans="1:69" x14ac:dyDescent="0.25">
      <c r="A59" s="261" t="s">
        <v>1205</v>
      </c>
      <c r="B59" s="240"/>
      <c r="C59" s="240"/>
      <c r="D59" s="241"/>
      <c r="E59" s="290"/>
      <c r="F59" s="242"/>
      <c r="G59" s="242"/>
      <c r="H59" s="242"/>
      <c r="I59" s="242"/>
      <c r="J59" s="242"/>
      <c r="K59" s="242"/>
      <c r="L59" s="242"/>
      <c r="M59" s="240"/>
      <c r="N59" s="240"/>
      <c r="O59" s="241"/>
      <c r="P59" s="242"/>
      <c r="Q59" s="242"/>
      <c r="R59" s="242"/>
      <c r="S59" s="242"/>
      <c r="T59" s="242"/>
      <c r="U59" s="242"/>
      <c r="V59" s="242"/>
      <c r="W59" s="242"/>
      <c r="X59" s="240"/>
      <c r="Y59" s="240"/>
      <c r="Z59" s="241"/>
      <c r="AA59" s="242"/>
      <c r="AB59" s="242"/>
      <c r="AC59" s="242"/>
      <c r="AD59" s="242"/>
      <c r="AE59" s="242"/>
      <c r="AF59" s="242"/>
      <c r="AG59" s="242"/>
      <c r="AH59" s="242"/>
      <c r="AI59" s="240"/>
      <c r="AJ59" s="240"/>
      <c r="AK59" s="241"/>
      <c r="AL59" s="242">
        <f>($AK$46*AL42)</f>
        <v>28.799999999999997</v>
      </c>
      <c r="AM59" s="242">
        <f t="shared" ref="AM59:BQ59" si="39">($AK$46*AM42)</f>
        <v>14.399999999999999</v>
      </c>
      <c r="AN59" s="242">
        <f t="shared" si="39"/>
        <v>14.399999999999999</v>
      </c>
      <c r="AO59" s="242">
        <f t="shared" si="39"/>
        <v>14.399999999999999</v>
      </c>
      <c r="AP59" s="242"/>
      <c r="AQ59" s="242"/>
      <c r="AR59" s="242">
        <f t="shared" si="39"/>
        <v>14.399999999999999</v>
      </c>
      <c r="AS59" s="242">
        <f t="shared" si="39"/>
        <v>14.399999999999999</v>
      </c>
      <c r="AT59" s="242">
        <f t="shared" si="39"/>
        <v>14.399999999999999</v>
      </c>
      <c r="AU59" s="242">
        <f t="shared" si="39"/>
        <v>0</v>
      </c>
      <c r="AV59" s="242">
        <f t="shared" si="39"/>
        <v>14.399999999999999</v>
      </c>
      <c r="AW59" s="242"/>
      <c r="AX59" s="242"/>
      <c r="AY59" s="242">
        <f t="shared" si="39"/>
        <v>14.399999999999999</v>
      </c>
      <c r="AZ59" s="242"/>
      <c r="BA59" s="242"/>
      <c r="BB59" s="242">
        <f t="shared" si="39"/>
        <v>14.399999999999999</v>
      </c>
      <c r="BC59" s="242">
        <f t="shared" si="39"/>
        <v>0</v>
      </c>
      <c r="BD59" s="242"/>
      <c r="BE59" s="242"/>
      <c r="BF59" s="242">
        <f t="shared" si="39"/>
        <v>43.199999999999996</v>
      </c>
      <c r="BG59" s="242"/>
      <c r="BH59" s="242"/>
      <c r="BI59" s="242">
        <f t="shared" si="39"/>
        <v>0</v>
      </c>
      <c r="BJ59" s="242">
        <f t="shared" si="39"/>
        <v>0</v>
      </c>
      <c r="BK59" s="242"/>
      <c r="BL59" s="242"/>
      <c r="BM59" s="242">
        <f t="shared" si="39"/>
        <v>43.199999999999996</v>
      </c>
      <c r="BN59" s="242">
        <f t="shared" si="39"/>
        <v>0</v>
      </c>
      <c r="BO59" s="242"/>
      <c r="BP59" s="242">
        <f t="shared" si="39"/>
        <v>14.399999999999999</v>
      </c>
      <c r="BQ59" s="268">
        <f t="shared" si="39"/>
        <v>0</v>
      </c>
    </row>
    <row r="60" spans="1:69" x14ac:dyDescent="0.25">
      <c r="A60" s="261" t="s">
        <v>1206</v>
      </c>
      <c r="B60" s="240"/>
      <c r="C60" s="240"/>
      <c r="D60" s="297">
        <v>30</v>
      </c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97">
        <v>60</v>
      </c>
      <c r="P60" s="240"/>
      <c r="Q60" s="240"/>
      <c r="R60" s="240"/>
      <c r="S60" s="240"/>
      <c r="T60" s="240"/>
      <c r="U60" s="240"/>
      <c r="V60" s="240"/>
      <c r="W60" s="240"/>
      <c r="X60" s="240"/>
      <c r="Y60" s="240"/>
      <c r="Z60" s="297">
        <v>60</v>
      </c>
      <c r="AA60" s="240"/>
      <c r="AB60" s="240"/>
      <c r="AC60" s="240"/>
      <c r="AD60" s="240"/>
      <c r="AE60" s="240"/>
      <c r="AF60" s="240"/>
      <c r="AG60" s="240"/>
      <c r="AH60" s="240"/>
      <c r="AI60" s="240"/>
      <c r="AJ60" s="240"/>
      <c r="AK60" s="298">
        <v>30</v>
      </c>
      <c r="AL60" s="240"/>
      <c r="AM60" s="240"/>
      <c r="AN60" s="240"/>
      <c r="AO60" s="240"/>
      <c r="AP60" s="240"/>
      <c r="AQ60" s="240"/>
      <c r="AR60" s="240"/>
      <c r="AS60" s="240"/>
      <c r="AT60" s="240"/>
      <c r="AU60" s="240"/>
      <c r="AV60" s="240"/>
      <c r="AW60" s="240"/>
      <c r="AX60" s="240"/>
      <c r="AY60" s="240"/>
      <c r="AZ60" s="240"/>
      <c r="BA60" s="240"/>
      <c r="BB60" s="240"/>
      <c r="BC60" s="240"/>
      <c r="BD60" s="240"/>
      <c r="BE60" s="240"/>
      <c r="BF60" s="240"/>
      <c r="BG60" s="240"/>
      <c r="BH60" s="240"/>
      <c r="BI60" s="240"/>
      <c r="BJ60" s="240"/>
      <c r="BK60" s="240"/>
      <c r="BL60" s="240"/>
      <c r="BM60" s="240"/>
      <c r="BN60" s="240"/>
      <c r="BO60" s="240"/>
      <c r="BP60" s="240"/>
      <c r="BQ60" s="262"/>
    </row>
    <row r="61" spans="1:69" ht="15.75" thickBot="1" x14ac:dyDescent="0.3">
      <c r="A61" s="270" t="s">
        <v>1207</v>
      </c>
      <c r="B61" s="250"/>
      <c r="C61" s="250"/>
      <c r="D61" s="251"/>
      <c r="E61" s="252">
        <f>E38/$D$60</f>
        <v>1.2</v>
      </c>
      <c r="F61" s="252">
        <f t="shared" ref="F61:L61" si="40">F38/$D$60</f>
        <v>1.5599999999999998</v>
      </c>
      <c r="G61" s="252">
        <f t="shared" si="40"/>
        <v>1.8</v>
      </c>
      <c r="H61" s="252">
        <f t="shared" si="40"/>
        <v>2.76</v>
      </c>
      <c r="I61" s="252">
        <f t="shared" si="40"/>
        <v>3</v>
      </c>
      <c r="J61" s="252">
        <f t="shared" si="40"/>
        <v>3</v>
      </c>
      <c r="K61" s="252">
        <f t="shared" si="40"/>
        <v>3.24</v>
      </c>
      <c r="L61" s="252">
        <f t="shared" si="40"/>
        <v>0</v>
      </c>
      <c r="M61" s="250"/>
      <c r="N61" s="250"/>
      <c r="O61" s="250"/>
      <c r="P61" s="299">
        <f>P38/$O$60</f>
        <v>0.47999999999999993</v>
      </c>
      <c r="Q61" s="299">
        <f t="shared" ref="Q61:V61" si="41">Q38/$O$60</f>
        <v>1.8</v>
      </c>
      <c r="R61" s="299">
        <f t="shared" si="41"/>
        <v>1.9199999999999997</v>
      </c>
      <c r="S61" s="299">
        <f t="shared" si="41"/>
        <v>1.9199999999999997</v>
      </c>
      <c r="T61" s="299">
        <f t="shared" si="41"/>
        <v>1.2</v>
      </c>
      <c r="U61" s="299">
        <f t="shared" si="41"/>
        <v>1.2</v>
      </c>
      <c r="V61" s="299">
        <f t="shared" si="41"/>
        <v>0</v>
      </c>
      <c r="W61" s="252"/>
      <c r="X61" s="250"/>
      <c r="Y61" s="250"/>
      <c r="Z61" s="250"/>
      <c r="AA61" s="299">
        <f>AA38/$Z$60</f>
        <v>0.47999999999999993</v>
      </c>
      <c r="AB61" s="299">
        <f t="shared" ref="AB61:AG61" si="42">AB38/$Z$60</f>
        <v>1.8</v>
      </c>
      <c r="AC61" s="299">
        <f t="shared" si="42"/>
        <v>1.9199999999999997</v>
      </c>
      <c r="AD61" s="299">
        <f t="shared" si="42"/>
        <v>1.9199999999999997</v>
      </c>
      <c r="AE61" s="299">
        <f t="shared" si="42"/>
        <v>1.2</v>
      </c>
      <c r="AF61" s="299">
        <f t="shared" si="42"/>
        <v>1.2</v>
      </c>
      <c r="AG61" s="299">
        <f t="shared" si="42"/>
        <v>0</v>
      </c>
      <c r="AH61" s="252"/>
      <c r="AI61" s="250"/>
      <c r="AJ61" s="250"/>
      <c r="AK61" s="250"/>
      <c r="AL61" s="252">
        <f>(SUM(AL40:AL42)*$AK$60)/60</f>
        <v>10.799999999999999</v>
      </c>
      <c r="AM61" s="252">
        <f t="shared" ref="AM61:BQ61" si="43">(SUM(AM40:AM42)*$AK$60)/60</f>
        <v>3.5999999999999996</v>
      </c>
      <c r="AN61" s="252">
        <f t="shared" si="43"/>
        <v>3.5999999999999996</v>
      </c>
      <c r="AO61" s="252">
        <f t="shared" si="43"/>
        <v>3.5999999999999996</v>
      </c>
      <c r="AP61" s="252"/>
      <c r="AQ61" s="252"/>
      <c r="AR61" s="252">
        <f t="shared" si="43"/>
        <v>3.5999999999999996</v>
      </c>
      <c r="AS61" s="252">
        <f t="shared" si="43"/>
        <v>3.5999999999999996</v>
      </c>
      <c r="AT61" s="252">
        <f t="shared" si="43"/>
        <v>3.5999999999999996</v>
      </c>
      <c r="AU61" s="252">
        <f t="shared" si="43"/>
        <v>3.5999999999999996</v>
      </c>
      <c r="AV61" s="252">
        <f t="shared" si="43"/>
        <v>3.5999999999999996</v>
      </c>
      <c r="AW61" s="252"/>
      <c r="AX61" s="252"/>
      <c r="AY61" s="252">
        <f t="shared" si="43"/>
        <v>3.5999999999999996</v>
      </c>
      <c r="AZ61" s="252"/>
      <c r="BA61" s="252"/>
      <c r="BB61" s="252">
        <f t="shared" si="43"/>
        <v>3.5999999999999996</v>
      </c>
      <c r="BC61" s="252">
        <f t="shared" si="43"/>
        <v>3.5999999999999996</v>
      </c>
      <c r="BD61" s="252"/>
      <c r="BE61" s="252"/>
      <c r="BF61" s="252">
        <f t="shared" si="43"/>
        <v>14.399999999999999</v>
      </c>
      <c r="BG61" s="252"/>
      <c r="BH61" s="252"/>
      <c r="BI61" s="252">
        <f t="shared" si="43"/>
        <v>7.1999999999999993</v>
      </c>
      <c r="BJ61" s="252">
        <f t="shared" si="43"/>
        <v>7.1999999999999993</v>
      </c>
      <c r="BK61" s="252"/>
      <c r="BL61" s="252"/>
      <c r="BM61" s="252">
        <f t="shared" si="43"/>
        <v>14.399999999999999</v>
      </c>
      <c r="BN61" s="252">
        <f t="shared" si="43"/>
        <v>0</v>
      </c>
      <c r="BO61" s="252"/>
      <c r="BP61" s="252">
        <f t="shared" si="43"/>
        <v>3.5999999999999996</v>
      </c>
      <c r="BQ61" s="273">
        <f t="shared" si="43"/>
        <v>0</v>
      </c>
    </row>
    <row r="62" spans="1:69" ht="15.75" hidden="1" thickBot="1" x14ac:dyDescent="0.3">
      <c r="A62" s="277" t="s">
        <v>1208</v>
      </c>
      <c r="B62" s="278"/>
      <c r="C62" s="278"/>
      <c r="D62" s="279"/>
      <c r="E62" s="280"/>
      <c r="F62" s="280">
        <v>1</v>
      </c>
      <c r="G62" s="280">
        <v>1</v>
      </c>
      <c r="H62" s="280">
        <v>1</v>
      </c>
      <c r="I62" s="280">
        <v>1</v>
      </c>
      <c r="J62" s="280">
        <v>1</v>
      </c>
      <c r="K62" s="280">
        <v>1</v>
      </c>
      <c r="L62" s="280">
        <v>1</v>
      </c>
      <c r="M62" s="278"/>
      <c r="N62" s="278"/>
      <c r="O62" s="278"/>
      <c r="P62" s="300"/>
      <c r="Q62" s="280">
        <v>1</v>
      </c>
      <c r="R62" s="280">
        <v>1</v>
      </c>
      <c r="S62" s="280">
        <v>1</v>
      </c>
      <c r="T62" s="280">
        <v>1</v>
      </c>
      <c r="U62" s="280">
        <v>1</v>
      </c>
      <c r="V62" s="280">
        <v>1</v>
      </c>
      <c r="W62" s="280"/>
      <c r="X62" s="278"/>
      <c r="Y62" s="278"/>
      <c r="Z62" s="278"/>
      <c r="AA62" s="280">
        <v>1</v>
      </c>
      <c r="AB62" s="280">
        <v>1</v>
      </c>
      <c r="AC62" s="280">
        <v>1</v>
      </c>
      <c r="AD62" s="280">
        <v>1</v>
      </c>
      <c r="AE62" s="280">
        <v>1</v>
      </c>
      <c r="AF62" s="280">
        <v>1</v>
      </c>
      <c r="AG62" s="300"/>
      <c r="AH62" s="280"/>
      <c r="AI62" s="278"/>
      <c r="AJ62" s="278"/>
      <c r="AK62" s="278"/>
      <c r="AL62" s="280">
        <v>1</v>
      </c>
      <c r="AM62" s="280">
        <v>1</v>
      </c>
      <c r="AN62" s="280">
        <v>1</v>
      </c>
      <c r="AO62" s="280">
        <v>1</v>
      </c>
      <c r="AP62" s="280"/>
      <c r="AQ62" s="280"/>
      <c r="AR62" s="280">
        <v>1</v>
      </c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0"/>
      <c r="BL62" s="280"/>
      <c r="BM62" s="280"/>
      <c r="BN62" s="280"/>
      <c r="BO62" s="280"/>
      <c r="BP62" s="280"/>
      <c r="BQ62" s="283"/>
    </row>
    <row r="63" spans="1:69" x14ac:dyDescent="0.25">
      <c r="A63" s="266" t="s">
        <v>1209</v>
      </c>
      <c r="B63" s="233"/>
      <c r="C63" s="233"/>
      <c r="D63" s="234"/>
      <c r="E63" s="235"/>
      <c r="F63" s="235"/>
      <c r="G63" s="235"/>
      <c r="H63" s="235"/>
      <c r="I63" s="235"/>
      <c r="J63" s="235"/>
      <c r="K63" s="235"/>
      <c r="L63" s="235"/>
      <c r="M63" s="233"/>
      <c r="N63" s="233"/>
      <c r="O63" s="233"/>
      <c r="P63" s="301"/>
      <c r="Q63" s="235"/>
      <c r="R63" s="235"/>
      <c r="S63" s="235"/>
      <c r="T63" s="235"/>
      <c r="U63" s="235"/>
      <c r="V63" s="235"/>
      <c r="W63" s="235"/>
      <c r="X63" s="233"/>
      <c r="Y63" s="233"/>
      <c r="Z63" s="233"/>
      <c r="AA63" s="235"/>
      <c r="AB63" s="235"/>
      <c r="AC63" s="235"/>
      <c r="AD63" s="235"/>
      <c r="AE63" s="235"/>
      <c r="AF63" s="235"/>
      <c r="AG63" s="301"/>
      <c r="AH63" s="235"/>
      <c r="AI63" s="233"/>
      <c r="AJ63" s="233"/>
      <c r="AK63" s="233"/>
      <c r="AL63" s="301">
        <f>AL61/8</f>
        <v>1.3499999999999999</v>
      </c>
      <c r="AM63" s="301">
        <f t="shared" ref="AM63:BQ63" si="44">AM61/8</f>
        <v>0.44999999999999996</v>
      </c>
      <c r="AN63" s="301">
        <f t="shared" si="44"/>
        <v>0.44999999999999996</v>
      </c>
      <c r="AO63" s="301">
        <f t="shared" si="44"/>
        <v>0.44999999999999996</v>
      </c>
      <c r="AP63" s="301"/>
      <c r="AQ63" s="301"/>
      <c r="AR63" s="301">
        <f t="shared" si="44"/>
        <v>0.44999999999999996</v>
      </c>
      <c r="AS63" s="301">
        <f t="shared" si="44"/>
        <v>0.44999999999999996</v>
      </c>
      <c r="AT63" s="301">
        <f t="shared" si="44"/>
        <v>0.44999999999999996</v>
      </c>
      <c r="AU63" s="301">
        <f t="shared" si="44"/>
        <v>0.44999999999999996</v>
      </c>
      <c r="AV63" s="301">
        <f t="shared" si="44"/>
        <v>0.44999999999999996</v>
      </c>
      <c r="AW63" s="301"/>
      <c r="AX63" s="301"/>
      <c r="AY63" s="301">
        <f t="shared" si="44"/>
        <v>0.44999999999999996</v>
      </c>
      <c r="AZ63" s="301"/>
      <c r="BA63" s="301"/>
      <c r="BB63" s="301">
        <f t="shared" si="44"/>
        <v>0.44999999999999996</v>
      </c>
      <c r="BC63" s="301">
        <f t="shared" si="44"/>
        <v>0.44999999999999996</v>
      </c>
      <c r="BD63" s="301"/>
      <c r="BE63" s="301"/>
      <c r="BF63" s="301">
        <f t="shared" si="44"/>
        <v>1.7999999999999998</v>
      </c>
      <c r="BG63" s="301"/>
      <c r="BH63" s="301"/>
      <c r="BI63" s="301">
        <f t="shared" si="44"/>
        <v>0.89999999999999991</v>
      </c>
      <c r="BJ63" s="301">
        <f t="shared" si="44"/>
        <v>0.89999999999999991</v>
      </c>
      <c r="BK63" s="301"/>
      <c r="BL63" s="301"/>
      <c r="BM63" s="301">
        <f t="shared" si="44"/>
        <v>1.7999999999999998</v>
      </c>
      <c r="BN63" s="301">
        <f t="shared" si="44"/>
        <v>0</v>
      </c>
      <c r="BO63" s="301"/>
      <c r="BP63" s="301">
        <f t="shared" si="44"/>
        <v>0.44999999999999996</v>
      </c>
      <c r="BQ63" s="302">
        <f t="shared" si="44"/>
        <v>0</v>
      </c>
    </row>
    <row r="64" spans="1:69" x14ac:dyDescent="0.25">
      <c r="A64" s="261" t="s">
        <v>1210</v>
      </c>
      <c r="B64" s="240"/>
      <c r="C64" s="240"/>
      <c r="D64" s="241"/>
      <c r="E64" s="242"/>
      <c r="F64" s="242"/>
      <c r="G64" s="242"/>
      <c r="H64" s="242"/>
      <c r="I64" s="242"/>
      <c r="J64" s="242"/>
      <c r="K64" s="242"/>
      <c r="L64" s="242"/>
      <c r="M64" s="240"/>
      <c r="N64" s="240"/>
      <c r="O64" s="240"/>
      <c r="P64" s="303"/>
      <c r="Q64" s="242"/>
      <c r="R64" s="242"/>
      <c r="S64" s="242"/>
      <c r="T64" s="242"/>
      <c r="U64" s="242"/>
      <c r="V64" s="242"/>
      <c r="W64" s="242"/>
      <c r="X64" s="240"/>
      <c r="Y64" s="240"/>
      <c r="Z64" s="240"/>
      <c r="AA64" s="242"/>
      <c r="AB64" s="242"/>
      <c r="AC64" s="242"/>
      <c r="AD64" s="242"/>
      <c r="AE64" s="242"/>
      <c r="AF64" s="242"/>
      <c r="AG64" s="303"/>
      <c r="AH64" s="242"/>
      <c r="AI64" s="240"/>
      <c r="AJ64" s="240"/>
      <c r="AK64" s="240"/>
      <c r="AL64" s="242">
        <f>SUM(AL54,AL59)/8</f>
        <v>3.5999999999999996</v>
      </c>
      <c r="AM64" s="242">
        <f t="shared" ref="AM64:BQ64" si="45">SUM(AM54,AM59)/8</f>
        <v>1.7999999999999998</v>
      </c>
      <c r="AN64" s="242">
        <f t="shared" si="45"/>
        <v>1.7999999999999998</v>
      </c>
      <c r="AO64" s="242">
        <f t="shared" si="45"/>
        <v>1.7999999999999998</v>
      </c>
      <c r="AP64" s="242"/>
      <c r="AQ64" s="242"/>
      <c r="AR64" s="242">
        <f t="shared" si="45"/>
        <v>1.7999999999999998</v>
      </c>
      <c r="AS64" s="242">
        <f t="shared" si="45"/>
        <v>1.7999999999999998</v>
      </c>
      <c r="AT64" s="242">
        <f t="shared" si="45"/>
        <v>1.7999999999999998</v>
      </c>
      <c r="AU64" s="242">
        <f t="shared" si="45"/>
        <v>0</v>
      </c>
      <c r="AV64" s="242">
        <f t="shared" si="45"/>
        <v>1.7999999999999998</v>
      </c>
      <c r="AW64" s="242"/>
      <c r="AX64" s="242"/>
      <c r="AY64" s="242">
        <f t="shared" si="45"/>
        <v>1.7999999999999998</v>
      </c>
      <c r="AZ64" s="242"/>
      <c r="BA64" s="242"/>
      <c r="BB64" s="242">
        <f t="shared" si="45"/>
        <v>1.7999999999999998</v>
      </c>
      <c r="BC64" s="242">
        <f t="shared" si="45"/>
        <v>0</v>
      </c>
      <c r="BD64" s="242"/>
      <c r="BE64" s="242"/>
      <c r="BF64" s="242">
        <f t="shared" si="45"/>
        <v>7.1999999999999993</v>
      </c>
      <c r="BG64" s="242"/>
      <c r="BH64" s="242"/>
      <c r="BI64" s="242">
        <f t="shared" si="45"/>
        <v>3.5999999999999996</v>
      </c>
      <c r="BJ64" s="242">
        <f t="shared" si="45"/>
        <v>3.5999999999999996</v>
      </c>
      <c r="BK64" s="242"/>
      <c r="BL64" s="242"/>
      <c r="BM64" s="242">
        <f t="shared" si="45"/>
        <v>7.1999999999999993</v>
      </c>
      <c r="BN64" s="242">
        <f t="shared" si="45"/>
        <v>0</v>
      </c>
      <c r="BO64" s="242"/>
      <c r="BP64" s="242">
        <f t="shared" si="45"/>
        <v>1.7999999999999998</v>
      </c>
      <c r="BQ64" s="268">
        <f t="shared" si="45"/>
        <v>0</v>
      </c>
    </row>
    <row r="65" spans="1:69" x14ac:dyDescent="0.25">
      <c r="A65" s="261" t="s">
        <v>1211</v>
      </c>
      <c r="B65" s="240"/>
      <c r="C65" s="240"/>
      <c r="D65" s="241"/>
      <c r="E65" s="242"/>
      <c r="F65" s="242"/>
      <c r="G65" s="242"/>
      <c r="H65" s="242"/>
      <c r="I65" s="242"/>
      <c r="J65" s="242"/>
      <c r="K65" s="242"/>
      <c r="L65" s="242"/>
      <c r="M65" s="240"/>
      <c r="N65" s="240"/>
      <c r="O65" s="240"/>
      <c r="P65" s="303"/>
      <c r="Q65" s="242"/>
      <c r="R65" s="242"/>
      <c r="S65" s="242"/>
      <c r="T65" s="242"/>
      <c r="U65" s="242"/>
      <c r="V65" s="242"/>
      <c r="W65" s="242"/>
      <c r="X65" s="240"/>
      <c r="Y65" s="240"/>
      <c r="Z65" s="240"/>
      <c r="AA65" s="242"/>
      <c r="AB65" s="242"/>
      <c r="AC65" s="242"/>
      <c r="AD65" s="242"/>
      <c r="AE65" s="242"/>
      <c r="AF65" s="242"/>
      <c r="AG65" s="303"/>
      <c r="AH65" s="242"/>
      <c r="AI65" s="240"/>
      <c r="AJ65" s="240"/>
      <c r="AK65" s="240"/>
      <c r="AL65" s="303">
        <f>SUM(AL55:AL56)/8</f>
        <v>1.4399999999999997</v>
      </c>
      <c r="AM65" s="303">
        <f t="shared" ref="AM65:BQ65" si="46">SUM(AM55:AM56)/8</f>
        <v>0.47999999999999993</v>
      </c>
      <c r="AN65" s="303">
        <f t="shared" si="46"/>
        <v>0.47999999999999993</v>
      </c>
      <c r="AO65" s="303">
        <f t="shared" si="46"/>
        <v>0.47999999999999993</v>
      </c>
      <c r="AP65" s="303"/>
      <c r="AQ65" s="303"/>
      <c r="AR65" s="303">
        <f t="shared" si="46"/>
        <v>0.47999999999999993</v>
      </c>
      <c r="AS65" s="303">
        <f t="shared" si="46"/>
        <v>0.47999999999999993</v>
      </c>
      <c r="AT65" s="303">
        <f t="shared" si="46"/>
        <v>0.47999999999999993</v>
      </c>
      <c r="AU65" s="303">
        <f t="shared" si="46"/>
        <v>0.47999999999999993</v>
      </c>
      <c r="AV65" s="303">
        <f t="shared" si="46"/>
        <v>0.47999999999999993</v>
      </c>
      <c r="AW65" s="303"/>
      <c r="AX65" s="303"/>
      <c r="AY65" s="303">
        <f t="shared" si="46"/>
        <v>0.47999999999999993</v>
      </c>
      <c r="AZ65" s="303"/>
      <c r="BA65" s="303"/>
      <c r="BB65" s="303">
        <f t="shared" si="46"/>
        <v>0.47999999999999993</v>
      </c>
      <c r="BC65" s="303">
        <f t="shared" si="46"/>
        <v>0.47999999999999993</v>
      </c>
      <c r="BD65" s="303"/>
      <c r="BE65" s="303"/>
      <c r="BF65" s="303">
        <f t="shared" si="46"/>
        <v>1.44</v>
      </c>
      <c r="BG65" s="303"/>
      <c r="BH65" s="303"/>
      <c r="BI65" s="303">
        <f t="shared" si="46"/>
        <v>0</v>
      </c>
      <c r="BJ65" s="303">
        <f t="shared" si="46"/>
        <v>0</v>
      </c>
      <c r="BK65" s="303"/>
      <c r="BL65" s="303"/>
      <c r="BM65" s="303">
        <f t="shared" si="46"/>
        <v>1.44</v>
      </c>
      <c r="BN65" s="303">
        <f t="shared" si="46"/>
        <v>0</v>
      </c>
      <c r="BO65" s="303"/>
      <c r="BP65" s="303">
        <f t="shared" si="46"/>
        <v>0.47999999999999993</v>
      </c>
      <c r="BQ65" s="304">
        <f t="shared" si="46"/>
        <v>0</v>
      </c>
    </row>
    <row r="66" spans="1:69" hidden="1" x14ac:dyDescent="0.25">
      <c r="A66" s="261" t="s">
        <v>1212</v>
      </c>
      <c r="B66" s="240"/>
      <c r="C66" s="240"/>
      <c r="D66" s="241"/>
      <c r="E66" s="242"/>
      <c r="F66" s="242"/>
      <c r="G66" s="242"/>
      <c r="H66" s="242"/>
      <c r="I66" s="242"/>
      <c r="J66" s="242"/>
      <c r="K66" s="242"/>
      <c r="L66" s="242"/>
      <c r="M66" s="240"/>
      <c r="N66" s="240"/>
      <c r="O66" s="240"/>
      <c r="P66" s="303"/>
      <c r="Q66" s="242"/>
      <c r="R66" s="242"/>
      <c r="S66" s="242"/>
      <c r="T66" s="242"/>
      <c r="U66" s="242"/>
      <c r="V66" s="242"/>
      <c r="W66" s="242"/>
      <c r="X66" s="240"/>
      <c r="Y66" s="240"/>
      <c r="Z66" s="240"/>
      <c r="AA66" s="242"/>
      <c r="AB66" s="242"/>
      <c r="AC66" s="242"/>
      <c r="AD66" s="242"/>
      <c r="AE66" s="242"/>
      <c r="AF66" s="242"/>
      <c r="AG66" s="303"/>
      <c r="AH66" s="242"/>
      <c r="AI66" s="240"/>
      <c r="AJ66" s="240"/>
      <c r="AK66" s="240"/>
      <c r="AL66" s="242">
        <f>($AK$46*AL42)/8</f>
        <v>3.5999999999999996</v>
      </c>
      <c r="AM66" s="242">
        <f t="shared" ref="AM66:BQ66" si="47">($AK$46*AM42)/8</f>
        <v>1.7999999999999998</v>
      </c>
      <c r="AN66" s="242">
        <f t="shared" si="47"/>
        <v>1.7999999999999998</v>
      </c>
      <c r="AO66" s="242">
        <f t="shared" si="47"/>
        <v>1.7999999999999998</v>
      </c>
      <c r="AP66" s="242"/>
      <c r="AQ66" s="242"/>
      <c r="AR66" s="242">
        <f t="shared" si="47"/>
        <v>1.7999999999999998</v>
      </c>
      <c r="AS66" s="242">
        <f t="shared" si="47"/>
        <v>1.7999999999999998</v>
      </c>
      <c r="AT66" s="242">
        <f t="shared" si="47"/>
        <v>1.7999999999999998</v>
      </c>
      <c r="AU66" s="242">
        <f t="shared" si="47"/>
        <v>0</v>
      </c>
      <c r="AV66" s="242">
        <f t="shared" si="47"/>
        <v>1.7999999999999998</v>
      </c>
      <c r="AW66" s="242"/>
      <c r="AX66" s="242"/>
      <c r="AY66" s="242">
        <f t="shared" si="47"/>
        <v>1.7999999999999998</v>
      </c>
      <c r="AZ66" s="242"/>
      <c r="BA66" s="242"/>
      <c r="BB66" s="242">
        <f t="shared" si="47"/>
        <v>1.7999999999999998</v>
      </c>
      <c r="BC66" s="242">
        <f t="shared" si="47"/>
        <v>0</v>
      </c>
      <c r="BD66" s="242"/>
      <c r="BE66" s="242"/>
      <c r="BF66" s="242">
        <f t="shared" si="47"/>
        <v>5.3999999999999995</v>
      </c>
      <c r="BG66" s="242"/>
      <c r="BH66" s="242"/>
      <c r="BI66" s="242">
        <f t="shared" si="47"/>
        <v>0</v>
      </c>
      <c r="BJ66" s="242">
        <f t="shared" si="47"/>
        <v>0</v>
      </c>
      <c r="BK66" s="242"/>
      <c r="BL66" s="242"/>
      <c r="BM66" s="242">
        <f t="shared" si="47"/>
        <v>5.3999999999999995</v>
      </c>
      <c r="BN66" s="242">
        <f t="shared" si="47"/>
        <v>0</v>
      </c>
      <c r="BO66" s="242"/>
      <c r="BP66" s="242">
        <f t="shared" si="47"/>
        <v>1.7999999999999998</v>
      </c>
      <c r="BQ66" s="268">
        <f t="shared" si="47"/>
        <v>0</v>
      </c>
    </row>
    <row r="67" spans="1:69" ht="15.75" thickBot="1" x14ac:dyDescent="0.3">
      <c r="A67" s="270" t="s">
        <v>1213</v>
      </c>
      <c r="B67" s="250"/>
      <c r="C67" s="250"/>
      <c r="D67" s="251"/>
      <c r="E67" s="252">
        <f>E42+E61</f>
        <v>3.2</v>
      </c>
      <c r="F67" s="252">
        <f t="shared" ref="F67:L67" si="48">F58+F61</f>
        <v>7.56</v>
      </c>
      <c r="G67" s="252">
        <f t="shared" si="48"/>
        <v>9.8000000000000007</v>
      </c>
      <c r="H67" s="252">
        <f t="shared" si="48"/>
        <v>11.76</v>
      </c>
      <c r="I67" s="252">
        <f t="shared" si="48"/>
        <v>16</v>
      </c>
      <c r="J67" s="252">
        <f t="shared" si="48"/>
        <v>18</v>
      </c>
      <c r="K67" s="252">
        <f t="shared" si="48"/>
        <v>18.240000000000002</v>
      </c>
      <c r="L67" s="252">
        <f t="shared" si="48"/>
        <v>16</v>
      </c>
      <c r="M67" s="250"/>
      <c r="N67" s="250"/>
      <c r="O67" s="251"/>
      <c r="P67" s="252">
        <f>P42+P61</f>
        <v>0.47999999999999993</v>
      </c>
      <c r="Q67" s="252">
        <f t="shared" ref="Q67:V67" si="49">Q58+Q61</f>
        <v>3.5906000000000002</v>
      </c>
      <c r="R67" s="252">
        <f t="shared" si="49"/>
        <v>10.638999999999999</v>
      </c>
      <c r="S67" s="252">
        <f t="shared" si="49"/>
        <v>11.228599999999998</v>
      </c>
      <c r="T67" s="252">
        <f t="shared" si="49"/>
        <v>10.508599999999998</v>
      </c>
      <c r="U67" s="252">
        <f t="shared" si="49"/>
        <v>7.020999999999999</v>
      </c>
      <c r="V67" s="252">
        <f t="shared" si="49"/>
        <v>5.8209999999999988</v>
      </c>
      <c r="W67" s="252"/>
      <c r="X67" s="250"/>
      <c r="Y67" s="250"/>
      <c r="Z67" s="251"/>
      <c r="AA67" s="252">
        <f>AA42+AA61</f>
        <v>0.47999999999999993</v>
      </c>
      <c r="AB67" s="252">
        <f t="shared" ref="AB67:AG67" si="50">AB58+AB61</f>
        <v>4.12704</v>
      </c>
      <c r="AC67" s="252">
        <f t="shared" si="50"/>
        <v>10.6464</v>
      </c>
      <c r="AD67" s="252">
        <f t="shared" si="50"/>
        <v>11.228159999999999</v>
      </c>
      <c r="AE67" s="252">
        <f t="shared" si="50"/>
        <v>10.508159999999998</v>
      </c>
      <c r="AF67" s="252">
        <f t="shared" si="50"/>
        <v>7.0175999999999989</v>
      </c>
      <c r="AG67" s="252">
        <f t="shared" si="50"/>
        <v>5.8175999999999988</v>
      </c>
      <c r="AH67" s="252"/>
      <c r="AI67" s="250"/>
      <c r="AJ67" s="250"/>
      <c r="AK67" s="251"/>
      <c r="AL67" s="252">
        <f>SUM(AL63:AL65)</f>
        <v>6.3899999999999988</v>
      </c>
      <c r="AM67" s="252">
        <f t="shared" ref="AM67:BQ67" si="51">SUM(AM63:AM65)</f>
        <v>2.73</v>
      </c>
      <c r="AN67" s="252">
        <f t="shared" si="51"/>
        <v>2.73</v>
      </c>
      <c r="AO67" s="252">
        <f t="shared" si="51"/>
        <v>2.73</v>
      </c>
      <c r="AP67" s="252"/>
      <c r="AQ67" s="252"/>
      <c r="AR67" s="252">
        <f t="shared" si="51"/>
        <v>2.73</v>
      </c>
      <c r="AS67" s="252">
        <f t="shared" si="51"/>
        <v>2.73</v>
      </c>
      <c r="AT67" s="252">
        <f t="shared" si="51"/>
        <v>2.73</v>
      </c>
      <c r="AU67" s="252">
        <f t="shared" si="51"/>
        <v>0.92999999999999994</v>
      </c>
      <c r="AV67" s="252">
        <f t="shared" si="51"/>
        <v>2.73</v>
      </c>
      <c r="AW67" s="252"/>
      <c r="AX67" s="252"/>
      <c r="AY67" s="252">
        <f t="shared" si="51"/>
        <v>2.73</v>
      </c>
      <c r="AZ67" s="252"/>
      <c r="BA67" s="252"/>
      <c r="BB67" s="252">
        <f t="shared" si="51"/>
        <v>2.73</v>
      </c>
      <c r="BC67" s="252">
        <f t="shared" si="51"/>
        <v>0.92999999999999994</v>
      </c>
      <c r="BD67" s="252"/>
      <c r="BE67" s="252"/>
      <c r="BF67" s="252">
        <f t="shared" si="51"/>
        <v>10.44</v>
      </c>
      <c r="BG67" s="252"/>
      <c r="BH67" s="252"/>
      <c r="BI67" s="252">
        <f t="shared" si="51"/>
        <v>4.5</v>
      </c>
      <c r="BJ67" s="252">
        <f t="shared" si="51"/>
        <v>4.5</v>
      </c>
      <c r="BK67" s="252"/>
      <c r="BL67" s="252"/>
      <c r="BM67" s="252">
        <f t="shared" si="51"/>
        <v>10.44</v>
      </c>
      <c r="BN67" s="252">
        <f t="shared" si="51"/>
        <v>0</v>
      </c>
      <c r="BO67" s="252"/>
      <c r="BP67" s="252">
        <f t="shared" si="51"/>
        <v>2.73</v>
      </c>
      <c r="BQ67" s="273">
        <f t="shared" si="51"/>
        <v>0</v>
      </c>
    </row>
    <row r="68" spans="1:69" x14ac:dyDescent="0.25">
      <c r="A68" s="266" t="s">
        <v>1214</v>
      </c>
      <c r="B68" s="233"/>
      <c r="C68" s="233"/>
      <c r="D68" s="234"/>
      <c r="E68" s="234">
        <v>2</v>
      </c>
      <c r="F68" s="234">
        <v>3</v>
      </c>
      <c r="G68" s="234">
        <v>3</v>
      </c>
      <c r="H68" s="234">
        <v>3</v>
      </c>
      <c r="I68" s="234">
        <v>3</v>
      </c>
      <c r="J68" s="234">
        <v>6</v>
      </c>
      <c r="K68" s="234">
        <v>6</v>
      </c>
      <c r="L68" s="234">
        <v>6</v>
      </c>
      <c r="M68" s="233"/>
      <c r="N68" s="233"/>
      <c r="O68" s="233"/>
      <c r="P68" s="234">
        <v>2</v>
      </c>
      <c r="Q68" s="234">
        <v>3</v>
      </c>
      <c r="R68" s="234">
        <v>3</v>
      </c>
      <c r="S68" s="234">
        <v>3</v>
      </c>
      <c r="T68" s="234">
        <v>3</v>
      </c>
      <c r="U68" s="234">
        <v>6</v>
      </c>
      <c r="V68" s="234">
        <v>6</v>
      </c>
      <c r="W68" s="234">
        <v>6</v>
      </c>
      <c r="X68" s="233"/>
      <c r="Y68" s="233"/>
      <c r="Z68" s="233"/>
      <c r="AA68" s="234">
        <v>2</v>
      </c>
      <c r="AB68" s="234">
        <v>3</v>
      </c>
      <c r="AC68" s="234">
        <v>3</v>
      </c>
      <c r="AD68" s="234">
        <v>3</v>
      </c>
      <c r="AE68" s="234">
        <v>3</v>
      </c>
      <c r="AF68" s="234">
        <v>6</v>
      </c>
      <c r="AG68" s="234">
        <v>6</v>
      </c>
      <c r="AH68" s="234">
        <v>6</v>
      </c>
      <c r="AI68" s="233"/>
      <c r="AJ68" s="233"/>
      <c r="AK68" s="233"/>
      <c r="AL68" s="234">
        <v>2</v>
      </c>
      <c r="AM68" s="234">
        <v>2</v>
      </c>
      <c r="AN68" s="234">
        <v>2</v>
      </c>
      <c r="AO68" s="234">
        <v>2</v>
      </c>
      <c r="AP68" s="234"/>
      <c r="AQ68" s="234"/>
      <c r="AR68" s="234">
        <v>2</v>
      </c>
      <c r="AS68" s="234">
        <v>2</v>
      </c>
      <c r="AT68" s="234">
        <v>2</v>
      </c>
      <c r="AU68" s="234">
        <v>2</v>
      </c>
      <c r="AV68" s="234">
        <v>2</v>
      </c>
      <c r="AW68" s="234"/>
      <c r="AX68" s="234"/>
      <c r="AY68" s="234">
        <v>2</v>
      </c>
      <c r="AZ68" s="234"/>
      <c r="BA68" s="234"/>
      <c r="BB68" s="234">
        <v>2</v>
      </c>
      <c r="BC68" s="234">
        <v>2</v>
      </c>
      <c r="BD68" s="234"/>
      <c r="BE68" s="234"/>
      <c r="BF68" s="234">
        <v>2</v>
      </c>
      <c r="BG68" s="234"/>
      <c r="BH68" s="234"/>
      <c r="BI68" s="234">
        <v>2</v>
      </c>
      <c r="BJ68" s="234">
        <v>2</v>
      </c>
      <c r="BK68" s="234"/>
      <c r="BL68" s="234"/>
      <c r="BM68" s="234">
        <v>2</v>
      </c>
      <c r="BN68" s="234">
        <v>2</v>
      </c>
      <c r="BO68" s="234"/>
      <c r="BP68" s="234">
        <v>2</v>
      </c>
      <c r="BQ68" s="305">
        <v>2</v>
      </c>
    </row>
    <row r="69" spans="1:69" x14ac:dyDescent="0.25">
      <c r="A69" s="261" t="s">
        <v>1215</v>
      </c>
      <c r="B69" s="240"/>
      <c r="C69" s="240"/>
      <c r="D69" s="241"/>
      <c r="E69" s="242">
        <f t="shared" ref="E69:L69" si="52">E67-E68</f>
        <v>1.2000000000000002</v>
      </c>
      <c r="F69" s="242">
        <f t="shared" si="52"/>
        <v>4.5599999999999996</v>
      </c>
      <c r="G69" s="242">
        <f t="shared" si="52"/>
        <v>6.8000000000000007</v>
      </c>
      <c r="H69" s="242">
        <f t="shared" si="52"/>
        <v>8.76</v>
      </c>
      <c r="I69" s="242">
        <f t="shared" si="52"/>
        <v>13</v>
      </c>
      <c r="J69" s="242">
        <f t="shared" si="52"/>
        <v>12</v>
      </c>
      <c r="K69" s="242">
        <f t="shared" si="52"/>
        <v>12.240000000000002</v>
      </c>
      <c r="L69" s="242">
        <f t="shared" si="52"/>
        <v>10</v>
      </c>
      <c r="M69" s="240"/>
      <c r="N69" s="240"/>
      <c r="O69" s="240"/>
      <c r="P69" s="242">
        <f t="shared" ref="P69:W69" si="53">P67-P68</f>
        <v>-1.52</v>
      </c>
      <c r="Q69" s="242">
        <f t="shared" si="53"/>
        <v>0.59060000000000024</v>
      </c>
      <c r="R69" s="242">
        <f t="shared" si="53"/>
        <v>7.6389999999999993</v>
      </c>
      <c r="S69" s="242">
        <f t="shared" si="53"/>
        <v>8.2285999999999984</v>
      </c>
      <c r="T69" s="242">
        <f t="shared" si="53"/>
        <v>7.5085999999999977</v>
      </c>
      <c r="U69" s="242">
        <f t="shared" si="53"/>
        <v>1.020999999999999</v>
      </c>
      <c r="V69" s="242">
        <f t="shared" si="53"/>
        <v>-0.17900000000000116</v>
      </c>
      <c r="W69" s="242">
        <f t="shared" si="53"/>
        <v>-6</v>
      </c>
      <c r="X69" s="240"/>
      <c r="Y69" s="240"/>
      <c r="Z69" s="240"/>
      <c r="AA69" s="242">
        <f t="shared" ref="AA69:AH69" si="54">AA67-AA68</f>
        <v>-1.52</v>
      </c>
      <c r="AB69" s="242">
        <f t="shared" si="54"/>
        <v>1.12704</v>
      </c>
      <c r="AC69" s="242">
        <f t="shared" si="54"/>
        <v>7.6463999999999999</v>
      </c>
      <c r="AD69" s="242">
        <f t="shared" si="54"/>
        <v>8.228159999999999</v>
      </c>
      <c r="AE69" s="242">
        <f t="shared" si="54"/>
        <v>7.5081599999999984</v>
      </c>
      <c r="AF69" s="242">
        <f t="shared" si="54"/>
        <v>1.0175999999999989</v>
      </c>
      <c r="AG69" s="242">
        <f t="shared" si="54"/>
        <v>-0.18240000000000123</v>
      </c>
      <c r="AH69" s="242">
        <f t="shared" si="54"/>
        <v>-6</v>
      </c>
      <c r="AI69" s="240"/>
      <c r="AJ69" s="240"/>
      <c r="AK69" s="240"/>
      <c r="AL69" s="306">
        <f>AL64-AL68</f>
        <v>1.5999999999999996</v>
      </c>
      <c r="AM69" s="242">
        <f t="shared" ref="AM69:BQ69" si="55">AM64-AM68</f>
        <v>-0.20000000000000018</v>
      </c>
      <c r="AN69" s="242">
        <f t="shared" si="55"/>
        <v>-0.20000000000000018</v>
      </c>
      <c r="AO69" s="242">
        <f t="shared" si="55"/>
        <v>-0.20000000000000018</v>
      </c>
      <c r="AP69" s="242"/>
      <c r="AQ69" s="242"/>
      <c r="AR69" s="242">
        <f t="shared" si="55"/>
        <v>-0.20000000000000018</v>
      </c>
      <c r="AS69" s="242">
        <f t="shared" si="55"/>
        <v>-0.20000000000000018</v>
      </c>
      <c r="AT69" s="242">
        <f t="shared" si="55"/>
        <v>-0.20000000000000018</v>
      </c>
      <c r="AU69" s="242">
        <f t="shared" si="55"/>
        <v>-2</v>
      </c>
      <c r="AV69" s="242">
        <f t="shared" si="55"/>
        <v>-0.20000000000000018</v>
      </c>
      <c r="AW69" s="242"/>
      <c r="AX69" s="242"/>
      <c r="AY69" s="242">
        <f t="shared" si="55"/>
        <v>-0.20000000000000018</v>
      </c>
      <c r="AZ69" s="242"/>
      <c r="BA69" s="242"/>
      <c r="BB69" s="242">
        <f t="shared" si="55"/>
        <v>-0.20000000000000018</v>
      </c>
      <c r="BC69" s="242">
        <f t="shared" si="55"/>
        <v>-2</v>
      </c>
      <c r="BD69" s="242"/>
      <c r="BE69" s="242"/>
      <c r="BF69" s="306">
        <f t="shared" si="55"/>
        <v>5.1999999999999993</v>
      </c>
      <c r="BG69" s="242"/>
      <c r="BH69" s="242"/>
      <c r="BI69" s="306">
        <f t="shared" si="55"/>
        <v>1.5999999999999996</v>
      </c>
      <c r="BJ69" s="306">
        <f t="shared" si="55"/>
        <v>1.5999999999999996</v>
      </c>
      <c r="BK69" s="242"/>
      <c r="BL69" s="242"/>
      <c r="BM69" s="306">
        <f t="shared" si="55"/>
        <v>5.1999999999999993</v>
      </c>
      <c r="BN69" s="242">
        <f t="shared" si="55"/>
        <v>-2</v>
      </c>
      <c r="BO69" s="242"/>
      <c r="BP69" s="242">
        <f t="shared" si="55"/>
        <v>-0.20000000000000018</v>
      </c>
      <c r="BQ69" s="268">
        <f t="shared" si="55"/>
        <v>-2</v>
      </c>
    </row>
    <row r="70" spans="1:69" x14ac:dyDescent="0.25">
      <c r="A70" s="274" t="s">
        <v>1216</v>
      </c>
      <c r="B70" s="256"/>
      <c r="C70" s="256"/>
      <c r="D70" s="257"/>
      <c r="E70" s="257">
        <v>2</v>
      </c>
      <c r="F70" s="257">
        <v>3</v>
      </c>
      <c r="G70" s="257">
        <v>3</v>
      </c>
      <c r="H70" s="257">
        <v>3</v>
      </c>
      <c r="I70" s="257">
        <v>3</v>
      </c>
      <c r="J70" s="257">
        <v>6</v>
      </c>
      <c r="K70" s="257">
        <v>6</v>
      </c>
      <c r="L70" s="257">
        <v>6</v>
      </c>
      <c r="M70" s="256"/>
      <c r="N70" s="256"/>
      <c r="O70" s="256"/>
      <c r="P70" s="257">
        <v>2</v>
      </c>
      <c r="Q70" s="257">
        <v>3</v>
      </c>
      <c r="R70" s="257">
        <v>3</v>
      </c>
      <c r="S70" s="257">
        <v>3</v>
      </c>
      <c r="T70" s="257">
        <v>3</v>
      </c>
      <c r="U70" s="257">
        <v>6</v>
      </c>
      <c r="V70" s="257">
        <v>6</v>
      </c>
      <c r="W70" s="257">
        <v>6</v>
      </c>
      <c r="X70" s="256"/>
      <c r="Y70" s="256"/>
      <c r="Z70" s="256"/>
      <c r="AA70" s="257">
        <v>2</v>
      </c>
      <c r="AB70" s="257">
        <v>3</v>
      </c>
      <c r="AC70" s="257">
        <v>3</v>
      </c>
      <c r="AD70" s="257">
        <v>3</v>
      </c>
      <c r="AE70" s="257">
        <v>3</v>
      </c>
      <c r="AF70" s="257">
        <v>6</v>
      </c>
      <c r="AG70" s="257">
        <v>6</v>
      </c>
      <c r="AH70" s="257">
        <v>6</v>
      </c>
      <c r="AI70" s="256"/>
      <c r="AJ70" s="256"/>
      <c r="AK70" s="256"/>
      <c r="AL70" s="257">
        <v>2</v>
      </c>
      <c r="AM70" s="257">
        <v>2</v>
      </c>
      <c r="AN70" s="257">
        <v>2</v>
      </c>
      <c r="AO70" s="257">
        <v>2</v>
      </c>
      <c r="AP70" s="257"/>
      <c r="AQ70" s="257"/>
      <c r="AR70" s="257">
        <v>2</v>
      </c>
      <c r="AS70" s="257">
        <v>2</v>
      </c>
      <c r="AT70" s="257">
        <v>2</v>
      </c>
      <c r="AU70" s="257">
        <v>2</v>
      </c>
      <c r="AV70" s="257">
        <v>2</v>
      </c>
      <c r="AW70" s="257"/>
      <c r="AX70" s="257"/>
      <c r="AY70" s="257">
        <v>2</v>
      </c>
      <c r="AZ70" s="257"/>
      <c r="BA70" s="257"/>
      <c r="BB70" s="257">
        <v>2</v>
      </c>
      <c r="BC70" s="257">
        <v>2</v>
      </c>
      <c r="BD70" s="257"/>
      <c r="BE70" s="257"/>
      <c r="BF70" s="257">
        <v>2</v>
      </c>
      <c r="BG70" s="257"/>
      <c r="BH70" s="257"/>
      <c r="BI70" s="257">
        <v>2</v>
      </c>
      <c r="BJ70" s="257">
        <v>2</v>
      </c>
      <c r="BK70" s="257"/>
      <c r="BL70" s="257"/>
      <c r="BM70" s="257">
        <v>2</v>
      </c>
      <c r="BN70" s="257">
        <v>2</v>
      </c>
      <c r="BO70" s="257"/>
      <c r="BP70" s="257">
        <v>2</v>
      </c>
      <c r="BQ70" s="307">
        <v>2</v>
      </c>
    </row>
    <row r="71" spans="1:69" x14ac:dyDescent="0.25">
      <c r="A71" s="261" t="s">
        <v>1217</v>
      </c>
      <c r="B71" s="240"/>
      <c r="C71" s="240"/>
      <c r="D71" s="241"/>
      <c r="E71" s="242">
        <f t="shared" ref="E71:L71" si="56">E69-E70</f>
        <v>-0.79999999999999982</v>
      </c>
      <c r="F71" s="242">
        <f t="shared" si="56"/>
        <v>1.5599999999999996</v>
      </c>
      <c r="G71" s="242">
        <f t="shared" si="56"/>
        <v>3.8000000000000007</v>
      </c>
      <c r="H71" s="242">
        <f t="shared" si="56"/>
        <v>5.76</v>
      </c>
      <c r="I71" s="242">
        <f t="shared" si="56"/>
        <v>10</v>
      </c>
      <c r="J71" s="242">
        <f t="shared" si="56"/>
        <v>6</v>
      </c>
      <c r="K71" s="242">
        <f t="shared" si="56"/>
        <v>6.240000000000002</v>
      </c>
      <c r="L71" s="242">
        <f t="shared" si="56"/>
        <v>4</v>
      </c>
      <c r="M71" s="240"/>
      <c r="N71" s="240"/>
      <c r="O71" s="240"/>
      <c r="P71" s="242">
        <f t="shared" ref="P71:W71" si="57">P69-P70</f>
        <v>-3.52</v>
      </c>
      <c r="Q71" s="242">
        <f t="shared" si="57"/>
        <v>-2.4093999999999998</v>
      </c>
      <c r="R71" s="242">
        <f t="shared" si="57"/>
        <v>4.6389999999999993</v>
      </c>
      <c r="S71" s="242">
        <f t="shared" si="57"/>
        <v>5.2285999999999984</v>
      </c>
      <c r="T71" s="242">
        <f t="shared" si="57"/>
        <v>4.5085999999999977</v>
      </c>
      <c r="U71" s="242">
        <f t="shared" si="57"/>
        <v>-4.979000000000001</v>
      </c>
      <c r="V71" s="242">
        <f t="shared" si="57"/>
        <v>-6.1790000000000012</v>
      </c>
      <c r="W71" s="242">
        <f t="shared" si="57"/>
        <v>-12</v>
      </c>
      <c r="X71" s="240"/>
      <c r="Y71" s="240"/>
      <c r="Z71" s="240"/>
      <c r="AA71" s="242">
        <f t="shared" ref="AA71:AH71" si="58">AA69-AA70</f>
        <v>-3.52</v>
      </c>
      <c r="AB71" s="242">
        <f t="shared" si="58"/>
        <v>-1.87296</v>
      </c>
      <c r="AC71" s="242">
        <f t="shared" si="58"/>
        <v>4.6463999999999999</v>
      </c>
      <c r="AD71" s="242">
        <f t="shared" si="58"/>
        <v>5.228159999999999</v>
      </c>
      <c r="AE71" s="242">
        <f t="shared" si="58"/>
        <v>4.5081599999999984</v>
      </c>
      <c r="AF71" s="242">
        <f t="shared" si="58"/>
        <v>-4.9824000000000011</v>
      </c>
      <c r="AG71" s="242">
        <f t="shared" si="58"/>
        <v>-6.1824000000000012</v>
      </c>
      <c r="AH71" s="242">
        <f t="shared" si="58"/>
        <v>-12</v>
      </c>
      <c r="AI71" s="240"/>
      <c r="AJ71" s="240"/>
      <c r="AK71" s="240"/>
      <c r="AL71" s="303">
        <f>AL65-AL70</f>
        <v>-0.56000000000000028</v>
      </c>
      <c r="AM71" s="303">
        <f t="shared" ref="AM71:BQ71" si="59">AM65-AM70</f>
        <v>-1.52</v>
      </c>
      <c r="AN71" s="303">
        <f t="shared" si="59"/>
        <v>-1.52</v>
      </c>
      <c r="AO71" s="303">
        <f t="shared" si="59"/>
        <v>-1.52</v>
      </c>
      <c r="AP71" s="303"/>
      <c r="AQ71" s="303"/>
      <c r="AR71" s="303">
        <f t="shared" si="59"/>
        <v>-1.52</v>
      </c>
      <c r="AS71" s="303">
        <f t="shared" si="59"/>
        <v>-1.52</v>
      </c>
      <c r="AT71" s="303">
        <f t="shared" si="59"/>
        <v>-1.52</v>
      </c>
      <c r="AU71" s="303">
        <f t="shared" si="59"/>
        <v>-1.52</v>
      </c>
      <c r="AV71" s="303">
        <f t="shared" si="59"/>
        <v>-1.52</v>
      </c>
      <c r="AW71" s="303"/>
      <c r="AX71" s="303"/>
      <c r="AY71" s="303">
        <f t="shared" si="59"/>
        <v>-1.52</v>
      </c>
      <c r="AZ71" s="303"/>
      <c r="BA71" s="303"/>
      <c r="BB71" s="303">
        <f t="shared" si="59"/>
        <v>-1.52</v>
      </c>
      <c r="BC71" s="303">
        <f t="shared" si="59"/>
        <v>-1.52</v>
      </c>
      <c r="BD71" s="303"/>
      <c r="BE71" s="303"/>
      <c r="BF71" s="303">
        <f t="shared" si="59"/>
        <v>-0.56000000000000005</v>
      </c>
      <c r="BG71" s="303"/>
      <c r="BH71" s="303"/>
      <c r="BI71" s="303">
        <f t="shared" si="59"/>
        <v>-2</v>
      </c>
      <c r="BJ71" s="303">
        <f t="shared" si="59"/>
        <v>-2</v>
      </c>
      <c r="BK71" s="303"/>
      <c r="BL71" s="303"/>
      <c r="BM71" s="303">
        <f t="shared" si="59"/>
        <v>-0.56000000000000005</v>
      </c>
      <c r="BN71" s="303">
        <f t="shared" si="59"/>
        <v>-2</v>
      </c>
      <c r="BO71" s="303"/>
      <c r="BP71" s="303">
        <f t="shared" si="59"/>
        <v>-1.52</v>
      </c>
      <c r="BQ71" s="304">
        <f t="shared" si="59"/>
        <v>-2</v>
      </c>
    </row>
    <row r="72" spans="1:69" x14ac:dyDescent="0.25">
      <c r="A72" s="274" t="s">
        <v>1218</v>
      </c>
      <c r="B72" s="256"/>
      <c r="C72" s="256"/>
      <c r="D72" s="257"/>
      <c r="E72" s="257">
        <v>2</v>
      </c>
      <c r="F72" s="257">
        <v>3</v>
      </c>
      <c r="G72" s="257">
        <v>3</v>
      </c>
      <c r="H72" s="257">
        <v>3</v>
      </c>
      <c r="I72" s="257">
        <v>3</v>
      </c>
      <c r="J72" s="257">
        <v>6</v>
      </c>
      <c r="K72" s="257">
        <v>6</v>
      </c>
      <c r="L72" s="257">
        <v>6</v>
      </c>
      <c r="M72" s="256"/>
      <c r="N72" s="256"/>
      <c r="O72" s="256"/>
      <c r="P72" s="257">
        <v>2</v>
      </c>
      <c r="Q72" s="257">
        <v>3</v>
      </c>
      <c r="R72" s="257">
        <v>3</v>
      </c>
      <c r="S72" s="257">
        <v>3</v>
      </c>
      <c r="T72" s="257">
        <v>3</v>
      </c>
      <c r="U72" s="257">
        <v>6</v>
      </c>
      <c r="V72" s="257">
        <v>6</v>
      </c>
      <c r="W72" s="257">
        <v>6</v>
      </c>
      <c r="X72" s="256"/>
      <c r="Y72" s="256"/>
      <c r="Z72" s="256"/>
      <c r="AA72" s="257">
        <v>2</v>
      </c>
      <c r="AB72" s="257">
        <v>3</v>
      </c>
      <c r="AC72" s="257">
        <v>3</v>
      </c>
      <c r="AD72" s="257">
        <v>3</v>
      </c>
      <c r="AE72" s="257">
        <v>3</v>
      </c>
      <c r="AF72" s="257">
        <v>6</v>
      </c>
      <c r="AG72" s="257">
        <v>6</v>
      </c>
      <c r="AH72" s="257">
        <v>6</v>
      </c>
      <c r="AI72" s="256"/>
      <c r="AJ72" s="256"/>
      <c r="AK72" s="256"/>
      <c r="AL72" s="257">
        <v>0.5</v>
      </c>
      <c r="AM72" s="257">
        <v>0.5</v>
      </c>
      <c r="AN72" s="257">
        <v>0.5</v>
      </c>
      <c r="AO72" s="257">
        <v>0.5</v>
      </c>
      <c r="AP72" s="257"/>
      <c r="AQ72" s="257"/>
      <c r="AR72" s="257">
        <v>0.5</v>
      </c>
      <c r="AS72" s="257">
        <v>0.5</v>
      </c>
      <c r="AT72" s="257">
        <v>0.5</v>
      </c>
      <c r="AU72" s="257">
        <v>0.5</v>
      </c>
      <c r="AV72" s="257">
        <v>0.5</v>
      </c>
      <c r="AW72" s="257"/>
      <c r="AX72" s="257"/>
      <c r="AY72" s="257">
        <v>0.5</v>
      </c>
      <c r="AZ72" s="257"/>
      <c r="BA72" s="257"/>
      <c r="BB72" s="257">
        <v>0.5</v>
      </c>
      <c r="BC72" s="257">
        <v>0.5</v>
      </c>
      <c r="BD72" s="257"/>
      <c r="BE72" s="257"/>
      <c r="BF72" s="257">
        <v>0.5</v>
      </c>
      <c r="BG72" s="257"/>
      <c r="BH72" s="257"/>
      <c r="BI72" s="257">
        <v>0.5</v>
      </c>
      <c r="BJ72" s="257">
        <v>0.5</v>
      </c>
      <c r="BK72" s="257"/>
      <c r="BL72" s="257"/>
      <c r="BM72" s="257">
        <v>0.5</v>
      </c>
      <c r="BN72" s="257">
        <v>0.5</v>
      </c>
      <c r="BO72" s="257"/>
      <c r="BP72" s="257">
        <v>0.5</v>
      </c>
      <c r="BQ72" s="307">
        <v>0.5</v>
      </c>
    </row>
    <row r="73" spans="1:69" ht="15.75" thickBot="1" x14ac:dyDescent="0.3">
      <c r="A73" s="270" t="s">
        <v>1219</v>
      </c>
      <c r="B73" s="250"/>
      <c r="C73" s="250"/>
      <c r="D73" s="251"/>
      <c r="E73" s="252">
        <f t="shared" ref="E73:L73" si="60">E71-E72</f>
        <v>-2.8</v>
      </c>
      <c r="F73" s="252">
        <f t="shared" si="60"/>
        <v>-1.4400000000000004</v>
      </c>
      <c r="G73" s="252">
        <f t="shared" si="60"/>
        <v>0.80000000000000071</v>
      </c>
      <c r="H73" s="252">
        <f t="shared" si="60"/>
        <v>2.76</v>
      </c>
      <c r="I73" s="252">
        <f t="shared" si="60"/>
        <v>7</v>
      </c>
      <c r="J73" s="252">
        <f t="shared" si="60"/>
        <v>0</v>
      </c>
      <c r="K73" s="252">
        <f t="shared" si="60"/>
        <v>0.24000000000000199</v>
      </c>
      <c r="L73" s="252">
        <f t="shared" si="60"/>
        <v>-2</v>
      </c>
      <c r="M73" s="250"/>
      <c r="N73" s="250"/>
      <c r="O73" s="250"/>
      <c r="P73" s="252">
        <f t="shared" ref="P73:W73" si="61">P71-P72</f>
        <v>-5.52</v>
      </c>
      <c r="Q73" s="252">
        <f t="shared" si="61"/>
        <v>-5.4093999999999998</v>
      </c>
      <c r="R73" s="252">
        <f t="shared" si="61"/>
        <v>1.6389999999999993</v>
      </c>
      <c r="S73" s="252">
        <f t="shared" si="61"/>
        <v>2.2285999999999984</v>
      </c>
      <c r="T73" s="252">
        <f t="shared" si="61"/>
        <v>1.5085999999999977</v>
      </c>
      <c r="U73" s="252">
        <f t="shared" si="61"/>
        <v>-10.979000000000001</v>
      </c>
      <c r="V73" s="252">
        <f t="shared" si="61"/>
        <v>-12.179000000000002</v>
      </c>
      <c r="W73" s="252">
        <f t="shared" si="61"/>
        <v>-18</v>
      </c>
      <c r="X73" s="250"/>
      <c r="Y73" s="250"/>
      <c r="Z73" s="250"/>
      <c r="AA73" s="252">
        <f t="shared" ref="AA73:AH73" si="62">AA71-AA72</f>
        <v>-5.52</v>
      </c>
      <c r="AB73" s="252">
        <f t="shared" si="62"/>
        <v>-4.87296</v>
      </c>
      <c r="AC73" s="252">
        <f t="shared" si="62"/>
        <v>1.6463999999999999</v>
      </c>
      <c r="AD73" s="252">
        <f t="shared" si="62"/>
        <v>2.228159999999999</v>
      </c>
      <c r="AE73" s="252">
        <f t="shared" si="62"/>
        <v>1.5081599999999984</v>
      </c>
      <c r="AF73" s="252">
        <f t="shared" si="62"/>
        <v>-10.982400000000002</v>
      </c>
      <c r="AG73" s="252">
        <f t="shared" si="62"/>
        <v>-12.182400000000001</v>
      </c>
      <c r="AH73" s="252">
        <f t="shared" si="62"/>
        <v>-18</v>
      </c>
      <c r="AI73" s="250"/>
      <c r="AJ73" s="250"/>
      <c r="AK73" s="250"/>
      <c r="AL73" s="299">
        <f>AL72-AL63</f>
        <v>-0.84999999999999987</v>
      </c>
      <c r="AM73" s="299">
        <f>AM72-AM63</f>
        <v>5.0000000000000044E-2</v>
      </c>
      <c r="AN73" s="299">
        <f>AN72-AN63</f>
        <v>5.0000000000000044E-2</v>
      </c>
      <c r="AO73" s="299">
        <f>AO72-AO63</f>
        <v>5.0000000000000044E-2</v>
      </c>
      <c r="AP73" s="299"/>
      <c r="AQ73" s="299"/>
      <c r="AR73" s="299">
        <f>AR72-AR63</f>
        <v>5.0000000000000044E-2</v>
      </c>
      <c r="AS73" s="299">
        <f>AS72-AS63</f>
        <v>5.0000000000000044E-2</v>
      </c>
      <c r="AT73" s="299">
        <f>AT72-AT63</f>
        <v>5.0000000000000044E-2</v>
      </c>
      <c r="AU73" s="299">
        <f>AU72-AU63</f>
        <v>5.0000000000000044E-2</v>
      </c>
      <c r="AV73" s="299">
        <f>AV72-AV63</f>
        <v>5.0000000000000044E-2</v>
      </c>
      <c r="AW73" s="299"/>
      <c r="AX73" s="299"/>
      <c r="AY73" s="299">
        <f>AY72-AY63</f>
        <v>5.0000000000000044E-2</v>
      </c>
      <c r="AZ73" s="299"/>
      <c r="BA73" s="299"/>
      <c r="BB73" s="299">
        <f>BB72-BB63</f>
        <v>5.0000000000000044E-2</v>
      </c>
      <c r="BC73" s="299">
        <f>BC72-BC63</f>
        <v>5.0000000000000044E-2</v>
      </c>
      <c r="BD73" s="299"/>
      <c r="BE73" s="299"/>
      <c r="BF73" s="299">
        <f>BF72-BF63</f>
        <v>-1.2999999999999998</v>
      </c>
      <c r="BG73" s="299"/>
      <c r="BH73" s="299"/>
      <c r="BI73" s="299">
        <f>BI72-BI63</f>
        <v>-0.39999999999999991</v>
      </c>
      <c r="BJ73" s="299">
        <f>BJ72-BJ63</f>
        <v>-0.39999999999999991</v>
      </c>
      <c r="BK73" s="299"/>
      <c r="BL73" s="299"/>
      <c r="BM73" s="299">
        <f>BM72-BM63</f>
        <v>-1.2999999999999998</v>
      </c>
      <c r="BN73" s="299">
        <f>BN72-BN63</f>
        <v>0.5</v>
      </c>
      <c r="BO73" s="299"/>
      <c r="BP73" s="299">
        <f>BP72-BP63</f>
        <v>5.0000000000000044E-2</v>
      </c>
      <c r="BQ73" s="308">
        <f>BQ72-BQ63</f>
        <v>0.5</v>
      </c>
    </row>
  </sheetData>
  <mergeCells count="3">
    <mergeCell ref="D17:L17"/>
    <mergeCell ref="O17:W17"/>
    <mergeCell ref="Z17:AH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52"/>
  <sheetViews>
    <sheetView topLeftCell="A5" zoomScale="77" zoomScaleNormal="77" workbookViewId="0">
      <selection activeCell="A24" sqref="A24"/>
    </sheetView>
  </sheetViews>
  <sheetFormatPr defaultRowHeight="15" x14ac:dyDescent="0.25"/>
  <cols>
    <col min="1" max="1" width="45.5703125" customWidth="1"/>
    <col min="2" max="2" width="8.28515625" customWidth="1"/>
    <col min="3" max="3" width="45.5703125" bestFit="1" customWidth="1"/>
    <col min="4" max="5" width="6.28515625" customWidth="1"/>
    <col min="6" max="12" width="7.42578125" customWidth="1"/>
    <col min="13" max="32" width="6.28515625" customWidth="1"/>
    <col min="33" max="34" width="11.28515625" bestFit="1" customWidth="1"/>
  </cols>
  <sheetData>
    <row r="1" spans="3:38" hidden="1" x14ac:dyDescent="0.25"/>
    <row r="2" spans="3:38" x14ac:dyDescent="0.25">
      <c r="C2" s="197" t="s">
        <v>1120</v>
      </c>
      <c r="D2" t="s">
        <v>1228</v>
      </c>
    </row>
    <row r="3" spans="3:38" x14ac:dyDescent="0.25">
      <c r="C3" s="197" t="s">
        <v>28</v>
      </c>
      <c r="D3" t="s">
        <v>1228</v>
      </c>
    </row>
    <row r="4" spans="3:38" x14ac:dyDescent="0.25">
      <c r="C4" s="197" t="s">
        <v>9</v>
      </c>
      <c r="D4" t="s">
        <v>1154</v>
      </c>
    </row>
    <row r="5" spans="3:38" x14ac:dyDescent="0.25">
      <c r="C5" s="197" t="s">
        <v>1121</v>
      </c>
      <c r="D5" t="s">
        <v>1154</v>
      </c>
      <c r="AK5" t="s">
        <v>59</v>
      </c>
      <c r="AL5">
        <v>47</v>
      </c>
    </row>
    <row r="6" spans="3:38" hidden="1" x14ac:dyDescent="0.25"/>
    <row r="7" spans="3:38" x14ac:dyDescent="0.25">
      <c r="C7" s="197" t="s">
        <v>1153</v>
      </c>
      <c r="D7" s="197" t="s">
        <v>1139</v>
      </c>
      <c r="AK7" t="s">
        <v>52</v>
      </c>
      <c r="AL7">
        <v>17</v>
      </c>
    </row>
    <row r="8" spans="3:38" x14ac:dyDescent="0.25">
      <c r="C8" s="197" t="s">
        <v>1137</v>
      </c>
      <c r="D8" s="335" t="s">
        <v>1229</v>
      </c>
      <c r="E8" s="336">
        <v>43297</v>
      </c>
      <c r="F8" s="336">
        <v>43298</v>
      </c>
      <c r="G8" s="336">
        <v>43300</v>
      </c>
      <c r="H8" s="336">
        <v>43301</v>
      </c>
      <c r="I8" s="336">
        <v>43304</v>
      </c>
      <c r="J8" s="336">
        <v>43305</v>
      </c>
      <c r="K8" s="336">
        <v>43306</v>
      </c>
      <c r="L8" s="336">
        <v>43307</v>
      </c>
      <c r="M8" s="336">
        <v>43308</v>
      </c>
      <c r="N8" s="336">
        <v>43309</v>
      </c>
      <c r="O8" s="336">
        <v>43311</v>
      </c>
      <c r="P8" s="336">
        <v>43312</v>
      </c>
      <c r="Q8" s="336">
        <v>43313</v>
      </c>
      <c r="R8" s="336">
        <v>43314</v>
      </c>
      <c r="S8" s="336">
        <v>43315</v>
      </c>
      <c r="T8" s="336">
        <v>43318</v>
      </c>
      <c r="U8" s="336">
        <v>43319</v>
      </c>
      <c r="V8" s="336">
        <v>43320</v>
      </c>
      <c r="W8" s="336">
        <v>43321</v>
      </c>
      <c r="X8" s="336">
        <v>43322</v>
      </c>
      <c r="Y8" s="336">
        <v>43325</v>
      </c>
      <c r="Z8" s="336">
        <v>43326</v>
      </c>
      <c r="AA8" s="336">
        <v>43328</v>
      </c>
      <c r="AB8" s="336">
        <v>43329</v>
      </c>
      <c r="AC8" s="336">
        <v>43332</v>
      </c>
      <c r="AD8" s="336">
        <v>43333</v>
      </c>
      <c r="AE8" s="336">
        <v>43334</v>
      </c>
      <c r="AF8" s="336">
        <v>43335</v>
      </c>
      <c r="AG8" s="335" t="s">
        <v>1185</v>
      </c>
      <c r="AH8" s="336" t="s">
        <v>1138</v>
      </c>
    </row>
    <row r="9" spans="3:38" x14ac:dyDescent="0.25">
      <c r="C9" s="198" t="s">
        <v>36</v>
      </c>
      <c r="D9" s="337">
        <v>1</v>
      </c>
      <c r="E9" s="338">
        <v>1</v>
      </c>
      <c r="F9" s="338">
        <v>3</v>
      </c>
      <c r="G9" s="338">
        <v>1</v>
      </c>
      <c r="H9" s="338">
        <v>1</v>
      </c>
      <c r="I9" s="338">
        <v>1</v>
      </c>
      <c r="J9" s="338">
        <v>3</v>
      </c>
      <c r="K9" s="338">
        <v>1</v>
      </c>
      <c r="L9" s="338">
        <v>1</v>
      </c>
      <c r="M9" s="338"/>
      <c r="N9" s="338">
        <v>1</v>
      </c>
      <c r="O9" s="338">
        <v>3</v>
      </c>
      <c r="P9" s="338">
        <v>1</v>
      </c>
      <c r="Q9" s="338">
        <v>1</v>
      </c>
      <c r="R9" s="338">
        <v>1</v>
      </c>
      <c r="S9" s="338">
        <v>1</v>
      </c>
      <c r="T9" s="338"/>
      <c r="U9" s="338">
        <v>1</v>
      </c>
      <c r="V9" s="338">
        <v>3</v>
      </c>
      <c r="W9" s="338">
        <v>4</v>
      </c>
      <c r="X9" s="338">
        <v>3</v>
      </c>
      <c r="Y9" s="338">
        <v>4</v>
      </c>
      <c r="Z9" s="338">
        <v>4</v>
      </c>
      <c r="AA9" s="338">
        <v>9</v>
      </c>
      <c r="AB9" s="338">
        <v>4</v>
      </c>
      <c r="AC9" s="338">
        <v>5</v>
      </c>
      <c r="AD9" s="338">
        <v>6</v>
      </c>
      <c r="AE9" s="338">
        <v>4</v>
      </c>
      <c r="AF9" s="338">
        <v>2</v>
      </c>
      <c r="AG9" s="337"/>
      <c r="AH9" s="338">
        <v>70</v>
      </c>
    </row>
    <row r="10" spans="3:38" x14ac:dyDescent="0.25">
      <c r="C10" s="313" t="s">
        <v>39</v>
      </c>
      <c r="D10" s="337"/>
      <c r="E10" s="338"/>
      <c r="F10" s="338"/>
      <c r="G10" s="338"/>
      <c r="H10" s="338"/>
      <c r="I10" s="338"/>
      <c r="J10" s="338"/>
      <c r="K10" s="338"/>
      <c r="L10" s="338"/>
      <c r="M10" s="338"/>
      <c r="N10" s="338"/>
      <c r="O10" s="338"/>
      <c r="P10" s="338"/>
      <c r="Q10" s="338"/>
      <c r="R10" s="338"/>
      <c r="S10" s="338"/>
      <c r="T10" s="338"/>
      <c r="U10" s="338"/>
      <c r="V10" s="338"/>
      <c r="W10" s="338">
        <v>1</v>
      </c>
      <c r="X10" s="338"/>
      <c r="Y10" s="338">
        <v>1</v>
      </c>
      <c r="Z10" s="338">
        <v>1</v>
      </c>
      <c r="AA10" s="338">
        <v>2</v>
      </c>
      <c r="AB10" s="338"/>
      <c r="AC10" s="338"/>
      <c r="AD10" s="338"/>
      <c r="AE10" s="338"/>
      <c r="AF10" s="338"/>
      <c r="AG10" s="337"/>
      <c r="AH10" s="338">
        <v>5</v>
      </c>
    </row>
    <row r="11" spans="3:38" x14ac:dyDescent="0.25">
      <c r="C11" s="313" t="s">
        <v>102</v>
      </c>
      <c r="D11" s="337">
        <v>1</v>
      </c>
      <c r="E11" s="338"/>
      <c r="F11" s="338">
        <v>1</v>
      </c>
      <c r="G11" s="338"/>
      <c r="H11" s="338">
        <v>1</v>
      </c>
      <c r="I11" s="338"/>
      <c r="J11" s="338"/>
      <c r="K11" s="338">
        <v>1</v>
      </c>
      <c r="L11" s="338"/>
      <c r="M11" s="338"/>
      <c r="N11" s="338">
        <v>1</v>
      </c>
      <c r="O11" s="338"/>
      <c r="P11" s="338">
        <v>1</v>
      </c>
      <c r="Q11" s="338"/>
      <c r="R11" s="338">
        <v>1</v>
      </c>
      <c r="S11" s="338"/>
      <c r="T11" s="338"/>
      <c r="U11" s="338">
        <v>1</v>
      </c>
      <c r="V11" s="338">
        <v>1</v>
      </c>
      <c r="W11" s="338">
        <v>3</v>
      </c>
      <c r="X11" s="338"/>
      <c r="Y11" s="338">
        <v>2</v>
      </c>
      <c r="Z11" s="338">
        <v>1</v>
      </c>
      <c r="AA11" s="338">
        <v>4</v>
      </c>
      <c r="AB11" s="338">
        <v>3</v>
      </c>
      <c r="AC11" s="338">
        <v>1</v>
      </c>
      <c r="AD11" s="338">
        <v>1</v>
      </c>
      <c r="AE11" s="338"/>
      <c r="AF11" s="338">
        <v>2</v>
      </c>
      <c r="AG11" s="337"/>
      <c r="AH11" s="338">
        <v>26</v>
      </c>
    </row>
    <row r="12" spans="3:38" x14ac:dyDescent="0.25">
      <c r="C12" s="313" t="s">
        <v>42</v>
      </c>
      <c r="D12" s="337"/>
      <c r="E12" s="338">
        <v>1</v>
      </c>
      <c r="F12" s="338">
        <v>2</v>
      </c>
      <c r="G12" s="338">
        <v>1</v>
      </c>
      <c r="H12" s="338"/>
      <c r="I12" s="338">
        <v>1</v>
      </c>
      <c r="J12" s="338">
        <v>3</v>
      </c>
      <c r="K12" s="338"/>
      <c r="L12" s="338">
        <v>1</v>
      </c>
      <c r="M12" s="338"/>
      <c r="N12" s="338"/>
      <c r="O12" s="338">
        <v>3</v>
      </c>
      <c r="P12" s="338"/>
      <c r="Q12" s="338">
        <v>1</v>
      </c>
      <c r="R12" s="338"/>
      <c r="S12" s="338">
        <v>1</v>
      </c>
      <c r="T12" s="338"/>
      <c r="U12" s="338"/>
      <c r="V12" s="338">
        <v>2</v>
      </c>
      <c r="W12" s="338"/>
      <c r="X12" s="338">
        <v>3</v>
      </c>
      <c r="Y12" s="338">
        <v>1</v>
      </c>
      <c r="Z12" s="338">
        <v>2</v>
      </c>
      <c r="AA12" s="338">
        <v>3</v>
      </c>
      <c r="AB12" s="338">
        <v>1</v>
      </c>
      <c r="AC12" s="338">
        <v>4</v>
      </c>
      <c r="AD12" s="338">
        <v>5</v>
      </c>
      <c r="AE12" s="338">
        <v>4</v>
      </c>
      <c r="AF12" s="338"/>
      <c r="AG12" s="337"/>
      <c r="AH12" s="338">
        <v>39</v>
      </c>
    </row>
    <row r="13" spans="3:38" x14ac:dyDescent="0.25">
      <c r="C13" s="198" t="s">
        <v>179</v>
      </c>
      <c r="D13" s="337"/>
      <c r="E13" s="338"/>
      <c r="F13" s="338"/>
      <c r="G13" s="338">
        <v>1</v>
      </c>
      <c r="H13" s="338"/>
      <c r="I13" s="338"/>
      <c r="J13" s="338"/>
      <c r="K13" s="338"/>
      <c r="L13" s="338">
        <v>1</v>
      </c>
      <c r="M13" s="338">
        <v>1</v>
      </c>
      <c r="N13" s="338"/>
      <c r="O13" s="338">
        <v>1</v>
      </c>
      <c r="P13" s="338">
        <v>1</v>
      </c>
      <c r="Q13" s="338"/>
      <c r="R13" s="338"/>
      <c r="S13" s="338">
        <v>1</v>
      </c>
      <c r="T13" s="338">
        <v>1</v>
      </c>
      <c r="U13" s="338">
        <v>1</v>
      </c>
      <c r="V13" s="338"/>
      <c r="W13" s="338"/>
      <c r="X13" s="338"/>
      <c r="Y13" s="338"/>
      <c r="Z13" s="338"/>
      <c r="AA13" s="338"/>
      <c r="AB13" s="338">
        <v>1</v>
      </c>
      <c r="AC13" s="338">
        <v>3</v>
      </c>
      <c r="AD13" s="338">
        <v>2</v>
      </c>
      <c r="AE13" s="338"/>
      <c r="AF13" s="338"/>
      <c r="AG13" s="337"/>
      <c r="AH13" s="338">
        <v>14</v>
      </c>
    </row>
    <row r="14" spans="3:38" x14ac:dyDescent="0.25">
      <c r="C14" s="313" t="s">
        <v>102</v>
      </c>
      <c r="D14" s="337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/>
      <c r="P14" s="338"/>
      <c r="Q14" s="338"/>
      <c r="R14" s="338"/>
      <c r="S14" s="338">
        <v>1</v>
      </c>
      <c r="T14" s="338"/>
      <c r="U14" s="338">
        <v>1</v>
      </c>
      <c r="V14" s="338"/>
      <c r="W14" s="338"/>
      <c r="X14" s="338"/>
      <c r="Y14" s="338"/>
      <c r="Z14" s="338"/>
      <c r="AA14" s="338"/>
      <c r="AB14" s="338"/>
      <c r="AC14" s="338"/>
      <c r="AD14" s="338">
        <v>1</v>
      </c>
      <c r="AE14" s="338"/>
      <c r="AF14" s="338"/>
      <c r="AG14" s="337"/>
      <c r="AH14" s="338">
        <v>3</v>
      </c>
    </row>
    <row r="15" spans="3:38" x14ac:dyDescent="0.25">
      <c r="C15" s="313" t="s">
        <v>42</v>
      </c>
      <c r="D15" s="337"/>
      <c r="E15" s="338"/>
      <c r="F15" s="338"/>
      <c r="G15" s="338">
        <v>1</v>
      </c>
      <c r="H15" s="338"/>
      <c r="I15" s="338"/>
      <c r="J15" s="338"/>
      <c r="K15" s="338"/>
      <c r="L15" s="338">
        <v>1</v>
      </c>
      <c r="M15" s="338">
        <v>1</v>
      </c>
      <c r="N15" s="338"/>
      <c r="O15" s="338">
        <v>1</v>
      </c>
      <c r="P15" s="338">
        <v>1</v>
      </c>
      <c r="Q15" s="338"/>
      <c r="R15" s="338"/>
      <c r="S15" s="338"/>
      <c r="T15" s="338">
        <v>1</v>
      </c>
      <c r="U15" s="338"/>
      <c r="V15" s="338"/>
      <c r="W15" s="338"/>
      <c r="X15" s="338"/>
      <c r="Y15" s="338"/>
      <c r="Z15" s="338"/>
      <c r="AA15" s="338"/>
      <c r="AB15" s="338">
        <v>1</v>
      </c>
      <c r="AC15" s="338">
        <v>3</v>
      </c>
      <c r="AD15" s="338">
        <v>1</v>
      </c>
      <c r="AE15" s="338"/>
      <c r="AF15" s="338"/>
      <c r="AG15" s="337"/>
      <c r="AH15" s="338">
        <v>11</v>
      </c>
    </row>
    <row r="16" spans="3:38" x14ac:dyDescent="0.25">
      <c r="C16" s="198" t="s">
        <v>154</v>
      </c>
      <c r="D16" s="337"/>
      <c r="E16" s="338"/>
      <c r="F16" s="338"/>
      <c r="G16" s="338"/>
      <c r="H16" s="338"/>
      <c r="I16" s="338"/>
      <c r="J16" s="338"/>
      <c r="K16" s="338"/>
      <c r="L16" s="338"/>
      <c r="M16" s="338">
        <v>1</v>
      </c>
      <c r="N16" s="338"/>
      <c r="O16" s="338"/>
      <c r="P16" s="338">
        <v>1</v>
      </c>
      <c r="Q16" s="338">
        <v>2</v>
      </c>
      <c r="R16" s="338">
        <v>2</v>
      </c>
      <c r="S16" s="338">
        <v>2</v>
      </c>
      <c r="T16" s="338">
        <v>2</v>
      </c>
      <c r="U16" s="338">
        <v>2</v>
      </c>
      <c r="V16" s="338">
        <v>1</v>
      </c>
      <c r="W16" s="338"/>
      <c r="X16" s="338"/>
      <c r="Y16" s="338">
        <v>1</v>
      </c>
      <c r="Z16" s="338"/>
      <c r="AA16" s="338"/>
      <c r="AB16" s="338"/>
      <c r="AC16" s="338"/>
      <c r="AD16" s="338"/>
      <c r="AE16" s="338"/>
      <c r="AF16" s="338"/>
      <c r="AG16" s="337"/>
      <c r="AH16" s="338">
        <v>14</v>
      </c>
    </row>
    <row r="17" spans="1:35" x14ac:dyDescent="0.25">
      <c r="C17" s="313" t="s">
        <v>39</v>
      </c>
      <c r="D17" s="337"/>
      <c r="E17" s="338"/>
      <c r="F17" s="338"/>
      <c r="G17" s="338"/>
      <c r="H17" s="338"/>
      <c r="I17" s="338"/>
      <c r="J17" s="338"/>
      <c r="K17" s="338"/>
      <c r="L17" s="338"/>
      <c r="M17" s="338"/>
      <c r="N17" s="338"/>
      <c r="O17" s="338"/>
      <c r="P17" s="338"/>
      <c r="Q17" s="338"/>
      <c r="R17" s="338"/>
      <c r="S17" s="338"/>
      <c r="T17" s="338"/>
      <c r="U17" s="338"/>
      <c r="V17" s="338">
        <v>1</v>
      </c>
      <c r="W17" s="338"/>
      <c r="X17" s="338"/>
      <c r="Y17" s="338"/>
      <c r="Z17" s="338"/>
      <c r="AA17" s="338"/>
      <c r="AB17" s="338"/>
      <c r="AC17" s="338"/>
      <c r="AD17" s="338"/>
      <c r="AE17" s="338"/>
      <c r="AF17" s="338"/>
      <c r="AG17" s="337"/>
      <c r="AH17" s="338">
        <v>1</v>
      </c>
    </row>
    <row r="18" spans="1:35" x14ac:dyDescent="0.25">
      <c r="C18" s="313" t="s">
        <v>102</v>
      </c>
      <c r="D18" s="337"/>
      <c r="E18" s="338"/>
      <c r="F18" s="338"/>
      <c r="G18" s="338"/>
      <c r="H18" s="338"/>
      <c r="I18" s="338"/>
      <c r="J18" s="338"/>
      <c r="K18" s="338"/>
      <c r="L18" s="338"/>
      <c r="M18" s="338"/>
      <c r="N18" s="338"/>
      <c r="O18" s="338"/>
      <c r="P18" s="338"/>
      <c r="Q18" s="338">
        <v>1</v>
      </c>
      <c r="R18" s="338">
        <v>1</v>
      </c>
      <c r="S18" s="338">
        <v>1</v>
      </c>
      <c r="T18" s="338">
        <v>2</v>
      </c>
      <c r="U18" s="338">
        <v>2</v>
      </c>
      <c r="V18" s="338"/>
      <c r="W18" s="338"/>
      <c r="X18" s="338"/>
      <c r="Y18" s="338"/>
      <c r="Z18" s="338"/>
      <c r="AA18" s="338"/>
      <c r="AB18" s="338"/>
      <c r="AC18" s="338"/>
      <c r="AD18" s="338"/>
      <c r="AE18" s="338"/>
      <c r="AF18" s="338"/>
      <c r="AG18" s="337"/>
      <c r="AH18" s="338">
        <v>7</v>
      </c>
    </row>
    <row r="19" spans="1:35" x14ac:dyDescent="0.25">
      <c r="C19" s="313" t="s">
        <v>42</v>
      </c>
      <c r="D19" s="337"/>
      <c r="E19" s="338"/>
      <c r="F19" s="338"/>
      <c r="G19" s="338"/>
      <c r="H19" s="338"/>
      <c r="I19" s="338"/>
      <c r="J19" s="338"/>
      <c r="K19" s="338"/>
      <c r="L19" s="338"/>
      <c r="M19" s="338">
        <v>1</v>
      </c>
      <c r="N19" s="338"/>
      <c r="O19" s="338"/>
      <c r="P19" s="338">
        <v>1</v>
      </c>
      <c r="Q19" s="338">
        <v>1</v>
      </c>
      <c r="R19" s="338">
        <v>1</v>
      </c>
      <c r="S19" s="338">
        <v>1</v>
      </c>
      <c r="T19" s="338"/>
      <c r="U19" s="338"/>
      <c r="V19" s="338"/>
      <c r="W19" s="338"/>
      <c r="X19" s="338"/>
      <c r="Y19" s="338">
        <v>1</v>
      </c>
      <c r="Z19" s="338"/>
      <c r="AA19" s="338"/>
      <c r="AB19" s="338"/>
      <c r="AC19" s="338"/>
      <c r="AD19" s="338"/>
      <c r="AE19" s="338"/>
      <c r="AF19" s="338"/>
      <c r="AG19" s="337"/>
      <c r="AH19" s="338">
        <v>6</v>
      </c>
    </row>
    <row r="20" spans="1:35" x14ac:dyDescent="0.25">
      <c r="C20" s="198" t="s">
        <v>204</v>
      </c>
      <c r="D20" s="337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8"/>
      <c r="Z20" s="338"/>
      <c r="AA20" s="338"/>
      <c r="AB20" s="338"/>
      <c r="AC20" s="338"/>
      <c r="AD20" s="338"/>
      <c r="AE20" s="338"/>
      <c r="AF20" s="338"/>
      <c r="AG20" s="337">
        <v>24</v>
      </c>
      <c r="AH20" s="338">
        <v>24</v>
      </c>
    </row>
    <row r="21" spans="1:35" x14ac:dyDescent="0.25">
      <c r="C21" s="313" t="s">
        <v>39</v>
      </c>
      <c r="D21" s="337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  <c r="AA21" s="338"/>
      <c r="AB21" s="338"/>
      <c r="AC21" s="338"/>
      <c r="AD21" s="338"/>
      <c r="AE21" s="338"/>
      <c r="AF21" s="338"/>
      <c r="AG21" s="337">
        <v>1</v>
      </c>
      <c r="AH21" s="338">
        <v>1</v>
      </c>
    </row>
    <row r="22" spans="1:35" x14ac:dyDescent="0.25">
      <c r="C22" s="313" t="s">
        <v>102</v>
      </c>
      <c r="D22" s="337"/>
      <c r="E22" s="338"/>
      <c r="F22" s="338"/>
      <c r="G22" s="338"/>
      <c r="H22" s="338"/>
      <c r="I22" s="338"/>
      <c r="J22" s="338"/>
      <c r="K22" s="338"/>
      <c r="L22" s="338"/>
      <c r="M22" s="338"/>
      <c r="N22" s="338"/>
      <c r="O22" s="338"/>
      <c r="P22" s="338"/>
      <c r="Q22" s="338"/>
      <c r="R22" s="338"/>
      <c r="S22" s="338"/>
      <c r="T22" s="338"/>
      <c r="U22" s="338"/>
      <c r="V22" s="338"/>
      <c r="W22" s="338"/>
      <c r="X22" s="338"/>
      <c r="Y22" s="338"/>
      <c r="Z22" s="338"/>
      <c r="AA22" s="338"/>
      <c r="AB22" s="338"/>
      <c r="AC22" s="338"/>
      <c r="AD22" s="338"/>
      <c r="AE22" s="338"/>
      <c r="AF22" s="338"/>
      <c r="AG22" s="337">
        <v>6</v>
      </c>
      <c r="AH22" s="338">
        <v>6</v>
      </c>
    </row>
    <row r="23" spans="1:35" x14ac:dyDescent="0.25">
      <c r="C23" s="313" t="s">
        <v>42</v>
      </c>
      <c r="D23" s="337"/>
      <c r="E23" s="338"/>
      <c r="F23" s="338"/>
      <c r="G23" s="338"/>
      <c r="H23" s="338"/>
      <c r="I23" s="338"/>
      <c r="J23" s="338"/>
      <c r="K23" s="338"/>
      <c r="L23" s="338"/>
      <c r="M23" s="338"/>
      <c r="N23" s="338"/>
      <c r="O23" s="338"/>
      <c r="P23" s="338"/>
      <c r="Q23" s="338"/>
      <c r="R23" s="338"/>
      <c r="S23" s="338"/>
      <c r="T23" s="338"/>
      <c r="U23" s="338"/>
      <c r="V23" s="338"/>
      <c r="W23" s="338"/>
      <c r="X23" s="338"/>
      <c r="Y23" s="338"/>
      <c r="Z23" s="338"/>
      <c r="AA23" s="338"/>
      <c r="AB23" s="338"/>
      <c r="AC23" s="338"/>
      <c r="AD23" s="338"/>
      <c r="AE23" s="338"/>
      <c r="AF23" s="338"/>
      <c r="AG23" s="337">
        <v>17</v>
      </c>
      <c r="AH23" s="338">
        <v>17</v>
      </c>
    </row>
    <row r="24" spans="1:35" ht="15.75" thickBot="1" x14ac:dyDescent="0.3">
      <c r="C24" s="198" t="s">
        <v>1138</v>
      </c>
      <c r="D24" s="337">
        <v>1</v>
      </c>
      <c r="E24" s="338">
        <v>1</v>
      </c>
      <c r="F24" s="338">
        <v>3</v>
      </c>
      <c r="G24" s="338">
        <v>2</v>
      </c>
      <c r="H24" s="338">
        <v>1</v>
      </c>
      <c r="I24" s="338">
        <v>1</v>
      </c>
      <c r="J24" s="338">
        <v>3</v>
      </c>
      <c r="K24" s="338">
        <v>1</v>
      </c>
      <c r="L24" s="338">
        <v>2</v>
      </c>
      <c r="M24" s="338">
        <v>2</v>
      </c>
      <c r="N24" s="338">
        <v>1</v>
      </c>
      <c r="O24" s="338">
        <v>4</v>
      </c>
      <c r="P24" s="338">
        <v>3</v>
      </c>
      <c r="Q24" s="338">
        <v>3</v>
      </c>
      <c r="R24" s="338">
        <v>3</v>
      </c>
      <c r="S24" s="338">
        <v>4</v>
      </c>
      <c r="T24" s="338">
        <v>3</v>
      </c>
      <c r="U24" s="338">
        <v>4</v>
      </c>
      <c r="V24" s="338">
        <v>4</v>
      </c>
      <c r="W24" s="338">
        <v>4</v>
      </c>
      <c r="X24" s="338">
        <v>3</v>
      </c>
      <c r="Y24" s="338">
        <v>5</v>
      </c>
      <c r="Z24" s="338">
        <v>4</v>
      </c>
      <c r="AA24" s="338">
        <v>9</v>
      </c>
      <c r="AB24" s="338">
        <v>5</v>
      </c>
      <c r="AC24" s="338">
        <v>8</v>
      </c>
      <c r="AD24" s="338">
        <v>8</v>
      </c>
      <c r="AE24" s="338">
        <v>4</v>
      </c>
      <c r="AF24" s="338">
        <v>2</v>
      </c>
      <c r="AG24" s="337">
        <v>24</v>
      </c>
      <c r="AH24" s="338">
        <v>122</v>
      </c>
    </row>
    <row r="25" spans="1:35" ht="15.75" thickBot="1" x14ac:dyDescent="0.3">
      <c r="E25" s="234"/>
    </row>
    <row r="26" spans="1:35" x14ac:dyDescent="0.25">
      <c r="A26" s="266" t="s">
        <v>1189</v>
      </c>
      <c r="B26" s="234">
        <f>GETPIVOTDATA("RICEW ID",$C$7)</f>
        <v>122</v>
      </c>
      <c r="C26" s="234"/>
      <c r="D26" s="235">
        <f>D24</f>
        <v>1</v>
      </c>
      <c r="E26" s="235">
        <f t="shared" ref="E26:AH26" si="0">E24</f>
        <v>1</v>
      </c>
      <c r="F26" s="235">
        <f t="shared" si="0"/>
        <v>3</v>
      </c>
      <c r="G26" s="235">
        <f t="shared" si="0"/>
        <v>2</v>
      </c>
      <c r="H26" s="235">
        <f t="shared" si="0"/>
        <v>1</v>
      </c>
      <c r="I26" s="235">
        <f t="shared" si="0"/>
        <v>1</v>
      </c>
      <c r="J26" s="235">
        <f t="shared" si="0"/>
        <v>3</v>
      </c>
      <c r="K26" s="235">
        <f t="shared" si="0"/>
        <v>1</v>
      </c>
      <c r="L26" s="235">
        <f t="shared" si="0"/>
        <v>2</v>
      </c>
      <c r="M26" s="235">
        <f t="shared" si="0"/>
        <v>2</v>
      </c>
      <c r="N26" s="235">
        <f t="shared" si="0"/>
        <v>1</v>
      </c>
      <c r="O26" s="235">
        <f t="shared" si="0"/>
        <v>4</v>
      </c>
      <c r="P26" s="235">
        <f t="shared" si="0"/>
        <v>3</v>
      </c>
      <c r="Q26" s="235">
        <f t="shared" si="0"/>
        <v>3</v>
      </c>
      <c r="R26" s="235">
        <f t="shared" si="0"/>
        <v>3</v>
      </c>
      <c r="S26" s="235">
        <f t="shared" si="0"/>
        <v>4</v>
      </c>
      <c r="T26" s="235">
        <f t="shared" si="0"/>
        <v>3</v>
      </c>
      <c r="U26" s="235">
        <f t="shared" si="0"/>
        <v>4</v>
      </c>
      <c r="V26" s="235">
        <f t="shared" si="0"/>
        <v>4</v>
      </c>
      <c r="W26" s="235">
        <f t="shared" si="0"/>
        <v>4</v>
      </c>
      <c r="X26" s="235">
        <f t="shared" si="0"/>
        <v>3</v>
      </c>
      <c r="Y26" s="235">
        <f t="shared" si="0"/>
        <v>5</v>
      </c>
      <c r="Z26" s="235">
        <f t="shared" si="0"/>
        <v>4</v>
      </c>
      <c r="AA26" s="235">
        <f t="shared" si="0"/>
        <v>9</v>
      </c>
      <c r="AB26" s="235">
        <f t="shared" si="0"/>
        <v>5</v>
      </c>
      <c r="AC26" s="235">
        <f t="shared" si="0"/>
        <v>8</v>
      </c>
      <c r="AD26" s="235">
        <f t="shared" si="0"/>
        <v>8</v>
      </c>
      <c r="AE26" s="235">
        <f t="shared" si="0"/>
        <v>4</v>
      </c>
      <c r="AF26" s="235">
        <f t="shared" si="0"/>
        <v>2</v>
      </c>
      <c r="AG26" s="235">
        <f t="shared" si="0"/>
        <v>24</v>
      </c>
      <c r="AH26" s="235">
        <f t="shared" si="0"/>
        <v>122</v>
      </c>
      <c r="AI26" s="233"/>
    </row>
    <row r="27" spans="1:35" x14ac:dyDescent="0.25">
      <c r="A27" s="261" t="s">
        <v>1190</v>
      </c>
      <c r="B27" s="240"/>
      <c r="C27" s="240">
        <f>(E10+E14+E17+E21)*1.2</f>
        <v>0</v>
      </c>
      <c r="D27" s="242">
        <f t="shared" ref="D27:AH27" si="1">(D11+D14+D18)*$B$32*1.2</f>
        <v>7.1999999999999993</v>
      </c>
      <c r="E27" s="242">
        <f t="shared" si="1"/>
        <v>0</v>
      </c>
      <c r="F27" s="242">
        <f t="shared" si="1"/>
        <v>7.1999999999999993</v>
      </c>
      <c r="G27" s="242">
        <f t="shared" si="1"/>
        <v>0</v>
      </c>
      <c r="H27" s="242">
        <f t="shared" si="1"/>
        <v>7.1999999999999993</v>
      </c>
      <c r="I27" s="242">
        <f t="shared" si="1"/>
        <v>0</v>
      </c>
      <c r="J27" s="242">
        <f t="shared" si="1"/>
        <v>0</v>
      </c>
      <c r="K27" s="242">
        <f t="shared" si="1"/>
        <v>7.1999999999999993</v>
      </c>
      <c r="L27" s="242">
        <f t="shared" si="1"/>
        <v>0</v>
      </c>
      <c r="M27" s="242">
        <f t="shared" si="1"/>
        <v>0</v>
      </c>
      <c r="N27" s="242">
        <f t="shared" si="1"/>
        <v>7.1999999999999993</v>
      </c>
      <c r="O27" s="242">
        <f t="shared" si="1"/>
        <v>0</v>
      </c>
      <c r="P27" s="242">
        <f t="shared" si="1"/>
        <v>7.1999999999999993</v>
      </c>
      <c r="Q27" s="242">
        <f t="shared" si="1"/>
        <v>7.1999999999999993</v>
      </c>
      <c r="R27" s="242">
        <f t="shared" si="1"/>
        <v>14.399999999999999</v>
      </c>
      <c r="S27" s="242">
        <f t="shared" si="1"/>
        <v>14.399999999999999</v>
      </c>
      <c r="T27" s="242">
        <f t="shared" si="1"/>
        <v>14.399999999999999</v>
      </c>
      <c r="U27" s="242">
        <f t="shared" si="1"/>
        <v>28.799999999999997</v>
      </c>
      <c r="V27" s="242">
        <f t="shared" si="1"/>
        <v>7.1999999999999993</v>
      </c>
      <c r="W27" s="242">
        <f t="shared" si="1"/>
        <v>21.599999999999998</v>
      </c>
      <c r="X27" s="242">
        <f t="shared" si="1"/>
        <v>0</v>
      </c>
      <c r="Y27" s="242">
        <f t="shared" si="1"/>
        <v>14.399999999999999</v>
      </c>
      <c r="Z27" s="242">
        <f t="shared" si="1"/>
        <v>7.1999999999999993</v>
      </c>
      <c r="AA27" s="339">
        <f t="shared" si="1"/>
        <v>28.799999999999997</v>
      </c>
      <c r="AB27" s="242">
        <f t="shared" si="1"/>
        <v>21.599999999999998</v>
      </c>
      <c r="AC27" s="339">
        <f t="shared" si="1"/>
        <v>7.1999999999999993</v>
      </c>
      <c r="AD27" s="339">
        <f t="shared" si="1"/>
        <v>14.399999999999999</v>
      </c>
      <c r="AE27" s="242">
        <f t="shared" si="1"/>
        <v>0</v>
      </c>
      <c r="AF27" s="242">
        <f t="shared" si="1"/>
        <v>14.399999999999999</v>
      </c>
      <c r="AG27" s="242">
        <f t="shared" si="1"/>
        <v>0</v>
      </c>
      <c r="AH27" s="242">
        <f t="shared" si="1"/>
        <v>259.2</v>
      </c>
      <c r="AI27" s="240"/>
    </row>
    <row r="28" spans="1:35" x14ac:dyDescent="0.25">
      <c r="A28" s="261" t="s">
        <v>1191</v>
      </c>
      <c r="B28" s="269">
        <v>0.32</v>
      </c>
      <c r="C28" s="240"/>
      <c r="D28" s="242">
        <f t="shared" ref="D28:AH28" si="2">(D10+D17)*$B$32*1.2</f>
        <v>0</v>
      </c>
      <c r="E28" s="242">
        <f t="shared" si="2"/>
        <v>0</v>
      </c>
      <c r="F28" s="242">
        <f t="shared" si="2"/>
        <v>0</v>
      </c>
      <c r="G28" s="242">
        <f t="shared" si="2"/>
        <v>0</v>
      </c>
      <c r="H28" s="242">
        <f t="shared" si="2"/>
        <v>0</v>
      </c>
      <c r="I28" s="242">
        <f t="shared" si="2"/>
        <v>0</v>
      </c>
      <c r="J28" s="242">
        <f t="shared" si="2"/>
        <v>0</v>
      </c>
      <c r="K28" s="242">
        <f t="shared" si="2"/>
        <v>0</v>
      </c>
      <c r="L28" s="242">
        <f t="shared" si="2"/>
        <v>0</v>
      </c>
      <c r="M28" s="242">
        <f t="shared" si="2"/>
        <v>0</v>
      </c>
      <c r="N28" s="242">
        <f t="shared" si="2"/>
        <v>0</v>
      </c>
      <c r="O28" s="242">
        <f t="shared" si="2"/>
        <v>0</v>
      </c>
      <c r="P28" s="242">
        <f t="shared" si="2"/>
        <v>0</v>
      </c>
      <c r="Q28" s="242">
        <f t="shared" si="2"/>
        <v>0</v>
      </c>
      <c r="R28" s="242">
        <f t="shared" si="2"/>
        <v>0</v>
      </c>
      <c r="S28" s="242">
        <f t="shared" si="2"/>
        <v>0</v>
      </c>
      <c r="T28" s="242">
        <f t="shared" si="2"/>
        <v>0</v>
      </c>
      <c r="U28" s="242">
        <f t="shared" si="2"/>
        <v>0</v>
      </c>
      <c r="V28" s="242">
        <f t="shared" si="2"/>
        <v>7.1999999999999993</v>
      </c>
      <c r="W28" s="242">
        <f t="shared" si="2"/>
        <v>7.1999999999999993</v>
      </c>
      <c r="X28" s="242">
        <f t="shared" si="2"/>
        <v>0</v>
      </c>
      <c r="Y28" s="242">
        <f t="shared" si="2"/>
        <v>7.1999999999999993</v>
      </c>
      <c r="Z28" s="242">
        <f t="shared" si="2"/>
        <v>7.1999999999999993</v>
      </c>
      <c r="AA28" s="339">
        <f t="shared" si="2"/>
        <v>14.399999999999999</v>
      </c>
      <c r="AB28" s="242">
        <f t="shared" si="2"/>
        <v>0</v>
      </c>
      <c r="AC28" s="339">
        <f t="shared" si="2"/>
        <v>0</v>
      </c>
      <c r="AD28" s="339">
        <f t="shared" si="2"/>
        <v>0</v>
      </c>
      <c r="AE28" s="242">
        <f t="shared" si="2"/>
        <v>0</v>
      </c>
      <c r="AF28" s="242">
        <f t="shared" si="2"/>
        <v>0</v>
      </c>
      <c r="AG28" s="242">
        <f t="shared" si="2"/>
        <v>0</v>
      </c>
      <c r="AH28" s="242">
        <f t="shared" si="2"/>
        <v>43.199999999999996</v>
      </c>
      <c r="AI28" s="240"/>
    </row>
    <row r="29" spans="1:35" ht="15.75" thickBot="1" x14ac:dyDescent="0.3">
      <c r="A29" s="270" t="s">
        <v>1192</v>
      </c>
      <c r="B29" s="271">
        <f>1-B28</f>
        <v>0.67999999999999994</v>
      </c>
      <c r="C29" s="250"/>
      <c r="D29" s="252">
        <f t="shared" ref="D29:AH29" si="3">(D12+D15+D19)*$B$32*1.2</f>
        <v>0</v>
      </c>
      <c r="E29" s="252">
        <f t="shared" si="3"/>
        <v>7.1999999999999993</v>
      </c>
      <c r="F29" s="252">
        <f t="shared" si="3"/>
        <v>14.399999999999999</v>
      </c>
      <c r="G29" s="252">
        <f t="shared" si="3"/>
        <v>14.399999999999999</v>
      </c>
      <c r="H29" s="252">
        <f t="shared" si="3"/>
        <v>0</v>
      </c>
      <c r="I29" s="252">
        <f t="shared" si="3"/>
        <v>7.1999999999999993</v>
      </c>
      <c r="J29" s="252">
        <f t="shared" si="3"/>
        <v>21.599999999999998</v>
      </c>
      <c r="K29" s="252">
        <f t="shared" si="3"/>
        <v>0</v>
      </c>
      <c r="L29" s="252">
        <f t="shared" si="3"/>
        <v>14.399999999999999</v>
      </c>
      <c r="M29" s="252">
        <f t="shared" si="3"/>
        <v>14.399999999999999</v>
      </c>
      <c r="N29" s="252">
        <f t="shared" si="3"/>
        <v>0</v>
      </c>
      <c r="O29" s="252">
        <f t="shared" si="3"/>
        <v>28.799999999999997</v>
      </c>
      <c r="P29" s="252">
        <f t="shared" si="3"/>
        <v>14.399999999999999</v>
      </c>
      <c r="Q29" s="252">
        <f t="shared" si="3"/>
        <v>14.399999999999999</v>
      </c>
      <c r="R29" s="252">
        <f t="shared" si="3"/>
        <v>7.1999999999999993</v>
      </c>
      <c r="S29" s="252">
        <f t="shared" si="3"/>
        <v>14.399999999999999</v>
      </c>
      <c r="T29" s="252">
        <f t="shared" si="3"/>
        <v>7.1999999999999993</v>
      </c>
      <c r="U29" s="252">
        <f t="shared" si="3"/>
        <v>0</v>
      </c>
      <c r="V29" s="252">
        <f t="shared" si="3"/>
        <v>14.399999999999999</v>
      </c>
      <c r="W29" s="252">
        <f t="shared" si="3"/>
        <v>0</v>
      </c>
      <c r="X29" s="252">
        <f t="shared" si="3"/>
        <v>21.599999999999998</v>
      </c>
      <c r="Y29" s="252">
        <f t="shared" si="3"/>
        <v>14.399999999999999</v>
      </c>
      <c r="Z29" s="252">
        <f t="shared" si="3"/>
        <v>14.399999999999999</v>
      </c>
      <c r="AA29" s="340">
        <f t="shared" si="3"/>
        <v>21.599999999999998</v>
      </c>
      <c r="AB29" s="252">
        <f t="shared" si="3"/>
        <v>14.399999999999999</v>
      </c>
      <c r="AC29" s="340">
        <f t="shared" si="3"/>
        <v>50.4</v>
      </c>
      <c r="AD29" s="340">
        <f t="shared" si="3"/>
        <v>43.199999999999996</v>
      </c>
      <c r="AE29" s="252">
        <f t="shared" si="3"/>
        <v>28.799999999999997</v>
      </c>
      <c r="AF29" s="252">
        <f t="shared" si="3"/>
        <v>0</v>
      </c>
      <c r="AG29" s="252">
        <f t="shared" si="3"/>
        <v>0</v>
      </c>
      <c r="AH29" s="252">
        <f t="shared" si="3"/>
        <v>403.2</v>
      </c>
      <c r="AI29" s="250"/>
    </row>
    <row r="30" spans="1:35" ht="15.75" thickBot="1" x14ac:dyDescent="0.3">
      <c r="A30" s="222"/>
      <c r="B30" s="226"/>
      <c r="C30" s="226"/>
      <c r="D30" s="264"/>
      <c r="E30" s="235"/>
      <c r="F30" s="264"/>
      <c r="G30" s="264"/>
      <c r="H30" s="264"/>
      <c r="I30" s="264"/>
      <c r="J30" s="264"/>
      <c r="K30" s="264"/>
      <c r="L30" s="264"/>
      <c r="M30" s="226"/>
      <c r="N30" s="226"/>
      <c r="O30" s="263"/>
      <c r="P30" s="264"/>
      <c r="Q30" s="264"/>
      <c r="R30" s="264"/>
      <c r="S30" s="264"/>
      <c r="T30" s="264"/>
      <c r="U30" s="264"/>
      <c r="V30" s="264"/>
      <c r="W30" s="264"/>
      <c r="X30" s="226"/>
      <c r="Y30" s="226"/>
      <c r="Z30" s="263"/>
      <c r="AA30" s="341" t="s">
        <v>1230</v>
      </c>
      <c r="AB30" s="264"/>
      <c r="AC30" s="342"/>
      <c r="AD30" s="342"/>
      <c r="AE30" s="264"/>
      <c r="AF30" s="264"/>
      <c r="AG30" s="264"/>
      <c r="AH30" s="264"/>
      <c r="AI30" s="226"/>
    </row>
    <row r="31" spans="1:35" x14ac:dyDescent="0.25">
      <c r="A31" s="266" t="s">
        <v>1196</v>
      </c>
      <c r="B31" s="234">
        <v>2</v>
      </c>
      <c r="C31" s="233"/>
      <c r="D31" s="235"/>
      <c r="E31" s="242"/>
      <c r="F31" s="235"/>
      <c r="G31" s="235"/>
      <c r="H31" s="235"/>
      <c r="I31" s="235"/>
      <c r="J31" s="235"/>
      <c r="K31" s="235"/>
      <c r="L31" s="235"/>
      <c r="M31" s="233"/>
      <c r="N31" s="233"/>
      <c r="O31" s="234"/>
      <c r="P31" s="235"/>
      <c r="Q31" s="235"/>
      <c r="R31" s="235"/>
      <c r="S31" s="235"/>
      <c r="T31" s="235"/>
      <c r="U31" s="235"/>
      <c r="V31" s="235"/>
      <c r="W31" s="235"/>
      <c r="X31" s="233"/>
      <c r="Y31" s="233"/>
      <c r="Z31" s="234"/>
      <c r="AA31" s="235"/>
      <c r="AB31" s="235"/>
      <c r="AC31" s="235"/>
      <c r="AD31" s="235"/>
      <c r="AE31" s="235"/>
      <c r="AF31" s="235"/>
      <c r="AG31" s="235"/>
      <c r="AH31" s="235"/>
      <c r="AI31" s="233"/>
    </row>
    <row r="32" spans="1:35" x14ac:dyDescent="0.25">
      <c r="A32" s="261" t="s">
        <v>1172</v>
      </c>
      <c r="B32" s="241">
        <v>6</v>
      </c>
      <c r="C32" s="240"/>
      <c r="D32" s="242"/>
      <c r="E32" s="240"/>
      <c r="F32" s="242"/>
      <c r="G32" s="242"/>
      <c r="H32" s="242"/>
      <c r="I32" s="242"/>
      <c r="J32" s="242"/>
      <c r="K32" s="242"/>
      <c r="L32" s="242"/>
      <c r="M32" s="240"/>
      <c r="N32" s="240"/>
      <c r="O32" s="241"/>
      <c r="P32" s="290"/>
      <c r="Q32" s="242"/>
      <c r="R32" s="242"/>
      <c r="S32" s="242"/>
      <c r="T32" s="242"/>
      <c r="U32" s="242"/>
      <c r="V32" s="242"/>
      <c r="W32" s="242"/>
      <c r="X32" s="240"/>
      <c r="Y32" s="240"/>
      <c r="Z32" s="241"/>
      <c r="AA32" s="290"/>
      <c r="AB32" s="242"/>
      <c r="AC32" s="242"/>
      <c r="AD32" s="242"/>
      <c r="AE32" s="242"/>
      <c r="AF32" s="242"/>
      <c r="AG32" s="242"/>
      <c r="AH32" s="242"/>
      <c r="AI32" s="240"/>
    </row>
    <row r="33" spans="1:35" x14ac:dyDescent="0.25">
      <c r="A33" s="261" t="s">
        <v>1198</v>
      </c>
      <c r="B33" s="241">
        <v>4</v>
      </c>
      <c r="C33" s="240"/>
      <c r="D33" s="240"/>
      <c r="E33" s="240"/>
      <c r="F33" s="240"/>
      <c r="G33" s="240"/>
      <c r="H33" s="240"/>
      <c r="I33" s="240"/>
      <c r="J33" s="240"/>
      <c r="K33" s="240"/>
      <c r="L33" s="240"/>
      <c r="M33" s="240"/>
      <c r="N33" s="240"/>
      <c r="O33" s="241"/>
      <c r="P33" s="290"/>
      <c r="Q33" s="240"/>
      <c r="R33" s="240"/>
      <c r="S33" s="240"/>
      <c r="T33" s="240"/>
      <c r="U33" s="240"/>
      <c r="V33" s="240"/>
      <c r="W33" s="240"/>
      <c r="X33" s="240"/>
      <c r="Y33" s="240"/>
      <c r="Z33" s="241"/>
      <c r="AA33" s="290"/>
      <c r="AB33" s="240"/>
      <c r="AC33" s="240"/>
      <c r="AD33" s="240"/>
      <c r="AE33" s="240"/>
      <c r="AF33" s="240"/>
      <c r="AG33" s="240"/>
      <c r="AH33" s="240"/>
      <c r="AI33" s="240"/>
    </row>
    <row r="34" spans="1:35" ht="15.75" thickBot="1" x14ac:dyDescent="0.3">
      <c r="A34" s="261" t="s">
        <v>1199</v>
      </c>
      <c r="B34" s="241">
        <v>15</v>
      </c>
      <c r="C34" s="240"/>
      <c r="D34" s="240"/>
      <c r="E34" s="226"/>
      <c r="F34" s="240"/>
      <c r="G34" s="240"/>
      <c r="H34" s="240"/>
      <c r="I34" s="240"/>
      <c r="J34" s="240"/>
      <c r="K34" s="240"/>
      <c r="L34" s="240"/>
      <c r="M34" s="240"/>
      <c r="N34" s="240"/>
      <c r="O34" s="241"/>
      <c r="P34" s="290"/>
      <c r="Q34" s="240"/>
      <c r="R34" s="240"/>
      <c r="S34" s="240"/>
      <c r="T34" s="240"/>
      <c r="U34" s="240"/>
      <c r="V34" s="240"/>
      <c r="W34" s="240"/>
      <c r="X34" s="240"/>
      <c r="Y34" s="240"/>
      <c r="Z34" s="241"/>
      <c r="AA34" s="290"/>
      <c r="AB34" s="240"/>
      <c r="AC34" s="240"/>
      <c r="AD34" s="240"/>
      <c r="AE34" s="240"/>
      <c r="AF34" s="240"/>
      <c r="AG34" s="240"/>
      <c r="AH34" s="240"/>
      <c r="AI34" s="240"/>
    </row>
    <row r="35" spans="1:35" ht="15.75" thickBot="1" x14ac:dyDescent="0.3">
      <c r="A35" s="222" t="s">
        <v>1200</v>
      </c>
      <c r="B35" s="263">
        <v>4</v>
      </c>
      <c r="C35" s="226"/>
      <c r="D35" s="226"/>
      <c r="E35" s="343"/>
      <c r="F35" s="226"/>
      <c r="G35" s="226"/>
      <c r="H35" s="226"/>
      <c r="I35" s="226"/>
      <c r="J35" s="226"/>
      <c r="K35" s="226"/>
      <c r="L35" s="226"/>
      <c r="M35" s="226"/>
      <c r="N35" s="226"/>
      <c r="O35" s="263"/>
      <c r="P35" s="292"/>
      <c r="Q35" s="226"/>
      <c r="R35" s="226"/>
      <c r="S35" s="226"/>
      <c r="T35" s="226"/>
      <c r="U35" s="226"/>
      <c r="V35" s="226"/>
      <c r="W35" s="226"/>
      <c r="X35" s="226"/>
      <c r="Y35" s="226"/>
      <c r="Z35" s="263"/>
      <c r="AA35" s="292"/>
      <c r="AB35" s="226"/>
      <c r="AC35" s="226"/>
      <c r="AD35" s="226"/>
      <c r="AE35" s="226"/>
      <c r="AF35" s="226"/>
      <c r="AG35" s="226"/>
      <c r="AH35" s="226"/>
      <c r="AI35" s="226"/>
    </row>
    <row r="36" spans="1:35" x14ac:dyDescent="0.25">
      <c r="A36" s="266" t="s">
        <v>1201</v>
      </c>
      <c r="B36" s="233"/>
      <c r="C36" s="233"/>
      <c r="D36" s="234">
        <f>D27/$B$33*8</f>
        <v>14.399999999999999</v>
      </c>
      <c r="E36" s="234">
        <f t="shared" ref="E36:AH36" si="4">E27/$B$33*8</f>
        <v>0</v>
      </c>
      <c r="F36" s="234">
        <f t="shared" si="4"/>
        <v>14.399999999999999</v>
      </c>
      <c r="G36" s="234">
        <f t="shared" si="4"/>
        <v>0</v>
      </c>
      <c r="H36" s="234">
        <f t="shared" si="4"/>
        <v>14.399999999999999</v>
      </c>
      <c r="I36" s="234">
        <f t="shared" si="4"/>
        <v>0</v>
      </c>
      <c r="J36" s="234">
        <f t="shared" si="4"/>
        <v>0</v>
      </c>
      <c r="K36" s="234">
        <f t="shared" si="4"/>
        <v>14.399999999999999</v>
      </c>
      <c r="L36" s="234">
        <f t="shared" si="4"/>
        <v>0</v>
      </c>
      <c r="M36" s="234">
        <f t="shared" si="4"/>
        <v>0</v>
      </c>
      <c r="N36" s="234">
        <f t="shared" si="4"/>
        <v>14.399999999999999</v>
      </c>
      <c r="O36" s="234">
        <f t="shared" si="4"/>
        <v>0</v>
      </c>
      <c r="P36" s="234">
        <f t="shared" si="4"/>
        <v>14.399999999999999</v>
      </c>
      <c r="Q36" s="234">
        <f t="shared" si="4"/>
        <v>14.399999999999999</v>
      </c>
      <c r="R36" s="234">
        <f t="shared" si="4"/>
        <v>28.799999999999997</v>
      </c>
      <c r="S36" s="234">
        <f t="shared" si="4"/>
        <v>28.799999999999997</v>
      </c>
      <c r="T36" s="234">
        <f t="shared" si="4"/>
        <v>28.799999999999997</v>
      </c>
      <c r="U36" s="234">
        <f t="shared" si="4"/>
        <v>57.599999999999994</v>
      </c>
      <c r="V36" s="234">
        <f t="shared" si="4"/>
        <v>14.399999999999999</v>
      </c>
      <c r="W36" s="234">
        <f t="shared" si="4"/>
        <v>43.199999999999996</v>
      </c>
      <c r="X36" s="234">
        <f t="shared" si="4"/>
        <v>0</v>
      </c>
      <c r="Y36" s="234">
        <f t="shared" si="4"/>
        <v>28.799999999999997</v>
      </c>
      <c r="Z36" s="234">
        <f t="shared" si="4"/>
        <v>14.399999999999999</v>
      </c>
      <c r="AA36" s="234">
        <f t="shared" si="4"/>
        <v>57.599999999999994</v>
      </c>
      <c r="AB36" s="234">
        <f t="shared" si="4"/>
        <v>43.199999999999996</v>
      </c>
      <c r="AC36" s="234">
        <f t="shared" si="4"/>
        <v>14.399999999999999</v>
      </c>
      <c r="AD36" s="234">
        <f t="shared" si="4"/>
        <v>28.799999999999997</v>
      </c>
      <c r="AE36" s="234">
        <f t="shared" si="4"/>
        <v>0</v>
      </c>
      <c r="AF36" s="234">
        <f t="shared" si="4"/>
        <v>28.799999999999997</v>
      </c>
      <c r="AG36" s="234">
        <f t="shared" si="4"/>
        <v>0</v>
      </c>
      <c r="AH36" s="234">
        <f t="shared" si="4"/>
        <v>518.4</v>
      </c>
      <c r="AI36" s="344"/>
    </row>
    <row r="37" spans="1:35" x14ac:dyDescent="0.25">
      <c r="A37" s="261" t="s">
        <v>1202</v>
      </c>
      <c r="B37" s="240"/>
      <c r="C37" s="240"/>
      <c r="D37" s="241">
        <f>D28/$B$34*8</f>
        <v>0</v>
      </c>
      <c r="E37" s="241">
        <f t="shared" ref="E37:AH38" si="5">E28/$B$34*8</f>
        <v>0</v>
      </c>
      <c r="F37" s="241">
        <f t="shared" si="5"/>
        <v>0</v>
      </c>
      <c r="G37" s="241">
        <f t="shared" si="5"/>
        <v>0</v>
      </c>
      <c r="H37" s="241">
        <f t="shared" si="5"/>
        <v>0</v>
      </c>
      <c r="I37" s="241">
        <f t="shared" si="5"/>
        <v>0</v>
      </c>
      <c r="J37" s="241">
        <f t="shared" si="5"/>
        <v>0</v>
      </c>
      <c r="K37" s="241">
        <f t="shared" si="5"/>
        <v>0</v>
      </c>
      <c r="L37" s="241">
        <f t="shared" si="5"/>
        <v>0</v>
      </c>
      <c r="M37" s="241">
        <f t="shared" si="5"/>
        <v>0</v>
      </c>
      <c r="N37" s="241">
        <f t="shared" si="5"/>
        <v>0</v>
      </c>
      <c r="O37" s="241">
        <f t="shared" si="5"/>
        <v>0</v>
      </c>
      <c r="P37" s="241">
        <f t="shared" si="5"/>
        <v>0</v>
      </c>
      <c r="Q37" s="241">
        <f t="shared" si="5"/>
        <v>0</v>
      </c>
      <c r="R37" s="241">
        <f t="shared" si="5"/>
        <v>0</v>
      </c>
      <c r="S37" s="241">
        <f t="shared" si="5"/>
        <v>0</v>
      </c>
      <c r="T37" s="241">
        <f t="shared" si="5"/>
        <v>0</v>
      </c>
      <c r="U37" s="241">
        <f t="shared" si="5"/>
        <v>0</v>
      </c>
      <c r="V37" s="241">
        <f t="shared" si="5"/>
        <v>3.8399999999999994</v>
      </c>
      <c r="W37" s="241">
        <f t="shared" si="5"/>
        <v>3.8399999999999994</v>
      </c>
      <c r="X37" s="241">
        <f t="shared" si="5"/>
        <v>0</v>
      </c>
      <c r="Y37" s="241">
        <f t="shared" si="5"/>
        <v>3.8399999999999994</v>
      </c>
      <c r="Z37" s="241">
        <f t="shared" si="5"/>
        <v>3.8399999999999994</v>
      </c>
      <c r="AA37" s="241">
        <f t="shared" si="5"/>
        <v>7.6799999999999988</v>
      </c>
      <c r="AB37" s="241">
        <f t="shared" si="5"/>
        <v>0</v>
      </c>
      <c r="AC37" s="241">
        <f t="shared" si="5"/>
        <v>0</v>
      </c>
      <c r="AD37" s="241">
        <f t="shared" si="5"/>
        <v>0</v>
      </c>
      <c r="AE37" s="241">
        <f t="shared" si="5"/>
        <v>0</v>
      </c>
      <c r="AF37" s="241">
        <f t="shared" si="5"/>
        <v>0</v>
      </c>
      <c r="AG37" s="241">
        <f t="shared" si="5"/>
        <v>0</v>
      </c>
      <c r="AH37" s="241">
        <f t="shared" si="5"/>
        <v>23.04</v>
      </c>
      <c r="AI37" s="262"/>
    </row>
    <row r="38" spans="1:35" x14ac:dyDescent="0.25">
      <c r="A38" s="261" t="s">
        <v>1203</v>
      </c>
      <c r="B38" s="240"/>
      <c r="C38" s="240"/>
      <c r="D38" s="241">
        <f>D29/$B$34*8</f>
        <v>0</v>
      </c>
      <c r="E38" s="241">
        <f t="shared" si="5"/>
        <v>3.8399999999999994</v>
      </c>
      <c r="F38" s="241">
        <f t="shared" si="5"/>
        <v>7.6799999999999988</v>
      </c>
      <c r="G38" s="241">
        <f t="shared" si="5"/>
        <v>7.6799999999999988</v>
      </c>
      <c r="H38" s="241">
        <f t="shared" si="5"/>
        <v>0</v>
      </c>
      <c r="I38" s="241">
        <f t="shared" si="5"/>
        <v>3.8399999999999994</v>
      </c>
      <c r="J38" s="241">
        <f t="shared" si="5"/>
        <v>11.52</v>
      </c>
      <c r="K38" s="241">
        <f t="shared" si="5"/>
        <v>0</v>
      </c>
      <c r="L38" s="241">
        <f t="shared" si="5"/>
        <v>7.6799999999999988</v>
      </c>
      <c r="M38" s="241">
        <f t="shared" si="5"/>
        <v>7.6799999999999988</v>
      </c>
      <c r="N38" s="241">
        <f t="shared" si="5"/>
        <v>0</v>
      </c>
      <c r="O38" s="241">
        <f t="shared" si="5"/>
        <v>15.359999999999998</v>
      </c>
      <c r="P38" s="241">
        <f t="shared" si="5"/>
        <v>7.6799999999999988</v>
      </c>
      <c r="Q38" s="241">
        <f t="shared" si="5"/>
        <v>7.6799999999999988</v>
      </c>
      <c r="R38" s="241">
        <f t="shared" si="5"/>
        <v>3.8399999999999994</v>
      </c>
      <c r="S38" s="241">
        <f t="shared" si="5"/>
        <v>7.6799999999999988</v>
      </c>
      <c r="T38" s="241">
        <f t="shared" si="5"/>
        <v>3.8399999999999994</v>
      </c>
      <c r="U38" s="241">
        <f t="shared" si="5"/>
        <v>0</v>
      </c>
      <c r="V38" s="241">
        <f t="shared" si="5"/>
        <v>7.6799999999999988</v>
      </c>
      <c r="W38" s="241">
        <f t="shared" si="5"/>
        <v>0</v>
      </c>
      <c r="X38" s="241">
        <f t="shared" si="5"/>
        <v>11.52</v>
      </c>
      <c r="Y38" s="241">
        <f t="shared" si="5"/>
        <v>7.6799999999999988</v>
      </c>
      <c r="Z38" s="241">
        <f t="shared" si="5"/>
        <v>7.6799999999999988</v>
      </c>
      <c r="AA38" s="241">
        <f t="shared" si="5"/>
        <v>11.52</v>
      </c>
      <c r="AB38" s="241">
        <f t="shared" si="5"/>
        <v>7.6799999999999988</v>
      </c>
      <c r="AC38" s="241">
        <f t="shared" si="5"/>
        <v>26.88</v>
      </c>
      <c r="AD38" s="241">
        <f t="shared" si="5"/>
        <v>23.04</v>
      </c>
      <c r="AE38" s="241">
        <f t="shared" si="5"/>
        <v>15.359999999999998</v>
      </c>
      <c r="AF38" s="241">
        <f t="shared" si="5"/>
        <v>0</v>
      </c>
      <c r="AG38" s="241">
        <f t="shared" si="5"/>
        <v>0</v>
      </c>
      <c r="AH38" s="241">
        <f t="shared" si="5"/>
        <v>215.04</v>
      </c>
      <c r="AI38" s="262"/>
    </row>
    <row r="39" spans="1:35" x14ac:dyDescent="0.25">
      <c r="A39" s="261" t="s">
        <v>1205</v>
      </c>
      <c r="B39" s="240"/>
      <c r="C39" s="240"/>
      <c r="D39" s="241">
        <f>D38*$B$31</f>
        <v>0</v>
      </c>
      <c r="E39" s="241">
        <f t="shared" ref="E39:AH39" si="6">E38*$B$31</f>
        <v>7.6799999999999988</v>
      </c>
      <c r="F39" s="241">
        <f t="shared" si="6"/>
        <v>15.359999999999998</v>
      </c>
      <c r="G39" s="241">
        <f t="shared" si="6"/>
        <v>15.359999999999998</v>
      </c>
      <c r="H39" s="241">
        <f t="shared" si="6"/>
        <v>0</v>
      </c>
      <c r="I39" s="241">
        <f t="shared" si="6"/>
        <v>7.6799999999999988</v>
      </c>
      <c r="J39" s="241">
        <f t="shared" si="6"/>
        <v>23.04</v>
      </c>
      <c r="K39" s="241">
        <f t="shared" si="6"/>
        <v>0</v>
      </c>
      <c r="L39" s="241">
        <f t="shared" si="6"/>
        <v>15.359999999999998</v>
      </c>
      <c r="M39" s="241">
        <f t="shared" si="6"/>
        <v>15.359999999999998</v>
      </c>
      <c r="N39" s="241">
        <f t="shared" si="6"/>
        <v>0</v>
      </c>
      <c r="O39" s="241">
        <f t="shared" si="6"/>
        <v>30.719999999999995</v>
      </c>
      <c r="P39" s="241">
        <f t="shared" si="6"/>
        <v>15.359999999999998</v>
      </c>
      <c r="Q39" s="241">
        <f t="shared" si="6"/>
        <v>15.359999999999998</v>
      </c>
      <c r="R39" s="241">
        <f t="shared" si="6"/>
        <v>7.6799999999999988</v>
      </c>
      <c r="S39" s="241">
        <f t="shared" si="6"/>
        <v>15.359999999999998</v>
      </c>
      <c r="T39" s="241">
        <f t="shared" si="6"/>
        <v>7.6799999999999988</v>
      </c>
      <c r="U39" s="241">
        <f t="shared" si="6"/>
        <v>0</v>
      </c>
      <c r="V39" s="241">
        <f t="shared" si="6"/>
        <v>15.359999999999998</v>
      </c>
      <c r="W39" s="241">
        <f t="shared" si="6"/>
        <v>0</v>
      </c>
      <c r="X39" s="241">
        <f t="shared" si="6"/>
        <v>23.04</v>
      </c>
      <c r="Y39" s="241">
        <f t="shared" si="6"/>
        <v>15.359999999999998</v>
      </c>
      <c r="Z39" s="241">
        <f t="shared" si="6"/>
        <v>15.359999999999998</v>
      </c>
      <c r="AA39" s="241">
        <f t="shared" si="6"/>
        <v>23.04</v>
      </c>
      <c r="AB39" s="241">
        <f t="shared" si="6"/>
        <v>15.359999999999998</v>
      </c>
      <c r="AC39" s="241">
        <f t="shared" si="6"/>
        <v>53.76</v>
      </c>
      <c r="AD39" s="241">
        <f t="shared" si="6"/>
        <v>46.08</v>
      </c>
      <c r="AE39" s="241">
        <f t="shared" si="6"/>
        <v>30.719999999999995</v>
      </c>
      <c r="AF39" s="241">
        <f t="shared" si="6"/>
        <v>0</v>
      </c>
      <c r="AG39" s="241">
        <f t="shared" si="6"/>
        <v>0</v>
      </c>
      <c r="AH39" s="241">
        <f t="shared" si="6"/>
        <v>430.08</v>
      </c>
      <c r="AI39" s="262"/>
    </row>
    <row r="40" spans="1:35" ht="15.75" thickBot="1" x14ac:dyDescent="0.3">
      <c r="B40" s="278"/>
      <c r="C40" s="278"/>
      <c r="D40" s="280"/>
      <c r="E40" s="278"/>
      <c r="F40" s="280"/>
      <c r="G40" s="280"/>
      <c r="H40" s="280"/>
      <c r="I40" s="280"/>
      <c r="J40" s="280"/>
      <c r="K40" s="280"/>
      <c r="L40" s="280"/>
      <c r="M40" s="278"/>
      <c r="N40" s="278"/>
      <c r="O40" s="279"/>
      <c r="P40" s="280"/>
      <c r="Q40" s="280"/>
      <c r="R40" s="280"/>
      <c r="S40" s="280"/>
      <c r="T40" s="280"/>
      <c r="U40" s="280"/>
      <c r="V40" s="280"/>
      <c r="W40" s="280"/>
      <c r="X40" s="278"/>
      <c r="Y40" s="278"/>
      <c r="Z40" s="279"/>
      <c r="AA40" s="280"/>
      <c r="AB40" s="280"/>
      <c r="AC40" s="280"/>
      <c r="AD40" s="280"/>
      <c r="AE40" s="280"/>
      <c r="AF40" s="280"/>
      <c r="AG40" s="280"/>
      <c r="AH40" s="280"/>
      <c r="AI40" s="278"/>
    </row>
    <row r="41" spans="1:35" x14ac:dyDescent="0.25">
      <c r="A41" s="266" t="s">
        <v>1206</v>
      </c>
      <c r="B41" s="233">
        <v>30</v>
      </c>
      <c r="C41" s="233"/>
      <c r="D41" s="233"/>
      <c r="E41" s="235"/>
      <c r="F41" s="233"/>
      <c r="G41" s="233"/>
      <c r="H41" s="233"/>
      <c r="I41" s="233"/>
      <c r="J41" s="233"/>
      <c r="K41" s="233"/>
      <c r="L41" s="233"/>
      <c r="M41" s="233"/>
      <c r="N41" s="233"/>
      <c r="O41" s="345"/>
      <c r="P41" s="233"/>
      <c r="Q41" s="233"/>
      <c r="R41" s="233"/>
      <c r="S41" s="233"/>
      <c r="T41" s="233"/>
      <c r="U41" s="233"/>
      <c r="V41" s="233"/>
      <c r="W41" s="233"/>
      <c r="X41" s="233"/>
      <c r="Y41" s="233"/>
      <c r="Z41" s="345"/>
      <c r="AA41" s="233"/>
      <c r="AB41" s="233"/>
      <c r="AC41" s="233"/>
      <c r="AD41" s="233"/>
      <c r="AE41" s="233"/>
      <c r="AF41" s="233"/>
      <c r="AG41" s="233"/>
      <c r="AH41" s="233"/>
      <c r="AI41" s="344"/>
    </row>
    <row r="42" spans="1:35" ht="15.75" thickBot="1" x14ac:dyDescent="0.3">
      <c r="A42" s="222" t="s">
        <v>1207</v>
      </c>
      <c r="B42" s="226"/>
      <c r="C42" s="226"/>
      <c r="D42" s="264">
        <f t="shared" ref="D42:AH42" si="7">SUM(D27:D29)*$B$41/60</f>
        <v>3.5999999999999996</v>
      </c>
      <c r="E42" s="264">
        <f t="shared" si="7"/>
        <v>3.5999999999999996</v>
      </c>
      <c r="F42" s="264">
        <f t="shared" si="7"/>
        <v>10.799999999999999</v>
      </c>
      <c r="G42" s="264">
        <f t="shared" si="7"/>
        <v>7.1999999999999993</v>
      </c>
      <c r="H42" s="264">
        <f t="shared" si="7"/>
        <v>3.5999999999999996</v>
      </c>
      <c r="I42" s="264">
        <f t="shared" si="7"/>
        <v>3.5999999999999996</v>
      </c>
      <c r="J42" s="264">
        <f t="shared" si="7"/>
        <v>10.799999999999999</v>
      </c>
      <c r="K42" s="264">
        <f t="shared" si="7"/>
        <v>3.5999999999999996</v>
      </c>
      <c r="L42" s="264">
        <f t="shared" si="7"/>
        <v>7.1999999999999993</v>
      </c>
      <c r="M42" s="264">
        <f t="shared" si="7"/>
        <v>7.1999999999999993</v>
      </c>
      <c r="N42" s="264">
        <f t="shared" si="7"/>
        <v>3.5999999999999996</v>
      </c>
      <c r="O42" s="264">
        <f t="shared" si="7"/>
        <v>14.399999999999999</v>
      </c>
      <c r="P42" s="264">
        <f t="shared" si="7"/>
        <v>10.799999999999999</v>
      </c>
      <c r="Q42" s="264">
        <f t="shared" si="7"/>
        <v>10.799999999999999</v>
      </c>
      <c r="R42" s="264">
        <f t="shared" si="7"/>
        <v>10.799999999999999</v>
      </c>
      <c r="S42" s="264">
        <f t="shared" si="7"/>
        <v>14.399999999999999</v>
      </c>
      <c r="T42" s="264">
        <f t="shared" si="7"/>
        <v>10.799999999999999</v>
      </c>
      <c r="U42" s="264">
        <f t="shared" si="7"/>
        <v>14.399999999999999</v>
      </c>
      <c r="V42" s="264">
        <f t="shared" si="7"/>
        <v>14.399999999999999</v>
      </c>
      <c r="W42" s="264">
        <f t="shared" si="7"/>
        <v>14.399999999999999</v>
      </c>
      <c r="X42" s="264">
        <f t="shared" si="7"/>
        <v>10.799999999999999</v>
      </c>
      <c r="Y42" s="264">
        <f t="shared" si="7"/>
        <v>18</v>
      </c>
      <c r="Z42" s="264">
        <f t="shared" si="7"/>
        <v>14.399999999999999</v>
      </c>
      <c r="AA42" s="264">
        <f t="shared" si="7"/>
        <v>32.4</v>
      </c>
      <c r="AB42" s="264">
        <f t="shared" si="7"/>
        <v>18</v>
      </c>
      <c r="AC42" s="264">
        <f t="shared" si="7"/>
        <v>28.799999999999997</v>
      </c>
      <c r="AD42" s="264">
        <f t="shared" si="7"/>
        <v>28.799999999999997</v>
      </c>
      <c r="AE42" s="264">
        <f t="shared" si="7"/>
        <v>14.399999999999999</v>
      </c>
      <c r="AF42" s="264">
        <f t="shared" si="7"/>
        <v>7.1999999999999993</v>
      </c>
      <c r="AG42" s="264">
        <f t="shared" si="7"/>
        <v>0</v>
      </c>
      <c r="AH42" s="264">
        <f t="shared" si="7"/>
        <v>352.79999999999995</v>
      </c>
      <c r="AI42" s="265"/>
    </row>
    <row r="43" spans="1:35" x14ac:dyDescent="0.25">
      <c r="A43" s="266" t="s">
        <v>1231</v>
      </c>
      <c r="B43" s="233"/>
      <c r="C43" s="233"/>
      <c r="D43" s="301">
        <f>D42/8</f>
        <v>0.44999999999999996</v>
      </c>
      <c r="E43" s="301">
        <f t="shared" ref="E43:AH43" si="8">E42/8</f>
        <v>0.44999999999999996</v>
      </c>
      <c r="F43" s="301">
        <f t="shared" si="8"/>
        <v>1.3499999999999999</v>
      </c>
      <c r="G43" s="301">
        <f t="shared" si="8"/>
        <v>0.89999999999999991</v>
      </c>
      <c r="H43" s="301">
        <f t="shared" si="8"/>
        <v>0.44999999999999996</v>
      </c>
      <c r="I43" s="301">
        <f t="shared" si="8"/>
        <v>0.44999999999999996</v>
      </c>
      <c r="J43" s="301">
        <f t="shared" si="8"/>
        <v>1.3499999999999999</v>
      </c>
      <c r="K43" s="301">
        <f t="shared" si="8"/>
        <v>0.44999999999999996</v>
      </c>
      <c r="L43" s="301">
        <f t="shared" si="8"/>
        <v>0.89999999999999991</v>
      </c>
      <c r="M43" s="301">
        <f t="shared" si="8"/>
        <v>0.89999999999999991</v>
      </c>
      <c r="N43" s="301">
        <f t="shared" si="8"/>
        <v>0.44999999999999996</v>
      </c>
      <c r="O43" s="301">
        <f t="shared" si="8"/>
        <v>1.7999999999999998</v>
      </c>
      <c r="P43" s="301">
        <f t="shared" si="8"/>
        <v>1.3499999999999999</v>
      </c>
      <c r="Q43" s="301">
        <f t="shared" si="8"/>
        <v>1.3499999999999999</v>
      </c>
      <c r="R43" s="301">
        <f t="shared" si="8"/>
        <v>1.3499999999999999</v>
      </c>
      <c r="S43" s="301">
        <f t="shared" si="8"/>
        <v>1.7999999999999998</v>
      </c>
      <c r="T43" s="301">
        <f t="shared" si="8"/>
        <v>1.3499999999999999</v>
      </c>
      <c r="U43" s="301">
        <f t="shared" si="8"/>
        <v>1.7999999999999998</v>
      </c>
      <c r="V43" s="301">
        <f t="shared" si="8"/>
        <v>1.7999999999999998</v>
      </c>
      <c r="W43" s="301">
        <f t="shared" si="8"/>
        <v>1.7999999999999998</v>
      </c>
      <c r="X43" s="301">
        <f t="shared" si="8"/>
        <v>1.3499999999999999</v>
      </c>
      <c r="Y43" s="301">
        <f t="shared" si="8"/>
        <v>2.25</v>
      </c>
      <c r="Z43" s="301">
        <f t="shared" si="8"/>
        <v>1.7999999999999998</v>
      </c>
      <c r="AA43" s="301">
        <f t="shared" si="8"/>
        <v>4.05</v>
      </c>
      <c r="AB43" s="301">
        <f t="shared" si="8"/>
        <v>2.25</v>
      </c>
      <c r="AC43" s="301">
        <f t="shared" si="8"/>
        <v>3.5999999999999996</v>
      </c>
      <c r="AD43" s="301">
        <f t="shared" si="8"/>
        <v>3.5999999999999996</v>
      </c>
      <c r="AE43" s="301">
        <f t="shared" si="8"/>
        <v>1.7999999999999998</v>
      </c>
      <c r="AF43" s="301">
        <f t="shared" si="8"/>
        <v>0.89999999999999991</v>
      </c>
      <c r="AG43" s="301">
        <f t="shared" si="8"/>
        <v>0</v>
      </c>
      <c r="AH43" s="301">
        <f t="shared" si="8"/>
        <v>44.099999999999994</v>
      </c>
      <c r="AI43" s="344"/>
    </row>
    <row r="44" spans="1:35" x14ac:dyDescent="0.25">
      <c r="A44" s="261" t="s">
        <v>1232</v>
      </c>
      <c r="B44" s="240"/>
      <c r="C44" s="240"/>
      <c r="D44" s="242">
        <f t="shared" ref="D44:AH44" si="9">(D36+D39)/8</f>
        <v>1.7999999999999998</v>
      </c>
      <c r="E44" s="242">
        <f t="shared" si="9"/>
        <v>0.95999999999999985</v>
      </c>
      <c r="F44" s="242">
        <f t="shared" si="9"/>
        <v>3.7199999999999998</v>
      </c>
      <c r="G44" s="242">
        <f t="shared" si="9"/>
        <v>1.9199999999999997</v>
      </c>
      <c r="H44" s="242">
        <f t="shared" si="9"/>
        <v>1.7999999999999998</v>
      </c>
      <c r="I44" s="242">
        <f t="shared" si="9"/>
        <v>0.95999999999999985</v>
      </c>
      <c r="J44" s="242">
        <f t="shared" si="9"/>
        <v>2.88</v>
      </c>
      <c r="K44" s="242">
        <f t="shared" si="9"/>
        <v>1.7999999999999998</v>
      </c>
      <c r="L44" s="242">
        <f t="shared" si="9"/>
        <v>1.9199999999999997</v>
      </c>
      <c r="M44" s="242">
        <f t="shared" si="9"/>
        <v>1.9199999999999997</v>
      </c>
      <c r="N44" s="242">
        <f t="shared" si="9"/>
        <v>1.7999999999999998</v>
      </c>
      <c r="O44" s="242">
        <f t="shared" si="9"/>
        <v>3.8399999999999994</v>
      </c>
      <c r="P44" s="242">
        <f t="shared" si="9"/>
        <v>3.7199999999999998</v>
      </c>
      <c r="Q44" s="242">
        <f t="shared" si="9"/>
        <v>3.7199999999999998</v>
      </c>
      <c r="R44" s="242">
        <f t="shared" si="9"/>
        <v>4.5599999999999996</v>
      </c>
      <c r="S44" s="242">
        <f t="shared" si="9"/>
        <v>5.52</v>
      </c>
      <c r="T44" s="242">
        <f t="shared" si="9"/>
        <v>4.5599999999999996</v>
      </c>
      <c r="U44" s="242">
        <f t="shared" si="9"/>
        <v>7.1999999999999993</v>
      </c>
      <c r="V44" s="242">
        <f t="shared" si="9"/>
        <v>3.7199999999999998</v>
      </c>
      <c r="W44" s="242">
        <f t="shared" si="9"/>
        <v>5.3999999999999995</v>
      </c>
      <c r="X44" s="242">
        <f t="shared" si="9"/>
        <v>2.88</v>
      </c>
      <c r="Y44" s="242">
        <f t="shared" si="9"/>
        <v>5.52</v>
      </c>
      <c r="Z44" s="242">
        <f t="shared" si="9"/>
        <v>3.7199999999999998</v>
      </c>
      <c r="AA44" s="242">
        <f t="shared" si="9"/>
        <v>10.079999999999998</v>
      </c>
      <c r="AB44" s="242">
        <f t="shared" si="9"/>
        <v>7.3199999999999994</v>
      </c>
      <c r="AC44" s="242">
        <f t="shared" si="9"/>
        <v>8.52</v>
      </c>
      <c r="AD44" s="242">
        <f t="shared" si="9"/>
        <v>9.36</v>
      </c>
      <c r="AE44" s="242">
        <f t="shared" si="9"/>
        <v>3.8399999999999994</v>
      </c>
      <c r="AF44" s="242">
        <f t="shared" si="9"/>
        <v>3.5999999999999996</v>
      </c>
      <c r="AG44" s="242">
        <f t="shared" si="9"/>
        <v>0</v>
      </c>
      <c r="AH44" s="242">
        <f t="shared" si="9"/>
        <v>118.56</v>
      </c>
      <c r="AI44" s="262"/>
    </row>
    <row r="45" spans="1:35" x14ac:dyDescent="0.25">
      <c r="A45" s="261" t="s">
        <v>1233</v>
      </c>
      <c r="B45" s="240"/>
      <c r="C45" s="240"/>
      <c r="D45" s="242">
        <f t="shared" ref="D45:AH45" si="10">(D37+D38)/8</f>
        <v>0</v>
      </c>
      <c r="E45" s="242">
        <f t="shared" si="10"/>
        <v>0.47999999999999993</v>
      </c>
      <c r="F45" s="242">
        <f t="shared" si="10"/>
        <v>0.95999999999999985</v>
      </c>
      <c r="G45" s="242">
        <f t="shared" si="10"/>
        <v>0.95999999999999985</v>
      </c>
      <c r="H45" s="242">
        <f t="shared" si="10"/>
        <v>0</v>
      </c>
      <c r="I45" s="242">
        <f t="shared" si="10"/>
        <v>0.47999999999999993</v>
      </c>
      <c r="J45" s="242">
        <f t="shared" si="10"/>
        <v>1.44</v>
      </c>
      <c r="K45" s="242">
        <f t="shared" si="10"/>
        <v>0</v>
      </c>
      <c r="L45" s="242">
        <f t="shared" si="10"/>
        <v>0.95999999999999985</v>
      </c>
      <c r="M45" s="242">
        <f t="shared" si="10"/>
        <v>0.95999999999999985</v>
      </c>
      <c r="N45" s="242">
        <f t="shared" si="10"/>
        <v>0</v>
      </c>
      <c r="O45" s="242">
        <f t="shared" si="10"/>
        <v>1.9199999999999997</v>
      </c>
      <c r="P45" s="242">
        <f t="shared" si="10"/>
        <v>0.95999999999999985</v>
      </c>
      <c r="Q45" s="242">
        <f t="shared" si="10"/>
        <v>0.95999999999999985</v>
      </c>
      <c r="R45" s="242">
        <f t="shared" si="10"/>
        <v>0.47999999999999993</v>
      </c>
      <c r="S45" s="242">
        <f t="shared" si="10"/>
        <v>0.95999999999999985</v>
      </c>
      <c r="T45" s="242">
        <f t="shared" si="10"/>
        <v>0.47999999999999993</v>
      </c>
      <c r="U45" s="242">
        <f t="shared" si="10"/>
        <v>0</v>
      </c>
      <c r="V45" s="242">
        <f t="shared" si="10"/>
        <v>1.4399999999999997</v>
      </c>
      <c r="W45" s="242">
        <f t="shared" si="10"/>
        <v>0.47999999999999993</v>
      </c>
      <c r="X45" s="242">
        <f t="shared" si="10"/>
        <v>1.44</v>
      </c>
      <c r="Y45" s="242">
        <f t="shared" si="10"/>
        <v>1.4399999999999997</v>
      </c>
      <c r="Z45" s="242">
        <f t="shared" si="10"/>
        <v>1.4399999999999997</v>
      </c>
      <c r="AA45" s="242">
        <f t="shared" si="10"/>
        <v>2.4</v>
      </c>
      <c r="AB45" s="242">
        <f t="shared" si="10"/>
        <v>0.95999999999999985</v>
      </c>
      <c r="AC45" s="242">
        <f t="shared" si="10"/>
        <v>3.36</v>
      </c>
      <c r="AD45" s="242">
        <f t="shared" si="10"/>
        <v>2.88</v>
      </c>
      <c r="AE45" s="242">
        <f t="shared" si="10"/>
        <v>1.9199999999999997</v>
      </c>
      <c r="AF45" s="242">
        <f t="shared" si="10"/>
        <v>0</v>
      </c>
      <c r="AG45" s="242">
        <f t="shared" si="10"/>
        <v>0</v>
      </c>
      <c r="AH45" s="242">
        <f t="shared" si="10"/>
        <v>29.759999999999998</v>
      </c>
      <c r="AI45" s="262"/>
    </row>
    <row r="46" spans="1:35" ht="15.75" thickBot="1" x14ac:dyDescent="0.3">
      <c r="A46" s="270" t="s">
        <v>1213</v>
      </c>
      <c r="B46" s="250"/>
      <c r="C46" s="250"/>
      <c r="D46" s="252">
        <f>SUM(D43:D45)</f>
        <v>2.25</v>
      </c>
      <c r="E46" s="252">
        <f t="shared" ref="E46:AH46" si="11">SUM(E43:E45)</f>
        <v>1.8899999999999997</v>
      </c>
      <c r="F46" s="252">
        <f t="shared" si="11"/>
        <v>6.0299999999999994</v>
      </c>
      <c r="G46" s="252">
        <f t="shared" si="11"/>
        <v>3.7799999999999994</v>
      </c>
      <c r="H46" s="252">
        <f t="shared" si="11"/>
        <v>2.25</v>
      </c>
      <c r="I46" s="252">
        <f t="shared" si="11"/>
        <v>1.8899999999999997</v>
      </c>
      <c r="J46" s="252">
        <f t="shared" si="11"/>
        <v>5.67</v>
      </c>
      <c r="K46" s="252">
        <f t="shared" si="11"/>
        <v>2.25</v>
      </c>
      <c r="L46" s="252">
        <f t="shared" si="11"/>
        <v>3.7799999999999994</v>
      </c>
      <c r="M46" s="252">
        <f t="shared" si="11"/>
        <v>3.7799999999999994</v>
      </c>
      <c r="N46" s="252">
        <f t="shared" si="11"/>
        <v>2.25</v>
      </c>
      <c r="O46" s="252">
        <f t="shared" si="11"/>
        <v>7.5599999999999987</v>
      </c>
      <c r="P46" s="252">
        <f t="shared" si="11"/>
        <v>6.0299999999999994</v>
      </c>
      <c r="Q46" s="252">
        <f t="shared" si="11"/>
        <v>6.0299999999999994</v>
      </c>
      <c r="R46" s="252">
        <f t="shared" si="11"/>
        <v>6.3899999999999988</v>
      </c>
      <c r="S46" s="252">
        <f t="shared" si="11"/>
        <v>8.2799999999999994</v>
      </c>
      <c r="T46" s="252">
        <f t="shared" si="11"/>
        <v>6.3899999999999988</v>
      </c>
      <c r="U46" s="252">
        <f t="shared" si="11"/>
        <v>9</v>
      </c>
      <c r="V46" s="252">
        <f t="shared" si="11"/>
        <v>6.9599999999999991</v>
      </c>
      <c r="W46" s="252">
        <f t="shared" si="11"/>
        <v>7.6799999999999988</v>
      </c>
      <c r="X46" s="252">
        <f t="shared" si="11"/>
        <v>5.67</v>
      </c>
      <c r="Y46" s="252">
        <f t="shared" si="11"/>
        <v>9.2099999999999991</v>
      </c>
      <c r="Z46" s="252">
        <f t="shared" si="11"/>
        <v>6.9599999999999991</v>
      </c>
      <c r="AA46" s="252">
        <f t="shared" si="11"/>
        <v>16.529999999999998</v>
      </c>
      <c r="AB46" s="252">
        <f t="shared" si="11"/>
        <v>10.53</v>
      </c>
      <c r="AC46" s="252">
        <f t="shared" si="11"/>
        <v>15.479999999999999</v>
      </c>
      <c r="AD46" s="252">
        <f t="shared" si="11"/>
        <v>15.84</v>
      </c>
      <c r="AE46" s="252">
        <f t="shared" si="11"/>
        <v>7.5599999999999987</v>
      </c>
      <c r="AF46" s="252">
        <f t="shared" si="11"/>
        <v>4.5</v>
      </c>
      <c r="AG46" s="252">
        <f t="shared" si="11"/>
        <v>0</v>
      </c>
      <c r="AH46" s="252">
        <f t="shared" si="11"/>
        <v>192.42</v>
      </c>
      <c r="AI46" s="346"/>
    </row>
    <row r="47" spans="1:35" x14ac:dyDescent="0.25">
      <c r="A47" s="274" t="s">
        <v>1214</v>
      </c>
      <c r="B47" s="256"/>
      <c r="C47" s="256"/>
      <c r="D47" s="257">
        <v>2</v>
      </c>
      <c r="E47" s="258">
        <v>2</v>
      </c>
      <c r="F47" s="257">
        <v>2</v>
      </c>
      <c r="G47" s="257">
        <v>2</v>
      </c>
      <c r="H47" s="257">
        <v>2</v>
      </c>
      <c r="I47" s="257">
        <v>2</v>
      </c>
      <c r="J47" s="257">
        <v>5</v>
      </c>
      <c r="K47" s="257">
        <v>5</v>
      </c>
      <c r="L47" s="257">
        <v>5</v>
      </c>
      <c r="M47" s="256">
        <v>5</v>
      </c>
      <c r="N47" s="256">
        <v>5</v>
      </c>
      <c r="O47" s="256">
        <v>5</v>
      </c>
      <c r="P47" s="257">
        <v>5</v>
      </c>
      <c r="Q47" s="257">
        <v>5</v>
      </c>
      <c r="R47" s="257">
        <v>5</v>
      </c>
      <c r="S47" s="257">
        <v>5</v>
      </c>
      <c r="T47" s="257">
        <v>5</v>
      </c>
      <c r="U47" s="257">
        <v>5</v>
      </c>
      <c r="V47" s="257">
        <v>5</v>
      </c>
      <c r="W47" s="257">
        <v>5</v>
      </c>
      <c r="X47" s="257">
        <v>5</v>
      </c>
      <c r="Y47" s="257">
        <v>8</v>
      </c>
      <c r="Z47" s="257">
        <v>8</v>
      </c>
      <c r="AA47" s="257">
        <v>8</v>
      </c>
      <c r="AB47" s="257">
        <v>8</v>
      </c>
      <c r="AC47" s="257">
        <v>8</v>
      </c>
      <c r="AD47" s="257">
        <v>8</v>
      </c>
      <c r="AE47" s="257">
        <v>8</v>
      </c>
      <c r="AF47" s="257">
        <v>8</v>
      </c>
      <c r="AG47" s="257">
        <v>6</v>
      </c>
      <c r="AH47" s="257">
        <v>6</v>
      </c>
      <c r="AI47" s="256"/>
    </row>
    <row r="48" spans="1:35" x14ac:dyDescent="0.25">
      <c r="A48" s="347" t="s">
        <v>1234</v>
      </c>
      <c r="B48" s="348"/>
      <c r="C48" s="348"/>
      <c r="D48" s="349">
        <f t="shared" ref="D48:AH48" si="12">D46-D47</f>
        <v>0.25</v>
      </c>
      <c r="E48" s="349">
        <f t="shared" si="12"/>
        <v>-0.11000000000000032</v>
      </c>
      <c r="F48" s="349">
        <f t="shared" si="12"/>
        <v>4.0299999999999994</v>
      </c>
      <c r="G48" s="349">
        <f t="shared" si="12"/>
        <v>1.7799999999999994</v>
      </c>
      <c r="H48" s="349">
        <f t="shared" si="12"/>
        <v>0.25</v>
      </c>
      <c r="I48" s="349">
        <f t="shared" si="12"/>
        <v>-0.11000000000000032</v>
      </c>
      <c r="J48" s="349">
        <f t="shared" si="12"/>
        <v>0.66999999999999993</v>
      </c>
      <c r="K48" s="349">
        <f t="shared" si="12"/>
        <v>-2.75</v>
      </c>
      <c r="L48" s="349">
        <f t="shared" si="12"/>
        <v>-1.2200000000000006</v>
      </c>
      <c r="M48" s="349">
        <f t="shared" si="12"/>
        <v>-1.2200000000000006</v>
      </c>
      <c r="N48" s="349">
        <f t="shared" si="12"/>
        <v>-2.75</v>
      </c>
      <c r="O48" s="349">
        <f t="shared" si="12"/>
        <v>2.5599999999999987</v>
      </c>
      <c r="P48" s="349">
        <f t="shared" si="12"/>
        <v>1.0299999999999994</v>
      </c>
      <c r="Q48" s="349">
        <f t="shared" si="12"/>
        <v>1.0299999999999994</v>
      </c>
      <c r="R48" s="349">
        <f t="shared" si="12"/>
        <v>1.3899999999999988</v>
      </c>
      <c r="S48" s="349">
        <f t="shared" si="12"/>
        <v>3.2799999999999994</v>
      </c>
      <c r="T48" s="349">
        <f t="shared" si="12"/>
        <v>1.3899999999999988</v>
      </c>
      <c r="U48" s="349">
        <f t="shared" si="12"/>
        <v>4</v>
      </c>
      <c r="V48" s="349">
        <f t="shared" si="12"/>
        <v>1.9599999999999991</v>
      </c>
      <c r="W48" s="349">
        <f t="shared" si="12"/>
        <v>2.6799999999999988</v>
      </c>
      <c r="X48" s="349">
        <f t="shared" si="12"/>
        <v>0.66999999999999993</v>
      </c>
      <c r="Y48" s="349">
        <f t="shared" si="12"/>
        <v>1.2099999999999991</v>
      </c>
      <c r="Z48" s="349">
        <f t="shared" si="12"/>
        <v>-1.0400000000000009</v>
      </c>
      <c r="AA48" s="339">
        <f t="shared" si="12"/>
        <v>8.5299999999999976</v>
      </c>
      <c r="AB48" s="349">
        <f t="shared" si="12"/>
        <v>2.5299999999999994</v>
      </c>
      <c r="AC48" s="339">
        <f t="shared" si="12"/>
        <v>7.4799999999999986</v>
      </c>
      <c r="AD48" s="339">
        <f t="shared" si="12"/>
        <v>7.84</v>
      </c>
      <c r="AE48" s="349">
        <f t="shared" si="12"/>
        <v>-0.44000000000000128</v>
      </c>
      <c r="AF48" s="349">
        <f t="shared" si="12"/>
        <v>-3.5</v>
      </c>
      <c r="AG48" s="349">
        <f t="shared" si="12"/>
        <v>-6</v>
      </c>
      <c r="AH48" s="242">
        <f t="shared" si="12"/>
        <v>186.42</v>
      </c>
      <c r="AI48" s="240"/>
    </row>
    <row r="49" spans="1:35" x14ac:dyDescent="0.25">
      <c r="A49" s="274" t="s">
        <v>1216</v>
      </c>
      <c r="B49" s="256"/>
      <c r="C49" s="256"/>
      <c r="D49" s="257">
        <v>1</v>
      </c>
      <c r="E49" s="242">
        <v>1</v>
      </c>
      <c r="F49" s="257">
        <v>1</v>
      </c>
      <c r="G49" s="257">
        <v>1</v>
      </c>
      <c r="H49" s="257">
        <v>1</v>
      </c>
      <c r="I49" s="257">
        <v>1</v>
      </c>
      <c r="J49" s="257">
        <v>1</v>
      </c>
      <c r="K49" s="257">
        <v>1</v>
      </c>
      <c r="L49" s="257">
        <v>1</v>
      </c>
      <c r="M49" s="256">
        <v>1</v>
      </c>
      <c r="N49" s="256">
        <v>1</v>
      </c>
      <c r="O49" s="256">
        <v>1</v>
      </c>
      <c r="P49" s="257">
        <v>1</v>
      </c>
      <c r="Q49" s="257">
        <v>1</v>
      </c>
      <c r="R49" s="257">
        <v>1</v>
      </c>
      <c r="S49" s="257">
        <v>1</v>
      </c>
      <c r="T49" s="257">
        <v>1</v>
      </c>
      <c r="U49" s="257">
        <v>1</v>
      </c>
      <c r="V49" s="257">
        <v>1</v>
      </c>
      <c r="W49" s="257">
        <v>1</v>
      </c>
      <c r="X49" s="257">
        <v>1</v>
      </c>
      <c r="Y49" s="257">
        <v>1</v>
      </c>
      <c r="Z49" s="257">
        <v>1</v>
      </c>
      <c r="AA49" s="257">
        <v>1</v>
      </c>
      <c r="AB49" s="257">
        <v>1</v>
      </c>
      <c r="AC49" s="257">
        <v>1</v>
      </c>
      <c r="AD49" s="257">
        <v>1</v>
      </c>
      <c r="AE49" s="257">
        <v>1</v>
      </c>
      <c r="AF49" s="257">
        <v>1</v>
      </c>
      <c r="AG49" s="257">
        <v>6</v>
      </c>
      <c r="AH49" s="257">
        <v>6</v>
      </c>
      <c r="AI49" s="256"/>
    </row>
    <row r="50" spans="1:35" x14ac:dyDescent="0.25">
      <c r="A50" s="261" t="s">
        <v>1235</v>
      </c>
      <c r="B50" s="240"/>
      <c r="C50" s="240"/>
      <c r="D50" s="242">
        <f>D45-D49</f>
        <v>-1</v>
      </c>
      <c r="E50" s="242">
        <f t="shared" ref="E50:AG50" si="13">E45-E49</f>
        <v>-0.52</v>
      </c>
      <c r="F50" s="242">
        <f t="shared" si="13"/>
        <v>-4.0000000000000147E-2</v>
      </c>
      <c r="G50" s="242">
        <f t="shared" si="13"/>
        <v>-4.0000000000000147E-2</v>
      </c>
      <c r="H50" s="242">
        <f t="shared" si="13"/>
        <v>-1</v>
      </c>
      <c r="I50" s="242">
        <f t="shared" si="13"/>
        <v>-0.52</v>
      </c>
      <c r="J50" s="242">
        <f t="shared" si="13"/>
        <v>0.43999999999999995</v>
      </c>
      <c r="K50" s="242">
        <f t="shared" si="13"/>
        <v>-1</v>
      </c>
      <c r="L50" s="242">
        <f t="shared" si="13"/>
        <v>-4.0000000000000147E-2</v>
      </c>
      <c r="M50" s="242">
        <f t="shared" si="13"/>
        <v>-4.0000000000000147E-2</v>
      </c>
      <c r="N50" s="242">
        <f t="shared" si="13"/>
        <v>-1</v>
      </c>
      <c r="O50" s="242">
        <f t="shared" si="13"/>
        <v>0.91999999999999971</v>
      </c>
      <c r="P50" s="242">
        <f t="shared" si="13"/>
        <v>-4.0000000000000147E-2</v>
      </c>
      <c r="Q50" s="242">
        <f t="shared" si="13"/>
        <v>-4.0000000000000147E-2</v>
      </c>
      <c r="R50" s="242">
        <f t="shared" si="13"/>
        <v>-0.52</v>
      </c>
      <c r="S50" s="242">
        <f t="shared" si="13"/>
        <v>-4.0000000000000147E-2</v>
      </c>
      <c r="T50" s="242">
        <f t="shared" si="13"/>
        <v>-0.52</v>
      </c>
      <c r="U50" s="242">
        <f t="shared" si="13"/>
        <v>-1</v>
      </c>
      <c r="V50" s="242">
        <f t="shared" si="13"/>
        <v>0.43999999999999972</v>
      </c>
      <c r="W50" s="242">
        <f t="shared" si="13"/>
        <v>-0.52</v>
      </c>
      <c r="X50" s="242">
        <f t="shared" si="13"/>
        <v>0.43999999999999995</v>
      </c>
      <c r="Y50" s="242">
        <f t="shared" si="13"/>
        <v>0.43999999999999972</v>
      </c>
      <c r="Z50" s="242">
        <f t="shared" si="13"/>
        <v>0.43999999999999972</v>
      </c>
      <c r="AA50" s="242">
        <f t="shared" si="13"/>
        <v>1.4</v>
      </c>
      <c r="AB50" s="242">
        <f t="shared" si="13"/>
        <v>-4.0000000000000147E-2</v>
      </c>
      <c r="AC50" s="242">
        <f t="shared" si="13"/>
        <v>2.36</v>
      </c>
      <c r="AD50" s="242">
        <f t="shared" si="13"/>
        <v>1.88</v>
      </c>
      <c r="AE50" s="242">
        <f t="shared" si="13"/>
        <v>0.91999999999999971</v>
      </c>
      <c r="AF50" s="242">
        <f t="shared" si="13"/>
        <v>-1</v>
      </c>
      <c r="AG50" s="242">
        <f t="shared" si="13"/>
        <v>-6</v>
      </c>
      <c r="AH50" s="242">
        <f t="shared" ref="AH50" si="14">AH48-AH49</f>
        <v>180.42</v>
      </c>
      <c r="AI50" s="240"/>
    </row>
    <row r="51" spans="1:35" x14ac:dyDescent="0.25">
      <c r="A51" s="274" t="s">
        <v>1218</v>
      </c>
      <c r="B51" s="256"/>
      <c r="C51" s="256"/>
      <c r="D51" s="258">
        <v>1</v>
      </c>
      <c r="E51" s="258">
        <v>1</v>
      </c>
      <c r="F51" s="258">
        <v>1</v>
      </c>
      <c r="G51" s="258">
        <v>1</v>
      </c>
      <c r="H51" s="258">
        <v>1</v>
      </c>
      <c r="I51" s="258">
        <v>1</v>
      </c>
      <c r="J51" s="258">
        <v>1</v>
      </c>
      <c r="K51" s="258">
        <v>1</v>
      </c>
      <c r="L51" s="258">
        <v>1</v>
      </c>
      <c r="M51" s="258">
        <v>1</v>
      </c>
      <c r="N51" s="258">
        <v>1</v>
      </c>
      <c r="O51" s="258">
        <v>1</v>
      </c>
      <c r="P51" s="258">
        <v>1</v>
      </c>
      <c r="Q51" s="258">
        <v>1</v>
      </c>
      <c r="R51" s="258">
        <v>1</v>
      </c>
      <c r="S51" s="258">
        <v>1</v>
      </c>
      <c r="T51" s="258">
        <v>1</v>
      </c>
      <c r="U51" s="258">
        <v>1</v>
      </c>
      <c r="V51" s="258">
        <v>1</v>
      </c>
      <c r="W51" s="258">
        <v>1</v>
      </c>
      <c r="X51" s="258">
        <v>1</v>
      </c>
      <c r="Y51" s="258">
        <v>1</v>
      </c>
      <c r="Z51" s="258">
        <v>1</v>
      </c>
      <c r="AA51" s="258">
        <v>1</v>
      </c>
      <c r="AB51" s="258">
        <v>1</v>
      </c>
      <c r="AC51" s="258">
        <v>1</v>
      </c>
      <c r="AD51" s="258">
        <v>1</v>
      </c>
      <c r="AE51" s="258">
        <v>1</v>
      </c>
      <c r="AF51" s="258">
        <v>1</v>
      </c>
      <c r="AG51" s="258">
        <v>1</v>
      </c>
      <c r="AH51" s="257">
        <v>6</v>
      </c>
      <c r="AI51" s="256"/>
    </row>
    <row r="52" spans="1:35" ht="15.75" thickBot="1" x14ac:dyDescent="0.3">
      <c r="A52" s="270" t="s">
        <v>1236</v>
      </c>
      <c r="B52" s="250"/>
      <c r="C52" s="250"/>
      <c r="D52" s="299">
        <f>D43-D51</f>
        <v>-0.55000000000000004</v>
      </c>
      <c r="E52" s="299">
        <f t="shared" ref="E52:AG52" si="15">E43-E51</f>
        <v>-0.55000000000000004</v>
      </c>
      <c r="F52" s="299">
        <f t="shared" si="15"/>
        <v>0.34999999999999987</v>
      </c>
      <c r="G52" s="299">
        <f t="shared" si="15"/>
        <v>-0.10000000000000009</v>
      </c>
      <c r="H52" s="299">
        <f t="shared" si="15"/>
        <v>-0.55000000000000004</v>
      </c>
      <c r="I52" s="299">
        <f t="shared" si="15"/>
        <v>-0.55000000000000004</v>
      </c>
      <c r="J52" s="299">
        <f t="shared" si="15"/>
        <v>0.34999999999999987</v>
      </c>
      <c r="K52" s="299">
        <f t="shared" si="15"/>
        <v>-0.55000000000000004</v>
      </c>
      <c r="L52" s="299">
        <f t="shared" si="15"/>
        <v>-0.10000000000000009</v>
      </c>
      <c r="M52" s="299">
        <f t="shared" si="15"/>
        <v>-0.10000000000000009</v>
      </c>
      <c r="N52" s="299">
        <f t="shared" si="15"/>
        <v>-0.55000000000000004</v>
      </c>
      <c r="O52" s="299">
        <f t="shared" si="15"/>
        <v>0.79999999999999982</v>
      </c>
      <c r="P52" s="299">
        <f t="shared" si="15"/>
        <v>0.34999999999999987</v>
      </c>
      <c r="Q52" s="299">
        <f t="shared" si="15"/>
        <v>0.34999999999999987</v>
      </c>
      <c r="R52" s="299">
        <f t="shared" si="15"/>
        <v>0.34999999999999987</v>
      </c>
      <c r="S52" s="299">
        <f t="shared" si="15"/>
        <v>0.79999999999999982</v>
      </c>
      <c r="T52" s="299">
        <f t="shared" si="15"/>
        <v>0.34999999999999987</v>
      </c>
      <c r="U52" s="299">
        <f t="shared" si="15"/>
        <v>0.79999999999999982</v>
      </c>
      <c r="V52" s="299">
        <f t="shared" si="15"/>
        <v>0.79999999999999982</v>
      </c>
      <c r="W52" s="299">
        <f t="shared" si="15"/>
        <v>0.79999999999999982</v>
      </c>
      <c r="X52" s="299">
        <f t="shared" si="15"/>
        <v>0.34999999999999987</v>
      </c>
      <c r="Y52" s="299">
        <f t="shared" si="15"/>
        <v>1.25</v>
      </c>
      <c r="Z52" s="299">
        <f t="shared" si="15"/>
        <v>0.79999999999999982</v>
      </c>
      <c r="AA52" s="299">
        <f t="shared" si="15"/>
        <v>3.05</v>
      </c>
      <c r="AB52" s="299">
        <f t="shared" si="15"/>
        <v>1.25</v>
      </c>
      <c r="AC52" s="299">
        <f t="shared" si="15"/>
        <v>2.5999999999999996</v>
      </c>
      <c r="AD52" s="299">
        <f t="shared" si="15"/>
        <v>2.5999999999999996</v>
      </c>
      <c r="AE52" s="299">
        <f t="shared" si="15"/>
        <v>0.79999999999999982</v>
      </c>
      <c r="AF52" s="299">
        <f t="shared" si="15"/>
        <v>-0.10000000000000009</v>
      </c>
      <c r="AG52" s="299">
        <f t="shared" si="15"/>
        <v>-1</v>
      </c>
      <c r="AH52" s="299">
        <f t="shared" ref="AH52" si="16">AH50-AH51</f>
        <v>174.42</v>
      </c>
      <c r="AI52" s="250"/>
    </row>
  </sheetData>
  <pageMargins left="0.7" right="0.7" top="0.75" bottom="0.75" header="0.3" footer="0.3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3" id="{D53F727A-76AA-4CE0-9D8E-E1E61EED9C44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D24:AF24</xm:sqref>
        </x14:conditionalFormatting>
        <x14:conditionalFormatting xmlns:xm="http://schemas.microsoft.com/office/excel/2006/main">
          <x14:cfRule type="iconSet" priority="2" id="{3AD1ACB5-7DE8-4CF4-B1DF-B91AB692340B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D46:AF46</xm:sqref>
        </x14:conditionalFormatting>
        <x14:conditionalFormatting xmlns:xm="http://schemas.microsoft.com/office/excel/2006/main">
          <x14:cfRule type="iconSet" priority="1" id="{DDFA53DD-23CB-4A87-9DA0-B6758926D8DC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D48:AF48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83"/>
  <sheetViews>
    <sheetView tabSelected="1" topLeftCell="A17" zoomScale="80" zoomScaleNormal="80" workbookViewId="0">
      <selection activeCell="AM50" sqref="AM50"/>
    </sheetView>
  </sheetViews>
  <sheetFormatPr defaultRowHeight="15" x14ac:dyDescent="0.25"/>
  <cols>
    <col min="1" max="1" width="36.5703125" customWidth="1"/>
    <col min="2" max="2" width="10.7109375" hidden="1" customWidth="1"/>
    <col min="3" max="3" width="11.28515625" hidden="1" customWidth="1"/>
    <col min="4" max="4" width="11.28515625" style="207" hidden="1" customWidth="1"/>
    <col min="5" max="5" width="6.7109375" hidden="1" customWidth="1"/>
    <col min="6" max="8" width="6.140625" hidden="1" customWidth="1"/>
    <col min="9" max="9" width="7.7109375" hidden="1" customWidth="1"/>
    <col min="10" max="12" width="7.140625" hidden="1" customWidth="1"/>
    <col min="13" max="13" width="4.28515625" hidden="1" customWidth="1"/>
    <col min="14" max="14" width="4.140625" hidden="1" customWidth="1"/>
    <col min="15" max="15" width="6.5703125" hidden="1" customWidth="1"/>
    <col min="16" max="23" width="8.140625" hidden="1" customWidth="1"/>
    <col min="24" max="26" width="9.42578125" hidden="1" customWidth="1"/>
    <col min="27" max="34" width="6.42578125" hidden="1" customWidth="1"/>
    <col min="35" max="36" width="9.42578125" hidden="1" customWidth="1"/>
    <col min="37" max="37" width="6" style="200" customWidth="1"/>
    <col min="38" max="40" width="7.85546875" style="200" customWidth="1"/>
    <col min="41" max="66" width="6.85546875" style="200" customWidth="1"/>
    <col min="67" max="69" width="6" style="200" customWidth="1"/>
    <col min="70" max="70" width="6.28515625" style="200" customWidth="1"/>
    <col min="71" max="84" width="9.140625" style="200"/>
    <col min="258" max="258" width="55.7109375" bestFit="1" customWidth="1"/>
    <col min="259" max="293" width="0" hidden="1" customWidth="1"/>
    <col min="294" max="294" width="6" customWidth="1"/>
    <col min="295" max="296" width="7.85546875" customWidth="1"/>
    <col min="297" max="322" width="6.85546875" customWidth="1"/>
    <col min="323" max="325" width="6" customWidth="1"/>
    <col min="326" max="326" width="6.28515625" customWidth="1"/>
    <col min="514" max="514" width="55.7109375" bestFit="1" customWidth="1"/>
    <col min="515" max="549" width="0" hidden="1" customWidth="1"/>
    <col min="550" max="550" width="6" customWidth="1"/>
    <col min="551" max="552" width="7.85546875" customWidth="1"/>
    <col min="553" max="578" width="6.85546875" customWidth="1"/>
    <col min="579" max="581" width="6" customWidth="1"/>
    <col min="582" max="582" width="6.28515625" customWidth="1"/>
    <col min="770" max="770" width="55.7109375" bestFit="1" customWidth="1"/>
    <col min="771" max="805" width="0" hidden="1" customWidth="1"/>
    <col min="806" max="806" width="6" customWidth="1"/>
    <col min="807" max="808" width="7.85546875" customWidth="1"/>
    <col min="809" max="834" width="6.85546875" customWidth="1"/>
    <col min="835" max="837" width="6" customWidth="1"/>
    <col min="838" max="838" width="6.28515625" customWidth="1"/>
    <col min="1026" max="1026" width="55.7109375" bestFit="1" customWidth="1"/>
    <col min="1027" max="1061" width="0" hidden="1" customWidth="1"/>
    <col min="1062" max="1062" width="6" customWidth="1"/>
    <col min="1063" max="1064" width="7.85546875" customWidth="1"/>
    <col min="1065" max="1090" width="6.85546875" customWidth="1"/>
    <col min="1091" max="1093" width="6" customWidth="1"/>
    <col min="1094" max="1094" width="6.28515625" customWidth="1"/>
    <col min="1282" max="1282" width="55.7109375" bestFit="1" customWidth="1"/>
    <col min="1283" max="1317" width="0" hidden="1" customWidth="1"/>
    <col min="1318" max="1318" width="6" customWidth="1"/>
    <col min="1319" max="1320" width="7.85546875" customWidth="1"/>
    <col min="1321" max="1346" width="6.85546875" customWidth="1"/>
    <col min="1347" max="1349" width="6" customWidth="1"/>
    <col min="1350" max="1350" width="6.28515625" customWidth="1"/>
    <col min="1538" max="1538" width="55.7109375" bestFit="1" customWidth="1"/>
    <col min="1539" max="1573" width="0" hidden="1" customWidth="1"/>
    <col min="1574" max="1574" width="6" customWidth="1"/>
    <col min="1575" max="1576" width="7.85546875" customWidth="1"/>
    <col min="1577" max="1602" width="6.85546875" customWidth="1"/>
    <col min="1603" max="1605" width="6" customWidth="1"/>
    <col min="1606" max="1606" width="6.28515625" customWidth="1"/>
    <col min="1794" max="1794" width="55.7109375" bestFit="1" customWidth="1"/>
    <col min="1795" max="1829" width="0" hidden="1" customWidth="1"/>
    <col min="1830" max="1830" width="6" customWidth="1"/>
    <col min="1831" max="1832" width="7.85546875" customWidth="1"/>
    <col min="1833" max="1858" width="6.85546875" customWidth="1"/>
    <col min="1859" max="1861" width="6" customWidth="1"/>
    <col min="1862" max="1862" width="6.28515625" customWidth="1"/>
    <col min="2050" max="2050" width="55.7109375" bestFit="1" customWidth="1"/>
    <col min="2051" max="2085" width="0" hidden="1" customWidth="1"/>
    <col min="2086" max="2086" width="6" customWidth="1"/>
    <col min="2087" max="2088" width="7.85546875" customWidth="1"/>
    <col min="2089" max="2114" width="6.85546875" customWidth="1"/>
    <col min="2115" max="2117" width="6" customWidth="1"/>
    <col min="2118" max="2118" width="6.28515625" customWidth="1"/>
    <col min="2306" max="2306" width="55.7109375" bestFit="1" customWidth="1"/>
    <col min="2307" max="2341" width="0" hidden="1" customWidth="1"/>
    <col min="2342" max="2342" width="6" customWidth="1"/>
    <col min="2343" max="2344" width="7.85546875" customWidth="1"/>
    <col min="2345" max="2370" width="6.85546875" customWidth="1"/>
    <col min="2371" max="2373" width="6" customWidth="1"/>
    <col min="2374" max="2374" width="6.28515625" customWidth="1"/>
    <col min="2562" max="2562" width="55.7109375" bestFit="1" customWidth="1"/>
    <col min="2563" max="2597" width="0" hidden="1" customWidth="1"/>
    <col min="2598" max="2598" width="6" customWidth="1"/>
    <col min="2599" max="2600" width="7.85546875" customWidth="1"/>
    <col min="2601" max="2626" width="6.85546875" customWidth="1"/>
    <col min="2627" max="2629" width="6" customWidth="1"/>
    <col min="2630" max="2630" width="6.28515625" customWidth="1"/>
    <col min="2818" max="2818" width="55.7109375" bestFit="1" customWidth="1"/>
    <col min="2819" max="2853" width="0" hidden="1" customWidth="1"/>
    <col min="2854" max="2854" width="6" customWidth="1"/>
    <col min="2855" max="2856" width="7.85546875" customWidth="1"/>
    <col min="2857" max="2882" width="6.85546875" customWidth="1"/>
    <col min="2883" max="2885" width="6" customWidth="1"/>
    <col min="2886" max="2886" width="6.28515625" customWidth="1"/>
    <col min="3074" max="3074" width="55.7109375" bestFit="1" customWidth="1"/>
    <col min="3075" max="3109" width="0" hidden="1" customWidth="1"/>
    <col min="3110" max="3110" width="6" customWidth="1"/>
    <col min="3111" max="3112" width="7.85546875" customWidth="1"/>
    <col min="3113" max="3138" width="6.85546875" customWidth="1"/>
    <col min="3139" max="3141" width="6" customWidth="1"/>
    <col min="3142" max="3142" width="6.28515625" customWidth="1"/>
    <col min="3330" max="3330" width="55.7109375" bestFit="1" customWidth="1"/>
    <col min="3331" max="3365" width="0" hidden="1" customWidth="1"/>
    <col min="3366" max="3366" width="6" customWidth="1"/>
    <col min="3367" max="3368" width="7.85546875" customWidth="1"/>
    <col min="3369" max="3394" width="6.85546875" customWidth="1"/>
    <col min="3395" max="3397" width="6" customWidth="1"/>
    <col min="3398" max="3398" width="6.28515625" customWidth="1"/>
    <col min="3586" max="3586" width="55.7109375" bestFit="1" customWidth="1"/>
    <col min="3587" max="3621" width="0" hidden="1" customWidth="1"/>
    <col min="3622" max="3622" width="6" customWidth="1"/>
    <col min="3623" max="3624" width="7.85546875" customWidth="1"/>
    <col min="3625" max="3650" width="6.85546875" customWidth="1"/>
    <col min="3651" max="3653" width="6" customWidth="1"/>
    <col min="3654" max="3654" width="6.28515625" customWidth="1"/>
    <col min="3842" max="3842" width="55.7109375" bestFit="1" customWidth="1"/>
    <col min="3843" max="3877" width="0" hidden="1" customWidth="1"/>
    <col min="3878" max="3878" width="6" customWidth="1"/>
    <col min="3879" max="3880" width="7.85546875" customWidth="1"/>
    <col min="3881" max="3906" width="6.85546875" customWidth="1"/>
    <col min="3907" max="3909" width="6" customWidth="1"/>
    <col min="3910" max="3910" width="6.28515625" customWidth="1"/>
    <col min="4098" max="4098" width="55.7109375" bestFit="1" customWidth="1"/>
    <col min="4099" max="4133" width="0" hidden="1" customWidth="1"/>
    <col min="4134" max="4134" width="6" customWidth="1"/>
    <col min="4135" max="4136" width="7.85546875" customWidth="1"/>
    <col min="4137" max="4162" width="6.85546875" customWidth="1"/>
    <col min="4163" max="4165" width="6" customWidth="1"/>
    <col min="4166" max="4166" width="6.28515625" customWidth="1"/>
    <col min="4354" max="4354" width="55.7109375" bestFit="1" customWidth="1"/>
    <col min="4355" max="4389" width="0" hidden="1" customWidth="1"/>
    <col min="4390" max="4390" width="6" customWidth="1"/>
    <col min="4391" max="4392" width="7.85546875" customWidth="1"/>
    <col min="4393" max="4418" width="6.85546875" customWidth="1"/>
    <col min="4419" max="4421" width="6" customWidth="1"/>
    <col min="4422" max="4422" width="6.28515625" customWidth="1"/>
    <col min="4610" max="4610" width="55.7109375" bestFit="1" customWidth="1"/>
    <col min="4611" max="4645" width="0" hidden="1" customWidth="1"/>
    <col min="4646" max="4646" width="6" customWidth="1"/>
    <col min="4647" max="4648" width="7.85546875" customWidth="1"/>
    <col min="4649" max="4674" width="6.85546875" customWidth="1"/>
    <col min="4675" max="4677" width="6" customWidth="1"/>
    <col min="4678" max="4678" width="6.28515625" customWidth="1"/>
    <col min="4866" max="4866" width="55.7109375" bestFit="1" customWidth="1"/>
    <col min="4867" max="4901" width="0" hidden="1" customWidth="1"/>
    <col min="4902" max="4902" width="6" customWidth="1"/>
    <col min="4903" max="4904" width="7.85546875" customWidth="1"/>
    <col min="4905" max="4930" width="6.85546875" customWidth="1"/>
    <col min="4931" max="4933" width="6" customWidth="1"/>
    <col min="4934" max="4934" width="6.28515625" customWidth="1"/>
    <col min="5122" max="5122" width="55.7109375" bestFit="1" customWidth="1"/>
    <col min="5123" max="5157" width="0" hidden="1" customWidth="1"/>
    <col min="5158" max="5158" width="6" customWidth="1"/>
    <col min="5159" max="5160" width="7.85546875" customWidth="1"/>
    <col min="5161" max="5186" width="6.85546875" customWidth="1"/>
    <col min="5187" max="5189" width="6" customWidth="1"/>
    <col min="5190" max="5190" width="6.28515625" customWidth="1"/>
    <col min="5378" max="5378" width="55.7109375" bestFit="1" customWidth="1"/>
    <col min="5379" max="5413" width="0" hidden="1" customWidth="1"/>
    <col min="5414" max="5414" width="6" customWidth="1"/>
    <col min="5415" max="5416" width="7.85546875" customWidth="1"/>
    <col min="5417" max="5442" width="6.85546875" customWidth="1"/>
    <col min="5443" max="5445" width="6" customWidth="1"/>
    <col min="5446" max="5446" width="6.28515625" customWidth="1"/>
    <col min="5634" max="5634" width="55.7109375" bestFit="1" customWidth="1"/>
    <col min="5635" max="5669" width="0" hidden="1" customWidth="1"/>
    <col min="5670" max="5670" width="6" customWidth="1"/>
    <col min="5671" max="5672" width="7.85546875" customWidth="1"/>
    <col min="5673" max="5698" width="6.85546875" customWidth="1"/>
    <col min="5699" max="5701" width="6" customWidth="1"/>
    <col min="5702" max="5702" width="6.28515625" customWidth="1"/>
    <col min="5890" max="5890" width="55.7109375" bestFit="1" customWidth="1"/>
    <col min="5891" max="5925" width="0" hidden="1" customWidth="1"/>
    <col min="5926" max="5926" width="6" customWidth="1"/>
    <col min="5927" max="5928" width="7.85546875" customWidth="1"/>
    <col min="5929" max="5954" width="6.85546875" customWidth="1"/>
    <col min="5955" max="5957" width="6" customWidth="1"/>
    <col min="5958" max="5958" width="6.28515625" customWidth="1"/>
    <col min="6146" max="6146" width="55.7109375" bestFit="1" customWidth="1"/>
    <col min="6147" max="6181" width="0" hidden="1" customWidth="1"/>
    <col min="6182" max="6182" width="6" customWidth="1"/>
    <col min="6183" max="6184" width="7.85546875" customWidth="1"/>
    <col min="6185" max="6210" width="6.85546875" customWidth="1"/>
    <col min="6211" max="6213" width="6" customWidth="1"/>
    <col min="6214" max="6214" width="6.28515625" customWidth="1"/>
    <col min="6402" max="6402" width="55.7109375" bestFit="1" customWidth="1"/>
    <col min="6403" max="6437" width="0" hidden="1" customWidth="1"/>
    <col min="6438" max="6438" width="6" customWidth="1"/>
    <col min="6439" max="6440" width="7.85546875" customWidth="1"/>
    <col min="6441" max="6466" width="6.85546875" customWidth="1"/>
    <col min="6467" max="6469" width="6" customWidth="1"/>
    <col min="6470" max="6470" width="6.28515625" customWidth="1"/>
    <col min="6658" max="6658" width="55.7109375" bestFit="1" customWidth="1"/>
    <col min="6659" max="6693" width="0" hidden="1" customWidth="1"/>
    <col min="6694" max="6694" width="6" customWidth="1"/>
    <col min="6695" max="6696" width="7.85546875" customWidth="1"/>
    <col min="6697" max="6722" width="6.85546875" customWidth="1"/>
    <col min="6723" max="6725" width="6" customWidth="1"/>
    <col min="6726" max="6726" width="6.28515625" customWidth="1"/>
    <col min="6914" max="6914" width="55.7109375" bestFit="1" customWidth="1"/>
    <col min="6915" max="6949" width="0" hidden="1" customWidth="1"/>
    <col min="6950" max="6950" width="6" customWidth="1"/>
    <col min="6951" max="6952" width="7.85546875" customWidth="1"/>
    <col min="6953" max="6978" width="6.85546875" customWidth="1"/>
    <col min="6979" max="6981" width="6" customWidth="1"/>
    <col min="6982" max="6982" width="6.28515625" customWidth="1"/>
    <col min="7170" max="7170" width="55.7109375" bestFit="1" customWidth="1"/>
    <col min="7171" max="7205" width="0" hidden="1" customWidth="1"/>
    <col min="7206" max="7206" width="6" customWidth="1"/>
    <col min="7207" max="7208" width="7.85546875" customWidth="1"/>
    <col min="7209" max="7234" width="6.85546875" customWidth="1"/>
    <col min="7235" max="7237" width="6" customWidth="1"/>
    <col min="7238" max="7238" width="6.28515625" customWidth="1"/>
    <col min="7426" max="7426" width="55.7109375" bestFit="1" customWidth="1"/>
    <col min="7427" max="7461" width="0" hidden="1" customWidth="1"/>
    <col min="7462" max="7462" width="6" customWidth="1"/>
    <col min="7463" max="7464" width="7.85546875" customWidth="1"/>
    <col min="7465" max="7490" width="6.85546875" customWidth="1"/>
    <col min="7491" max="7493" width="6" customWidth="1"/>
    <col min="7494" max="7494" width="6.28515625" customWidth="1"/>
    <col min="7682" max="7682" width="55.7109375" bestFit="1" customWidth="1"/>
    <col min="7683" max="7717" width="0" hidden="1" customWidth="1"/>
    <col min="7718" max="7718" width="6" customWidth="1"/>
    <col min="7719" max="7720" width="7.85546875" customWidth="1"/>
    <col min="7721" max="7746" width="6.85546875" customWidth="1"/>
    <col min="7747" max="7749" width="6" customWidth="1"/>
    <col min="7750" max="7750" width="6.28515625" customWidth="1"/>
    <col min="7938" max="7938" width="55.7109375" bestFit="1" customWidth="1"/>
    <col min="7939" max="7973" width="0" hidden="1" customWidth="1"/>
    <col min="7974" max="7974" width="6" customWidth="1"/>
    <col min="7975" max="7976" width="7.85546875" customWidth="1"/>
    <col min="7977" max="8002" width="6.85546875" customWidth="1"/>
    <col min="8003" max="8005" width="6" customWidth="1"/>
    <col min="8006" max="8006" width="6.28515625" customWidth="1"/>
    <col min="8194" max="8194" width="55.7109375" bestFit="1" customWidth="1"/>
    <col min="8195" max="8229" width="0" hidden="1" customWidth="1"/>
    <col min="8230" max="8230" width="6" customWidth="1"/>
    <col min="8231" max="8232" width="7.85546875" customWidth="1"/>
    <col min="8233" max="8258" width="6.85546875" customWidth="1"/>
    <col min="8259" max="8261" width="6" customWidth="1"/>
    <col min="8262" max="8262" width="6.28515625" customWidth="1"/>
    <col min="8450" max="8450" width="55.7109375" bestFit="1" customWidth="1"/>
    <col min="8451" max="8485" width="0" hidden="1" customWidth="1"/>
    <col min="8486" max="8486" width="6" customWidth="1"/>
    <col min="8487" max="8488" width="7.85546875" customWidth="1"/>
    <col min="8489" max="8514" width="6.85546875" customWidth="1"/>
    <col min="8515" max="8517" width="6" customWidth="1"/>
    <col min="8518" max="8518" width="6.28515625" customWidth="1"/>
    <col min="8706" max="8706" width="55.7109375" bestFit="1" customWidth="1"/>
    <col min="8707" max="8741" width="0" hidden="1" customWidth="1"/>
    <col min="8742" max="8742" width="6" customWidth="1"/>
    <col min="8743" max="8744" width="7.85546875" customWidth="1"/>
    <col min="8745" max="8770" width="6.85546875" customWidth="1"/>
    <col min="8771" max="8773" width="6" customWidth="1"/>
    <col min="8774" max="8774" width="6.28515625" customWidth="1"/>
    <col min="8962" max="8962" width="55.7109375" bestFit="1" customWidth="1"/>
    <col min="8963" max="8997" width="0" hidden="1" customWidth="1"/>
    <col min="8998" max="8998" width="6" customWidth="1"/>
    <col min="8999" max="9000" width="7.85546875" customWidth="1"/>
    <col min="9001" max="9026" width="6.85546875" customWidth="1"/>
    <col min="9027" max="9029" width="6" customWidth="1"/>
    <col min="9030" max="9030" width="6.28515625" customWidth="1"/>
    <col min="9218" max="9218" width="55.7109375" bestFit="1" customWidth="1"/>
    <col min="9219" max="9253" width="0" hidden="1" customWidth="1"/>
    <col min="9254" max="9254" width="6" customWidth="1"/>
    <col min="9255" max="9256" width="7.85546875" customWidth="1"/>
    <col min="9257" max="9282" width="6.85546875" customWidth="1"/>
    <col min="9283" max="9285" width="6" customWidth="1"/>
    <col min="9286" max="9286" width="6.28515625" customWidth="1"/>
    <col min="9474" max="9474" width="55.7109375" bestFit="1" customWidth="1"/>
    <col min="9475" max="9509" width="0" hidden="1" customWidth="1"/>
    <col min="9510" max="9510" width="6" customWidth="1"/>
    <col min="9511" max="9512" width="7.85546875" customWidth="1"/>
    <col min="9513" max="9538" width="6.85546875" customWidth="1"/>
    <col min="9539" max="9541" width="6" customWidth="1"/>
    <col min="9542" max="9542" width="6.28515625" customWidth="1"/>
    <col min="9730" max="9730" width="55.7109375" bestFit="1" customWidth="1"/>
    <col min="9731" max="9765" width="0" hidden="1" customWidth="1"/>
    <col min="9766" max="9766" width="6" customWidth="1"/>
    <col min="9767" max="9768" width="7.85546875" customWidth="1"/>
    <col min="9769" max="9794" width="6.85546875" customWidth="1"/>
    <col min="9795" max="9797" width="6" customWidth="1"/>
    <col min="9798" max="9798" width="6.28515625" customWidth="1"/>
    <col min="9986" max="9986" width="55.7109375" bestFit="1" customWidth="1"/>
    <col min="9987" max="10021" width="0" hidden="1" customWidth="1"/>
    <col min="10022" max="10022" width="6" customWidth="1"/>
    <col min="10023" max="10024" width="7.85546875" customWidth="1"/>
    <col min="10025" max="10050" width="6.85546875" customWidth="1"/>
    <col min="10051" max="10053" width="6" customWidth="1"/>
    <col min="10054" max="10054" width="6.28515625" customWidth="1"/>
    <col min="10242" max="10242" width="55.7109375" bestFit="1" customWidth="1"/>
    <col min="10243" max="10277" width="0" hidden="1" customWidth="1"/>
    <col min="10278" max="10278" width="6" customWidth="1"/>
    <col min="10279" max="10280" width="7.85546875" customWidth="1"/>
    <col min="10281" max="10306" width="6.85546875" customWidth="1"/>
    <col min="10307" max="10309" width="6" customWidth="1"/>
    <col min="10310" max="10310" width="6.28515625" customWidth="1"/>
    <col min="10498" max="10498" width="55.7109375" bestFit="1" customWidth="1"/>
    <col min="10499" max="10533" width="0" hidden="1" customWidth="1"/>
    <col min="10534" max="10534" width="6" customWidth="1"/>
    <col min="10535" max="10536" width="7.85546875" customWidth="1"/>
    <col min="10537" max="10562" width="6.85546875" customWidth="1"/>
    <col min="10563" max="10565" width="6" customWidth="1"/>
    <col min="10566" max="10566" width="6.28515625" customWidth="1"/>
    <col min="10754" max="10754" width="55.7109375" bestFit="1" customWidth="1"/>
    <col min="10755" max="10789" width="0" hidden="1" customWidth="1"/>
    <col min="10790" max="10790" width="6" customWidth="1"/>
    <col min="10791" max="10792" width="7.85546875" customWidth="1"/>
    <col min="10793" max="10818" width="6.85546875" customWidth="1"/>
    <col min="10819" max="10821" width="6" customWidth="1"/>
    <col min="10822" max="10822" width="6.28515625" customWidth="1"/>
    <col min="11010" max="11010" width="55.7109375" bestFit="1" customWidth="1"/>
    <col min="11011" max="11045" width="0" hidden="1" customWidth="1"/>
    <col min="11046" max="11046" width="6" customWidth="1"/>
    <col min="11047" max="11048" width="7.85546875" customWidth="1"/>
    <col min="11049" max="11074" width="6.85546875" customWidth="1"/>
    <col min="11075" max="11077" width="6" customWidth="1"/>
    <col min="11078" max="11078" width="6.28515625" customWidth="1"/>
    <col min="11266" max="11266" width="55.7109375" bestFit="1" customWidth="1"/>
    <col min="11267" max="11301" width="0" hidden="1" customWidth="1"/>
    <col min="11302" max="11302" width="6" customWidth="1"/>
    <col min="11303" max="11304" width="7.85546875" customWidth="1"/>
    <col min="11305" max="11330" width="6.85546875" customWidth="1"/>
    <col min="11331" max="11333" width="6" customWidth="1"/>
    <col min="11334" max="11334" width="6.28515625" customWidth="1"/>
    <col min="11522" max="11522" width="55.7109375" bestFit="1" customWidth="1"/>
    <col min="11523" max="11557" width="0" hidden="1" customWidth="1"/>
    <col min="11558" max="11558" width="6" customWidth="1"/>
    <col min="11559" max="11560" width="7.85546875" customWidth="1"/>
    <col min="11561" max="11586" width="6.85546875" customWidth="1"/>
    <col min="11587" max="11589" width="6" customWidth="1"/>
    <col min="11590" max="11590" width="6.28515625" customWidth="1"/>
    <col min="11778" max="11778" width="55.7109375" bestFit="1" customWidth="1"/>
    <col min="11779" max="11813" width="0" hidden="1" customWidth="1"/>
    <col min="11814" max="11814" width="6" customWidth="1"/>
    <col min="11815" max="11816" width="7.85546875" customWidth="1"/>
    <col min="11817" max="11842" width="6.85546875" customWidth="1"/>
    <col min="11843" max="11845" width="6" customWidth="1"/>
    <col min="11846" max="11846" width="6.28515625" customWidth="1"/>
    <col min="12034" max="12034" width="55.7109375" bestFit="1" customWidth="1"/>
    <col min="12035" max="12069" width="0" hidden="1" customWidth="1"/>
    <col min="12070" max="12070" width="6" customWidth="1"/>
    <col min="12071" max="12072" width="7.85546875" customWidth="1"/>
    <col min="12073" max="12098" width="6.85546875" customWidth="1"/>
    <col min="12099" max="12101" width="6" customWidth="1"/>
    <col min="12102" max="12102" width="6.28515625" customWidth="1"/>
    <col min="12290" max="12290" width="55.7109375" bestFit="1" customWidth="1"/>
    <col min="12291" max="12325" width="0" hidden="1" customWidth="1"/>
    <col min="12326" max="12326" width="6" customWidth="1"/>
    <col min="12327" max="12328" width="7.85546875" customWidth="1"/>
    <col min="12329" max="12354" width="6.85546875" customWidth="1"/>
    <col min="12355" max="12357" width="6" customWidth="1"/>
    <col min="12358" max="12358" width="6.28515625" customWidth="1"/>
    <col min="12546" max="12546" width="55.7109375" bestFit="1" customWidth="1"/>
    <col min="12547" max="12581" width="0" hidden="1" customWidth="1"/>
    <col min="12582" max="12582" width="6" customWidth="1"/>
    <col min="12583" max="12584" width="7.85546875" customWidth="1"/>
    <col min="12585" max="12610" width="6.85546875" customWidth="1"/>
    <col min="12611" max="12613" width="6" customWidth="1"/>
    <col min="12614" max="12614" width="6.28515625" customWidth="1"/>
    <col min="12802" max="12802" width="55.7109375" bestFit="1" customWidth="1"/>
    <col min="12803" max="12837" width="0" hidden="1" customWidth="1"/>
    <col min="12838" max="12838" width="6" customWidth="1"/>
    <col min="12839" max="12840" width="7.85546875" customWidth="1"/>
    <col min="12841" max="12866" width="6.85546875" customWidth="1"/>
    <col min="12867" max="12869" width="6" customWidth="1"/>
    <col min="12870" max="12870" width="6.28515625" customWidth="1"/>
    <col min="13058" max="13058" width="55.7109375" bestFit="1" customWidth="1"/>
    <col min="13059" max="13093" width="0" hidden="1" customWidth="1"/>
    <col min="13094" max="13094" width="6" customWidth="1"/>
    <col min="13095" max="13096" width="7.85546875" customWidth="1"/>
    <col min="13097" max="13122" width="6.85546875" customWidth="1"/>
    <col min="13123" max="13125" width="6" customWidth="1"/>
    <col min="13126" max="13126" width="6.28515625" customWidth="1"/>
    <col min="13314" max="13314" width="55.7109375" bestFit="1" customWidth="1"/>
    <col min="13315" max="13349" width="0" hidden="1" customWidth="1"/>
    <col min="13350" max="13350" width="6" customWidth="1"/>
    <col min="13351" max="13352" width="7.85546875" customWidth="1"/>
    <col min="13353" max="13378" width="6.85546875" customWidth="1"/>
    <col min="13379" max="13381" width="6" customWidth="1"/>
    <col min="13382" max="13382" width="6.28515625" customWidth="1"/>
    <col min="13570" max="13570" width="55.7109375" bestFit="1" customWidth="1"/>
    <col min="13571" max="13605" width="0" hidden="1" customWidth="1"/>
    <col min="13606" max="13606" width="6" customWidth="1"/>
    <col min="13607" max="13608" width="7.85546875" customWidth="1"/>
    <col min="13609" max="13634" width="6.85546875" customWidth="1"/>
    <col min="13635" max="13637" width="6" customWidth="1"/>
    <col min="13638" max="13638" width="6.28515625" customWidth="1"/>
    <col min="13826" max="13826" width="55.7109375" bestFit="1" customWidth="1"/>
    <col min="13827" max="13861" width="0" hidden="1" customWidth="1"/>
    <col min="13862" max="13862" width="6" customWidth="1"/>
    <col min="13863" max="13864" width="7.85546875" customWidth="1"/>
    <col min="13865" max="13890" width="6.85546875" customWidth="1"/>
    <col min="13891" max="13893" width="6" customWidth="1"/>
    <col min="13894" max="13894" width="6.28515625" customWidth="1"/>
    <col min="14082" max="14082" width="55.7109375" bestFit="1" customWidth="1"/>
    <col min="14083" max="14117" width="0" hidden="1" customWidth="1"/>
    <col min="14118" max="14118" width="6" customWidth="1"/>
    <col min="14119" max="14120" width="7.85546875" customWidth="1"/>
    <col min="14121" max="14146" width="6.85546875" customWidth="1"/>
    <col min="14147" max="14149" width="6" customWidth="1"/>
    <col min="14150" max="14150" width="6.28515625" customWidth="1"/>
    <col min="14338" max="14338" width="55.7109375" bestFit="1" customWidth="1"/>
    <col min="14339" max="14373" width="0" hidden="1" customWidth="1"/>
    <col min="14374" max="14374" width="6" customWidth="1"/>
    <col min="14375" max="14376" width="7.85546875" customWidth="1"/>
    <col min="14377" max="14402" width="6.85546875" customWidth="1"/>
    <col min="14403" max="14405" width="6" customWidth="1"/>
    <col min="14406" max="14406" width="6.28515625" customWidth="1"/>
    <col min="14594" max="14594" width="55.7109375" bestFit="1" customWidth="1"/>
    <col min="14595" max="14629" width="0" hidden="1" customWidth="1"/>
    <col min="14630" max="14630" width="6" customWidth="1"/>
    <col min="14631" max="14632" width="7.85546875" customWidth="1"/>
    <col min="14633" max="14658" width="6.85546875" customWidth="1"/>
    <col min="14659" max="14661" width="6" customWidth="1"/>
    <col min="14662" max="14662" width="6.28515625" customWidth="1"/>
    <col min="14850" max="14850" width="55.7109375" bestFit="1" customWidth="1"/>
    <col min="14851" max="14885" width="0" hidden="1" customWidth="1"/>
    <col min="14886" max="14886" width="6" customWidth="1"/>
    <col min="14887" max="14888" width="7.85546875" customWidth="1"/>
    <col min="14889" max="14914" width="6.85546875" customWidth="1"/>
    <col min="14915" max="14917" width="6" customWidth="1"/>
    <col min="14918" max="14918" width="6.28515625" customWidth="1"/>
    <col min="15106" max="15106" width="55.7109375" bestFit="1" customWidth="1"/>
    <col min="15107" max="15141" width="0" hidden="1" customWidth="1"/>
    <col min="15142" max="15142" width="6" customWidth="1"/>
    <col min="15143" max="15144" width="7.85546875" customWidth="1"/>
    <col min="15145" max="15170" width="6.85546875" customWidth="1"/>
    <col min="15171" max="15173" width="6" customWidth="1"/>
    <col min="15174" max="15174" width="6.28515625" customWidth="1"/>
    <col min="15362" max="15362" width="55.7109375" bestFit="1" customWidth="1"/>
    <col min="15363" max="15397" width="0" hidden="1" customWidth="1"/>
    <col min="15398" max="15398" width="6" customWidth="1"/>
    <col min="15399" max="15400" width="7.85546875" customWidth="1"/>
    <col min="15401" max="15426" width="6.85546875" customWidth="1"/>
    <col min="15427" max="15429" width="6" customWidth="1"/>
    <col min="15430" max="15430" width="6.28515625" customWidth="1"/>
    <col min="15618" max="15618" width="55.7109375" bestFit="1" customWidth="1"/>
    <col min="15619" max="15653" width="0" hidden="1" customWidth="1"/>
    <col min="15654" max="15654" width="6" customWidth="1"/>
    <col min="15655" max="15656" width="7.85546875" customWidth="1"/>
    <col min="15657" max="15682" width="6.85546875" customWidth="1"/>
    <col min="15683" max="15685" width="6" customWidth="1"/>
    <col min="15686" max="15686" width="6.28515625" customWidth="1"/>
    <col min="15874" max="15874" width="55.7109375" bestFit="1" customWidth="1"/>
    <col min="15875" max="15909" width="0" hidden="1" customWidth="1"/>
    <col min="15910" max="15910" width="6" customWidth="1"/>
    <col min="15911" max="15912" width="7.85546875" customWidth="1"/>
    <col min="15913" max="15938" width="6.85546875" customWidth="1"/>
    <col min="15939" max="15941" width="6" customWidth="1"/>
    <col min="15942" max="15942" width="6.28515625" customWidth="1"/>
    <col min="16130" max="16130" width="55.7109375" bestFit="1" customWidth="1"/>
    <col min="16131" max="16165" width="0" hidden="1" customWidth="1"/>
    <col min="16166" max="16166" width="6" customWidth="1"/>
    <col min="16167" max="16168" width="7.85546875" customWidth="1"/>
    <col min="16169" max="16194" width="6.85546875" customWidth="1"/>
    <col min="16195" max="16197" width="6" customWidth="1"/>
    <col min="16198" max="16198" width="6.28515625" customWidth="1"/>
  </cols>
  <sheetData>
    <row r="1" spans="1:69" customFormat="1" hidden="1" x14ac:dyDescent="0.25">
      <c r="A1" t="s">
        <v>1162</v>
      </c>
      <c r="D1" s="207"/>
      <c r="E1" t="s">
        <v>1163</v>
      </c>
      <c r="AK1" s="200"/>
      <c r="AL1" s="200"/>
      <c r="AM1" s="200"/>
      <c r="AN1" s="200"/>
      <c r="AO1" s="200"/>
      <c r="AP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200"/>
      <c r="BF1" s="200"/>
      <c r="BG1" s="200"/>
      <c r="BH1" s="200"/>
      <c r="BI1" s="200"/>
      <c r="BJ1" s="200"/>
      <c r="BK1" s="200"/>
      <c r="BL1" s="200"/>
      <c r="BM1" s="200"/>
      <c r="BN1" s="200"/>
      <c r="BO1" s="200"/>
      <c r="BP1" s="200"/>
      <c r="BQ1" s="200"/>
    </row>
    <row r="2" spans="1:69" customFormat="1" hidden="1" x14ac:dyDescent="0.25">
      <c r="D2" s="207"/>
      <c r="E2" s="203">
        <v>43294</v>
      </c>
      <c r="F2" s="203">
        <v>43301</v>
      </c>
      <c r="G2" s="203">
        <v>43308</v>
      </c>
      <c r="H2" s="203">
        <v>43315</v>
      </c>
      <c r="I2" s="203">
        <v>43322</v>
      </c>
      <c r="J2" s="203">
        <v>43329</v>
      </c>
      <c r="K2" s="203">
        <v>43336</v>
      </c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0"/>
      <c r="BN2" s="200"/>
      <c r="BO2" s="200"/>
      <c r="BP2" s="200"/>
      <c r="BQ2" s="200"/>
    </row>
    <row r="3" spans="1:69" customFormat="1" hidden="1" x14ac:dyDescent="0.25">
      <c r="A3" t="s">
        <v>1</v>
      </c>
      <c r="D3" s="207"/>
      <c r="E3">
        <v>19</v>
      </c>
      <c r="F3">
        <v>18</v>
      </c>
      <c r="G3">
        <v>12</v>
      </c>
      <c r="H3">
        <v>10</v>
      </c>
      <c r="I3">
        <v>7</v>
      </c>
      <c r="M3" s="208">
        <f>SUM(E3:L3)</f>
        <v>66</v>
      </c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314"/>
      <c r="AL3" s="314"/>
      <c r="AM3" s="314"/>
      <c r="AN3" s="314"/>
      <c r="AO3" s="314"/>
      <c r="AP3" s="314"/>
      <c r="AQ3" s="314"/>
      <c r="AR3" s="314"/>
      <c r="AS3" s="314"/>
      <c r="AT3" s="314"/>
      <c r="AU3" s="314"/>
      <c r="AV3" s="314"/>
      <c r="AW3" s="314"/>
      <c r="AX3" s="314"/>
      <c r="AY3" s="314"/>
      <c r="AZ3" s="314"/>
      <c r="BA3" s="314"/>
      <c r="BB3" s="314"/>
      <c r="BC3" s="314"/>
      <c r="BD3" s="314"/>
      <c r="BE3" s="314"/>
      <c r="BF3" s="314"/>
      <c r="BG3" s="314"/>
      <c r="BH3" s="314"/>
      <c r="BI3" s="314"/>
      <c r="BJ3" s="314"/>
      <c r="BK3" s="314"/>
      <c r="BL3" s="314"/>
      <c r="BM3" s="314"/>
      <c r="BN3" s="314"/>
      <c r="BO3" s="314"/>
      <c r="BP3" s="314"/>
      <c r="BQ3" s="314"/>
    </row>
    <row r="4" spans="1:69" customFormat="1" hidden="1" x14ac:dyDescent="0.25">
      <c r="A4" t="s">
        <v>1164</v>
      </c>
      <c r="D4" s="207"/>
      <c r="F4">
        <f>E3*$E$13</f>
        <v>104.5</v>
      </c>
      <c r="G4">
        <f>F3*$E$13</f>
        <v>99</v>
      </c>
      <c r="H4">
        <f>G3*$E$13</f>
        <v>66</v>
      </c>
      <c r="I4">
        <f>H3*$E$13</f>
        <v>55</v>
      </c>
      <c r="J4">
        <f>I3*$E$13</f>
        <v>38.5</v>
      </c>
      <c r="M4">
        <f>SUM(F4:L4)</f>
        <v>363</v>
      </c>
      <c r="AK4" s="200"/>
      <c r="AL4" s="200"/>
      <c r="AM4" s="200"/>
      <c r="AN4" s="200"/>
      <c r="AO4" s="200"/>
      <c r="AP4" s="200"/>
      <c r="AQ4" s="200"/>
      <c r="AR4" s="200"/>
      <c r="AS4" s="200"/>
      <c r="AT4" s="200"/>
      <c r="AU4" s="200"/>
      <c r="AV4" s="200"/>
      <c r="AW4" s="200"/>
      <c r="AX4" s="200"/>
      <c r="AY4" s="200"/>
      <c r="AZ4" s="200"/>
      <c r="BA4" s="200"/>
      <c r="BB4" s="200"/>
      <c r="BC4" s="200"/>
      <c r="BD4" s="200"/>
      <c r="BE4" s="200"/>
      <c r="BF4" s="200"/>
      <c r="BG4" s="200"/>
      <c r="BH4" s="200"/>
      <c r="BI4" s="200"/>
      <c r="BJ4" s="200"/>
      <c r="BK4" s="200"/>
      <c r="BL4" s="200"/>
      <c r="BM4" s="200"/>
      <c r="BN4" s="200"/>
      <c r="BO4" s="200"/>
      <c r="BP4" s="200"/>
      <c r="BQ4" s="200"/>
    </row>
    <row r="5" spans="1:69" customFormat="1" hidden="1" x14ac:dyDescent="0.25">
      <c r="A5" t="s">
        <v>1119</v>
      </c>
      <c r="D5" s="207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200"/>
      <c r="AV5" s="200"/>
      <c r="AW5" s="200"/>
      <c r="AX5" s="200"/>
      <c r="AY5" s="200"/>
      <c r="AZ5" s="200"/>
      <c r="BA5" s="200"/>
      <c r="BB5" s="200"/>
      <c r="BC5" s="200"/>
      <c r="BD5" s="200"/>
      <c r="BE5" s="200"/>
      <c r="BF5" s="200"/>
      <c r="BG5" s="200"/>
      <c r="BH5" s="200"/>
      <c r="BI5" s="200"/>
      <c r="BJ5" s="200"/>
      <c r="BK5" s="200"/>
      <c r="BL5" s="200"/>
      <c r="BM5" s="200"/>
      <c r="BN5" s="200"/>
      <c r="BO5" s="200"/>
      <c r="BP5" s="200"/>
      <c r="BQ5" s="200"/>
    </row>
    <row r="6" spans="1:69" customFormat="1" hidden="1" x14ac:dyDescent="0.25">
      <c r="A6" t="s">
        <v>1165</v>
      </c>
      <c r="D6" s="207"/>
      <c r="E6" t="s">
        <v>1166</v>
      </c>
      <c r="F6">
        <v>10</v>
      </c>
      <c r="G6">
        <v>13</v>
      </c>
      <c r="H6">
        <v>14</v>
      </c>
      <c r="I6">
        <v>26</v>
      </c>
      <c r="J6">
        <v>28</v>
      </c>
      <c r="K6">
        <v>47</v>
      </c>
      <c r="M6">
        <f>SUM(F6:L6)</f>
        <v>138</v>
      </c>
      <c r="AK6" s="200"/>
      <c r="AL6" s="200"/>
      <c r="AM6" s="200"/>
      <c r="AN6" s="200"/>
      <c r="AO6" s="200"/>
      <c r="AP6" s="200"/>
      <c r="AQ6" s="200"/>
      <c r="AR6" s="200"/>
      <c r="AS6" s="200"/>
      <c r="AT6" s="200"/>
      <c r="AU6" s="200"/>
      <c r="AV6" s="200"/>
      <c r="AW6" s="200"/>
      <c r="AX6" s="200"/>
      <c r="AY6" s="200"/>
      <c r="AZ6" s="200"/>
      <c r="BA6" s="200"/>
      <c r="BB6" s="200"/>
      <c r="BC6" s="200"/>
      <c r="BD6" s="200"/>
      <c r="BE6" s="200"/>
      <c r="BF6" s="200"/>
      <c r="BG6" s="200"/>
      <c r="BH6" s="200"/>
      <c r="BI6" s="200"/>
      <c r="BJ6" s="200"/>
      <c r="BK6" s="200"/>
      <c r="BL6" s="200"/>
      <c r="BM6" s="200"/>
      <c r="BN6" s="200"/>
      <c r="BO6" s="200"/>
      <c r="BP6" s="200"/>
      <c r="BQ6" s="200"/>
    </row>
    <row r="7" spans="1:69" customFormat="1" hidden="1" x14ac:dyDescent="0.25">
      <c r="D7" s="207"/>
      <c r="E7" t="s">
        <v>1167</v>
      </c>
      <c r="F7">
        <f t="shared" ref="F7:K7" si="0">F6*5.5</f>
        <v>55</v>
      </c>
      <c r="G7">
        <f t="shared" si="0"/>
        <v>71.5</v>
      </c>
      <c r="H7">
        <f t="shared" si="0"/>
        <v>77</v>
      </c>
      <c r="I7">
        <f t="shared" si="0"/>
        <v>143</v>
      </c>
      <c r="J7">
        <f t="shared" si="0"/>
        <v>154</v>
      </c>
      <c r="K7">
        <f t="shared" si="0"/>
        <v>258.5</v>
      </c>
      <c r="M7">
        <f>SUM(F7:L7)</f>
        <v>759</v>
      </c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0"/>
      <c r="AX7" s="200"/>
      <c r="AY7" s="200"/>
      <c r="AZ7" s="200"/>
      <c r="BA7" s="200"/>
      <c r="BB7" s="200"/>
      <c r="BC7" s="200"/>
      <c r="BD7" s="200"/>
      <c r="BE7" s="200"/>
      <c r="BF7" s="200"/>
      <c r="BG7" s="200"/>
      <c r="BH7" s="200"/>
      <c r="BI7" s="200"/>
      <c r="BJ7" s="200"/>
      <c r="BK7" s="200"/>
      <c r="BL7" s="200"/>
      <c r="BM7" s="200"/>
      <c r="BN7" s="200"/>
      <c r="BO7" s="200"/>
      <c r="BP7" s="200"/>
      <c r="BQ7" s="200"/>
    </row>
    <row r="8" spans="1:69" customFormat="1" hidden="1" x14ac:dyDescent="0.25">
      <c r="A8" t="s">
        <v>1168</v>
      </c>
      <c r="D8" s="207"/>
      <c r="F8">
        <f t="shared" ref="F8:K8" si="1">F7*0.3</f>
        <v>16.5</v>
      </c>
      <c r="G8">
        <f t="shared" si="1"/>
        <v>21.45</v>
      </c>
      <c r="H8">
        <f t="shared" si="1"/>
        <v>23.099999999999998</v>
      </c>
      <c r="I8">
        <f t="shared" si="1"/>
        <v>42.9</v>
      </c>
      <c r="J8">
        <f t="shared" si="1"/>
        <v>46.199999999999996</v>
      </c>
      <c r="K8">
        <f t="shared" si="1"/>
        <v>77.55</v>
      </c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200"/>
      <c r="AY8" s="200"/>
      <c r="AZ8" s="200"/>
      <c r="BA8" s="200"/>
      <c r="BB8" s="200"/>
      <c r="BC8" s="200"/>
      <c r="BD8" s="200"/>
      <c r="BE8" s="200"/>
      <c r="BF8" s="200"/>
      <c r="BG8" s="200"/>
      <c r="BH8" s="200"/>
      <c r="BI8" s="200"/>
      <c r="BJ8" s="200"/>
      <c r="BK8" s="200"/>
      <c r="BL8" s="200"/>
      <c r="BM8" s="200"/>
      <c r="BN8" s="200"/>
      <c r="BO8" s="200"/>
      <c r="BP8" s="200"/>
      <c r="BQ8" s="200"/>
    </row>
    <row r="9" spans="1:69" customFormat="1" hidden="1" x14ac:dyDescent="0.25">
      <c r="A9" t="s">
        <v>1169</v>
      </c>
      <c r="D9" s="207"/>
      <c r="E9">
        <v>2</v>
      </c>
      <c r="F9">
        <f t="shared" ref="F9:K9" si="2">F7*0.7</f>
        <v>38.5</v>
      </c>
      <c r="G9">
        <f t="shared" si="2"/>
        <v>50.05</v>
      </c>
      <c r="H9">
        <f t="shared" si="2"/>
        <v>53.9</v>
      </c>
      <c r="I9">
        <f t="shared" si="2"/>
        <v>100.1</v>
      </c>
      <c r="J9">
        <f t="shared" si="2"/>
        <v>107.8</v>
      </c>
      <c r="K9">
        <f t="shared" si="2"/>
        <v>180.95</v>
      </c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00"/>
      <c r="AW9" s="200"/>
      <c r="AX9" s="200"/>
      <c r="AY9" s="200"/>
      <c r="AZ9" s="200"/>
      <c r="BA9" s="200"/>
      <c r="BB9" s="200"/>
      <c r="BC9" s="200"/>
      <c r="BD9" s="200"/>
      <c r="BE9" s="200"/>
      <c r="BF9" s="200"/>
      <c r="BG9" s="200"/>
      <c r="BH9" s="200"/>
      <c r="BI9" s="200"/>
      <c r="BJ9" s="200"/>
      <c r="BK9" s="200"/>
      <c r="BL9" s="200"/>
      <c r="BM9" s="200"/>
      <c r="BN9" s="200"/>
      <c r="BO9" s="200"/>
      <c r="BP9" s="200"/>
      <c r="BQ9" s="200"/>
    </row>
    <row r="10" spans="1:69" customFormat="1" hidden="1" x14ac:dyDescent="0.25">
      <c r="A10" t="s">
        <v>1170</v>
      </c>
      <c r="D10" s="207"/>
      <c r="F10">
        <f t="shared" ref="F10:K10" si="3">(F9/$E$9)/5</f>
        <v>3.85</v>
      </c>
      <c r="G10">
        <f t="shared" si="3"/>
        <v>5.0049999999999999</v>
      </c>
      <c r="H10">
        <f t="shared" si="3"/>
        <v>5.39</v>
      </c>
      <c r="I10">
        <f t="shared" si="3"/>
        <v>10.01</v>
      </c>
      <c r="J10">
        <f t="shared" si="3"/>
        <v>10.78</v>
      </c>
      <c r="K10">
        <f t="shared" si="3"/>
        <v>18.094999999999999</v>
      </c>
      <c r="AK10" s="200"/>
      <c r="AL10" s="200"/>
      <c r="AM10" s="200"/>
      <c r="AN10" s="200"/>
      <c r="AO10" s="200"/>
      <c r="AP10" s="200"/>
      <c r="AQ10" s="200"/>
      <c r="AR10" s="200"/>
      <c r="AS10" s="200"/>
      <c r="AT10" s="200"/>
      <c r="AU10" s="200"/>
      <c r="AV10" s="200"/>
      <c r="AW10" s="200"/>
      <c r="AX10" s="200"/>
      <c r="AY10" s="200"/>
      <c r="AZ10" s="200"/>
      <c r="BA10" s="200"/>
      <c r="BB10" s="200"/>
      <c r="BC10" s="200"/>
      <c r="BD10" s="200"/>
      <c r="BE10" s="200"/>
      <c r="BF10" s="200"/>
      <c r="BG10" s="200"/>
      <c r="BH10" s="200"/>
      <c r="BI10" s="200"/>
      <c r="BJ10" s="200"/>
      <c r="BK10" s="200"/>
      <c r="BL10" s="200"/>
      <c r="BM10" s="200"/>
      <c r="BN10" s="200"/>
      <c r="BO10" s="200"/>
      <c r="BP10" s="200"/>
      <c r="BQ10" s="200"/>
    </row>
    <row r="11" spans="1:69" customFormat="1" hidden="1" x14ac:dyDescent="0.25">
      <c r="D11" s="207"/>
      <c r="AK11" s="200"/>
      <c r="AL11" s="200"/>
      <c r="AM11" s="200"/>
      <c r="AN11" s="200"/>
      <c r="AO11" s="200"/>
      <c r="AP11" s="200"/>
      <c r="AQ11" s="200"/>
      <c r="AR11" s="200"/>
      <c r="AS11" s="200"/>
      <c r="AT11" s="200"/>
      <c r="AU11" s="200"/>
      <c r="AV11" s="200"/>
      <c r="AW11" s="200"/>
      <c r="AX11" s="200"/>
      <c r="AY11" s="200"/>
      <c r="AZ11" s="200"/>
      <c r="BA11" s="200"/>
      <c r="BB11" s="200"/>
      <c r="BC11" s="200"/>
      <c r="BD11" s="200"/>
      <c r="BE11" s="200"/>
      <c r="BF11" s="200"/>
      <c r="BG11" s="200"/>
      <c r="BH11" s="200"/>
      <c r="BI11" s="200"/>
      <c r="BJ11" s="200"/>
      <c r="BK11" s="200"/>
      <c r="BL11" s="200"/>
      <c r="BM11" s="200"/>
      <c r="BN11" s="200"/>
      <c r="BO11" s="200"/>
      <c r="BP11" s="200"/>
      <c r="BQ11" s="200"/>
    </row>
    <row r="12" spans="1:69" customFormat="1" hidden="1" x14ac:dyDescent="0.25">
      <c r="A12" t="s">
        <v>1171</v>
      </c>
      <c r="D12" s="207"/>
      <c r="AK12" s="200"/>
      <c r="AL12" s="200"/>
      <c r="AM12" s="200"/>
      <c r="AN12" s="200"/>
      <c r="AO12" s="200"/>
      <c r="AP12" s="200"/>
      <c r="AQ12" s="200"/>
      <c r="AR12" s="200"/>
      <c r="AS12" s="200"/>
      <c r="AT12" s="200"/>
      <c r="AU12" s="200"/>
      <c r="AV12" s="200"/>
      <c r="AW12" s="200"/>
      <c r="AX12" s="200"/>
      <c r="AY12" s="200"/>
      <c r="AZ12" s="200"/>
      <c r="BA12" s="200"/>
      <c r="BB12" s="200"/>
      <c r="BC12" s="200"/>
      <c r="BD12" s="200"/>
      <c r="BE12" s="200"/>
      <c r="BF12" s="200"/>
      <c r="BG12" s="200"/>
      <c r="BH12" s="200"/>
      <c r="BI12" s="200"/>
      <c r="BJ12" s="200"/>
      <c r="BK12" s="200"/>
      <c r="BL12" s="200"/>
      <c r="BM12" s="200"/>
      <c r="BN12" s="200"/>
      <c r="BO12" s="200"/>
      <c r="BP12" s="200"/>
      <c r="BQ12" s="200"/>
    </row>
    <row r="13" spans="1:69" customFormat="1" hidden="1" x14ac:dyDescent="0.25">
      <c r="A13" t="s">
        <v>1172</v>
      </c>
      <c r="D13" s="207"/>
      <c r="E13">
        <v>5.5</v>
      </c>
      <c r="AK13" s="200"/>
      <c r="AL13" s="200"/>
      <c r="AM13" s="200"/>
      <c r="AN13" s="200"/>
      <c r="AO13" s="200"/>
      <c r="AP13" s="200"/>
      <c r="AQ13" s="200"/>
      <c r="AR13" s="200"/>
      <c r="AS13" s="200"/>
      <c r="AT13" s="200"/>
      <c r="AU13" s="200"/>
      <c r="AV13" s="200"/>
      <c r="AW13" s="200"/>
      <c r="AX13" s="200"/>
      <c r="AY13" s="200"/>
      <c r="AZ13" s="200"/>
      <c r="BA13" s="200"/>
      <c r="BB13" s="200"/>
      <c r="BC13" s="200"/>
      <c r="BD13" s="200"/>
      <c r="BE13" s="200"/>
      <c r="BF13" s="200"/>
      <c r="BG13" s="200"/>
      <c r="BH13" s="200"/>
      <c r="BI13" s="200"/>
      <c r="BJ13" s="200"/>
      <c r="BK13" s="200"/>
      <c r="BL13" s="200"/>
      <c r="BM13" s="200"/>
      <c r="BN13" s="200"/>
      <c r="BO13" s="200"/>
      <c r="BP13" s="200"/>
      <c r="BQ13" s="200"/>
    </row>
    <row r="14" spans="1:69" customFormat="1" hidden="1" x14ac:dyDescent="0.25">
      <c r="A14" t="s">
        <v>1173</v>
      </c>
      <c r="D14" s="207"/>
      <c r="E14">
        <v>2.5</v>
      </c>
      <c r="F14" s="209">
        <f t="shared" ref="F14:K14" si="4">(F9/$E$14)/5</f>
        <v>3.08</v>
      </c>
      <c r="G14" s="209">
        <f t="shared" si="4"/>
        <v>4.0039999999999996</v>
      </c>
      <c r="H14" s="209">
        <f t="shared" si="4"/>
        <v>4.3119999999999994</v>
      </c>
      <c r="I14" s="209">
        <f t="shared" si="4"/>
        <v>8.0079999999999991</v>
      </c>
      <c r="J14" s="209">
        <f t="shared" si="4"/>
        <v>8.6239999999999988</v>
      </c>
      <c r="K14" s="209">
        <f t="shared" si="4"/>
        <v>14.475999999999999</v>
      </c>
      <c r="AK14" s="200"/>
      <c r="AL14" s="200"/>
      <c r="AM14" s="200"/>
      <c r="AN14" s="200"/>
      <c r="AO14" s="200"/>
      <c r="AP14" s="200"/>
      <c r="AQ14" s="200"/>
      <c r="AR14" s="200"/>
      <c r="AS14" s="200"/>
      <c r="AT14" s="200"/>
      <c r="AU14" s="200"/>
      <c r="AV14" s="200"/>
      <c r="AW14" s="200"/>
      <c r="AX14" s="200"/>
      <c r="AY14" s="200"/>
      <c r="AZ14" s="200"/>
      <c r="BA14" s="200"/>
      <c r="BB14" s="200"/>
      <c r="BC14" s="200"/>
      <c r="BD14" s="200"/>
      <c r="BE14" s="200"/>
      <c r="BF14" s="200"/>
      <c r="BG14" s="200"/>
      <c r="BH14" s="200"/>
      <c r="BI14" s="200"/>
      <c r="BJ14" s="200"/>
      <c r="BK14" s="200"/>
      <c r="BL14" s="200"/>
      <c r="BM14" s="200"/>
      <c r="BN14" s="200"/>
      <c r="BO14" s="200"/>
      <c r="BP14" s="200"/>
      <c r="BQ14" s="200"/>
    </row>
    <row r="15" spans="1:69" customFormat="1" x14ac:dyDescent="0.25">
      <c r="D15" s="207"/>
      <c r="AK15" s="200"/>
      <c r="AL15" s="200"/>
      <c r="AM15" s="200"/>
      <c r="AN15" s="200" t="s">
        <v>1174</v>
      </c>
      <c r="AO15" s="200"/>
      <c r="AP15" s="200"/>
      <c r="AQ15" s="200"/>
      <c r="AR15" s="200"/>
      <c r="AS15" s="200"/>
      <c r="AT15" s="200"/>
      <c r="AU15" s="200"/>
      <c r="AV15" s="200"/>
      <c r="AW15" s="200"/>
      <c r="AX15" s="200"/>
      <c r="AY15" s="200"/>
      <c r="AZ15" s="200"/>
      <c r="BA15" s="200"/>
      <c r="BB15" s="200"/>
      <c r="BC15" s="200"/>
      <c r="BD15" s="200"/>
      <c r="BE15" s="200"/>
      <c r="BF15" s="200"/>
      <c r="BG15" s="200"/>
      <c r="BH15" s="200"/>
      <c r="BI15" s="200"/>
      <c r="BJ15" s="200"/>
      <c r="BK15" s="200"/>
      <c r="BL15" s="200"/>
      <c r="BM15" s="200"/>
      <c r="BN15" s="200"/>
      <c r="BO15" s="200"/>
      <c r="BP15" s="200"/>
      <c r="BQ15" s="200"/>
    </row>
    <row r="17" spans="1:84" ht="15.75" thickBot="1" x14ac:dyDescent="0.3">
      <c r="A17" s="211" t="s">
        <v>1220</v>
      </c>
      <c r="B17" s="212"/>
      <c r="C17" s="212"/>
      <c r="D17" s="309" t="s">
        <v>1176</v>
      </c>
      <c r="E17" s="310"/>
      <c r="F17" s="310"/>
      <c r="G17" s="310"/>
      <c r="H17" s="310"/>
      <c r="I17" s="310"/>
      <c r="J17" s="310"/>
      <c r="K17" s="310"/>
      <c r="L17" s="310"/>
      <c r="O17" s="310" t="s">
        <v>1177</v>
      </c>
      <c r="P17" s="310"/>
      <c r="Q17" s="310"/>
      <c r="R17" s="310"/>
      <c r="S17" s="310"/>
      <c r="T17" s="310"/>
      <c r="U17" s="310"/>
      <c r="V17" s="310"/>
      <c r="W17" s="310"/>
      <c r="Z17" s="310" t="s">
        <v>1178</v>
      </c>
      <c r="AA17" s="310"/>
      <c r="AB17" s="310"/>
      <c r="AC17" s="310"/>
      <c r="AD17" s="310"/>
      <c r="AE17" s="310"/>
      <c r="AF17" s="310"/>
      <c r="AG17" s="310"/>
      <c r="AH17" s="310"/>
    </row>
    <row r="18" spans="1:84" s="221" customFormat="1" ht="15.75" thickBot="1" x14ac:dyDescent="0.25">
      <c r="A18" s="213"/>
      <c r="B18" s="214"/>
      <c r="C18" s="214"/>
      <c r="D18" s="215"/>
      <c r="E18" s="216"/>
      <c r="F18" s="216"/>
      <c r="G18" s="216"/>
      <c r="H18" s="216"/>
      <c r="I18" s="216"/>
      <c r="J18" s="216"/>
      <c r="K18" s="216"/>
      <c r="L18" s="216"/>
      <c r="M18" s="217"/>
      <c r="N18" s="217"/>
      <c r="O18" s="216"/>
      <c r="P18" s="216"/>
      <c r="Q18" s="216"/>
      <c r="R18" s="216"/>
      <c r="S18" s="216"/>
      <c r="T18" s="216"/>
      <c r="U18" s="216"/>
      <c r="V18" s="216"/>
      <c r="W18" s="216"/>
      <c r="X18" s="217"/>
      <c r="Y18" s="217"/>
      <c r="Z18" s="216"/>
      <c r="AA18" s="216"/>
      <c r="AB18" s="216"/>
      <c r="AC18" s="216"/>
      <c r="AD18" s="216"/>
      <c r="AE18" s="216"/>
      <c r="AF18" s="216"/>
      <c r="AG18" s="216"/>
      <c r="AH18" s="216"/>
      <c r="AI18" s="217"/>
      <c r="AJ18" s="217"/>
      <c r="AK18" s="216"/>
      <c r="AL18" s="315">
        <v>43297</v>
      </c>
      <c r="AM18" s="315">
        <v>43298</v>
      </c>
      <c r="AN18" s="315">
        <v>43299</v>
      </c>
      <c r="AO18" s="315">
        <v>43300</v>
      </c>
      <c r="AP18" s="315">
        <v>43301</v>
      </c>
      <c r="AQ18" s="316">
        <v>43302</v>
      </c>
      <c r="AR18" s="316">
        <v>43303</v>
      </c>
      <c r="AS18" s="315">
        <v>43304</v>
      </c>
      <c r="AT18" s="315">
        <v>43305</v>
      </c>
      <c r="AU18" s="315">
        <v>43306</v>
      </c>
      <c r="AV18" s="315">
        <v>43307</v>
      </c>
      <c r="AW18" s="315">
        <v>43308</v>
      </c>
      <c r="AX18" s="316">
        <v>43309</v>
      </c>
      <c r="AY18" s="316">
        <v>43310</v>
      </c>
      <c r="AZ18" s="315">
        <v>43311</v>
      </c>
      <c r="BA18" s="315">
        <v>43312</v>
      </c>
      <c r="BB18" s="315">
        <v>43313</v>
      </c>
      <c r="BC18" s="315">
        <v>43314</v>
      </c>
      <c r="BD18" s="315">
        <v>43315</v>
      </c>
      <c r="BE18" s="316">
        <v>43316</v>
      </c>
      <c r="BF18" s="316">
        <v>43317</v>
      </c>
      <c r="BG18" s="315">
        <v>43318</v>
      </c>
      <c r="BH18" s="315">
        <v>43319</v>
      </c>
      <c r="BI18" s="315">
        <v>43320</v>
      </c>
      <c r="BJ18" s="315">
        <v>43321</v>
      </c>
      <c r="BK18" s="315">
        <v>43322</v>
      </c>
      <c r="BL18" s="316">
        <v>43323</v>
      </c>
      <c r="BM18" s="316">
        <v>43324</v>
      </c>
      <c r="BN18" s="315">
        <v>43325</v>
      </c>
      <c r="BO18" s="315">
        <v>43326</v>
      </c>
      <c r="BP18" s="315">
        <v>43327</v>
      </c>
      <c r="BQ18" s="315">
        <v>43328</v>
      </c>
      <c r="BR18" s="315">
        <v>43329</v>
      </c>
      <c r="BS18" s="315">
        <v>43330</v>
      </c>
      <c r="BT18" s="315">
        <v>43331</v>
      </c>
      <c r="BU18" s="315">
        <v>43332</v>
      </c>
      <c r="BV18" s="315">
        <v>43333</v>
      </c>
      <c r="BW18" s="315">
        <v>43334</v>
      </c>
      <c r="BX18" s="315">
        <v>43335</v>
      </c>
      <c r="BY18" s="315">
        <v>43336</v>
      </c>
      <c r="BZ18" s="315">
        <v>43337</v>
      </c>
      <c r="CA18" s="315">
        <v>43338</v>
      </c>
      <c r="CB18" s="315">
        <v>43339</v>
      </c>
      <c r="CC18" s="315">
        <v>43340</v>
      </c>
      <c r="CD18" s="315">
        <v>43341</v>
      </c>
      <c r="CE18" s="315">
        <v>43342</v>
      </c>
      <c r="CF18" s="315">
        <v>43343</v>
      </c>
    </row>
    <row r="19" spans="1:84" ht="31.5" hidden="1" customHeight="1" x14ac:dyDescent="0.25">
      <c r="A19" s="222"/>
      <c r="B19" s="223" t="s">
        <v>1179</v>
      </c>
      <c r="C19" s="223" t="s">
        <v>1180</v>
      </c>
      <c r="D19" s="224" t="s">
        <v>1181</v>
      </c>
      <c r="E19" s="225">
        <v>43294</v>
      </c>
      <c r="F19" s="225">
        <v>43301</v>
      </c>
      <c r="G19" s="225">
        <v>43308</v>
      </c>
      <c r="H19" s="225">
        <v>43315</v>
      </c>
      <c r="I19" s="225">
        <v>43322</v>
      </c>
      <c r="J19" s="225">
        <v>43329</v>
      </c>
      <c r="K19" s="225">
        <v>43336</v>
      </c>
      <c r="L19" s="225">
        <f>K19+7</f>
        <v>43343</v>
      </c>
      <c r="M19" s="226"/>
      <c r="N19" s="226"/>
      <c r="O19" s="224" t="s">
        <v>1181</v>
      </c>
      <c r="P19" s="225">
        <v>43294</v>
      </c>
      <c r="Q19" s="225">
        <v>43301</v>
      </c>
      <c r="R19" s="225">
        <v>43308</v>
      </c>
      <c r="S19" s="225">
        <v>43315</v>
      </c>
      <c r="T19" s="225">
        <v>43322</v>
      </c>
      <c r="U19" s="225">
        <v>43329</v>
      </c>
      <c r="V19" s="225">
        <v>43336</v>
      </c>
      <c r="W19" s="225">
        <f>V19+7</f>
        <v>43343</v>
      </c>
      <c r="X19" s="226"/>
      <c r="Y19" s="226"/>
      <c r="Z19" s="224" t="s">
        <v>1181</v>
      </c>
      <c r="AA19" s="225">
        <v>43294</v>
      </c>
      <c r="AB19" s="225">
        <v>43301</v>
      </c>
      <c r="AC19" s="225">
        <v>43308</v>
      </c>
      <c r="AD19" s="225">
        <v>43315</v>
      </c>
      <c r="AE19" s="225">
        <v>43322</v>
      </c>
      <c r="AF19" s="225">
        <v>43329</v>
      </c>
      <c r="AG19" s="225">
        <v>43336</v>
      </c>
      <c r="AH19" s="225">
        <f>AG19+7</f>
        <v>43343</v>
      </c>
      <c r="AI19" s="226"/>
      <c r="AJ19" s="226"/>
      <c r="AK19" s="224" t="s">
        <v>1181</v>
      </c>
      <c r="AL19" s="317" t="s">
        <v>1140</v>
      </c>
      <c r="AM19" s="317"/>
      <c r="AN19" s="317" t="s">
        <v>1141</v>
      </c>
      <c r="AO19" s="317" t="s">
        <v>1142</v>
      </c>
      <c r="AP19" s="317" t="s">
        <v>1143</v>
      </c>
      <c r="AQ19" s="317"/>
      <c r="AR19" s="317"/>
      <c r="AS19" s="317" t="s">
        <v>1159</v>
      </c>
      <c r="AT19" s="317" t="s">
        <v>1144</v>
      </c>
      <c r="AU19" s="317" t="s">
        <v>1160</v>
      </c>
      <c r="AV19" s="317" t="s">
        <v>1145</v>
      </c>
      <c r="AW19" s="317" t="s">
        <v>1146</v>
      </c>
      <c r="AX19" s="317"/>
      <c r="AY19" s="317"/>
      <c r="AZ19" s="317" t="s">
        <v>1161</v>
      </c>
      <c r="BA19" s="318">
        <v>43312</v>
      </c>
      <c r="BB19" s="318">
        <v>43313</v>
      </c>
      <c r="BC19" s="317" t="s">
        <v>1147</v>
      </c>
      <c r="BD19" s="317" t="s">
        <v>1156</v>
      </c>
      <c r="BE19" s="317"/>
      <c r="BF19" s="317"/>
      <c r="BG19" s="317" t="s">
        <v>1157</v>
      </c>
      <c r="BH19" s="318">
        <v>43319</v>
      </c>
      <c r="BI19" s="318">
        <v>43320</v>
      </c>
      <c r="BJ19" s="317" t="s">
        <v>1148</v>
      </c>
      <c r="BK19" s="317" t="s">
        <v>1149</v>
      </c>
      <c r="BL19" s="317"/>
      <c r="BM19" s="317"/>
      <c r="BN19" s="317" t="s">
        <v>1150</v>
      </c>
      <c r="BO19" s="317" t="s">
        <v>1151</v>
      </c>
      <c r="BP19" s="318">
        <v>43327</v>
      </c>
      <c r="BQ19" s="317" t="s">
        <v>1152</v>
      </c>
      <c r="BR19" s="317" t="s">
        <v>1158</v>
      </c>
      <c r="BS19" s="311"/>
      <c r="BT19" s="311"/>
      <c r="BU19" s="311"/>
      <c r="BV19" s="311"/>
      <c r="BW19" s="311"/>
      <c r="BX19" s="311"/>
      <c r="BY19" s="311"/>
      <c r="BZ19" s="311"/>
      <c r="CA19" s="311"/>
      <c r="CB19" s="311"/>
      <c r="CC19" s="311"/>
      <c r="CD19" s="311"/>
      <c r="CE19" s="311"/>
      <c r="CF19" s="311"/>
    </row>
    <row r="20" spans="1:84" x14ac:dyDescent="0.25">
      <c r="A20" s="232" t="s">
        <v>36</v>
      </c>
      <c r="B20" s="233"/>
      <c r="C20" s="233"/>
      <c r="D20" s="234"/>
      <c r="E20" s="235">
        <v>19</v>
      </c>
      <c r="F20" s="235">
        <v>18</v>
      </c>
      <c r="G20" s="235">
        <v>12</v>
      </c>
      <c r="H20" s="235">
        <v>10</v>
      </c>
      <c r="I20" s="235">
        <v>7</v>
      </c>
      <c r="J20" s="235"/>
      <c r="K20" s="235"/>
      <c r="L20" s="235"/>
      <c r="M20" s="233"/>
      <c r="N20" s="233"/>
      <c r="O20" s="234"/>
      <c r="P20" s="235"/>
      <c r="Q20" s="235"/>
      <c r="R20" s="235"/>
      <c r="S20" s="235"/>
      <c r="T20" s="235"/>
      <c r="U20" s="235"/>
      <c r="V20" s="235"/>
      <c r="W20" s="235"/>
      <c r="X20" s="233"/>
      <c r="Y20" s="233"/>
      <c r="Z20" s="234"/>
      <c r="AA20" s="235"/>
      <c r="AB20" s="235"/>
      <c r="AC20" s="235"/>
      <c r="AD20" s="235"/>
      <c r="AE20" s="235"/>
      <c r="AF20" s="235"/>
      <c r="AG20" s="235"/>
      <c r="AH20" s="235"/>
      <c r="AI20" s="233"/>
      <c r="AJ20" s="233"/>
      <c r="AK20" s="234"/>
      <c r="AL20" s="245">
        <f>SUM(AL21:AL23)</f>
        <v>1</v>
      </c>
      <c r="AM20" s="245">
        <f>SUM(AM21:AM23)</f>
        <v>3</v>
      </c>
      <c r="AN20" s="245">
        <f t="shared" ref="AN20:CF20" si="5">SUM(AN21:AN23)</f>
        <v>1</v>
      </c>
      <c r="AO20" s="245">
        <f t="shared" si="5"/>
        <v>2</v>
      </c>
      <c r="AP20" s="245">
        <f t="shared" si="5"/>
        <v>1</v>
      </c>
      <c r="AQ20" s="245">
        <f t="shared" si="5"/>
        <v>0</v>
      </c>
      <c r="AR20" s="245">
        <f t="shared" si="5"/>
        <v>0</v>
      </c>
      <c r="AS20" s="245">
        <f t="shared" si="5"/>
        <v>2</v>
      </c>
      <c r="AT20" s="245">
        <f t="shared" si="5"/>
        <v>2</v>
      </c>
      <c r="AU20" s="245">
        <f t="shared" si="5"/>
        <v>2</v>
      </c>
      <c r="AV20" s="245">
        <f t="shared" si="5"/>
        <v>3</v>
      </c>
      <c r="AW20" s="245">
        <f t="shared" si="5"/>
        <v>0</v>
      </c>
      <c r="AX20" s="245">
        <f t="shared" si="5"/>
        <v>0</v>
      </c>
      <c r="AY20" s="245">
        <f t="shared" si="5"/>
        <v>0</v>
      </c>
      <c r="AZ20" s="245">
        <f t="shared" si="5"/>
        <v>2</v>
      </c>
      <c r="BA20" s="245">
        <f t="shared" si="5"/>
        <v>2</v>
      </c>
      <c r="BB20" s="245">
        <f t="shared" si="5"/>
        <v>2</v>
      </c>
      <c r="BC20" s="245">
        <f t="shared" si="5"/>
        <v>1</v>
      </c>
      <c r="BD20" s="245">
        <f t="shared" si="5"/>
        <v>4</v>
      </c>
      <c r="BE20" s="245">
        <f t="shared" si="5"/>
        <v>0</v>
      </c>
      <c r="BF20" s="245">
        <f t="shared" si="5"/>
        <v>0</v>
      </c>
      <c r="BG20" s="245">
        <f t="shared" si="5"/>
        <v>2</v>
      </c>
      <c r="BH20" s="245">
        <f t="shared" si="5"/>
        <v>2</v>
      </c>
      <c r="BI20" s="245">
        <f t="shared" si="5"/>
        <v>3</v>
      </c>
      <c r="BJ20" s="245">
        <f t="shared" si="5"/>
        <v>0</v>
      </c>
      <c r="BK20" s="245">
        <f t="shared" si="5"/>
        <v>3</v>
      </c>
      <c r="BL20" s="245">
        <f t="shared" si="5"/>
        <v>0</v>
      </c>
      <c r="BM20" s="245">
        <f t="shared" si="5"/>
        <v>0</v>
      </c>
      <c r="BN20" s="245">
        <f t="shared" si="5"/>
        <v>4</v>
      </c>
      <c r="BO20" s="245">
        <f t="shared" si="5"/>
        <v>6</v>
      </c>
      <c r="BP20" s="245">
        <f t="shared" si="5"/>
        <v>0</v>
      </c>
      <c r="BQ20" s="245">
        <f t="shared" si="5"/>
        <v>6</v>
      </c>
      <c r="BR20" s="245">
        <f t="shared" si="5"/>
        <v>7</v>
      </c>
      <c r="BS20" s="245">
        <f t="shared" si="5"/>
        <v>0</v>
      </c>
      <c r="BT20" s="245">
        <f t="shared" si="5"/>
        <v>0</v>
      </c>
      <c r="BU20" s="245">
        <f t="shared" si="5"/>
        <v>5</v>
      </c>
      <c r="BV20" s="245">
        <f t="shared" si="5"/>
        <v>7</v>
      </c>
      <c r="BW20" s="245">
        <f t="shared" si="5"/>
        <v>5</v>
      </c>
      <c r="BX20" s="245">
        <f t="shared" si="5"/>
        <v>5</v>
      </c>
      <c r="BY20" s="245">
        <f t="shared" si="5"/>
        <v>6</v>
      </c>
      <c r="BZ20" s="245">
        <f t="shared" si="5"/>
        <v>0</v>
      </c>
      <c r="CA20" s="245">
        <f t="shared" si="5"/>
        <v>0</v>
      </c>
      <c r="CB20" s="245">
        <f t="shared" si="5"/>
        <v>5</v>
      </c>
      <c r="CC20" s="245">
        <f t="shared" si="5"/>
        <v>6</v>
      </c>
      <c r="CD20" s="245">
        <f t="shared" si="5"/>
        <v>5</v>
      </c>
      <c r="CE20" s="245">
        <f t="shared" si="5"/>
        <v>0</v>
      </c>
      <c r="CF20" s="245">
        <f t="shared" si="5"/>
        <v>0</v>
      </c>
    </row>
    <row r="21" spans="1:84" x14ac:dyDescent="0.25">
      <c r="A21" s="239" t="s">
        <v>39</v>
      </c>
      <c r="B21" s="240"/>
      <c r="C21" s="240"/>
      <c r="D21" s="241"/>
      <c r="E21" s="242"/>
      <c r="F21" s="242"/>
      <c r="G21" s="242"/>
      <c r="H21" s="242"/>
      <c r="I21" s="242"/>
      <c r="J21" s="242"/>
      <c r="K21" s="242"/>
      <c r="L21" s="242"/>
      <c r="M21" s="240"/>
      <c r="N21" s="240"/>
      <c r="O21" s="241"/>
      <c r="P21" s="242"/>
      <c r="Q21" s="242"/>
      <c r="R21" s="242"/>
      <c r="S21" s="242"/>
      <c r="T21" s="242"/>
      <c r="U21" s="242"/>
      <c r="V21" s="242"/>
      <c r="W21" s="242"/>
      <c r="X21" s="240"/>
      <c r="Y21" s="240"/>
      <c r="Z21" s="241"/>
      <c r="AA21" s="242"/>
      <c r="AB21" s="242"/>
      <c r="AC21" s="242"/>
      <c r="AD21" s="242"/>
      <c r="AE21" s="242"/>
      <c r="AF21" s="242"/>
      <c r="AG21" s="242"/>
      <c r="AH21" s="242"/>
      <c r="AI21" s="240"/>
      <c r="AJ21" s="240"/>
      <c r="AK21" s="241"/>
      <c r="AL21" s="350"/>
      <c r="AM21" s="350"/>
      <c r="AN21" s="350"/>
      <c r="AO21" s="350"/>
      <c r="AP21" s="350"/>
      <c r="AQ21" s="350"/>
      <c r="AR21" s="350"/>
      <c r="AS21" s="350"/>
      <c r="AT21" s="350"/>
      <c r="AU21" s="350"/>
      <c r="AV21" s="350"/>
      <c r="AW21" s="350"/>
      <c r="AX21" s="350"/>
      <c r="AY21" s="350"/>
      <c r="AZ21" s="350"/>
      <c r="BA21" s="350"/>
      <c r="BB21" s="350"/>
      <c r="BC21" s="350"/>
      <c r="BD21" s="350"/>
      <c r="BE21" s="350"/>
      <c r="BF21" s="350"/>
      <c r="BG21" s="350"/>
      <c r="BH21" s="350"/>
      <c r="BI21" s="350"/>
      <c r="BJ21" s="350"/>
      <c r="BK21" s="350"/>
      <c r="BL21" s="350"/>
      <c r="BM21" s="350"/>
      <c r="BN21" s="350"/>
      <c r="BO21" s="350"/>
      <c r="BP21" s="350"/>
      <c r="BQ21" s="350"/>
      <c r="BR21" s="350"/>
      <c r="BS21" s="350"/>
      <c r="BT21" s="350"/>
      <c r="BU21" s="350"/>
      <c r="BV21" s="350"/>
      <c r="BW21" s="350"/>
      <c r="BX21" s="350"/>
      <c r="BY21" s="350"/>
      <c r="BZ21" s="350"/>
      <c r="CA21" s="350"/>
      <c r="CB21" s="350"/>
      <c r="CC21" s="350"/>
      <c r="CD21" s="350"/>
      <c r="CE21" s="350"/>
      <c r="CF21" s="351"/>
    </row>
    <row r="22" spans="1:84" x14ac:dyDescent="0.25">
      <c r="A22" s="239" t="s">
        <v>102</v>
      </c>
      <c r="B22" s="240"/>
      <c r="C22" s="240"/>
      <c r="D22" s="241"/>
      <c r="E22" s="242"/>
      <c r="F22" s="242"/>
      <c r="G22" s="242"/>
      <c r="H22" s="242"/>
      <c r="I22" s="242"/>
      <c r="J22" s="242"/>
      <c r="K22" s="242"/>
      <c r="L22" s="242"/>
      <c r="M22" s="240"/>
      <c r="N22" s="240"/>
      <c r="O22" s="241"/>
      <c r="P22" s="242"/>
      <c r="Q22" s="242"/>
      <c r="R22" s="242"/>
      <c r="S22" s="242"/>
      <c r="T22" s="242"/>
      <c r="U22" s="242"/>
      <c r="V22" s="242"/>
      <c r="W22" s="242"/>
      <c r="X22" s="240"/>
      <c r="Y22" s="240"/>
      <c r="Z22" s="241"/>
      <c r="AA22" s="242"/>
      <c r="AB22" s="242"/>
      <c r="AC22" s="242"/>
      <c r="AD22" s="242"/>
      <c r="AE22" s="242"/>
      <c r="AF22" s="242"/>
      <c r="AG22" s="242"/>
      <c r="AH22" s="242"/>
      <c r="AI22" s="240"/>
      <c r="AJ22" s="240"/>
      <c r="AK22" s="241"/>
      <c r="AL22" s="350">
        <v>1</v>
      </c>
      <c r="AM22" s="350">
        <v>3</v>
      </c>
      <c r="AN22" s="350"/>
      <c r="AO22" s="350"/>
      <c r="AP22" s="350"/>
      <c r="AQ22" s="350"/>
      <c r="AR22" s="350"/>
      <c r="AS22" s="350"/>
      <c r="AT22" s="350">
        <v>1</v>
      </c>
      <c r="AU22" s="350"/>
      <c r="AV22" s="350">
        <v>1</v>
      </c>
      <c r="AW22" s="350"/>
      <c r="AX22" s="350"/>
      <c r="AY22" s="350"/>
      <c r="AZ22" s="350">
        <v>2</v>
      </c>
      <c r="BA22" s="350">
        <v>2</v>
      </c>
      <c r="BB22" s="350"/>
      <c r="BC22" s="350">
        <v>1</v>
      </c>
      <c r="BD22" s="350">
        <v>4</v>
      </c>
      <c r="BE22" s="350"/>
      <c r="BF22" s="350"/>
      <c r="BG22" s="350">
        <v>2</v>
      </c>
      <c r="BH22" s="350">
        <v>2</v>
      </c>
      <c r="BI22" s="350">
        <v>3</v>
      </c>
      <c r="BJ22" s="350"/>
      <c r="BK22" s="350">
        <v>2</v>
      </c>
      <c r="BL22" s="350"/>
      <c r="BM22" s="350"/>
      <c r="BN22" s="350">
        <v>1</v>
      </c>
      <c r="BO22" s="350">
        <v>6</v>
      </c>
      <c r="BP22" s="350"/>
      <c r="BQ22" s="350">
        <v>5</v>
      </c>
      <c r="BR22" s="350"/>
      <c r="BS22" s="351"/>
      <c r="BT22" s="351"/>
      <c r="BU22" s="351"/>
      <c r="BV22" s="351">
        <v>1</v>
      </c>
      <c r="BW22" s="351">
        <v>1</v>
      </c>
      <c r="BX22" s="351">
        <v>2</v>
      </c>
      <c r="BY22" s="351">
        <v>3</v>
      </c>
      <c r="BZ22" s="351"/>
      <c r="CA22" s="351"/>
      <c r="CB22" s="351"/>
      <c r="CC22" s="351">
        <v>2</v>
      </c>
      <c r="CD22" s="351">
        <v>2</v>
      </c>
      <c r="CE22" s="351"/>
      <c r="CF22" s="351"/>
    </row>
    <row r="23" spans="1:84" x14ac:dyDescent="0.25">
      <c r="A23" s="239" t="s">
        <v>42</v>
      </c>
      <c r="B23" s="240"/>
      <c r="C23" s="240"/>
      <c r="D23" s="241"/>
      <c r="E23" s="242"/>
      <c r="F23" s="242"/>
      <c r="G23" s="242"/>
      <c r="H23" s="242"/>
      <c r="I23" s="242"/>
      <c r="J23" s="242"/>
      <c r="K23" s="242"/>
      <c r="L23" s="242"/>
      <c r="M23" s="240"/>
      <c r="N23" s="240"/>
      <c r="O23" s="241"/>
      <c r="P23" s="242"/>
      <c r="Q23" s="242"/>
      <c r="R23" s="242"/>
      <c r="S23" s="242"/>
      <c r="T23" s="242"/>
      <c r="U23" s="242"/>
      <c r="V23" s="242"/>
      <c r="W23" s="242"/>
      <c r="X23" s="240"/>
      <c r="Y23" s="240"/>
      <c r="Z23" s="241"/>
      <c r="AA23" s="242"/>
      <c r="AB23" s="242"/>
      <c r="AC23" s="242"/>
      <c r="AD23" s="242"/>
      <c r="AE23" s="242"/>
      <c r="AF23" s="242"/>
      <c r="AG23" s="242"/>
      <c r="AH23" s="242"/>
      <c r="AI23" s="240"/>
      <c r="AJ23" s="240"/>
      <c r="AK23" s="241"/>
      <c r="AL23" s="350"/>
      <c r="AM23" s="350"/>
      <c r="AN23" s="350">
        <v>1</v>
      </c>
      <c r="AO23" s="350">
        <v>2</v>
      </c>
      <c r="AP23" s="350">
        <v>1</v>
      </c>
      <c r="AQ23" s="350"/>
      <c r="AR23" s="350"/>
      <c r="AS23" s="350">
        <v>2</v>
      </c>
      <c r="AT23" s="350">
        <v>1</v>
      </c>
      <c r="AU23" s="350">
        <v>2</v>
      </c>
      <c r="AV23" s="350">
        <v>2</v>
      </c>
      <c r="AW23" s="350"/>
      <c r="AX23" s="350"/>
      <c r="AY23" s="350"/>
      <c r="AZ23" s="350"/>
      <c r="BA23" s="350"/>
      <c r="BB23" s="350">
        <v>2</v>
      </c>
      <c r="BC23" s="350"/>
      <c r="BD23" s="350"/>
      <c r="BE23" s="350"/>
      <c r="BF23" s="350"/>
      <c r="BG23" s="350"/>
      <c r="BH23" s="350"/>
      <c r="BI23" s="350"/>
      <c r="BJ23" s="350"/>
      <c r="BK23" s="350">
        <v>1</v>
      </c>
      <c r="BL23" s="350"/>
      <c r="BM23" s="350"/>
      <c r="BN23" s="350">
        <v>3</v>
      </c>
      <c r="BO23" s="350"/>
      <c r="BP23" s="350"/>
      <c r="BQ23" s="350">
        <v>1</v>
      </c>
      <c r="BR23" s="350">
        <v>7</v>
      </c>
      <c r="BS23" s="351"/>
      <c r="BT23" s="351"/>
      <c r="BU23" s="351">
        <v>5</v>
      </c>
      <c r="BV23" s="351">
        <v>6</v>
      </c>
      <c r="BW23" s="351">
        <v>4</v>
      </c>
      <c r="BX23" s="351">
        <v>3</v>
      </c>
      <c r="BY23" s="351">
        <v>3</v>
      </c>
      <c r="BZ23" s="351"/>
      <c r="CA23" s="351"/>
      <c r="CB23" s="351">
        <v>5</v>
      </c>
      <c r="CC23" s="351">
        <v>4</v>
      </c>
      <c r="CD23" s="351">
        <v>3</v>
      </c>
      <c r="CE23" s="351"/>
      <c r="CF23" s="351"/>
    </row>
    <row r="24" spans="1:84" x14ac:dyDescent="0.25">
      <c r="A24" s="244" t="s">
        <v>179</v>
      </c>
      <c r="B24" s="240"/>
      <c r="C24" s="240"/>
      <c r="D24" s="241"/>
      <c r="E24" s="242"/>
      <c r="F24" s="242"/>
      <c r="G24" s="242"/>
      <c r="H24" s="242"/>
      <c r="I24" s="242"/>
      <c r="J24" s="242"/>
      <c r="K24" s="242"/>
      <c r="L24" s="242"/>
      <c r="M24" s="240"/>
      <c r="N24" s="240"/>
      <c r="O24" s="241"/>
      <c r="P24" s="242"/>
      <c r="Q24" s="242"/>
      <c r="R24" s="242"/>
      <c r="S24" s="242"/>
      <c r="T24" s="242"/>
      <c r="U24" s="242"/>
      <c r="V24" s="242"/>
      <c r="W24" s="242"/>
      <c r="X24" s="240"/>
      <c r="Y24" s="240"/>
      <c r="Z24" s="241"/>
      <c r="AA24" s="242"/>
      <c r="AB24" s="242"/>
      <c r="AC24" s="242"/>
      <c r="AD24" s="242"/>
      <c r="AE24" s="242"/>
      <c r="AF24" s="242"/>
      <c r="AG24" s="242"/>
      <c r="AH24" s="242"/>
      <c r="AI24" s="240"/>
      <c r="AJ24" s="240"/>
      <c r="AK24" s="241"/>
      <c r="AL24" s="352">
        <f>SUM(AL25:AL27)</f>
        <v>2</v>
      </c>
      <c r="AM24" s="352">
        <f>SUM(AM25:AM27)</f>
        <v>0</v>
      </c>
      <c r="AN24" s="352">
        <f t="shared" ref="AN24:CF24" si="6">SUM(AN25:AN27)</f>
        <v>1</v>
      </c>
      <c r="AO24" s="352">
        <f t="shared" si="6"/>
        <v>0</v>
      </c>
      <c r="AP24" s="352">
        <f t="shared" si="6"/>
        <v>1</v>
      </c>
      <c r="AQ24" s="352">
        <f t="shared" si="6"/>
        <v>0</v>
      </c>
      <c r="AR24" s="352">
        <f t="shared" si="6"/>
        <v>0</v>
      </c>
      <c r="AS24" s="352">
        <f t="shared" si="6"/>
        <v>3</v>
      </c>
      <c r="AT24" s="352">
        <f t="shared" si="6"/>
        <v>2</v>
      </c>
      <c r="AU24" s="352">
        <f t="shared" si="6"/>
        <v>0</v>
      </c>
      <c r="AV24" s="352">
        <f t="shared" si="6"/>
        <v>0</v>
      </c>
      <c r="AW24" s="352">
        <f t="shared" si="6"/>
        <v>1</v>
      </c>
      <c r="AX24" s="352">
        <f t="shared" si="6"/>
        <v>0</v>
      </c>
      <c r="AY24" s="352">
        <f t="shared" si="6"/>
        <v>0</v>
      </c>
      <c r="AZ24" s="352">
        <f t="shared" si="6"/>
        <v>1</v>
      </c>
      <c r="BA24" s="352">
        <f t="shared" si="6"/>
        <v>0</v>
      </c>
      <c r="BB24" s="352">
        <f t="shared" si="6"/>
        <v>0</v>
      </c>
      <c r="BC24" s="352">
        <f t="shared" si="6"/>
        <v>0</v>
      </c>
      <c r="BD24" s="352">
        <f t="shared" si="6"/>
        <v>0</v>
      </c>
      <c r="BE24" s="352">
        <f t="shared" si="6"/>
        <v>0</v>
      </c>
      <c r="BF24" s="352">
        <f t="shared" si="6"/>
        <v>0</v>
      </c>
      <c r="BG24" s="352">
        <f t="shared" si="6"/>
        <v>0</v>
      </c>
      <c r="BH24" s="352">
        <f t="shared" si="6"/>
        <v>0</v>
      </c>
      <c r="BI24" s="352">
        <f t="shared" si="6"/>
        <v>0</v>
      </c>
      <c r="BJ24" s="352">
        <f t="shared" si="6"/>
        <v>0</v>
      </c>
      <c r="BK24" s="352">
        <f t="shared" si="6"/>
        <v>1</v>
      </c>
      <c r="BL24" s="352">
        <f t="shared" si="6"/>
        <v>0</v>
      </c>
      <c r="BM24" s="352">
        <f t="shared" si="6"/>
        <v>0</v>
      </c>
      <c r="BN24" s="352">
        <f t="shared" si="6"/>
        <v>0</v>
      </c>
      <c r="BO24" s="352">
        <f t="shared" si="6"/>
        <v>0</v>
      </c>
      <c r="BP24" s="352">
        <f t="shared" si="6"/>
        <v>0</v>
      </c>
      <c r="BQ24" s="352">
        <f t="shared" si="6"/>
        <v>0</v>
      </c>
      <c r="BR24" s="352">
        <f t="shared" si="6"/>
        <v>0</v>
      </c>
      <c r="BS24" s="352">
        <f t="shared" si="6"/>
        <v>0</v>
      </c>
      <c r="BT24" s="352">
        <f t="shared" si="6"/>
        <v>0</v>
      </c>
      <c r="BU24" s="352">
        <f t="shared" si="6"/>
        <v>1</v>
      </c>
      <c r="BV24" s="352">
        <f t="shared" si="6"/>
        <v>0</v>
      </c>
      <c r="BW24" s="352">
        <f t="shared" si="6"/>
        <v>0</v>
      </c>
      <c r="BX24" s="352">
        <f t="shared" si="6"/>
        <v>1</v>
      </c>
      <c r="BY24" s="352">
        <f t="shared" si="6"/>
        <v>0</v>
      </c>
      <c r="BZ24" s="352">
        <f t="shared" si="6"/>
        <v>0</v>
      </c>
      <c r="CA24" s="352">
        <f t="shared" si="6"/>
        <v>0</v>
      </c>
      <c r="CB24" s="352">
        <f t="shared" si="6"/>
        <v>0</v>
      </c>
      <c r="CC24" s="352">
        <f t="shared" si="6"/>
        <v>0</v>
      </c>
      <c r="CD24" s="352">
        <f t="shared" si="6"/>
        <v>0</v>
      </c>
      <c r="CE24" s="352">
        <f t="shared" si="6"/>
        <v>0</v>
      </c>
      <c r="CF24" s="352">
        <f t="shared" si="6"/>
        <v>0</v>
      </c>
    </row>
    <row r="25" spans="1:84" x14ac:dyDescent="0.25">
      <c r="A25" s="239" t="s">
        <v>39</v>
      </c>
      <c r="B25" s="240"/>
      <c r="C25" s="240"/>
      <c r="D25" s="241"/>
      <c r="E25" s="242"/>
      <c r="F25" s="242"/>
      <c r="G25" s="242"/>
      <c r="H25" s="242"/>
      <c r="I25" s="242"/>
      <c r="J25" s="242"/>
      <c r="K25" s="242"/>
      <c r="L25" s="242"/>
      <c r="M25" s="240"/>
      <c r="N25" s="240"/>
      <c r="O25" s="241"/>
      <c r="P25" s="242"/>
      <c r="Q25" s="242"/>
      <c r="R25" s="242"/>
      <c r="S25" s="242"/>
      <c r="T25" s="242"/>
      <c r="U25" s="242"/>
      <c r="V25" s="242"/>
      <c r="W25" s="242"/>
      <c r="X25" s="240"/>
      <c r="Y25" s="240"/>
      <c r="Z25" s="241"/>
      <c r="AA25" s="242"/>
      <c r="AB25" s="242"/>
      <c r="AC25" s="242"/>
      <c r="AD25" s="242"/>
      <c r="AE25" s="242"/>
      <c r="AF25" s="242"/>
      <c r="AG25" s="242"/>
      <c r="AH25" s="242"/>
      <c r="AI25" s="240"/>
      <c r="AJ25" s="240"/>
      <c r="AK25" s="241"/>
      <c r="AL25" s="350"/>
      <c r="AM25" s="350"/>
      <c r="AN25" s="350"/>
      <c r="AO25" s="350"/>
      <c r="AP25" s="350"/>
      <c r="AQ25" s="350"/>
      <c r="AR25" s="350"/>
      <c r="AS25" s="350"/>
      <c r="AT25" s="350"/>
      <c r="AU25" s="350"/>
      <c r="AV25" s="350"/>
      <c r="AW25" s="350"/>
      <c r="AX25" s="350"/>
      <c r="AY25" s="350"/>
      <c r="AZ25" s="350"/>
      <c r="BA25" s="350"/>
      <c r="BB25" s="350"/>
      <c r="BC25" s="350"/>
      <c r="BD25" s="350"/>
      <c r="BE25" s="350"/>
      <c r="BF25" s="350"/>
      <c r="BG25" s="350"/>
      <c r="BH25" s="350"/>
      <c r="BI25" s="350"/>
      <c r="BJ25" s="350"/>
      <c r="BK25" s="350"/>
      <c r="BL25" s="350"/>
      <c r="BM25" s="350"/>
      <c r="BN25" s="350"/>
      <c r="BO25" s="350"/>
      <c r="BP25" s="350"/>
      <c r="BQ25" s="350"/>
      <c r="BR25" s="350"/>
      <c r="BS25" s="351"/>
      <c r="BT25" s="351"/>
      <c r="BU25" s="351"/>
      <c r="BV25" s="351"/>
      <c r="BW25" s="351"/>
      <c r="BX25" s="351"/>
      <c r="BY25" s="351"/>
      <c r="BZ25" s="351"/>
      <c r="CA25" s="351"/>
      <c r="CB25" s="351"/>
      <c r="CC25" s="351"/>
      <c r="CD25" s="351"/>
      <c r="CE25" s="351"/>
      <c r="CF25" s="351"/>
    </row>
    <row r="26" spans="1:84" x14ac:dyDescent="0.25">
      <c r="A26" s="239" t="s">
        <v>102</v>
      </c>
      <c r="B26" s="240"/>
      <c r="C26" s="240"/>
      <c r="D26" s="241"/>
      <c r="E26" s="242"/>
      <c r="F26" s="242"/>
      <c r="G26" s="242"/>
      <c r="H26" s="242"/>
      <c r="I26" s="242"/>
      <c r="J26" s="242"/>
      <c r="K26" s="242"/>
      <c r="L26" s="242"/>
      <c r="M26" s="240"/>
      <c r="N26" s="240"/>
      <c r="O26" s="241"/>
      <c r="P26" s="242"/>
      <c r="Q26" s="242"/>
      <c r="R26" s="242"/>
      <c r="S26" s="242"/>
      <c r="T26" s="242"/>
      <c r="U26" s="242"/>
      <c r="V26" s="242"/>
      <c r="W26" s="242"/>
      <c r="X26" s="240"/>
      <c r="Y26" s="240"/>
      <c r="Z26" s="241"/>
      <c r="AA26" s="242"/>
      <c r="AB26" s="242"/>
      <c r="AC26" s="242"/>
      <c r="AD26" s="242"/>
      <c r="AE26" s="242"/>
      <c r="AF26" s="242"/>
      <c r="AG26" s="242"/>
      <c r="AH26" s="242"/>
      <c r="AI26" s="240"/>
      <c r="AJ26" s="240"/>
      <c r="AK26" s="241"/>
      <c r="AL26" s="350">
        <v>2</v>
      </c>
      <c r="AM26" s="350"/>
      <c r="AN26" s="350"/>
      <c r="AO26" s="350"/>
      <c r="AP26" s="350"/>
      <c r="AQ26" s="350"/>
      <c r="AR26" s="350"/>
      <c r="AS26" s="350"/>
      <c r="AT26" s="350"/>
      <c r="AU26" s="350"/>
      <c r="AV26" s="350"/>
      <c r="AW26" s="350"/>
      <c r="AX26" s="350"/>
      <c r="AY26" s="350"/>
      <c r="AZ26" s="350"/>
      <c r="BA26" s="350"/>
      <c r="BB26" s="350"/>
      <c r="BC26" s="350"/>
      <c r="BD26" s="350"/>
      <c r="BE26" s="350"/>
      <c r="BF26" s="350"/>
      <c r="BG26" s="350"/>
      <c r="BH26" s="350"/>
      <c r="BI26" s="350"/>
      <c r="BJ26" s="350"/>
      <c r="BK26" s="350"/>
      <c r="BL26" s="350"/>
      <c r="BM26" s="350"/>
      <c r="BN26" s="350"/>
      <c r="BO26" s="350"/>
      <c r="BP26" s="350"/>
      <c r="BQ26" s="350"/>
      <c r="BR26" s="350"/>
      <c r="BS26" s="351"/>
      <c r="BT26" s="351"/>
      <c r="BU26" s="351"/>
      <c r="BV26" s="351"/>
      <c r="BW26" s="351"/>
      <c r="BX26" s="351"/>
      <c r="BY26" s="351"/>
      <c r="BZ26" s="351"/>
      <c r="CA26" s="351"/>
      <c r="CB26" s="351"/>
      <c r="CC26" s="351"/>
      <c r="CD26" s="351"/>
      <c r="CE26" s="351"/>
      <c r="CF26" s="351"/>
    </row>
    <row r="27" spans="1:84" x14ac:dyDescent="0.25">
      <c r="A27" s="239" t="s">
        <v>42</v>
      </c>
      <c r="B27" s="240"/>
      <c r="C27" s="240"/>
      <c r="D27" s="241"/>
      <c r="E27" s="242"/>
      <c r="F27" s="242"/>
      <c r="G27" s="242"/>
      <c r="H27" s="242"/>
      <c r="I27" s="242"/>
      <c r="J27" s="242"/>
      <c r="K27" s="242"/>
      <c r="L27" s="242"/>
      <c r="M27" s="240"/>
      <c r="N27" s="240"/>
      <c r="O27" s="241"/>
      <c r="P27" s="242"/>
      <c r="Q27" s="242"/>
      <c r="R27" s="242"/>
      <c r="S27" s="242"/>
      <c r="T27" s="242"/>
      <c r="U27" s="242"/>
      <c r="V27" s="242"/>
      <c r="W27" s="242"/>
      <c r="X27" s="240"/>
      <c r="Y27" s="240"/>
      <c r="Z27" s="241"/>
      <c r="AA27" s="242"/>
      <c r="AB27" s="242"/>
      <c r="AC27" s="242"/>
      <c r="AD27" s="242"/>
      <c r="AE27" s="242"/>
      <c r="AF27" s="242"/>
      <c r="AG27" s="242"/>
      <c r="AH27" s="242"/>
      <c r="AI27" s="240"/>
      <c r="AJ27" s="240"/>
      <c r="AK27" s="241"/>
      <c r="AL27" s="350"/>
      <c r="AM27" s="350"/>
      <c r="AN27" s="350">
        <v>1</v>
      </c>
      <c r="AO27" s="350"/>
      <c r="AP27" s="350">
        <v>1</v>
      </c>
      <c r="AQ27" s="350"/>
      <c r="AR27" s="350"/>
      <c r="AS27" s="350">
        <v>3</v>
      </c>
      <c r="AT27" s="350">
        <v>2</v>
      </c>
      <c r="AU27" s="350"/>
      <c r="AV27" s="350"/>
      <c r="AW27" s="350">
        <v>1</v>
      </c>
      <c r="AX27" s="350"/>
      <c r="AY27" s="350"/>
      <c r="AZ27" s="350">
        <v>1</v>
      </c>
      <c r="BA27" s="350"/>
      <c r="BB27" s="350"/>
      <c r="BC27" s="350"/>
      <c r="BD27" s="350"/>
      <c r="BE27" s="350"/>
      <c r="BF27" s="350"/>
      <c r="BG27" s="350"/>
      <c r="BH27" s="350"/>
      <c r="BI27" s="350"/>
      <c r="BJ27" s="350"/>
      <c r="BK27" s="350">
        <v>1</v>
      </c>
      <c r="BL27" s="350"/>
      <c r="BM27" s="350"/>
      <c r="BN27" s="350"/>
      <c r="BO27" s="350"/>
      <c r="BP27" s="350"/>
      <c r="BQ27" s="350"/>
      <c r="BR27" s="350"/>
      <c r="BS27" s="351"/>
      <c r="BT27" s="351"/>
      <c r="BU27" s="351">
        <v>1</v>
      </c>
      <c r="BV27" s="351"/>
      <c r="BW27" s="351"/>
      <c r="BX27" s="351">
        <v>1</v>
      </c>
      <c r="BY27" s="351"/>
      <c r="BZ27" s="351"/>
      <c r="CA27" s="351"/>
      <c r="CB27" s="351"/>
      <c r="CC27" s="351"/>
      <c r="CD27" s="351"/>
      <c r="CE27" s="351"/>
      <c r="CF27" s="351"/>
    </row>
    <row r="28" spans="1:84" x14ac:dyDescent="0.25">
      <c r="A28" s="244" t="s">
        <v>154</v>
      </c>
      <c r="B28" s="240"/>
      <c r="C28" s="240"/>
      <c r="D28" s="241"/>
      <c r="E28" s="242"/>
      <c r="F28" s="242"/>
      <c r="G28" s="242"/>
      <c r="H28" s="242"/>
      <c r="I28" s="242"/>
      <c r="J28" s="242"/>
      <c r="K28" s="242"/>
      <c r="L28" s="242"/>
      <c r="M28" s="240"/>
      <c r="N28" s="240"/>
      <c r="O28" s="241"/>
      <c r="P28" s="242"/>
      <c r="Q28" s="242"/>
      <c r="R28" s="242"/>
      <c r="S28" s="242"/>
      <c r="T28" s="242"/>
      <c r="U28" s="242"/>
      <c r="V28" s="242"/>
      <c r="W28" s="242"/>
      <c r="X28" s="240"/>
      <c r="Y28" s="240"/>
      <c r="Z28" s="241"/>
      <c r="AA28" s="242"/>
      <c r="AB28" s="242"/>
      <c r="AC28" s="242"/>
      <c r="AD28" s="242"/>
      <c r="AE28" s="242"/>
      <c r="AF28" s="242"/>
      <c r="AG28" s="242"/>
      <c r="AH28" s="242"/>
      <c r="AI28" s="240"/>
      <c r="AJ28" s="240"/>
      <c r="AK28" s="241"/>
      <c r="AL28" s="352">
        <f t="shared" ref="AL28:CF28" si="7">SUM(AL29:AL31)</f>
        <v>0</v>
      </c>
      <c r="AM28" s="352">
        <f t="shared" si="7"/>
        <v>0</v>
      </c>
      <c r="AN28" s="352">
        <f t="shared" si="7"/>
        <v>0</v>
      </c>
      <c r="AO28" s="352">
        <f t="shared" si="7"/>
        <v>0</v>
      </c>
      <c r="AP28" s="352">
        <f t="shared" si="7"/>
        <v>0</v>
      </c>
      <c r="AQ28" s="352">
        <f t="shared" si="7"/>
        <v>0</v>
      </c>
      <c r="AR28" s="352">
        <f t="shared" si="7"/>
        <v>0</v>
      </c>
      <c r="AS28" s="352">
        <f t="shared" si="7"/>
        <v>0</v>
      </c>
      <c r="AT28" s="352">
        <f t="shared" si="7"/>
        <v>0</v>
      </c>
      <c r="AU28" s="352">
        <f t="shared" si="7"/>
        <v>0</v>
      </c>
      <c r="AV28" s="352">
        <f t="shared" si="7"/>
        <v>0</v>
      </c>
      <c r="AW28" s="352">
        <f t="shared" si="7"/>
        <v>1</v>
      </c>
      <c r="AX28" s="352">
        <f t="shared" si="7"/>
        <v>0</v>
      </c>
      <c r="AY28" s="352">
        <f t="shared" si="7"/>
        <v>0</v>
      </c>
      <c r="AZ28" s="352">
        <f t="shared" si="7"/>
        <v>1</v>
      </c>
      <c r="BA28" s="352">
        <f t="shared" si="7"/>
        <v>0</v>
      </c>
      <c r="BB28" s="352">
        <f t="shared" si="7"/>
        <v>2</v>
      </c>
      <c r="BC28" s="352">
        <f t="shared" si="7"/>
        <v>3</v>
      </c>
      <c r="BD28" s="352">
        <f t="shared" si="7"/>
        <v>0</v>
      </c>
      <c r="BE28" s="352">
        <f t="shared" si="7"/>
        <v>0</v>
      </c>
      <c r="BF28" s="352">
        <f t="shared" si="7"/>
        <v>0</v>
      </c>
      <c r="BG28" s="352">
        <f t="shared" si="7"/>
        <v>2</v>
      </c>
      <c r="BH28" s="352">
        <f t="shared" si="7"/>
        <v>2</v>
      </c>
      <c r="BI28" s="352">
        <f t="shared" si="7"/>
        <v>0</v>
      </c>
      <c r="BJ28" s="352">
        <f t="shared" si="7"/>
        <v>0</v>
      </c>
      <c r="BK28" s="352">
        <f t="shared" si="7"/>
        <v>0</v>
      </c>
      <c r="BL28" s="352">
        <f t="shared" si="7"/>
        <v>0</v>
      </c>
      <c r="BM28" s="352">
        <f t="shared" si="7"/>
        <v>0</v>
      </c>
      <c r="BN28" s="352">
        <f t="shared" si="7"/>
        <v>2</v>
      </c>
      <c r="BO28" s="352">
        <f t="shared" si="7"/>
        <v>0</v>
      </c>
      <c r="BP28" s="352">
        <f t="shared" si="7"/>
        <v>0</v>
      </c>
      <c r="BQ28" s="352">
        <f t="shared" si="7"/>
        <v>1</v>
      </c>
      <c r="BR28" s="352">
        <f t="shared" si="7"/>
        <v>0</v>
      </c>
      <c r="BS28" s="352">
        <f t="shared" si="7"/>
        <v>0</v>
      </c>
      <c r="BT28" s="352">
        <f t="shared" si="7"/>
        <v>0</v>
      </c>
      <c r="BU28" s="352">
        <f t="shared" si="7"/>
        <v>0</v>
      </c>
      <c r="BV28" s="352">
        <f t="shared" si="7"/>
        <v>0</v>
      </c>
      <c r="BW28" s="352">
        <f t="shared" si="7"/>
        <v>0</v>
      </c>
      <c r="BX28" s="352">
        <f t="shared" si="7"/>
        <v>1</v>
      </c>
      <c r="BY28" s="352">
        <f t="shared" si="7"/>
        <v>0</v>
      </c>
      <c r="BZ28" s="352">
        <f t="shared" si="7"/>
        <v>0</v>
      </c>
      <c r="CA28" s="352">
        <f t="shared" si="7"/>
        <v>0</v>
      </c>
      <c r="CB28" s="352">
        <f t="shared" si="7"/>
        <v>0</v>
      </c>
      <c r="CC28" s="352">
        <f t="shared" si="7"/>
        <v>0</v>
      </c>
      <c r="CD28" s="352">
        <f t="shared" si="7"/>
        <v>0</v>
      </c>
      <c r="CE28" s="352">
        <f t="shared" si="7"/>
        <v>0</v>
      </c>
      <c r="CF28" s="352">
        <f t="shared" si="7"/>
        <v>0</v>
      </c>
    </row>
    <row r="29" spans="1:84" x14ac:dyDescent="0.25">
      <c r="A29" s="239" t="s">
        <v>39</v>
      </c>
      <c r="B29" s="240"/>
      <c r="C29" s="240"/>
      <c r="D29" s="241"/>
      <c r="E29" s="242"/>
      <c r="F29" s="242"/>
      <c r="G29" s="242"/>
      <c r="H29" s="242"/>
      <c r="I29" s="242"/>
      <c r="J29" s="242"/>
      <c r="K29" s="242"/>
      <c r="L29" s="242"/>
      <c r="M29" s="240"/>
      <c r="N29" s="240"/>
      <c r="O29" s="241"/>
      <c r="P29" s="242"/>
      <c r="Q29" s="242"/>
      <c r="R29" s="242"/>
      <c r="S29" s="242"/>
      <c r="T29" s="242"/>
      <c r="U29" s="242"/>
      <c r="V29" s="242"/>
      <c r="W29" s="242"/>
      <c r="X29" s="240"/>
      <c r="Y29" s="240"/>
      <c r="Z29" s="241"/>
      <c r="AA29" s="242"/>
      <c r="AB29" s="242"/>
      <c r="AC29" s="242"/>
      <c r="AD29" s="242"/>
      <c r="AE29" s="242"/>
      <c r="AF29" s="242"/>
      <c r="AG29" s="242"/>
      <c r="AH29" s="242"/>
      <c r="AI29" s="240"/>
      <c r="AJ29" s="240"/>
      <c r="AK29" s="241"/>
      <c r="AL29" s="350"/>
      <c r="AM29" s="350"/>
      <c r="AN29" s="350"/>
      <c r="AO29" s="350"/>
      <c r="AP29" s="350"/>
      <c r="AQ29" s="350"/>
      <c r="AR29" s="350"/>
      <c r="AS29" s="350"/>
      <c r="AT29" s="350"/>
      <c r="AU29" s="350"/>
      <c r="AV29" s="350"/>
      <c r="AW29" s="350"/>
      <c r="AX29" s="350"/>
      <c r="AY29" s="350"/>
      <c r="AZ29" s="350"/>
      <c r="BA29" s="350"/>
      <c r="BB29" s="350"/>
      <c r="BC29" s="350"/>
      <c r="BD29" s="350"/>
      <c r="BE29" s="350"/>
      <c r="BF29" s="350"/>
      <c r="BG29" s="350"/>
      <c r="BH29" s="350"/>
      <c r="BI29" s="350"/>
      <c r="BJ29" s="350"/>
      <c r="BK29" s="350"/>
      <c r="BL29" s="350"/>
      <c r="BM29" s="350"/>
      <c r="BN29" s="350"/>
      <c r="BO29" s="350"/>
      <c r="BP29" s="350"/>
      <c r="BQ29" s="350"/>
      <c r="BR29" s="350"/>
      <c r="BS29" s="351"/>
      <c r="BT29" s="351"/>
      <c r="BU29" s="351"/>
      <c r="BV29" s="351"/>
      <c r="BW29" s="351"/>
      <c r="BX29" s="351"/>
      <c r="BY29" s="351"/>
      <c r="BZ29" s="351"/>
      <c r="CA29" s="351"/>
      <c r="CB29" s="351"/>
      <c r="CC29" s="351"/>
      <c r="CD29" s="351"/>
      <c r="CE29" s="351"/>
      <c r="CF29" s="351"/>
    </row>
    <row r="30" spans="1:84" x14ac:dyDescent="0.25">
      <c r="A30" s="239" t="s">
        <v>102</v>
      </c>
      <c r="B30" s="240"/>
      <c r="C30" s="240"/>
      <c r="D30" s="241"/>
      <c r="E30" s="242"/>
      <c r="F30" s="242"/>
      <c r="G30" s="242"/>
      <c r="H30" s="242"/>
      <c r="I30" s="242"/>
      <c r="J30" s="242"/>
      <c r="K30" s="242"/>
      <c r="L30" s="242"/>
      <c r="M30" s="240"/>
      <c r="N30" s="240"/>
      <c r="O30" s="241"/>
      <c r="P30" s="242"/>
      <c r="Q30" s="242"/>
      <c r="R30" s="242"/>
      <c r="S30" s="242"/>
      <c r="T30" s="242"/>
      <c r="U30" s="242"/>
      <c r="V30" s="242"/>
      <c r="W30" s="242"/>
      <c r="X30" s="240"/>
      <c r="Y30" s="240"/>
      <c r="Z30" s="241"/>
      <c r="AA30" s="242"/>
      <c r="AB30" s="242"/>
      <c r="AC30" s="242"/>
      <c r="AD30" s="242"/>
      <c r="AE30" s="242"/>
      <c r="AF30" s="242"/>
      <c r="AG30" s="242"/>
      <c r="AH30" s="242"/>
      <c r="AI30" s="240"/>
      <c r="AJ30" s="240"/>
      <c r="AK30" s="241"/>
      <c r="AL30" s="350"/>
      <c r="AM30" s="350"/>
      <c r="AN30" s="350"/>
      <c r="AO30" s="350"/>
      <c r="AP30" s="350"/>
      <c r="AQ30" s="350"/>
      <c r="AR30" s="350"/>
      <c r="AS30" s="350"/>
      <c r="AT30" s="350"/>
      <c r="AU30" s="350"/>
      <c r="AV30" s="350"/>
      <c r="AW30" s="350"/>
      <c r="AX30" s="350"/>
      <c r="AY30" s="350"/>
      <c r="AZ30" s="350"/>
      <c r="BA30" s="350"/>
      <c r="BB30" s="350"/>
      <c r="BC30" s="350"/>
      <c r="BD30" s="350"/>
      <c r="BE30" s="350"/>
      <c r="BF30" s="350"/>
      <c r="BG30" s="350"/>
      <c r="BH30" s="350"/>
      <c r="BI30" s="350"/>
      <c r="BJ30" s="350"/>
      <c r="BK30" s="350"/>
      <c r="BL30" s="350"/>
      <c r="BM30" s="350"/>
      <c r="BN30" s="350"/>
      <c r="BO30" s="350"/>
      <c r="BP30" s="350"/>
      <c r="BQ30" s="350"/>
      <c r="BR30" s="350"/>
      <c r="BS30" s="351"/>
      <c r="BT30" s="351"/>
      <c r="BU30" s="351"/>
      <c r="BV30" s="351"/>
      <c r="BW30" s="351"/>
      <c r="BX30" s="351">
        <v>1</v>
      </c>
      <c r="BY30" s="351"/>
      <c r="BZ30" s="351"/>
      <c r="CA30" s="351"/>
      <c r="CB30" s="351"/>
      <c r="CC30" s="351"/>
      <c r="CD30" s="351"/>
      <c r="CE30" s="351"/>
      <c r="CF30" s="351"/>
    </row>
    <row r="31" spans="1:84" ht="15.75" thickBot="1" x14ac:dyDescent="0.3">
      <c r="A31" s="249" t="s">
        <v>42</v>
      </c>
      <c r="B31" s="250"/>
      <c r="C31" s="250"/>
      <c r="D31" s="251"/>
      <c r="E31" s="252"/>
      <c r="F31" s="252"/>
      <c r="G31" s="252"/>
      <c r="H31" s="252"/>
      <c r="I31" s="252"/>
      <c r="J31" s="252"/>
      <c r="K31" s="252"/>
      <c r="L31" s="252"/>
      <c r="M31" s="250"/>
      <c r="N31" s="250"/>
      <c r="O31" s="251"/>
      <c r="P31" s="252"/>
      <c r="Q31" s="252"/>
      <c r="R31" s="252"/>
      <c r="S31" s="252"/>
      <c r="T31" s="252"/>
      <c r="U31" s="252"/>
      <c r="V31" s="252"/>
      <c r="W31" s="252"/>
      <c r="X31" s="250"/>
      <c r="Y31" s="250"/>
      <c r="Z31" s="251"/>
      <c r="AA31" s="252"/>
      <c r="AB31" s="252"/>
      <c r="AC31" s="252"/>
      <c r="AD31" s="252"/>
      <c r="AE31" s="252"/>
      <c r="AF31" s="252"/>
      <c r="AG31" s="252"/>
      <c r="AH31" s="252"/>
      <c r="AI31" s="250"/>
      <c r="AJ31" s="250"/>
      <c r="AK31" s="251"/>
      <c r="AL31" s="350"/>
      <c r="AM31" s="350"/>
      <c r="AN31" s="350"/>
      <c r="AO31" s="350"/>
      <c r="AP31" s="350"/>
      <c r="AQ31" s="350"/>
      <c r="AR31" s="350"/>
      <c r="AS31" s="350"/>
      <c r="AT31" s="350"/>
      <c r="AU31" s="350"/>
      <c r="AV31" s="350"/>
      <c r="AW31" s="350">
        <v>1</v>
      </c>
      <c r="AX31" s="350"/>
      <c r="AY31" s="350"/>
      <c r="AZ31" s="350">
        <v>1</v>
      </c>
      <c r="BA31" s="350"/>
      <c r="BB31" s="350">
        <v>2</v>
      </c>
      <c r="BC31" s="350">
        <v>3</v>
      </c>
      <c r="BD31" s="350"/>
      <c r="BE31" s="350"/>
      <c r="BF31" s="350"/>
      <c r="BG31" s="350">
        <v>2</v>
      </c>
      <c r="BH31" s="350">
        <v>2</v>
      </c>
      <c r="BI31" s="350"/>
      <c r="BJ31" s="350"/>
      <c r="BK31" s="350"/>
      <c r="BL31" s="350"/>
      <c r="BM31" s="350"/>
      <c r="BN31" s="350">
        <v>2</v>
      </c>
      <c r="BO31" s="350"/>
      <c r="BP31" s="350"/>
      <c r="BQ31" s="350">
        <v>1</v>
      </c>
      <c r="BR31" s="350"/>
      <c r="BS31" s="351"/>
      <c r="BT31" s="351"/>
      <c r="BU31" s="351"/>
      <c r="BV31" s="351"/>
      <c r="BW31" s="351"/>
      <c r="BX31" s="351"/>
      <c r="BY31" s="351"/>
      <c r="BZ31" s="351"/>
      <c r="CA31" s="351"/>
      <c r="CB31" s="351"/>
      <c r="CC31" s="351"/>
      <c r="CD31" s="351"/>
      <c r="CE31" s="351"/>
      <c r="CF31" s="351"/>
    </row>
    <row r="32" spans="1:84" ht="15.75" hidden="1" thickBot="1" x14ac:dyDescent="0.3">
      <c r="A32" s="255" t="s">
        <v>1185</v>
      </c>
      <c r="B32" s="256"/>
      <c r="C32" s="256"/>
      <c r="D32" s="257"/>
      <c r="E32" s="258"/>
      <c r="F32" s="258"/>
      <c r="G32" s="258"/>
      <c r="H32" s="258"/>
      <c r="I32" s="258"/>
      <c r="J32" s="258"/>
      <c r="K32" s="258"/>
      <c r="L32" s="258"/>
      <c r="M32" s="256"/>
      <c r="N32" s="256"/>
      <c r="O32" s="257"/>
      <c r="P32" s="258"/>
      <c r="Q32" s="258"/>
      <c r="R32" s="258"/>
      <c r="S32" s="258"/>
      <c r="T32" s="258"/>
      <c r="U32" s="258"/>
      <c r="V32" s="258"/>
      <c r="W32" s="258"/>
      <c r="X32" s="256"/>
      <c r="Y32" s="256"/>
      <c r="Z32" s="257"/>
      <c r="AA32" s="258"/>
      <c r="AB32" s="258"/>
      <c r="AC32" s="258"/>
      <c r="AD32" s="258"/>
      <c r="AE32" s="258"/>
      <c r="AF32" s="258"/>
      <c r="AG32" s="258"/>
      <c r="AH32" s="258"/>
      <c r="AI32" s="256"/>
      <c r="AJ32" s="256"/>
      <c r="AK32" s="257"/>
      <c r="AL32" s="350"/>
      <c r="AM32" s="350"/>
      <c r="AN32" s="350"/>
      <c r="AO32" s="350"/>
      <c r="AP32" s="350"/>
      <c r="AQ32" s="350"/>
      <c r="AR32" s="350"/>
      <c r="AS32" s="350"/>
      <c r="AT32" s="350"/>
      <c r="AU32" s="350"/>
      <c r="AV32" s="350"/>
      <c r="AW32" s="350"/>
      <c r="AX32" s="350"/>
      <c r="AY32" s="350"/>
      <c r="AZ32" s="350"/>
      <c r="BA32" s="350"/>
      <c r="BB32" s="350"/>
      <c r="BC32" s="350"/>
      <c r="BD32" s="350"/>
      <c r="BE32" s="350"/>
      <c r="BF32" s="350"/>
      <c r="BG32" s="350"/>
      <c r="BH32" s="350"/>
      <c r="BI32" s="350"/>
      <c r="BJ32" s="350"/>
      <c r="BK32" s="350"/>
      <c r="BL32" s="350"/>
      <c r="BM32" s="350"/>
      <c r="BN32" s="350"/>
      <c r="BO32" s="350"/>
      <c r="BP32" s="350"/>
      <c r="BQ32" s="350"/>
      <c r="BR32" s="350"/>
      <c r="BS32" s="351"/>
      <c r="BT32" s="351"/>
      <c r="BU32" s="351"/>
      <c r="BV32" s="351"/>
      <c r="BW32" s="351"/>
      <c r="BX32" s="351"/>
      <c r="BY32" s="351"/>
      <c r="BZ32" s="351"/>
      <c r="CA32" s="351"/>
      <c r="CB32" s="351"/>
      <c r="CC32" s="351"/>
      <c r="CD32" s="351"/>
      <c r="CE32" s="351"/>
      <c r="CF32" s="351"/>
    </row>
    <row r="33" spans="1:84" ht="15.75" hidden="1" thickBot="1" x14ac:dyDescent="0.3">
      <c r="A33" s="261"/>
      <c r="B33" s="240"/>
      <c r="C33" s="240"/>
      <c r="D33" s="241"/>
      <c r="E33" s="242"/>
      <c r="F33" s="242"/>
      <c r="G33" s="242"/>
      <c r="H33" s="242"/>
      <c r="I33" s="242"/>
      <c r="J33" s="242"/>
      <c r="K33" s="242"/>
      <c r="L33" s="242"/>
      <c r="M33" s="240"/>
      <c r="N33" s="240"/>
      <c r="O33" s="241"/>
      <c r="P33" s="242"/>
      <c r="Q33" s="242"/>
      <c r="R33" s="242"/>
      <c r="S33" s="242"/>
      <c r="T33" s="242"/>
      <c r="U33" s="242"/>
      <c r="V33" s="242"/>
      <c r="W33" s="242"/>
      <c r="X33" s="240"/>
      <c r="Y33" s="240"/>
      <c r="Z33" s="241"/>
      <c r="AA33" s="242"/>
      <c r="AB33" s="242"/>
      <c r="AC33" s="242"/>
      <c r="AD33" s="242"/>
      <c r="AE33" s="242"/>
      <c r="AF33" s="242"/>
      <c r="AG33" s="242"/>
      <c r="AH33" s="242"/>
      <c r="AI33" s="240"/>
      <c r="AJ33" s="240"/>
      <c r="AK33" s="241"/>
      <c r="AL33" s="353"/>
      <c r="AM33" s="353"/>
      <c r="AN33" s="353"/>
      <c r="AO33" s="353"/>
      <c r="AP33" s="353"/>
      <c r="AQ33" s="353"/>
      <c r="AR33" s="353"/>
      <c r="AS33" s="353"/>
      <c r="AT33" s="353"/>
      <c r="AU33" s="353"/>
      <c r="AV33" s="353"/>
      <c r="AW33" s="351"/>
      <c r="AX33" s="351"/>
      <c r="AY33" s="351"/>
      <c r="AZ33" s="351"/>
      <c r="BA33" s="351"/>
      <c r="BB33" s="351"/>
      <c r="BC33" s="351"/>
      <c r="BD33" s="351"/>
      <c r="BE33" s="351"/>
      <c r="BF33" s="351"/>
      <c r="BG33" s="351"/>
      <c r="BH33" s="351"/>
      <c r="BI33" s="351"/>
      <c r="BJ33" s="351"/>
      <c r="BK33" s="351"/>
      <c r="BL33" s="351"/>
      <c r="BM33" s="351"/>
      <c r="BN33" s="351"/>
      <c r="BO33" s="351"/>
      <c r="BP33" s="351"/>
      <c r="BQ33" s="351"/>
      <c r="BR33" s="351"/>
      <c r="BS33" s="351"/>
      <c r="BT33" s="351"/>
      <c r="BU33" s="351"/>
      <c r="BV33" s="351"/>
      <c r="BW33" s="351"/>
      <c r="BX33" s="351"/>
      <c r="BY33" s="351"/>
      <c r="BZ33" s="351"/>
      <c r="CA33" s="351"/>
      <c r="CB33" s="351"/>
      <c r="CC33" s="351"/>
      <c r="CD33" s="351"/>
      <c r="CE33" s="351"/>
      <c r="CF33" s="351"/>
    </row>
    <row r="34" spans="1:84" ht="15.75" hidden="1" thickBot="1" x14ac:dyDescent="0.3">
      <c r="A34" s="261"/>
      <c r="B34" s="240"/>
      <c r="C34" s="240"/>
      <c r="D34" s="241"/>
      <c r="E34" s="242"/>
      <c r="F34" s="242"/>
      <c r="G34" s="242"/>
      <c r="H34" s="242"/>
      <c r="I34" s="242"/>
      <c r="J34" s="242"/>
      <c r="K34" s="242"/>
      <c r="L34" s="242"/>
      <c r="M34" s="240"/>
      <c r="N34" s="240"/>
      <c r="O34" s="241"/>
      <c r="P34" s="242"/>
      <c r="Q34" s="242"/>
      <c r="R34" s="242"/>
      <c r="S34" s="242"/>
      <c r="T34" s="242"/>
      <c r="U34" s="242"/>
      <c r="V34" s="242"/>
      <c r="W34" s="242"/>
      <c r="X34" s="240"/>
      <c r="Y34" s="240"/>
      <c r="Z34" s="241"/>
      <c r="AA34" s="242"/>
      <c r="AB34" s="242"/>
      <c r="AC34" s="242"/>
      <c r="AD34" s="242"/>
      <c r="AE34" s="242"/>
      <c r="AF34" s="242"/>
      <c r="AG34" s="242"/>
      <c r="AH34" s="242"/>
      <c r="AI34" s="240"/>
      <c r="AJ34" s="240"/>
      <c r="AK34" s="241"/>
      <c r="AL34" s="353"/>
      <c r="AM34" s="353"/>
      <c r="AN34" s="353"/>
      <c r="AO34" s="353"/>
      <c r="AP34" s="353"/>
      <c r="AQ34" s="353"/>
      <c r="AR34" s="353"/>
      <c r="AS34" s="353"/>
      <c r="AT34" s="353"/>
      <c r="AU34" s="353"/>
      <c r="AV34" s="353"/>
      <c r="AW34" s="351"/>
      <c r="AX34" s="351"/>
      <c r="AY34" s="351"/>
      <c r="AZ34" s="351"/>
      <c r="BA34" s="351"/>
      <c r="BB34" s="351"/>
      <c r="BC34" s="351"/>
      <c r="BD34" s="351"/>
      <c r="BE34" s="351"/>
      <c r="BF34" s="351"/>
      <c r="BG34" s="351"/>
      <c r="BH34" s="351"/>
      <c r="BI34" s="351"/>
      <c r="BJ34" s="351"/>
      <c r="BK34" s="351"/>
      <c r="BL34" s="351"/>
      <c r="BM34" s="351"/>
      <c r="BN34" s="351"/>
      <c r="BO34" s="351"/>
      <c r="BP34" s="351"/>
      <c r="BQ34" s="351"/>
      <c r="BR34" s="351"/>
      <c r="BS34" s="351"/>
      <c r="BT34" s="351"/>
      <c r="BU34" s="351"/>
      <c r="BV34" s="351"/>
      <c r="BW34" s="351"/>
      <c r="BX34" s="351"/>
      <c r="BY34" s="351"/>
      <c r="BZ34" s="351"/>
      <c r="CA34" s="351"/>
      <c r="CB34" s="351"/>
      <c r="CC34" s="351"/>
      <c r="CD34" s="351"/>
      <c r="CE34" s="351"/>
      <c r="CF34" s="351"/>
    </row>
    <row r="35" spans="1:84" ht="15.75" hidden="1" thickBot="1" x14ac:dyDescent="0.3">
      <c r="A35" s="261"/>
      <c r="B35" s="240"/>
      <c r="C35" s="240"/>
      <c r="D35" s="241"/>
      <c r="E35" s="242"/>
      <c r="F35" s="242"/>
      <c r="G35" s="242"/>
      <c r="H35" s="242"/>
      <c r="I35" s="242"/>
      <c r="J35" s="242"/>
      <c r="K35" s="242"/>
      <c r="L35" s="242"/>
      <c r="M35" s="240"/>
      <c r="N35" s="240"/>
      <c r="O35" s="241"/>
      <c r="P35" s="242"/>
      <c r="Q35" s="242"/>
      <c r="R35" s="242"/>
      <c r="S35" s="242"/>
      <c r="T35" s="242"/>
      <c r="U35" s="242"/>
      <c r="V35" s="242"/>
      <c r="W35" s="242"/>
      <c r="X35" s="240"/>
      <c r="Y35" s="240"/>
      <c r="Z35" s="241"/>
      <c r="AA35" s="242"/>
      <c r="AB35" s="242"/>
      <c r="AC35" s="242"/>
      <c r="AD35" s="242"/>
      <c r="AE35" s="242"/>
      <c r="AF35" s="242"/>
      <c r="AG35" s="242"/>
      <c r="AH35" s="242"/>
      <c r="AI35" s="240"/>
      <c r="AJ35" s="240"/>
      <c r="AK35" s="241"/>
      <c r="AL35" s="353"/>
      <c r="AM35" s="353"/>
      <c r="AN35" s="353"/>
      <c r="AO35" s="353"/>
      <c r="AP35" s="353"/>
      <c r="AQ35" s="353"/>
      <c r="AR35" s="353"/>
      <c r="AS35" s="353"/>
      <c r="AT35" s="353"/>
      <c r="AU35" s="353"/>
      <c r="AV35" s="353"/>
      <c r="AW35" s="351"/>
      <c r="AX35" s="351"/>
      <c r="AY35" s="351"/>
      <c r="AZ35" s="351"/>
      <c r="BA35" s="351"/>
      <c r="BB35" s="351"/>
      <c r="BC35" s="351"/>
      <c r="BD35" s="351"/>
      <c r="BE35" s="351"/>
      <c r="BF35" s="351"/>
      <c r="BG35" s="351"/>
      <c r="BH35" s="351"/>
      <c r="BI35" s="351"/>
      <c r="BJ35" s="351"/>
      <c r="BK35" s="351"/>
      <c r="BL35" s="351"/>
      <c r="BM35" s="351"/>
      <c r="BN35" s="351"/>
      <c r="BO35" s="351"/>
      <c r="BP35" s="351"/>
      <c r="BQ35" s="351"/>
      <c r="BR35" s="351"/>
      <c r="BS35" s="351"/>
      <c r="BT35" s="351"/>
      <c r="BU35" s="351"/>
      <c r="BV35" s="351"/>
      <c r="BW35" s="351"/>
      <c r="BX35" s="351"/>
      <c r="BY35" s="351"/>
      <c r="BZ35" s="351"/>
      <c r="CA35" s="351"/>
      <c r="CB35" s="351"/>
      <c r="CC35" s="351"/>
      <c r="CD35" s="351"/>
      <c r="CE35" s="351"/>
      <c r="CF35" s="351"/>
    </row>
    <row r="36" spans="1:84" ht="15.75" hidden="1" thickBot="1" x14ac:dyDescent="0.3">
      <c r="A36" s="261" t="s">
        <v>1186</v>
      </c>
      <c r="B36" s="240"/>
      <c r="C36" s="240"/>
      <c r="D36" s="241"/>
      <c r="E36" s="242"/>
      <c r="F36" s="242"/>
      <c r="G36" s="242"/>
      <c r="H36" s="242"/>
      <c r="I36" s="242"/>
      <c r="J36" s="242"/>
      <c r="K36" s="242"/>
      <c r="L36" s="242"/>
      <c r="M36" s="240"/>
      <c r="N36" s="240"/>
      <c r="O36" s="241"/>
      <c r="P36" s="242"/>
      <c r="Q36" s="242"/>
      <c r="R36" s="242"/>
      <c r="S36" s="242"/>
      <c r="T36" s="242"/>
      <c r="U36" s="242"/>
      <c r="V36" s="242"/>
      <c r="W36" s="242"/>
      <c r="X36" s="240"/>
      <c r="Y36" s="240"/>
      <c r="Z36" s="241"/>
      <c r="AA36" s="242"/>
      <c r="AB36" s="242"/>
      <c r="AC36" s="242"/>
      <c r="AD36" s="242"/>
      <c r="AE36" s="242"/>
      <c r="AF36" s="242"/>
      <c r="AG36" s="242"/>
      <c r="AH36" s="242"/>
      <c r="AI36" s="240"/>
      <c r="AJ36" s="240"/>
      <c r="AK36" s="241"/>
      <c r="AL36" s="353"/>
      <c r="AM36" s="353"/>
      <c r="AN36" s="353"/>
      <c r="AO36" s="353"/>
      <c r="AP36" s="353"/>
      <c r="AQ36" s="353"/>
      <c r="AR36" s="353"/>
      <c r="AS36" s="353"/>
      <c r="AT36" s="353"/>
      <c r="AU36" s="353"/>
      <c r="AV36" s="353"/>
      <c r="AW36" s="351"/>
      <c r="AX36" s="351"/>
      <c r="AY36" s="351"/>
      <c r="AZ36" s="351"/>
      <c r="BA36" s="351"/>
      <c r="BB36" s="351"/>
      <c r="BC36" s="351"/>
      <c r="BD36" s="351"/>
      <c r="BE36" s="351"/>
      <c r="BF36" s="351"/>
      <c r="BG36" s="351"/>
      <c r="BH36" s="351"/>
      <c r="BI36" s="351"/>
      <c r="BJ36" s="351"/>
      <c r="BK36" s="351"/>
      <c r="BL36" s="351"/>
      <c r="BM36" s="351"/>
      <c r="BN36" s="351"/>
      <c r="BO36" s="351"/>
      <c r="BP36" s="351"/>
      <c r="BQ36" s="351"/>
      <c r="BR36" s="351"/>
      <c r="BS36" s="351"/>
      <c r="BT36" s="351"/>
      <c r="BU36" s="351"/>
      <c r="BV36" s="351"/>
      <c r="BW36" s="351"/>
      <c r="BX36" s="351"/>
      <c r="BY36" s="351"/>
      <c r="BZ36" s="351"/>
      <c r="CA36" s="351"/>
      <c r="CB36" s="351"/>
      <c r="CC36" s="351"/>
      <c r="CD36" s="351"/>
      <c r="CE36" s="351"/>
      <c r="CF36" s="351"/>
    </row>
    <row r="37" spans="1:84" ht="15.75" hidden="1" thickBot="1" x14ac:dyDescent="0.3">
      <c r="A37" s="261" t="s">
        <v>1187</v>
      </c>
      <c r="B37" s="240"/>
      <c r="C37" s="240"/>
      <c r="D37" s="241"/>
      <c r="E37" s="242"/>
      <c r="F37" s="242">
        <f>E20*$E$13</f>
        <v>104.5</v>
      </c>
      <c r="G37" s="242">
        <f>F20*$E$13</f>
        <v>99</v>
      </c>
      <c r="H37" s="242">
        <f>G20*$E$13</f>
        <v>66</v>
      </c>
      <c r="I37" s="242">
        <f>H20*$E$13</f>
        <v>55</v>
      </c>
      <c r="J37" s="242">
        <f>I20*$E$13</f>
        <v>38.5</v>
      </c>
      <c r="K37" s="242"/>
      <c r="L37" s="242"/>
      <c r="M37" s="240"/>
      <c r="N37" s="240"/>
      <c r="O37" s="241"/>
      <c r="P37" s="242"/>
      <c r="Q37" s="242"/>
      <c r="R37" s="242"/>
      <c r="S37" s="242"/>
      <c r="T37" s="242"/>
      <c r="U37" s="242"/>
      <c r="V37" s="242"/>
      <c r="W37" s="242"/>
      <c r="X37" s="240"/>
      <c r="Y37" s="240"/>
      <c r="Z37" s="241"/>
      <c r="AA37" s="242"/>
      <c r="AB37" s="242"/>
      <c r="AC37" s="242"/>
      <c r="AD37" s="242"/>
      <c r="AE37" s="242"/>
      <c r="AF37" s="242"/>
      <c r="AG37" s="242"/>
      <c r="AH37" s="242"/>
      <c r="AI37" s="240"/>
      <c r="AJ37" s="240"/>
      <c r="AK37" s="241"/>
      <c r="AL37" s="353"/>
      <c r="AM37" s="353"/>
      <c r="AN37" s="353"/>
      <c r="AO37" s="353"/>
      <c r="AP37" s="353"/>
      <c r="AQ37" s="353"/>
      <c r="AR37" s="353"/>
      <c r="AS37" s="353"/>
      <c r="AT37" s="353"/>
      <c r="AU37" s="353"/>
      <c r="AV37" s="353"/>
      <c r="AW37" s="351"/>
      <c r="AX37" s="351"/>
      <c r="AY37" s="351"/>
      <c r="AZ37" s="351"/>
      <c r="BA37" s="351"/>
      <c r="BB37" s="351"/>
      <c r="BC37" s="351"/>
      <c r="BD37" s="351"/>
      <c r="BE37" s="351"/>
      <c r="BF37" s="351"/>
      <c r="BG37" s="351"/>
      <c r="BH37" s="351"/>
      <c r="BI37" s="351"/>
      <c r="BJ37" s="351"/>
      <c r="BK37" s="351"/>
      <c r="BL37" s="351"/>
      <c r="BM37" s="351"/>
      <c r="BN37" s="351"/>
      <c r="BO37" s="351"/>
      <c r="BP37" s="351"/>
      <c r="BQ37" s="351"/>
      <c r="BR37" s="351"/>
      <c r="BS37" s="351"/>
      <c r="BT37" s="351"/>
      <c r="BU37" s="351"/>
      <c r="BV37" s="351"/>
      <c r="BW37" s="351"/>
      <c r="BX37" s="351"/>
      <c r="BY37" s="351"/>
      <c r="BZ37" s="351"/>
      <c r="CA37" s="351"/>
      <c r="CB37" s="351"/>
      <c r="CC37" s="351"/>
      <c r="CD37" s="351"/>
      <c r="CE37" s="351"/>
      <c r="CF37" s="351"/>
    </row>
    <row r="38" spans="1:84" ht="15.75" hidden="1" thickBot="1" x14ac:dyDescent="0.3">
      <c r="A38" s="222" t="s">
        <v>1188</v>
      </c>
      <c r="B38" s="226"/>
      <c r="C38" s="226"/>
      <c r="D38" s="263"/>
      <c r="E38" s="264">
        <f t="shared" ref="E38:L38" si="8">F40*($D$62/60)</f>
        <v>36</v>
      </c>
      <c r="F38" s="264">
        <f t="shared" si="8"/>
        <v>46.8</v>
      </c>
      <c r="G38" s="264">
        <f t="shared" si="8"/>
        <v>54</v>
      </c>
      <c r="H38" s="264">
        <f t="shared" si="8"/>
        <v>82.8</v>
      </c>
      <c r="I38" s="264">
        <f t="shared" si="8"/>
        <v>90</v>
      </c>
      <c r="J38" s="264">
        <f t="shared" si="8"/>
        <v>90</v>
      </c>
      <c r="K38" s="264">
        <f t="shared" si="8"/>
        <v>97.2</v>
      </c>
      <c r="L38" s="264">
        <f t="shared" si="8"/>
        <v>0</v>
      </c>
      <c r="M38" s="226"/>
      <c r="N38" s="226"/>
      <c r="O38" s="263"/>
      <c r="P38" s="264">
        <f t="shared" ref="P38:V38" si="9">Q40*($O$62/60)</f>
        <v>28.799999999999997</v>
      </c>
      <c r="Q38" s="264">
        <f t="shared" si="9"/>
        <v>108</v>
      </c>
      <c r="R38" s="264">
        <f t="shared" si="9"/>
        <v>115.19999999999999</v>
      </c>
      <c r="S38" s="264">
        <f t="shared" si="9"/>
        <v>115.19999999999999</v>
      </c>
      <c r="T38" s="264">
        <f t="shared" si="9"/>
        <v>72</v>
      </c>
      <c r="U38" s="264">
        <f t="shared" si="9"/>
        <v>72</v>
      </c>
      <c r="V38" s="264">
        <f t="shared" si="9"/>
        <v>0</v>
      </c>
      <c r="W38" s="264">
        <f>X40*($D$62/60)</f>
        <v>0</v>
      </c>
      <c r="X38" s="226"/>
      <c r="Y38" s="226"/>
      <c r="Z38" s="263"/>
      <c r="AA38" s="264">
        <f t="shared" ref="AA38:AH38" si="10">AB40*($Z$62/60)</f>
        <v>28.799999999999997</v>
      </c>
      <c r="AB38" s="264">
        <f t="shared" si="10"/>
        <v>108</v>
      </c>
      <c r="AC38" s="264">
        <f t="shared" si="10"/>
        <v>115.19999999999999</v>
      </c>
      <c r="AD38" s="264">
        <f t="shared" si="10"/>
        <v>115.19999999999999</v>
      </c>
      <c r="AE38" s="264">
        <f t="shared" si="10"/>
        <v>72</v>
      </c>
      <c r="AF38" s="264">
        <f t="shared" si="10"/>
        <v>72</v>
      </c>
      <c r="AG38" s="264">
        <f t="shared" si="10"/>
        <v>0</v>
      </c>
      <c r="AH38" s="264">
        <f t="shared" si="10"/>
        <v>0</v>
      </c>
      <c r="AI38" s="226"/>
      <c r="AJ38" s="226"/>
      <c r="AK38" s="263"/>
      <c r="AL38" s="353">
        <f>AN40*($Z$62/60)</f>
        <v>1</v>
      </c>
      <c r="AM38" s="353"/>
      <c r="AN38" s="353">
        <f t="shared" ref="AN38:AV38" si="11">AO40*($Z$62/60)</f>
        <v>1</v>
      </c>
      <c r="AO38" s="353">
        <f t="shared" si="11"/>
        <v>1</v>
      </c>
      <c r="AP38" s="353">
        <f>AS40*($Z$62/60)</f>
        <v>2</v>
      </c>
      <c r="AQ38" s="353"/>
      <c r="AR38" s="353"/>
      <c r="AS38" s="353">
        <f t="shared" si="11"/>
        <v>5</v>
      </c>
      <c r="AT38" s="353">
        <f t="shared" si="11"/>
        <v>0</v>
      </c>
      <c r="AU38" s="353">
        <f t="shared" si="11"/>
        <v>0</v>
      </c>
      <c r="AV38" s="353">
        <f t="shared" si="11"/>
        <v>1</v>
      </c>
      <c r="AW38" s="351"/>
      <c r="AX38" s="351"/>
      <c r="AY38" s="351"/>
      <c r="AZ38" s="351"/>
      <c r="BA38" s="351"/>
      <c r="BB38" s="351"/>
      <c r="BC38" s="351"/>
      <c r="BD38" s="351"/>
      <c r="BE38" s="351"/>
      <c r="BF38" s="351"/>
      <c r="BG38" s="351"/>
      <c r="BH38" s="351"/>
      <c r="BI38" s="351"/>
      <c r="BJ38" s="351"/>
      <c r="BK38" s="351"/>
      <c r="BL38" s="351"/>
      <c r="BM38" s="351"/>
      <c r="BN38" s="351"/>
      <c r="BO38" s="351"/>
      <c r="BP38" s="351"/>
      <c r="BQ38" s="351"/>
      <c r="BR38" s="351"/>
      <c r="BS38" s="351"/>
      <c r="BT38" s="351"/>
      <c r="BU38" s="351"/>
      <c r="BV38" s="351"/>
      <c r="BW38" s="351"/>
      <c r="BX38" s="351"/>
      <c r="BY38" s="351"/>
      <c r="BZ38" s="351"/>
      <c r="CA38" s="351"/>
      <c r="CB38" s="351"/>
      <c r="CC38" s="351"/>
      <c r="CD38" s="351"/>
      <c r="CE38" s="351"/>
      <c r="CF38" s="351"/>
    </row>
    <row r="39" spans="1:84" x14ac:dyDescent="0.25">
      <c r="A39" s="266" t="s">
        <v>1189</v>
      </c>
      <c r="B39" s="234">
        <v>155</v>
      </c>
      <c r="C39" s="234"/>
      <c r="D39" s="234"/>
      <c r="E39" s="234"/>
      <c r="F39" s="234">
        <v>10</v>
      </c>
      <c r="G39" s="234">
        <v>13</v>
      </c>
      <c r="H39" s="234">
        <v>15</v>
      </c>
      <c r="I39" s="234">
        <v>23</v>
      </c>
      <c r="J39" s="234">
        <v>25</v>
      </c>
      <c r="K39" s="234">
        <v>25</v>
      </c>
      <c r="L39" s="234">
        <v>27</v>
      </c>
      <c r="M39" s="233"/>
      <c r="N39" s="233"/>
      <c r="O39" s="234"/>
      <c r="P39" s="235"/>
      <c r="Q39" s="235">
        <v>4</v>
      </c>
      <c r="R39" s="235">
        <v>15</v>
      </c>
      <c r="S39" s="235">
        <v>16</v>
      </c>
      <c r="T39" s="235">
        <v>16</v>
      </c>
      <c r="U39" s="235">
        <v>10</v>
      </c>
      <c r="V39" s="235">
        <v>10</v>
      </c>
      <c r="W39" s="235"/>
      <c r="X39" s="233"/>
      <c r="Y39" s="233"/>
      <c r="Z39" s="234"/>
      <c r="AA39" s="235"/>
      <c r="AB39" s="235">
        <v>4</v>
      </c>
      <c r="AC39" s="235">
        <v>15</v>
      </c>
      <c r="AD39" s="235">
        <v>16</v>
      </c>
      <c r="AE39" s="235">
        <v>16</v>
      </c>
      <c r="AF39" s="235">
        <v>10</v>
      </c>
      <c r="AG39" s="235">
        <v>10</v>
      </c>
      <c r="AH39" s="235"/>
      <c r="AI39" s="233"/>
      <c r="AJ39" s="233"/>
      <c r="AK39" s="234"/>
      <c r="AL39" s="352">
        <f>SUM(AL20,AL24,AL28)</f>
        <v>3</v>
      </c>
      <c r="AM39" s="352">
        <f>SUM(AM20,AM24,AM28)</f>
        <v>3</v>
      </c>
      <c r="AN39" s="352">
        <f t="shared" ref="AN39:CF39" si="12">SUM(AN20,AN24,AN28)</f>
        <v>2</v>
      </c>
      <c r="AO39" s="352">
        <f t="shared" si="12"/>
        <v>2</v>
      </c>
      <c r="AP39" s="352">
        <f t="shared" si="12"/>
        <v>2</v>
      </c>
      <c r="AQ39" s="352">
        <f t="shared" si="12"/>
        <v>0</v>
      </c>
      <c r="AR39" s="352">
        <f t="shared" si="12"/>
        <v>0</v>
      </c>
      <c r="AS39" s="352">
        <f t="shared" si="12"/>
        <v>5</v>
      </c>
      <c r="AT39" s="352">
        <f t="shared" si="12"/>
        <v>4</v>
      </c>
      <c r="AU39" s="352">
        <f t="shared" si="12"/>
        <v>2</v>
      </c>
      <c r="AV39" s="352">
        <f t="shared" si="12"/>
        <v>3</v>
      </c>
      <c r="AW39" s="352">
        <f t="shared" si="12"/>
        <v>2</v>
      </c>
      <c r="AX39" s="352">
        <f t="shared" si="12"/>
        <v>0</v>
      </c>
      <c r="AY39" s="352">
        <f t="shared" si="12"/>
        <v>0</v>
      </c>
      <c r="AZ39" s="352">
        <f t="shared" si="12"/>
        <v>4</v>
      </c>
      <c r="BA39" s="352">
        <f t="shared" si="12"/>
        <v>2</v>
      </c>
      <c r="BB39" s="352">
        <f t="shared" si="12"/>
        <v>4</v>
      </c>
      <c r="BC39" s="352">
        <f t="shared" si="12"/>
        <v>4</v>
      </c>
      <c r="BD39" s="352">
        <f t="shared" si="12"/>
        <v>4</v>
      </c>
      <c r="BE39" s="352">
        <f t="shared" si="12"/>
        <v>0</v>
      </c>
      <c r="BF39" s="352">
        <f t="shared" si="12"/>
        <v>0</v>
      </c>
      <c r="BG39" s="352">
        <f t="shared" si="12"/>
        <v>4</v>
      </c>
      <c r="BH39" s="352">
        <f t="shared" si="12"/>
        <v>4</v>
      </c>
      <c r="BI39" s="352">
        <f t="shared" si="12"/>
        <v>3</v>
      </c>
      <c r="BJ39" s="352">
        <f t="shared" si="12"/>
        <v>0</v>
      </c>
      <c r="BK39" s="352">
        <f t="shared" si="12"/>
        <v>4</v>
      </c>
      <c r="BL39" s="352">
        <f t="shared" si="12"/>
        <v>0</v>
      </c>
      <c r="BM39" s="352">
        <f t="shared" si="12"/>
        <v>0</v>
      </c>
      <c r="BN39" s="352">
        <f t="shared" si="12"/>
        <v>6</v>
      </c>
      <c r="BO39" s="352">
        <f t="shared" si="12"/>
        <v>6</v>
      </c>
      <c r="BP39" s="352">
        <f t="shared" si="12"/>
        <v>0</v>
      </c>
      <c r="BQ39" s="352">
        <f t="shared" si="12"/>
        <v>7</v>
      </c>
      <c r="BR39" s="352">
        <f t="shared" si="12"/>
        <v>7</v>
      </c>
      <c r="BS39" s="352">
        <f t="shared" si="12"/>
        <v>0</v>
      </c>
      <c r="BT39" s="352">
        <f t="shared" si="12"/>
        <v>0</v>
      </c>
      <c r="BU39" s="352">
        <f t="shared" si="12"/>
        <v>6</v>
      </c>
      <c r="BV39" s="352">
        <f t="shared" si="12"/>
        <v>7</v>
      </c>
      <c r="BW39" s="352">
        <f t="shared" si="12"/>
        <v>5</v>
      </c>
      <c r="BX39" s="352">
        <f t="shared" si="12"/>
        <v>7</v>
      </c>
      <c r="BY39" s="352">
        <f t="shared" si="12"/>
        <v>6</v>
      </c>
      <c r="BZ39" s="352">
        <f t="shared" si="12"/>
        <v>0</v>
      </c>
      <c r="CA39" s="352">
        <f t="shared" si="12"/>
        <v>0</v>
      </c>
      <c r="CB39" s="352">
        <f t="shared" si="12"/>
        <v>5</v>
      </c>
      <c r="CC39" s="352">
        <f t="shared" si="12"/>
        <v>6</v>
      </c>
      <c r="CD39" s="352">
        <f t="shared" si="12"/>
        <v>5</v>
      </c>
      <c r="CE39" s="352">
        <f t="shared" si="12"/>
        <v>0</v>
      </c>
      <c r="CF39" s="352">
        <f t="shared" si="12"/>
        <v>0</v>
      </c>
    </row>
    <row r="40" spans="1:84" x14ac:dyDescent="0.25">
      <c r="A40" s="261" t="s">
        <v>1221</v>
      </c>
      <c r="B40" s="240"/>
      <c r="C40" s="240"/>
      <c r="D40" s="241"/>
      <c r="E40" s="242"/>
      <c r="F40" s="242">
        <f>F39*$D$50*1.2</f>
        <v>72</v>
      </c>
      <c r="G40" s="242">
        <f t="shared" ref="G40:L40" si="13">G39*$D$50*1.2</f>
        <v>93.6</v>
      </c>
      <c r="H40" s="242">
        <f t="shared" si="13"/>
        <v>108</v>
      </c>
      <c r="I40" s="242">
        <f t="shared" si="13"/>
        <v>165.6</v>
      </c>
      <c r="J40" s="242">
        <f t="shared" si="13"/>
        <v>180</v>
      </c>
      <c r="K40" s="242">
        <f t="shared" si="13"/>
        <v>180</v>
      </c>
      <c r="L40" s="242">
        <f t="shared" si="13"/>
        <v>194.4</v>
      </c>
      <c r="M40" s="240"/>
      <c r="N40" s="240"/>
      <c r="O40" s="241"/>
      <c r="P40" s="242"/>
      <c r="Q40" s="242">
        <f t="shared" ref="Q40:V40" si="14">Q39*$D$50*1.2</f>
        <v>28.799999999999997</v>
      </c>
      <c r="R40" s="242">
        <f t="shared" si="14"/>
        <v>108</v>
      </c>
      <c r="S40" s="242">
        <f t="shared" si="14"/>
        <v>115.19999999999999</v>
      </c>
      <c r="T40" s="242">
        <f t="shared" si="14"/>
        <v>115.19999999999999</v>
      </c>
      <c r="U40" s="242">
        <f t="shared" si="14"/>
        <v>72</v>
      </c>
      <c r="V40" s="242">
        <f t="shared" si="14"/>
        <v>72</v>
      </c>
      <c r="W40" s="242"/>
      <c r="X40" s="240"/>
      <c r="Y40" s="240"/>
      <c r="Z40" s="241"/>
      <c r="AA40" s="242"/>
      <c r="AB40" s="242">
        <f t="shared" ref="AB40:AG40" si="15">AB39*$D$50*1.2</f>
        <v>28.799999999999997</v>
      </c>
      <c r="AC40" s="242">
        <f t="shared" si="15"/>
        <v>108</v>
      </c>
      <c r="AD40" s="242">
        <f t="shared" si="15"/>
        <v>115.19999999999999</v>
      </c>
      <c r="AE40" s="242">
        <f t="shared" si="15"/>
        <v>115.19999999999999</v>
      </c>
      <c r="AF40" s="242">
        <f t="shared" si="15"/>
        <v>72</v>
      </c>
      <c r="AG40" s="242">
        <f t="shared" si="15"/>
        <v>72</v>
      </c>
      <c r="AH40" s="242"/>
      <c r="AI40" s="240"/>
      <c r="AJ40" s="240"/>
      <c r="AK40" s="241"/>
      <c r="AL40" s="354">
        <v>19</v>
      </c>
      <c r="AM40" s="354">
        <v>11</v>
      </c>
      <c r="AN40" s="354">
        <v>1</v>
      </c>
      <c r="AO40" s="354">
        <v>1</v>
      </c>
      <c r="AP40" s="354">
        <v>1</v>
      </c>
      <c r="AQ40" s="354">
        <v>0</v>
      </c>
      <c r="AR40" s="354">
        <v>0</v>
      </c>
      <c r="AS40" s="354">
        <v>2</v>
      </c>
      <c r="AT40" s="354">
        <v>5</v>
      </c>
      <c r="AU40" s="354">
        <v>0</v>
      </c>
      <c r="AV40" s="354">
        <v>0</v>
      </c>
      <c r="AW40" s="354">
        <v>1</v>
      </c>
      <c r="AX40" s="354">
        <v>0</v>
      </c>
      <c r="AY40" s="354">
        <v>0</v>
      </c>
      <c r="AZ40" s="354">
        <v>8</v>
      </c>
      <c r="BA40" s="354">
        <v>-1</v>
      </c>
      <c r="BB40" s="354">
        <v>0</v>
      </c>
      <c r="BC40" s="354">
        <v>10</v>
      </c>
      <c r="BD40" s="354">
        <v>28</v>
      </c>
      <c r="BE40" s="354">
        <v>0</v>
      </c>
      <c r="BF40" s="354">
        <v>0</v>
      </c>
      <c r="BG40" s="354">
        <v>14</v>
      </c>
      <c r="BH40" s="354">
        <v>16</v>
      </c>
      <c r="BI40" s="354">
        <v>21</v>
      </c>
      <c r="BJ40" s="354">
        <v>0</v>
      </c>
      <c r="BK40" s="354">
        <v>9</v>
      </c>
      <c r="BL40" s="354">
        <v>0</v>
      </c>
      <c r="BM40" s="354">
        <v>0</v>
      </c>
      <c r="BN40" s="354">
        <v>8</v>
      </c>
      <c r="BO40" s="354">
        <v>37</v>
      </c>
      <c r="BP40" s="354">
        <v>0</v>
      </c>
      <c r="BQ40" s="354">
        <v>45</v>
      </c>
      <c r="BR40" s="354">
        <v>1</v>
      </c>
      <c r="BS40" s="355">
        <v>0</v>
      </c>
      <c r="BT40" s="354">
        <v>0</v>
      </c>
      <c r="BU40" s="354">
        <v>0</v>
      </c>
      <c r="BV40" s="354">
        <v>9</v>
      </c>
      <c r="BW40" s="354">
        <v>28</v>
      </c>
      <c r="BX40" s="354">
        <v>16</v>
      </c>
      <c r="BY40" s="354">
        <v>24</v>
      </c>
      <c r="BZ40" s="354">
        <v>0</v>
      </c>
      <c r="CA40" s="354">
        <v>0</v>
      </c>
      <c r="CB40" s="354">
        <v>0</v>
      </c>
      <c r="CC40" s="354">
        <v>22</v>
      </c>
      <c r="CD40" s="354">
        <v>14</v>
      </c>
      <c r="CE40" s="354">
        <v>0</v>
      </c>
      <c r="CF40" s="354">
        <v>0</v>
      </c>
    </row>
    <row r="41" spans="1:84" x14ac:dyDescent="0.25">
      <c r="A41" s="261" t="s">
        <v>1222</v>
      </c>
      <c r="B41" s="240"/>
      <c r="C41" s="240"/>
      <c r="D41" s="269">
        <v>0.32</v>
      </c>
      <c r="E41" s="242"/>
      <c r="F41" s="242">
        <f>F40*$D$41</f>
        <v>23.04</v>
      </c>
      <c r="G41" s="242">
        <f t="shared" ref="G41:L41" si="16">G40*$D$41</f>
        <v>29.951999999999998</v>
      </c>
      <c r="H41" s="242">
        <f t="shared" si="16"/>
        <v>34.56</v>
      </c>
      <c r="I41" s="242">
        <f t="shared" si="16"/>
        <v>52.991999999999997</v>
      </c>
      <c r="J41" s="242">
        <f t="shared" si="16"/>
        <v>57.6</v>
      </c>
      <c r="K41" s="242">
        <f t="shared" si="16"/>
        <v>57.6</v>
      </c>
      <c r="L41" s="242">
        <f t="shared" si="16"/>
        <v>62.208000000000006</v>
      </c>
      <c r="M41" s="240"/>
      <c r="N41" s="240"/>
      <c r="O41" s="269">
        <v>0.63</v>
      </c>
      <c r="P41" s="242"/>
      <c r="Q41" s="242">
        <f>Q40*$O$41</f>
        <v>18.143999999999998</v>
      </c>
      <c r="R41" s="242">
        <f>R40*$D$41</f>
        <v>34.56</v>
      </c>
      <c r="S41" s="242">
        <f>S40*$D$41</f>
        <v>36.863999999999997</v>
      </c>
      <c r="T41" s="242">
        <f>T40*$D$41</f>
        <v>36.863999999999997</v>
      </c>
      <c r="U41" s="242">
        <f>U40*$D$41</f>
        <v>23.04</v>
      </c>
      <c r="V41" s="242">
        <f>V40*$D$41</f>
        <v>23.04</v>
      </c>
      <c r="W41" s="242"/>
      <c r="X41" s="240"/>
      <c r="Y41" s="240"/>
      <c r="Z41" s="269">
        <v>0.65</v>
      </c>
      <c r="AA41" s="242"/>
      <c r="AB41" s="242">
        <f t="shared" ref="AB41:AG41" si="17">AB40*$D$41</f>
        <v>9.2159999999999993</v>
      </c>
      <c r="AC41" s="242">
        <f t="shared" si="17"/>
        <v>34.56</v>
      </c>
      <c r="AD41" s="242">
        <f t="shared" si="17"/>
        <v>36.863999999999997</v>
      </c>
      <c r="AE41" s="242">
        <f t="shared" si="17"/>
        <v>36.863999999999997</v>
      </c>
      <c r="AF41" s="242">
        <f t="shared" si="17"/>
        <v>23.04</v>
      </c>
      <c r="AG41" s="242">
        <f t="shared" si="17"/>
        <v>23.04</v>
      </c>
      <c r="AH41" s="242"/>
      <c r="AI41" s="240"/>
      <c r="AJ41" s="240"/>
      <c r="AK41" s="269"/>
      <c r="AL41" s="354">
        <v>0</v>
      </c>
      <c r="AM41" s="354">
        <v>0</v>
      </c>
      <c r="AN41" s="354">
        <v>0</v>
      </c>
      <c r="AO41" s="354">
        <v>0</v>
      </c>
      <c r="AP41" s="354">
        <v>0</v>
      </c>
      <c r="AQ41" s="354">
        <v>0</v>
      </c>
      <c r="AR41" s="354">
        <v>0</v>
      </c>
      <c r="AS41" s="354">
        <v>0</v>
      </c>
      <c r="AT41" s="354">
        <v>0</v>
      </c>
      <c r="AU41" s="354">
        <v>0</v>
      </c>
      <c r="AV41" s="354">
        <v>0</v>
      </c>
      <c r="AW41" s="354">
        <v>0</v>
      </c>
      <c r="AX41" s="354">
        <v>0</v>
      </c>
      <c r="AY41" s="354">
        <v>0</v>
      </c>
      <c r="AZ41" s="354">
        <v>0</v>
      </c>
      <c r="BA41" s="354">
        <v>0</v>
      </c>
      <c r="BB41" s="354">
        <v>4</v>
      </c>
      <c r="BC41" s="354">
        <v>6</v>
      </c>
      <c r="BD41" s="354">
        <v>0</v>
      </c>
      <c r="BE41" s="354">
        <v>0</v>
      </c>
      <c r="BF41" s="354">
        <v>0</v>
      </c>
      <c r="BG41" s="354">
        <v>4</v>
      </c>
      <c r="BH41" s="354">
        <v>0</v>
      </c>
      <c r="BI41" s="354">
        <v>0</v>
      </c>
      <c r="BJ41" s="354">
        <v>0</v>
      </c>
      <c r="BK41" s="354">
        <v>2</v>
      </c>
      <c r="BL41" s="354">
        <v>0</v>
      </c>
      <c r="BM41" s="354">
        <v>0</v>
      </c>
      <c r="BN41" s="354">
        <v>8</v>
      </c>
      <c r="BO41" s="354">
        <v>0</v>
      </c>
      <c r="BP41" s="354">
        <v>0</v>
      </c>
      <c r="BQ41" s="354">
        <v>4</v>
      </c>
      <c r="BR41" s="354">
        <v>0</v>
      </c>
      <c r="BS41" s="355">
        <v>0</v>
      </c>
      <c r="BT41" s="354">
        <v>0</v>
      </c>
      <c r="BU41" s="354">
        <v>0</v>
      </c>
      <c r="BV41" s="354">
        <v>0</v>
      </c>
      <c r="BW41" s="354">
        <v>0</v>
      </c>
      <c r="BX41" s="354">
        <v>4</v>
      </c>
      <c r="BY41" s="354">
        <v>2</v>
      </c>
      <c r="BZ41" s="354">
        <v>0</v>
      </c>
      <c r="CA41" s="354">
        <v>0</v>
      </c>
      <c r="CB41" s="354">
        <v>0</v>
      </c>
      <c r="CC41" s="354">
        <v>0</v>
      </c>
      <c r="CD41" s="354">
        <v>2</v>
      </c>
      <c r="CE41" s="354">
        <v>0</v>
      </c>
      <c r="CF41" s="354">
        <v>0</v>
      </c>
    </row>
    <row r="42" spans="1:84" ht="15.75" thickBot="1" x14ac:dyDescent="0.3">
      <c r="A42" s="270" t="s">
        <v>1223</v>
      </c>
      <c r="B42" s="250"/>
      <c r="C42" s="250"/>
      <c r="D42" s="271">
        <f>1-D41</f>
        <v>0.67999999999999994</v>
      </c>
      <c r="E42" s="252">
        <v>2</v>
      </c>
      <c r="F42" s="252">
        <f>F40*$D$42</f>
        <v>48.959999999999994</v>
      </c>
      <c r="G42" s="252">
        <f t="shared" ref="G42:L42" si="18">G40*$D$42</f>
        <v>63.647999999999989</v>
      </c>
      <c r="H42" s="252">
        <f t="shared" si="18"/>
        <v>73.44</v>
      </c>
      <c r="I42" s="252">
        <f t="shared" si="18"/>
        <v>112.60799999999999</v>
      </c>
      <c r="J42" s="252">
        <f t="shared" si="18"/>
        <v>122.39999999999999</v>
      </c>
      <c r="K42" s="252">
        <f t="shared" si="18"/>
        <v>122.39999999999999</v>
      </c>
      <c r="L42" s="252">
        <f t="shared" si="18"/>
        <v>132.19199999999998</v>
      </c>
      <c r="M42" s="250"/>
      <c r="N42" s="250"/>
      <c r="O42" s="271">
        <f>1-O41</f>
        <v>0.37</v>
      </c>
      <c r="P42" s="252"/>
      <c r="Q42" s="252">
        <f>Q40*$O$42</f>
        <v>10.655999999999999</v>
      </c>
      <c r="R42" s="252">
        <f>R40*$D$42</f>
        <v>73.44</v>
      </c>
      <c r="S42" s="252">
        <f>S40*$D$42</f>
        <v>78.335999999999984</v>
      </c>
      <c r="T42" s="252">
        <f>T40*$D$42</f>
        <v>78.335999999999984</v>
      </c>
      <c r="U42" s="252">
        <f>U40*$D$42</f>
        <v>48.959999999999994</v>
      </c>
      <c r="V42" s="252">
        <f>V40*$D$42</f>
        <v>48.959999999999994</v>
      </c>
      <c r="W42" s="252"/>
      <c r="X42" s="250"/>
      <c r="Y42" s="250"/>
      <c r="Z42" s="271">
        <f>1-Z41</f>
        <v>0.35</v>
      </c>
      <c r="AA42" s="252"/>
      <c r="AB42" s="252">
        <f t="shared" ref="AB42:AG42" si="19">AB40*$D$42</f>
        <v>19.583999999999996</v>
      </c>
      <c r="AC42" s="252">
        <f t="shared" si="19"/>
        <v>73.44</v>
      </c>
      <c r="AD42" s="252">
        <f t="shared" si="19"/>
        <v>78.335999999999984</v>
      </c>
      <c r="AE42" s="252">
        <f t="shared" si="19"/>
        <v>78.335999999999984</v>
      </c>
      <c r="AF42" s="252">
        <f t="shared" si="19"/>
        <v>48.959999999999994</v>
      </c>
      <c r="AG42" s="252">
        <f t="shared" si="19"/>
        <v>48.959999999999994</v>
      </c>
      <c r="AH42" s="252"/>
      <c r="AI42" s="250"/>
      <c r="AJ42" s="250"/>
      <c r="AK42" s="271"/>
      <c r="AL42" s="354">
        <v>0</v>
      </c>
      <c r="AM42" s="354">
        <v>0</v>
      </c>
      <c r="AN42" s="354">
        <v>8</v>
      </c>
      <c r="AO42" s="354">
        <v>15</v>
      </c>
      <c r="AP42" s="354">
        <v>12</v>
      </c>
      <c r="AQ42" s="354">
        <v>0</v>
      </c>
      <c r="AR42" s="354">
        <v>0</v>
      </c>
      <c r="AS42" s="354">
        <v>21</v>
      </c>
      <c r="AT42" s="354">
        <v>4</v>
      </c>
      <c r="AU42" s="354">
        <v>0</v>
      </c>
      <c r="AV42" s="354">
        <v>7</v>
      </c>
      <c r="AW42" s="354">
        <v>6</v>
      </c>
      <c r="AX42" s="354">
        <v>0</v>
      </c>
      <c r="AY42" s="354">
        <v>0</v>
      </c>
      <c r="AZ42" s="354">
        <v>7</v>
      </c>
      <c r="BA42" s="354">
        <v>-6</v>
      </c>
      <c r="BB42" s="354">
        <v>10</v>
      </c>
      <c r="BC42" s="354">
        <v>15</v>
      </c>
      <c r="BD42" s="354">
        <v>0</v>
      </c>
      <c r="BE42" s="354">
        <v>0</v>
      </c>
      <c r="BF42" s="354">
        <v>0</v>
      </c>
      <c r="BG42" s="354">
        <v>10</v>
      </c>
      <c r="BH42" s="354">
        <v>12</v>
      </c>
      <c r="BI42" s="354">
        <v>0</v>
      </c>
      <c r="BJ42" s="354">
        <v>0</v>
      </c>
      <c r="BK42" s="354">
        <v>11</v>
      </c>
      <c r="BL42" s="354">
        <v>0</v>
      </c>
      <c r="BM42" s="354">
        <v>0</v>
      </c>
      <c r="BN42" s="354">
        <v>26</v>
      </c>
      <c r="BO42" s="354">
        <v>0</v>
      </c>
      <c r="BP42" s="354">
        <v>0</v>
      </c>
      <c r="BQ42" s="354">
        <v>10</v>
      </c>
      <c r="BR42" s="354">
        <v>32</v>
      </c>
      <c r="BS42" s="355">
        <v>0</v>
      </c>
      <c r="BT42" s="354">
        <v>0</v>
      </c>
      <c r="BU42" s="354">
        <v>30</v>
      </c>
      <c r="BV42" s="354">
        <v>35</v>
      </c>
      <c r="BW42" s="354">
        <v>26</v>
      </c>
      <c r="BX42" s="354">
        <v>25</v>
      </c>
      <c r="BY42" s="354">
        <v>14</v>
      </c>
      <c r="BZ42" s="354">
        <v>0</v>
      </c>
      <c r="CA42" s="354">
        <v>0</v>
      </c>
      <c r="CB42" s="354">
        <v>34</v>
      </c>
      <c r="CC42" s="354">
        <v>12</v>
      </c>
      <c r="CD42" s="354">
        <v>10</v>
      </c>
      <c r="CE42" s="354">
        <v>0</v>
      </c>
      <c r="CF42" s="354">
        <v>0</v>
      </c>
    </row>
    <row r="43" spans="1:84" hidden="1" x14ac:dyDescent="0.25">
      <c r="A43" s="274" t="s">
        <v>1193</v>
      </c>
      <c r="B43" s="256"/>
      <c r="C43" s="256"/>
      <c r="D43" s="257"/>
      <c r="E43" s="258"/>
      <c r="F43" s="258">
        <f>(F42/$E$48)/5</f>
        <v>4.895999999999999</v>
      </c>
      <c r="G43" s="258">
        <f t="shared" ref="G43:L43" si="20">(G42/$E$48)/5</f>
        <v>6.3647999999999989</v>
      </c>
      <c r="H43" s="258">
        <f t="shared" si="20"/>
        <v>7.3439999999999994</v>
      </c>
      <c r="I43" s="258">
        <f t="shared" si="20"/>
        <v>11.2608</v>
      </c>
      <c r="J43" s="258">
        <f t="shared" si="20"/>
        <v>12.239999999999998</v>
      </c>
      <c r="K43" s="258">
        <f t="shared" si="20"/>
        <v>12.239999999999998</v>
      </c>
      <c r="L43" s="258">
        <f t="shared" si="20"/>
        <v>13.219199999999997</v>
      </c>
      <c r="M43" s="256"/>
      <c r="N43" s="256"/>
      <c r="O43" s="257"/>
      <c r="P43" s="258"/>
      <c r="Q43" s="258">
        <f t="shared" ref="Q43:V43" si="21">(Q42/$P$48)/5</f>
        <v>1.0655999999999999</v>
      </c>
      <c r="R43" s="258">
        <f t="shared" si="21"/>
        <v>7.3439999999999994</v>
      </c>
      <c r="S43" s="258">
        <f t="shared" si="21"/>
        <v>7.8335999999999988</v>
      </c>
      <c r="T43" s="258">
        <f t="shared" si="21"/>
        <v>7.8335999999999988</v>
      </c>
      <c r="U43" s="258">
        <f t="shared" si="21"/>
        <v>4.895999999999999</v>
      </c>
      <c r="V43" s="258">
        <f t="shared" si="21"/>
        <v>4.895999999999999</v>
      </c>
      <c r="W43" s="258"/>
      <c r="X43" s="256"/>
      <c r="Y43" s="256"/>
      <c r="Z43" s="257"/>
      <c r="AA43" s="258"/>
      <c r="AB43" s="258">
        <f t="shared" ref="AB43:AG43" si="22">(AB42/$AA$48)/5</f>
        <v>1.9583999999999997</v>
      </c>
      <c r="AC43" s="258">
        <f t="shared" si="22"/>
        <v>7.3439999999999994</v>
      </c>
      <c r="AD43" s="258">
        <f t="shared" si="22"/>
        <v>7.8335999999999988</v>
      </c>
      <c r="AE43" s="258">
        <f t="shared" si="22"/>
        <v>7.8335999999999988</v>
      </c>
      <c r="AF43" s="258">
        <f t="shared" si="22"/>
        <v>4.895999999999999</v>
      </c>
      <c r="AG43" s="258">
        <f t="shared" si="22"/>
        <v>4.895999999999999</v>
      </c>
      <c r="AH43" s="258"/>
      <c r="AI43" s="256"/>
      <c r="AJ43" s="256"/>
      <c r="AK43" s="257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75"/>
      <c r="BS43" s="320"/>
    </row>
    <row r="44" spans="1:84" ht="15.75" thickBot="1" x14ac:dyDescent="0.3">
      <c r="A44" s="270" t="s">
        <v>1194</v>
      </c>
      <c r="B44" s="250"/>
      <c r="C44" s="250"/>
      <c r="D44" s="251"/>
      <c r="E44" s="252"/>
      <c r="F44" s="252"/>
      <c r="G44" s="252"/>
      <c r="H44" s="252"/>
      <c r="I44" s="252"/>
      <c r="J44" s="252"/>
      <c r="K44" s="252"/>
      <c r="L44" s="252"/>
      <c r="M44" s="250"/>
      <c r="N44" s="250"/>
      <c r="O44" s="251"/>
      <c r="P44" s="252"/>
      <c r="Q44" s="252"/>
      <c r="R44" s="252"/>
      <c r="S44" s="252"/>
      <c r="T44" s="252"/>
      <c r="U44" s="252"/>
      <c r="V44" s="252"/>
      <c r="W44" s="252"/>
      <c r="X44" s="250"/>
      <c r="Y44" s="250"/>
      <c r="Z44" s="251"/>
      <c r="AA44" s="252"/>
      <c r="AB44" s="252"/>
      <c r="AC44" s="252"/>
      <c r="AD44" s="252"/>
      <c r="AE44" s="252"/>
      <c r="AF44" s="252"/>
      <c r="AG44" s="252"/>
      <c r="AH44" s="252"/>
      <c r="AI44" s="250"/>
      <c r="AJ44" s="250"/>
      <c r="AK44" s="251"/>
      <c r="AL44" s="356">
        <f>SUM(AL40:AL42)</f>
        <v>19</v>
      </c>
      <c r="AM44" s="356">
        <f>SUM(AM40:AM42)</f>
        <v>11</v>
      </c>
      <c r="AN44" s="356">
        <f>SUM(AN40:AN42)</f>
        <v>9</v>
      </c>
      <c r="AO44" s="356">
        <f>SUM(AO40:AO42)</f>
        <v>16</v>
      </c>
      <c r="AP44" s="356">
        <f>SUM(AP40:AP42)</f>
        <v>13</v>
      </c>
      <c r="AQ44" s="356">
        <f t="shared" ref="AQ44:CF44" si="23">SUM(AQ40:AQ42)</f>
        <v>0</v>
      </c>
      <c r="AR44" s="356">
        <f t="shared" si="23"/>
        <v>0</v>
      </c>
      <c r="AS44" s="356">
        <f t="shared" si="23"/>
        <v>23</v>
      </c>
      <c r="AT44" s="356">
        <f t="shared" si="23"/>
        <v>9</v>
      </c>
      <c r="AU44" s="356">
        <f t="shared" si="23"/>
        <v>0</v>
      </c>
      <c r="AV44" s="356">
        <f t="shared" si="23"/>
        <v>7</v>
      </c>
      <c r="AW44" s="356">
        <f t="shared" si="23"/>
        <v>7</v>
      </c>
      <c r="AX44" s="356">
        <f t="shared" si="23"/>
        <v>0</v>
      </c>
      <c r="AY44" s="356">
        <f t="shared" si="23"/>
        <v>0</v>
      </c>
      <c r="AZ44" s="356">
        <f t="shared" si="23"/>
        <v>15</v>
      </c>
      <c r="BA44" s="356">
        <f t="shared" si="23"/>
        <v>-7</v>
      </c>
      <c r="BB44" s="356">
        <f t="shared" si="23"/>
        <v>14</v>
      </c>
      <c r="BC44" s="356">
        <f t="shared" si="23"/>
        <v>31</v>
      </c>
      <c r="BD44" s="356">
        <f t="shared" si="23"/>
        <v>28</v>
      </c>
      <c r="BE44" s="356">
        <f t="shared" si="23"/>
        <v>0</v>
      </c>
      <c r="BF44" s="356">
        <f t="shared" si="23"/>
        <v>0</v>
      </c>
      <c r="BG44" s="356">
        <f t="shared" si="23"/>
        <v>28</v>
      </c>
      <c r="BH44" s="356">
        <f t="shared" si="23"/>
        <v>28</v>
      </c>
      <c r="BI44" s="356">
        <f t="shared" si="23"/>
        <v>21</v>
      </c>
      <c r="BJ44" s="356">
        <f t="shared" si="23"/>
        <v>0</v>
      </c>
      <c r="BK44" s="356">
        <f t="shared" si="23"/>
        <v>22</v>
      </c>
      <c r="BL44" s="356">
        <f t="shared" si="23"/>
        <v>0</v>
      </c>
      <c r="BM44" s="356">
        <f t="shared" si="23"/>
        <v>0</v>
      </c>
      <c r="BN44" s="356">
        <f t="shared" si="23"/>
        <v>42</v>
      </c>
      <c r="BO44" s="356">
        <f t="shared" si="23"/>
        <v>37</v>
      </c>
      <c r="BP44" s="356">
        <f t="shared" si="23"/>
        <v>0</v>
      </c>
      <c r="BQ44" s="356">
        <f t="shared" si="23"/>
        <v>59</v>
      </c>
      <c r="BR44" s="356">
        <f t="shared" si="23"/>
        <v>33</v>
      </c>
      <c r="BS44" s="356">
        <f t="shared" si="23"/>
        <v>0</v>
      </c>
      <c r="BT44" s="356">
        <f t="shared" si="23"/>
        <v>0</v>
      </c>
      <c r="BU44" s="356">
        <f t="shared" si="23"/>
        <v>30</v>
      </c>
      <c r="BV44" s="356">
        <f t="shared" si="23"/>
        <v>44</v>
      </c>
      <c r="BW44" s="356">
        <f t="shared" si="23"/>
        <v>54</v>
      </c>
      <c r="BX44" s="356">
        <f t="shared" si="23"/>
        <v>45</v>
      </c>
      <c r="BY44" s="356">
        <f t="shared" si="23"/>
        <v>40</v>
      </c>
      <c r="BZ44" s="356">
        <f t="shared" si="23"/>
        <v>0</v>
      </c>
      <c r="CA44" s="356">
        <f t="shared" si="23"/>
        <v>0</v>
      </c>
      <c r="CB44" s="356">
        <f t="shared" si="23"/>
        <v>34</v>
      </c>
      <c r="CC44" s="356">
        <f t="shared" si="23"/>
        <v>34</v>
      </c>
      <c r="CD44" s="356">
        <f t="shared" si="23"/>
        <v>26</v>
      </c>
      <c r="CE44" s="356">
        <f t="shared" si="23"/>
        <v>0</v>
      </c>
      <c r="CF44" s="356">
        <f t="shared" si="23"/>
        <v>0</v>
      </c>
    </row>
    <row r="45" spans="1:84" x14ac:dyDescent="0.25">
      <c r="A45" s="277"/>
      <c r="B45" s="278"/>
      <c r="C45" s="278"/>
      <c r="D45" s="279"/>
      <c r="E45" s="280"/>
      <c r="F45" s="280"/>
      <c r="G45" s="280"/>
      <c r="H45" s="280"/>
      <c r="I45" s="280"/>
      <c r="J45" s="280"/>
      <c r="K45" s="280"/>
      <c r="L45" s="280"/>
      <c r="M45" s="278"/>
      <c r="N45" s="278"/>
      <c r="O45" s="279"/>
      <c r="P45" s="280"/>
      <c r="Q45" s="280"/>
      <c r="R45" s="280"/>
      <c r="S45" s="280"/>
      <c r="T45" s="280"/>
      <c r="U45" s="280"/>
      <c r="V45" s="280"/>
      <c r="W45" s="280"/>
      <c r="X45" s="278"/>
      <c r="Y45" s="278"/>
      <c r="Z45" s="279"/>
      <c r="AA45" s="280"/>
      <c r="AB45" s="280"/>
      <c r="AC45" s="280"/>
      <c r="AD45" s="280"/>
      <c r="AE45" s="280"/>
      <c r="AF45" s="280"/>
      <c r="AG45" s="280"/>
      <c r="AH45" s="280"/>
      <c r="AI45" s="278"/>
      <c r="AJ45" s="278"/>
      <c r="AK45" s="281"/>
      <c r="AL45" s="357"/>
      <c r="AM45" s="357"/>
      <c r="AN45" s="358"/>
      <c r="AO45" s="358"/>
      <c r="AP45" s="358"/>
      <c r="AQ45" s="358"/>
      <c r="AR45" s="358"/>
      <c r="AS45" s="358"/>
      <c r="AT45" s="358"/>
      <c r="AU45" s="358"/>
      <c r="AV45" s="358"/>
      <c r="AW45" s="358"/>
      <c r="AX45" s="358"/>
      <c r="AY45" s="358"/>
      <c r="AZ45" s="358"/>
      <c r="BA45" s="358"/>
      <c r="BB45" s="358"/>
      <c r="BC45" s="358"/>
      <c r="BD45" s="358"/>
      <c r="BE45" s="358"/>
      <c r="BF45" s="358"/>
      <c r="BG45" s="357" t="s">
        <v>1195</v>
      </c>
      <c r="BH45" s="358"/>
      <c r="BI45" s="358"/>
      <c r="BJ45" s="358"/>
      <c r="BK45" s="358"/>
      <c r="BL45" s="358"/>
      <c r="BM45" s="358"/>
      <c r="BN45" s="357" t="s">
        <v>1195</v>
      </c>
      <c r="BO45" s="358"/>
      <c r="BP45" s="358"/>
      <c r="BQ45" s="358"/>
      <c r="BR45" s="359"/>
      <c r="BS45" s="360"/>
      <c r="BT45" s="360"/>
      <c r="BU45" s="360"/>
      <c r="BV45" s="360"/>
      <c r="BW45" s="360"/>
      <c r="BX45" s="360"/>
      <c r="BY45" s="360"/>
      <c r="BZ45" s="360"/>
      <c r="CA45" s="360"/>
      <c r="CB45" s="360"/>
      <c r="CC45" s="360"/>
      <c r="CD45" s="360"/>
      <c r="CE45" s="360"/>
      <c r="CF45" s="360"/>
    </row>
    <row r="46" spans="1:84" x14ac:dyDescent="0.25">
      <c r="A46" s="240" t="s">
        <v>1196</v>
      </c>
      <c r="B46" s="240"/>
      <c r="C46" s="240"/>
      <c r="D46" s="241">
        <v>2</v>
      </c>
      <c r="E46" s="242"/>
      <c r="F46" s="242"/>
      <c r="G46" s="242"/>
      <c r="H46" s="242"/>
      <c r="I46" s="242"/>
      <c r="J46" s="242"/>
      <c r="K46" s="242"/>
      <c r="L46" s="242"/>
      <c r="M46" s="240"/>
      <c r="N46" s="240"/>
      <c r="O46" s="241">
        <v>2</v>
      </c>
      <c r="P46" s="242"/>
      <c r="Q46" s="242"/>
      <c r="R46" s="242"/>
      <c r="S46" s="242"/>
      <c r="T46" s="242"/>
      <c r="U46" s="242"/>
      <c r="V46" s="242"/>
      <c r="W46" s="242"/>
      <c r="X46" s="240"/>
      <c r="Y46" s="240"/>
      <c r="Z46" s="241">
        <v>2</v>
      </c>
      <c r="AA46" s="242"/>
      <c r="AB46" s="242"/>
      <c r="AC46" s="242"/>
      <c r="AD46" s="242"/>
      <c r="AE46" s="242"/>
      <c r="AF46" s="242"/>
      <c r="AG46" s="242"/>
      <c r="AH46" s="242"/>
      <c r="AI46" s="240"/>
      <c r="AJ46" s="240"/>
      <c r="AK46" s="321">
        <v>2</v>
      </c>
      <c r="AL46" s="361"/>
      <c r="AM46" s="361"/>
      <c r="AN46" s="361"/>
      <c r="AO46" s="361"/>
      <c r="AP46" s="361"/>
      <c r="AQ46" s="361"/>
      <c r="AR46" s="361"/>
      <c r="AS46" s="361"/>
      <c r="AT46" s="361"/>
      <c r="AU46" s="361"/>
      <c r="AV46" s="361"/>
      <c r="AW46" s="361"/>
      <c r="AX46" s="361"/>
      <c r="AY46" s="361"/>
      <c r="AZ46" s="361"/>
      <c r="BA46" s="361"/>
      <c r="BB46" s="361"/>
      <c r="BC46" s="361"/>
      <c r="BD46" s="361"/>
      <c r="BE46" s="361"/>
      <c r="BF46" s="361"/>
      <c r="BG46" s="361"/>
      <c r="BH46" s="361"/>
      <c r="BI46" s="361"/>
      <c r="BJ46" s="361"/>
      <c r="BK46" s="361"/>
      <c r="BL46" s="361"/>
      <c r="BM46" s="361"/>
      <c r="BN46" s="361"/>
      <c r="BO46" s="361"/>
      <c r="BP46" s="361"/>
      <c r="BQ46" s="361"/>
      <c r="BR46" s="361"/>
      <c r="BS46" s="361"/>
      <c r="BT46" s="361"/>
      <c r="BU46" s="361"/>
      <c r="BV46" s="361"/>
      <c r="BW46" s="361"/>
      <c r="BX46" s="361"/>
      <c r="BY46" s="361"/>
      <c r="BZ46" s="361"/>
      <c r="CA46" s="361"/>
      <c r="CB46" s="361"/>
      <c r="CC46" s="361"/>
      <c r="CD46" s="361"/>
      <c r="CE46" s="361"/>
      <c r="CF46" s="361"/>
    </row>
    <row r="47" spans="1:84" hidden="1" x14ac:dyDescent="0.25">
      <c r="A47" s="240"/>
      <c r="B47" s="240"/>
      <c r="C47" s="240"/>
      <c r="D47" s="241"/>
      <c r="E47" s="242"/>
      <c r="F47" s="242"/>
      <c r="G47" s="242"/>
      <c r="H47" s="242"/>
      <c r="I47" s="242"/>
      <c r="J47" s="242"/>
      <c r="K47" s="242"/>
      <c r="L47" s="242"/>
      <c r="M47" s="240"/>
      <c r="N47" s="240"/>
      <c r="O47" s="241"/>
      <c r="P47" s="242"/>
      <c r="Q47" s="242"/>
      <c r="R47" s="242"/>
      <c r="S47" s="242"/>
      <c r="T47" s="242"/>
      <c r="U47" s="242"/>
      <c r="V47" s="242"/>
      <c r="W47" s="242"/>
      <c r="X47" s="240"/>
      <c r="Y47" s="240"/>
      <c r="Z47" s="241"/>
      <c r="AA47" s="242"/>
      <c r="AB47" s="242"/>
      <c r="AC47" s="242"/>
      <c r="AD47" s="242"/>
      <c r="AE47" s="242"/>
      <c r="AF47" s="242"/>
      <c r="AG47" s="242"/>
      <c r="AH47" s="242"/>
      <c r="AI47" s="240"/>
      <c r="AJ47" s="240"/>
      <c r="AK47" s="322"/>
      <c r="AL47" s="361"/>
      <c r="AM47" s="361"/>
      <c r="AN47" s="361"/>
      <c r="AO47" s="361"/>
      <c r="AP47" s="361"/>
      <c r="AQ47" s="361"/>
      <c r="AR47" s="361"/>
      <c r="AS47" s="361"/>
      <c r="AT47" s="361"/>
      <c r="AU47" s="361"/>
      <c r="AV47" s="361"/>
      <c r="AW47" s="361"/>
      <c r="AX47" s="361"/>
      <c r="AY47" s="361"/>
      <c r="AZ47" s="361"/>
      <c r="BA47" s="361"/>
      <c r="BB47" s="361"/>
      <c r="BC47" s="361"/>
      <c r="BD47" s="361"/>
      <c r="BE47" s="361"/>
      <c r="BF47" s="361"/>
      <c r="BG47" s="361"/>
      <c r="BH47" s="361"/>
      <c r="BI47" s="361"/>
      <c r="BJ47" s="361"/>
      <c r="BK47" s="361"/>
      <c r="BL47" s="361"/>
      <c r="BM47" s="361"/>
      <c r="BN47" s="361"/>
      <c r="BO47" s="361"/>
      <c r="BP47" s="361"/>
      <c r="BQ47" s="361"/>
      <c r="BR47" s="361"/>
      <c r="BS47" s="361"/>
      <c r="BT47" s="361"/>
      <c r="BU47" s="361"/>
      <c r="BV47" s="361"/>
      <c r="BW47" s="361"/>
      <c r="BX47" s="361"/>
      <c r="BY47" s="361"/>
      <c r="BZ47" s="361"/>
      <c r="CA47" s="361"/>
      <c r="CB47" s="361"/>
      <c r="CC47" s="361"/>
      <c r="CD47" s="361"/>
      <c r="CE47" s="361"/>
      <c r="CF47" s="361"/>
    </row>
    <row r="48" spans="1:84" hidden="1" x14ac:dyDescent="0.25">
      <c r="A48" s="240" t="s">
        <v>1197</v>
      </c>
      <c r="B48" s="240"/>
      <c r="C48" s="240"/>
      <c r="D48" s="269">
        <v>0.32</v>
      </c>
      <c r="E48" s="242">
        <v>2</v>
      </c>
      <c r="F48" s="242">
        <f>ROUND((F41*0.8)*$E$48,)</f>
        <v>37</v>
      </c>
      <c r="G48" s="242">
        <f t="shared" ref="G48:L48" si="24">ROUND((G41*0.8)*$E$48,)</f>
        <v>48</v>
      </c>
      <c r="H48" s="242">
        <f t="shared" si="24"/>
        <v>55</v>
      </c>
      <c r="I48" s="242">
        <f t="shared" si="24"/>
        <v>85</v>
      </c>
      <c r="J48" s="242">
        <f t="shared" si="24"/>
        <v>92</v>
      </c>
      <c r="K48" s="242">
        <f t="shared" si="24"/>
        <v>92</v>
      </c>
      <c r="L48" s="242">
        <f t="shared" si="24"/>
        <v>100</v>
      </c>
      <c r="M48" s="240"/>
      <c r="N48" s="240"/>
      <c r="O48" s="269">
        <f>O41</f>
        <v>0.63</v>
      </c>
      <c r="P48" s="242">
        <v>2</v>
      </c>
      <c r="Q48" s="240"/>
      <c r="R48" s="240"/>
      <c r="S48" s="240"/>
      <c r="T48" s="240"/>
      <c r="U48" s="240"/>
      <c r="V48" s="240"/>
      <c r="W48" s="240"/>
      <c r="X48" s="240"/>
      <c r="Y48" s="240"/>
      <c r="Z48" s="269">
        <f>Z41</f>
        <v>0.65</v>
      </c>
      <c r="AA48" s="242">
        <v>2</v>
      </c>
      <c r="AB48" s="240"/>
      <c r="AC48" s="240"/>
      <c r="AD48" s="240"/>
      <c r="AE48" s="240"/>
      <c r="AF48" s="240"/>
      <c r="AG48" s="240"/>
      <c r="AH48" s="240"/>
      <c r="AI48" s="240"/>
      <c r="AJ48" s="240"/>
      <c r="AK48" s="323"/>
      <c r="AL48" s="361">
        <f>(AL42*0.8)*$E$48</f>
        <v>0</v>
      </c>
      <c r="AM48" s="361"/>
      <c r="AN48" s="361">
        <f>(AN41*0.8)*$E$48</f>
        <v>0</v>
      </c>
      <c r="AO48" s="361">
        <f>(AO41*0.8)*$E$48</f>
        <v>0</v>
      </c>
      <c r="AP48" s="361">
        <f>(AP41*0.8)*$E$48</f>
        <v>0</v>
      </c>
      <c r="AQ48" s="361"/>
      <c r="AR48" s="361"/>
      <c r="AS48" s="361">
        <f>(AS41*0.8)*$E$48</f>
        <v>0</v>
      </c>
      <c r="AT48" s="361">
        <f>(AT41*0.8)*$E$48</f>
        <v>0</v>
      </c>
      <c r="AU48" s="361">
        <f>(AU41*0.8)*$E$48</f>
        <v>0</v>
      </c>
      <c r="AV48" s="361">
        <f t="shared" ref="AV48:BO48" si="25">(AV41*0.8)*$E$48</f>
        <v>0</v>
      </c>
      <c r="AW48" s="361">
        <f t="shared" si="25"/>
        <v>0</v>
      </c>
      <c r="AX48" s="361"/>
      <c r="AY48" s="361"/>
      <c r="AZ48" s="361">
        <f t="shared" si="25"/>
        <v>0</v>
      </c>
      <c r="BA48" s="361"/>
      <c r="BB48" s="361"/>
      <c r="BC48" s="361">
        <f t="shared" si="25"/>
        <v>9.6000000000000014</v>
      </c>
      <c r="BD48" s="361">
        <f t="shared" si="25"/>
        <v>0</v>
      </c>
      <c r="BE48" s="361"/>
      <c r="BF48" s="361"/>
      <c r="BG48" s="361">
        <f t="shared" si="25"/>
        <v>6.4</v>
      </c>
      <c r="BH48" s="361"/>
      <c r="BI48" s="361"/>
      <c r="BJ48" s="361">
        <f t="shared" si="25"/>
        <v>0</v>
      </c>
      <c r="BK48" s="361">
        <f t="shared" si="25"/>
        <v>3.2</v>
      </c>
      <c r="BL48" s="361"/>
      <c r="BM48" s="361"/>
      <c r="BN48" s="361">
        <f t="shared" si="25"/>
        <v>12.8</v>
      </c>
      <c r="BO48" s="361">
        <f t="shared" si="25"/>
        <v>0</v>
      </c>
      <c r="BP48" s="361"/>
      <c r="BQ48" s="361"/>
      <c r="BR48" s="361"/>
      <c r="BS48" s="361"/>
      <c r="BT48" s="361"/>
      <c r="BU48" s="361"/>
      <c r="BV48" s="361"/>
      <c r="BW48" s="361"/>
      <c r="BX48" s="361"/>
      <c r="BY48" s="361"/>
      <c r="BZ48" s="361"/>
      <c r="CA48" s="361"/>
      <c r="CB48" s="361"/>
      <c r="CC48" s="361"/>
      <c r="CD48" s="361"/>
      <c r="CE48" s="361"/>
      <c r="CF48" s="361">
        <f t="shared" ref="CF48" si="26">(CF41*0.8)*$E$48</f>
        <v>0</v>
      </c>
    </row>
    <row r="49" spans="1:85" hidden="1" x14ac:dyDescent="0.25">
      <c r="A49" s="240"/>
      <c r="B49" s="240"/>
      <c r="C49" s="240"/>
      <c r="D49" s="269"/>
      <c r="E49" s="242"/>
      <c r="F49" s="242"/>
      <c r="G49" s="242"/>
      <c r="H49" s="242"/>
      <c r="I49" s="242"/>
      <c r="J49" s="242"/>
      <c r="K49" s="242"/>
      <c r="L49" s="242"/>
      <c r="M49" s="240"/>
      <c r="N49" s="240"/>
      <c r="O49" s="269"/>
      <c r="P49" s="242"/>
      <c r="Q49" s="240"/>
      <c r="R49" s="240"/>
      <c r="S49" s="240"/>
      <c r="T49" s="240"/>
      <c r="U49" s="240"/>
      <c r="V49" s="240"/>
      <c r="W49" s="240"/>
      <c r="X49" s="240"/>
      <c r="Y49" s="240"/>
      <c r="Z49" s="269"/>
      <c r="AA49" s="242"/>
      <c r="AB49" s="240"/>
      <c r="AC49" s="240"/>
      <c r="AD49" s="240"/>
      <c r="AE49" s="240"/>
      <c r="AF49" s="240"/>
      <c r="AG49" s="240"/>
      <c r="AH49" s="240"/>
      <c r="AI49" s="240"/>
      <c r="AJ49" s="240"/>
      <c r="AK49" s="324">
        <v>2</v>
      </c>
      <c r="AL49" s="361"/>
      <c r="AM49" s="361"/>
      <c r="AN49" s="361"/>
      <c r="AO49" s="361"/>
      <c r="AP49" s="361"/>
      <c r="AQ49" s="361"/>
      <c r="AR49" s="361"/>
      <c r="AS49" s="361"/>
      <c r="AT49" s="361"/>
      <c r="AU49" s="361"/>
      <c r="AV49" s="361"/>
      <c r="AW49" s="361"/>
      <c r="AX49" s="361"/>
      <c r="AY49" s="361"/>
      <c r="AZ49" s="361"/>
      <c r="BA49" s="361"/>
      <c r="BB49" s="361"/>
      <c r="BC49" s="361"/>
      <c r="BD49" s="361"/>
      <c r="BE49" s="361"/>
      <c r="BF49" s="361"/>
      <c r="BG49" s="361"/>
      <c r="BH49" s="361"/>
      <c r="BI49" s="361"/>
      <c r="BJ49" s="361"/>
      <c r="BK49" s="361"/>
      <c r="BL49" s="361"/>
      <c r="BM49" s="361"/>
      <c r="BN49" s="361"/>
      <c r="BO49" s="361"/>
      <c r="BP49" s="361"/>
      <c r="BQ49" s="361"/>
      <c r="BR49" s="361"/>
      <c r="BS49" s="361"/>
      <c r="BT49" s="361"/>
      <c r="BU49" s="361"/>
      <c r="BV49" s="361"/>
      <c r="BW49" s="361"/>
      <c r="BX49" s="361"/>
      <c r="BY49" s="361"/>
      <c r="BZ49" s="361"/>
      <c r="CA49" s="361"/>
      <c r="CB49" s="361"/>
      <c r="CC49" s="361"/>
      <c r="CD49" s="361"/>
      <c r="CE49" s="361"/>
      <c r="CF49" s="361"/>
    </row>
    <row r="50" spans="1:85" x14ac:dyDescent="0.25">
      <c r="A50" s="240" t="s">
        <v>1172</v>
      </c>
      <c r="B50" s="240"/>
      <c r="C50" s="240"/>
      <c r="D50" s="241">
        <v>6</v>
      </c>
      <c r="E50" s="290"/>
      <c r="F50" s="242"/>
      <c r="G50" s="242"/>
      <c r="H50" s="242"/>
      <c r="I50" s="242"/>
      <c r="J50" s="242"/>
      <c r="K50" s="242"/>
      <c r="L50" s="242"/>
      <c r="M50" s="240"/>
      <c r="N50" s="240"/>
      <c r="O50" s="241">
        <v>6</v>
      </c>
      <c r="P50" s="290"/>
      <c r="Q50" s="242">
        <f t="shared" ref="Q50:W50" si="27">ROUND((Q41*0.8)*$E$48,)</f>
        <v>29</v>
      </c>
      <c r="R50" s="242">
        <f t="shared" si="27"/>
        <v>55</v>
      </c>
      <c r="S50" s="242">
        <f t="shared" si="27"/>
        <v>59</v>
      </c>
      <c r="T50" s="242">
        <f t="shared" si="27"/>
        <v>59</v>
      </c>
      <c r="U50" s="242">
        <f t="shared" si="27"/>
        <v>37</v>
      </c>
      <c r="V50" s="242">
        <f t="shared" si="27"/>
        <v>37</v>
      </c>
      <c r="W50" s="242">
        <f t="shared" si="27"/>
        <v>0</v>
      </c>
      <c r="X50" s="240"/>
      <c r="Y50" s="240"/>
      <c r="Z50" s="241">
        <v>6</v>
      </c>
      <c r="AA50" s="290"/>
      <c r="AB50" s="242">
        <f t="shared" ref="AB50:AG50" si="28">(AB41*0.8)*$E$48</f>
        <v>14.7456</v>
      </c>
      <c r="AC50" s="242">
        <f t="shared" si="28"/>
        <v>55.296000000000006</v>
      </c>
      <c r="AD50" s="242">
        <f t="shared" si="28"/>
        <v>58.982399999999998</v>
      </c>
      <c r="AE50" s="242">
        <f t="shared" si="28"/>
        <v>58.982399999999998</v>
      </c>
      <c r="AF50" s="242">
        <f t="shared" si="28"/>
        <v>36.863999999999997</v>
      </c>
      <c r="AG50" s="242">
        <f t="shared" si="28"/>
        <v>36.863999999999997</v>
      </c>
      <c r="AH50" s="242"/>
      <c r="AI50" s="240"/>
      <c r="AJ50" s="240"/>
      <c r="AK50" s="325">
        <v>6</v>
      </c>
      <c r="AL50" s="362"/>
      <c r="AM50" s="362"/>
      <c r="AN50" s="361"/>
      <c r="AO50" s="361"/>
      <c r="AP50" s="361"/>
      <c r="AQ50" s="361"/>
      <c r="AR50" s="361"/>
      <c r="AS50" s="361"/>
      <c r="AT50" s="361"/>
      <c r="AU50" s="361"/>
      <c r="AV50" s="361"/>
      <c r="AW50" s="361"/>
      <c r="AX50" s="361"/>
      <c r="AY50" s="361"/>
      <c r="AZ50" s="361"/>
      <c r="BA50" s="361"/>
      <c r="BB50" s="361"/>
      <c r="BC50" s="361"/>
      <c r="BD50" s="361"/>
      <c r="BE50" s="361"/>
      <c r="BF50" s="361"/>
      <c r="BG50" s="361"/>
      <c r="BH50" s="361"/>
      <c r="BI50" s="361"/>
      <c r="BJ50" s="361"/>
      <c r="BK50" s="361"/>
      <c r="BL50" s="361"/>
      <c r="BM50" s="361"/>
      <c r="BN50" s="361"/>
      <c r="BO50" s="361"/>
      <c r="BP50" s="361"/>
      <c r="BQ50" s="361"/>
      <c r="BR50" s="361"/>
      <c r="BS50" s="361"/>
      <c r="BT50" s="361"/>
      <c r="BU50" s="361"/>
      <c r="BV50" s="361"/>
      <c r="BW50" s="361"/>
      <c r="BX50" s="361"/>
      <c r="BY50" s="361"/>
      <c r="BZ50" s="361"/>
      <c r="CA50" s="361"/>
      <c r="CB50" s="361"/>
      <c r="CC50" s="361"/>
      <c r="CD50" s="361"/>
      <c r="CE50" s="361"/>
      <c r="CF50" s="361"/>
    </row>
    <row r="51" spans="1:85" x14ac:dyDescent="0.25">
      <c r="A51" s="240" t="s">
        <v>1198</v>
      </c>
      <c r="B51" s="240"/>
      <c r="C51" s="240"/>
      <c r="D51" s="241">
        <v>2</v>
      </c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1">
        <v>2</v>
      </c>
      <c r="P51" s="290"/>
      <c r="Q51" s="240"/>
      <c r="R51" s="240"/>
      <c r="S51" s="240"/>
      <c r="T51" s="240"/>
      <c r="U51" s="240"/>
      <c r="V51" s="240"/>
      <c r="W51" s="240"/>
      <c r="X51" s="240"/>
      <c r="Y51" s="240"/>
      <c r="Z51" s="241">
        <v>3</v>
      </c>
      <c r="AA51" s="290"/>
      <c r="AB51" s="240"/>
      <c r="AC51" s="240"/>
      <c r="AD51" s="240"/>
      <c r="AE51" s="240"/>
      <c r="AF51" s="240"/>
      <c r="AG51" s="240"/>
      <c r="AH51" s="240"/>
      <c r="AI51" s="240"/>
      <c r="AJ51" s="240"/>
      <c r="AK51" s="321">
        <v>4</v>
      </c>
      <c r="AL51" s="362"/>
      <c r="AM51" s="362"/>
      <c r="AN51" s="363"/>
      <c r="AO51" s="363"/>
      <c r="AP51" s="363"/>
      <c r="AQ51" s="363"/>
      <c r="AR51" s="363"/>
      <c r="AS51" s="363"/>
      <c r="AT51" s="363"/>
      <c r="AU51" s="363"/>
      <c r="AV51" s="363"/>
      <c r="AW51" s="363"/>
      <c r="AX51" s="363"/>
      <c r="AY51" s="363"/>
      <c r="AZ51" s="363"/>
      <c r="BA51" s="363"/>
      <c r="BB51" s="363"/>
      <c r="BC51" s="363"/>
      <c r="BD51" s="363"/>
      <c r="BE51" s="363"/>
      <c r="BF51" s="363"/>
      <c r="BG51" s="363"/>
      <c r="BH51" s="363"/>
      <c r="BI51" s="363"/>
      <c r="BJ51" s="363"/>
      <c r="BK51" s="363"/>
      <c r="BL51" s="363"/>
      <c r="BM51" s="363"/>
      <c r="BN51" s="363"/>
      <c r="BO51" s="363"/>
      <c r="BP51" s="363"/>
      <c r="BQ51" s="363"/>
      <c r="BR51" s="363"/>
      <c r="BS51" s="363"/>
      <c r="BT51" s="363"/>
      <c r="BU51" s="363"/>
      <c r="BV51" s="363"/>
      <c r="BW51" s="363"/>
      <c r="BX51" s="363"/>
      <c r="BY51" s="363"/>
      <c r="BZ51" s="363"/>
      <c r="CA51" s="363"/>
      <c r="CB51" s="363"/>
      <c r="CC51" s="363"/>
      <c r="CD51" s="363"/>
      <c r="CE51" s="363"/>
      <c r="CF51" s="363"/>
    </row>
    <row r="52" spans="1:85" s="326" customFormat="1" x14ac:dyDescent="0.25">
      <c r="A52" s="240" t="s">
        <v>1199</v>
      </c>
      <c r="B52" s="240"/>
      <c r="C52" s="240"/>
      <c r="D52" s="241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1"/>
      <c r="P52" s="290"/>
      <c r="Q52" s="240"/>
      <c r="R52" s="240"/>
      <c r="S52" s="240"/>
      <c r="T52" s="240"/>
      <c r="U52" s="240"/>
      <c r="V52" s="240"/>
      <c r="W52" s="240"/>
      <c r="X52" s="240"/>
      <c r="Y52" s="240"/>
      <c r="Z52" s="241"/>
      <c r="AA52" s="290"/>
      <c r="AB52" s="240"/>
      <c r="AC52" s="240"/>
      <c r="AD52" s="240"/>
      <c r="AE52" s="240"/>
      <c r="AF52" s="240"/>
      <c r="AG52" s="240"/>
      <c r="AH52" s="240"/>
      <c r="AI52" s="240"/>
      <c r="AJ52" s="240"/>
      <c r="AK52" s="321">
        <v>15</v>
      </c>
      <c r="AL52" s="362"/>
      <c r="AM52" s="362"/>
      <c r="AN52" s="363"/>
      <c r="AO52" s="363"/>
      <c r="AP52" s="363"/>
      <c r="AQ52" s="363"/>
      <c r="AR52" s="363"/>
      <c r="AS52" s="363"/>
      <c r="AT52" s="363"/>
      <c r="AU52" s="363"/>
      <c r="AV52" s="363"/>
      <c r="AW52" s="363"/>
      <c r="AX52" s="363"/>
      <c r="AY52" s="363"/>
      <c r="AZ52" s="363"/>
      <c r="BA52" s="363"/>
      <c r="BB52" s="363"/>
      <c r="BC52" s="363"/>
      <c r="BD52" s="363"/>
      <c r="BE52" s="363"/>
      <c r="BF52" s="363"/>
      <c r="BG52" s="363"/>
      <c r="BH52" s="363"/>
      <c r="BI52" s="363"/>
      <c r="BJ52" s="363"/>
      <c r="BK52" s="363"/>
      <c r="BL52" s="363"/>
      <c r="BM52" s="363"/>
      <c r="BN52" s="363"/>
      <c r="BO52" s="363"/>
      <c r="BP52" s="363"/>
      <c r="BQ52" s="363"/>
      <c r="BR52" s="363"/>
      <c r="BS52" s="363"/>
      <c r="BT52" s="363"/>
      <c r="BU52" s="363"/>
      <c r="BV52" s="363"/>
      <c r="BW52" s="363"/>
      <c r="BX52" s="363"/>
      <c r="BY52" s="363"/>
      <c r="BZ52" s="363"/>
      <c r="CA52" s="363"/>
      <c r="CB52" s="363"/>
      <c r="CC52" s="363"/>
      <c r="CD52" s="363"/>
      <c r="CE52" s="363"/>
      <c r="CF52" s="363"/>
    </row>
    <row r="53" spans="1:85" s="326" customFormat="1" x14ac:dyDescent="0.25">
      <c r="A53" s="240" t="s">
        <v>1200</v>
      </c>
      <c r="B53" s="240"/>
      <c r="C53" s="240"/>
      <c r="D53" s="241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1"/>
      <c r="P53" s="290"/>
      <c r="Q53" s="240"/>
      <c r="R53" s="240"/>
      <c r="S53" s="240"/>
      <c r="T53" s="240"/>
      <c r="U53" s="240"/>
      <c r="V53" s="240"/>
      <c r="W53" s="240"/>
      <c r="X53" s="240"/>
      <c r="Y53" s="240"/>
      <c r="Z53" s="241"/>
      <c r="AA53" s="290"/>
      <c r="AB53" s="240"/>
      <c r="AC53" s="240"/>
      <c r="AD53" s="240"/>
      <c r="AE53" s="240"/>
      <c r="AF53" s="240"/>
      <c r="AG53" s="240"/>
      <c r="AH53" s="240"/>
      <c r="AI53" s="240"/>
      <c r="AJ53" s="240"/>
      <c r="AK53" s="321">
        <v>4</v>
      </c>
      <c r="AL53" s="362"/>
      <c r="AM53" s="362"/>
      <c r="AN53" s="363"/>
      <c r="AO53" s="363"/>
      <c r="AP53" s="363"/>
      <c r="AQ53" s="363"/>
      <c r="AR53" s="363"/>
      <c r="AS53" s="363"/>
      <c r="AT53" s="363"/>
      <c r="AU53" s="363"/>
      <c r="AV53" s="363"/>
      <c r="AW53" s="363"/>
      <c r="AX53" s="363"/>
      <c r="AY53" s="363"/>
      <c r="AZ53" s="363"/>
      <c r="BA53" s="363"/>
      <c r="BB53" s="363"/>
      <c r="BC53" s="363"/>
      <c r="BD53" s="363"/>
      <c r="BE53" s="363"/>
      <c r="BF53" s="363"/>
      <c r="BG53" s="363"/>
      <c r="BH53" s="363"/>
      <c r="BI53" s="363"/>
      <c r="BJ53" s="363"/>
      <c r="BK53" s="363"/>
      <c r="BL53" s="363"/>
      <c r="BM53" s="363"/>
      <c r="BN53" s="363"/>
      <c r="BO53" s="363"/>
      <c r="BP53" s="363"/>
      <c r="BQ53" s="363"/>
      <c r="BR53" s="363"/>
      <c r="BS53" s="363"/>
      <c r="BT53" s="363"/>
      <c r="BU53" s="363"/>
      <c r="BV53" s="363"/>
      <c r="BW53" s="363"/>
      <c r="BX53" s="363"/>
      <c r="BY53" s="363"/>
      <c r="BZ53" s="363"/>
      <c r="CA53" s="363"/>
      <c r="CB53" s="363"/>
      <c r="CC53" s="363"/>
      <c r="CD53" s="363"/>
      <c r="CE53" s="363"/>
      <c r="CF53" s="363"/>
    </row>
    <row r="54" spans="1:85" s="326" customFormat="1" x14ac:dyDescent="0.25">
      <c r="A54" s="240" t="s">
        <v>1201</v>
      </c>
      <c r="B54" s="240"/>
      <c r="C54" s="240"/>
      <c r="D54" s="241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1"/>
      <c r="P54" s="290"/>
      <c r="Q54" s="240"/>
      <c r="R54" s="240"/>
      <c r="S54" s="240"/>
      <c r="T54" s="240"/>
      <c r="U54" s="240"/>
      <c r="V54" s="240"/>
      <c r="W54" s="240"/>
      <c r="X54" s="240"/>
      <c r="Y54" s="240"/>
      <c r="Z54" s="241"/>
      <c r="AA54" s="29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1"/>
      <c r="AL54" s="361">
        <f>(AL40/$AK$51)*8</f>
        <v>38</v>
      </c>
      <c r="AM54" s="361">
        <f>(AM40/$AK$51)*8</f>
        <v>22</v>
      </c>
      <c r="AN54" s="361">
        <f t="shared" ref="AN54:CF54" si="29">AN40/$AK$51*8</f>
        <v>2</v>
      </c>
      <c r="AO54" s="361">
        <f t="shared" si="29"/>
        <v>2</v>
      </c>
      <c r="AP54" s="361">
        <f t="shared" si="29"/>
        <v>2</v>
      </c>
      <c r="AQ54" s="361">
        <f t="shared" si="29"/>
        <v>0</v>
      </c>
      <c r="AR54" s="361">
        <f t="shared" si="29"/>
        <v>0</v>
      </c>
      <c r="AS54" s="361">
        <f t="shared" si="29"/>
        <v>4</v>
      </c>
      <c r="AT54" s="361">
        <f t="shared" si="29"/>
        <v>10</v>
      </c>
      <c r="AU54" s="361">
        <f t="shared" si="29"/>
        <v>0</v>
      </c>
      <c r="AV54" s="361">
        <f t="shared" si="29"/>
        <v>0</v>
      </c>
      <c r="AW54" s="361">
        <f t="shared" si="29"/>
        <v>2</v>
      </c>
      <c r="AX54" s="361">
        <f t="shared" si="29"/>
        <v>0</v>
      </c>
      <c r="AY54" s="361">
        <f t="shared" si="29"/>
        <v>0</v>
      </c>
      <c r="AZ54" s="361">
        <f t="shared" si="29"/>
        <v>16</v>
      </c>
      <c r="BA54" s="361">
        <f t="shared" si="29"/>
        <v>-2</v>
      </c>
      <c r="BB54" s="361">
        <f t="shared" si="29"/>
        <v>0</v>
      </c>
      <c r="BC54" s="361">
        <f t="shared" si="29"/>
        <v>20</v>
      </c>
      <c r="BD54" s="361">
        <f t="shared" si="29"/>
        <v>56</v>
      </c>
      <c r="BE54" s="361">
        <f t="shared" si="29"/>
        <v>0</v>
      </c>
      <c r="BF54" s="361">
        <f t="shared" si="29"/>
        <v>0</v>
      </c>
      <c r="BG54" s="361">
        <f t="shared" si="29"/>
        <v>28</v>
      </c>
      <c r="BH54" s="361">
        <f t="shared" si="29"/>
        <v>32</v>
      </c>
      <c r="BI54" s="361">
        <f t="shared" si="29"/>
        <v>42</v>
      </c>
      <c r="BJ54" s="361">
        <f t="shared" si="29"/>
        <v>0</v>
      </c>
      <c r="BK54" s="361">
        <f t="shared" si="29"/>
        <v>18</v>
      </c>
      <c r="BL54" s="361">
        <f t="shared" si="29"/>
        <v>0</v>
      </c>
      <c r="BM54" s="361">
        <f t="shared" si="29"/>
        <v>0</v>
      </c>
      <c r="BN54" s="361">
        <f t="shared" si="29"/>
        <v>16</v>
      </c>
      <c r="BO54" s="361">
        <f t="shared" si="29"/>
        <v>74</v>
      </c>
      <c r="BP54" s="361">
        <f t="shared" si="29"/>
        <v>0</v>
      </c>
      <c r="BQ54" s="361">
        <f t="shared" si="29"/>
        <v>90</v>
      </c>
      <c r="BR54" s="361">
        <f t="shared" si="29"/>
        <v>2</v>
      </c>
      <c r="BS54" s="361">
        <f t="shared" si="29"/>
        <v>0</v>
      </c>
      <c r="BT54" s="361">
        <f t="shared" si="29"/>
        <v>0</v>
      </c>
      <c r="BU54" s="361">
        <f t="shared" si="29"/>
        <v>0</v>
      </c>
      <c r="BV54" s="361">
        <f t="shared" si="29"/>
        <v>18</v>
      </c>
      <c r="BW54" s="361">
        <f t="shared" si="29"/>
        <v>56</v>
      </c>
      <c r="BX54" s="361">
        <f t="shared" si="29"/>
        <v>32</v>
      </c>
      <c r="BY54" s="361">
        <f t="shared" si="29"/>
        <v>48</v>
      </c>
      <c r="BZ54" s="361">
        <f t="shared" si="29"/>
        <v>0</v>
      </c>
      <c r="CA54" s="361">
        <f t="shared" si="29"/>
        <v>0</v>
      </c>
      <c r="CB54" s="361">
        <f t="shared" si="29"/>
        <v>0</v>
      </c>
      <c r="CC54" s="361">
        <f t="shared" si="29"/>
        <v>44</v>
      </c>
      <c r="CD54" s="361">
        <f t="shared" si="29"/>
        <v>28</v>
      </c>
      <c r="CE54" s="361">
        <f t="shared" si="29"/>
        <v>0</v>
      </c>
      <c r="CF54" s="361">
        <f t="shared" si="29"/>
        <v>0</v>
      </c>
    </row>
    <row r="55" spans="1:85" s="326" customFormat="1" x14ac:dyDescent="0.25">
      <c r="A55" s="240" t="s">
        <v>1202</v>
      </c>
      <c r="B55" s="240"/>
      <c r="C55" s="240"/>
      <c r="D55" s="241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1"/>
      <c r="P55" s="290"/>
      <c r="Q55" s="240"/>
      <c r="R55" s="240"/>
      <c r="S55" s="240"/>
      <c r="T55" s="240"/>
      <c r="U55" s="240"/>
      <c r="V55" s="240"/>
      <c r="W55" s="240"/>
      <c r="X55" s="240"/>
      <c r="Y55" s="240"/>
      <c r="Z55" s="241"/>
      <c r="AA55" s="29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1"/>
      <c r="AL55" s="361">
        <f>AL41/$AK$52*8</f>
        <v>0</v>
      </c>
      <c r="AM55" s="361">
        <f>AM41/$AK$52*8</f>
        <v>0</v>
      </c>
      <c r="AN55" s="361">
        <f t="shared" ref="AN55:CF55" si="30">AN41/$AK$52*8</f>
        <v>0</v>
      </c>
      <c r="AO55" s="361">
        <f t="shared" si="30"/>
        <v>0</v>
      </c>
      <c r="AP55" s="361">
        <f t="shared" si="30"/>
        <v>0</v>
      </c>
      <c r="AQ55" s="361">
        <f t="shared" si="30"/>
        <v>0</v>
      </c>
      <c r="AR55" s="361">
        <f t="shared" si="30"/>
        <v>0</v>
      </c>
      <c r="AS55" s="361">
        <f t="shared" si="30"/>
        <v>0</v>
      </c>
      <c r="AT55" s="361">
        <f t="shared" si="30"/>
        <v>0</v>
      </c>
      <c r="AU55" s="361">
        <f t="shared" si="30"/>
        <v>0</v>
      </c>
      <c r="AV55" s="361">
        <f t="shared" si="30"/>
        <v>0</v>
      </c>
      <c r="AW55" s="361">
        <f t="shared" si="30"/>
        <v>0</v>
      </c>
      <c r="AX55" s="361">
        <f t="shared" si="30"/>
        <v>0</v>
      </c>
      <c r="AY55" s="361">
        <f t="shared" si="30"/>
        <v>0</v>
      </c>
      <c r="AZ55" s="361">
        <f t="shared" si="30"/>
        <v>0</v>
      </c>
      <c r="BA55" s="361">
        <f t="shared" si="30"/>
        <v>0</v>
      </c>
      <c r="BB55" s="361">
        <f t="shared" si="30"/>
        <v>2.1333333333333333</v>
      </c>
      <c r="BC55" s="361">
        <f t="shared" si="30"/>
        <v>3.2</v>
      </c>
      <c r="BD55" s="361">
        <f t="shared" si="30"/>
        <v>0</v>
      </c>
      <c r="BE55" s="361">
        <f t="shared" si="30"/>
        <v>0</v>
      </c>
      <c r="BF55" s="361">
        <f t="shared" si="30"/>
        <v>0</v>
      </c>
      <c r="BG55" s="361">
        <f t="shared" si="30"/>
        <v>2.1333333333333333</v>
      </c>
      <c r="BH55" s="361">
        <f t="shared" si="30"/>
        <v>0</v>
      </c>
      <c r="BI55" s="361">
        <f t="shared" si="30"/>
        <v>0</v>
      </c>
      <c r="BJ55" s="361">
        <f t="shared" si="30"/>
        <v>0</v>
      </c>
      <c r="BK55" s="361">
        <f t="shared" si="30"/>
        <v>1.0666666666666667</v>
      </c>
      <c r="BL55" s="361">
        <f t="shared" si="30"/>
        <v>0</v>
      </c>
      <c r="BM55" s="361">
        <f t="shared" si="30"/>
        <v>0</v>
      </c>
      <c r="BN55" s="361">
        <f t="shared" si="30"/>
        <v>4.2666666666666666</v>
      </c>
      <c r="BO55" s="361">
        <f t="shared" si="30"/>
        <v>0</v>
      </c>
      <c r="BP55" s="361">
        <f t="shared" si="30"/>
        <v>0</v>
      </c>
      <c r="BQ55" s="361">
        <f t="shared" si="30"/>
        <v>2.1333333333333333</v>
      </c>
      <c r="BR55" s="361">
        <f t="shared" si="30"/>
        <v>0</v>
      </c>
      <c r="BS55" s="361">
        <f t="shared" si="30"/>
        <v>0</v>
      </c>
      <c r="BT55" s="361">
        <f t="shared" si="30"/>
        <v>0</v>
      </c>
      <c r="BU55" s="361">
        <f t="shared" si="30"/>
        <v>0</v>
      </c>
      <c r="BV55" s="361">
        <f t="shared" si="30"/>
        <v>0</v>
      </c>
      <c r="BW55" s="361">
        <f t="shared" si="30"/>
        <v>0</v>
      </c>
      <c r="BX55" s="361">
        <f t="shared" si="30"/>
        <v>2.1333333333333333</v>
      </c>
      <c r="BY55" s="361">
        <f t="shared" si="30"/>
        <v>1.0666666666666667</v>
      </c>
      <c r="BZ55" s="361">
        <f t="shared" si="30"/>
        <v>0</v>
      </c>
      <c r="CA55" s="361">
        <f t="shared" si="30"/>
        <v>0</v>
      </c>
      <c r="CB55" s="361">
        <f t="shared" si="30"/>
        <v>0</v>
      </c>
      <c r="CC55" s="361">
        <f t="shared" si="30"/>
        <v>0</v>
      </c>
      <c r="CD55" s="361">
        <f t="shared" si="30"/>
        <v>1.0666666666666667</v>
      </c>
      <c r="CE55" s="361">
        <f t="shared" si="30"/>
        <v>0</v>
      </c>
      <c r="CF55" s="361">
        <f t="shared" si="30"/>
        <v>0</v>
      </c>
    </row>
    <row r="56" spans="1:85" s="326" customFormat="1" x14ac:dyDescent="0.25">
      <c r="A56" s="240" t="s">
        <v>1203</v>
      </c>
      <c r="B56" s="240"/>
      <c r="C56" s="240"/>
      <c r="D56" s="241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1"/>
      <c r="P56" s="290"/>
      <c r="Q56" s="240"/>
      <c r="R56" s="240"/>
      <c r="S56" s="240"/>
      <c r="T56" s="240"/>
      <c r="U56" s="240"/>
      <c r="V56" s="240"/>
      <c r="W56" s="240"/>
      <c r="X56" s="240"/>
      <c r="Y56" s="240"/>
      <c r="Z56" s="241"/>
      <c r="AA56" s="29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1"/>
      <c r="AL56" s="361">
        <f>(AL42/$AK$52*8)</f>
        <v>0</v>
      </c>
      <c r="AM56" s="361">
        <f>(AM42/$AK$52*8)</f>
        <v>0</v>
      </c>
      <c r="AN56" s="361">
        <f t="shared" ref="AN56:CF56" si="31">(AN42/$AK$52*8)</f>
        <v>4.2666666666666666</v>
      </c>
      <c r="AO56" s="361">
        <f t="shared" si="31"/>
        <v>8</v>
      </c>
      <c r="AP56" s="361">
        <f t="shared" si="31"/>
        <v>6.4</v>
      </c>
      <c r="AQ56" s="361">
        <f t="shared" si="31"/>
        <v>0</v>
      </c>
      <c r="AR56" s="361">
        <f t="shared" si="31"/>
        <v>0</v>
      </c>
      <c r="AS56" s="361">
        <f t="shared" si="31"/>
        <v>11.2</v>
      </c>
      <c r="AT56" s="361">
        <f>(AT42/$AK$52*8)</f>
        <v>2.1333333333333333</v>
      </c>
      <c r="AU56" s="364">
        <f t="shared" si="31"/>
        <v>0</v>
      </c>
      <c r="AV56" s="361">
        <f t="shared" si="31"/>
        <v>3.7333333333333334</v>
      </c>
      <c r="AW56" s="361">
        <f t="shared" si="31"/>
        <v>3.2</v>
      </c>
      <c r="AX56" s="361">
        <f t="shared" si="31"/>
        <v>0</v>
      </c>
      <c r="AY56" s="361">
        <f t="shared" si="31"/>
        <v>0</v>
      </c>
      <c r="AZ56" s="361">
        <f t="shared" si="31"/>
        <v>3.7333333333333334</v>
      </c>
      <c r="BA56" s="361">
        <f t="shared" si="31"/>
        <v>-3.2</v>
      </c>
      <c r="BB56" s="361">
        <f t="shared" si="31"/>
        <v>5.333333333333333</v>
      </c>
      <c r="BC56" s="361">
        <f t="shared" si="31"/>
        <v>8</v>
      </c>
      <c r="BD56" s="361">
        <f t="shared" si="31"/>
        <v>0</v>
      </c>
      <c r="BE56" s="361">
        <f t="shared" si="31"/>
        <v>0</v>
      </c>
      <c r="BF56" s="361">
        <f t="shared" si="31"/>
        <v>0</v>
      </c>
      <c r="BG56" s="361">
        <f t="shared" si="31"/>
        <v>5.333333333333333</v>
      </c>
      <c r="BH56" s="361">
        <f t="shared" si="31"/>
        <v>6.4</v>
      </c>
      <c r="BI56" s="361">
        <f t="shared" si="31"/>
        <v>0</v>
      </c>
      <c r="BJ56" s="361">
        <f t="shared" si="31"/>
        <v>0</v>
      </c>
      <c r="BK56" s="361">
        <f t="shared" si="31"/>
        <v>5.8666666666666663</v>
      </c>
      <c r="BL56" s="361">
        <f t="shared" si="31"/>
        <v>0</v>
      </c>
      <c r="BM56" s="361">
        <f t="shared" si="31"/>
        <v>0</v>
      </c>
      <c r="BN56" s="361">
        <f t="shared" si="31"/>
        <v>13.866666666666667</v>
      </c>
      <c r="BO56" s="361">
        <f t="shared" si="31"/>
        <v>0</v>
      </c>
      <c r="BP56" s="361">
        <f t="shared" si="31"/>
        <v>0</v>
      </c>
      <c r="BQ56" s="361">
        <f t="shared" si="31"/>
        <v>5.333333333333333</v>
      </c>
      <c r="BR56" s="361">
        <f t="shared" si="31"/>
        <v>17.066666666666666</v>
      </c>
      <c r="BS56" s="361">
        <f t="shared" si="31"/>
        <v>0</v>
      </c>
      <c r="BT56" s="361">
        <f t="shared" si="31"/>
        <v>0</v>
      </c>
      <c r="BU56" s="361">
        <f t="shared" si="31"/>
        <v>16</v>
      </c>
      <c r="BV56" s="361">
        <f t="shared" si="31"/>
        <v>18.666666666666668</v>
      </c>
      <c r="BW56" s="361">
        <f t="shared" si="31"/>
        <v>13.866666666666667</v>
      </c>
      <c r="BX56" s="361">
        <f t="shared" si="31"/>
        <v>13.333333333333334</v>
      </c>
      <c r="BY56" s="361">
        <f t="shared" si="31"/>
        <v>7.4666666666666668</v>
      </c>
      <c r="BZ56" s="361">
        <f t="shared" si="31"/>
        <v>0</v>
      </c>
      <c r="CA56" s="361">
        <f t="shared" si="31"/>
        <v>0</v>
      </c>
      <c r="CB56" s="361">
        <f t="shared" si="31"/>
        <v>18.133333333333333</v>
      </c>
      <c r="CC56" s="361">
        <f t="shared" si="31"/>
        <v>6.4</v>
      </c>
      <c r="CD56" s="361">
        <f t="shared" si="31"/>
        <v>5.333333333333333</v>
      </c>
      <c r="CE56" s="361">
        <f t="shared" si="31"/>
        <v>0</v>
      </c>
      <c r="CF56" s="361">
        <f t="shared" si="31"/>
        <v>0</v>
      </c>
    </row>
    <row r="57" spans="1:85" s="326" customFormat="1" hidden="1" x14ac:dyDescent="0.25">
      <c r="A57" s="240"/>
      <c r="B57" s="240"/>
      <c r="C57" s="240"/>
      <c r="D57" s="241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1"/>
      <c r="P57" s="290"/>
      <c r="Q57" s="240"/>
      <c r="R57" s="240"/>
      <c r="S57" s="240"/>
      <c r="T57" s="240"/>
      <c r="U57" s="240"/>
      <c r="V57" s="240"/>
      <c r="W57" s="240"/>
      <c r="X57" s="240"/>
      <c r="Y57" s="240"/>
      <c r="Z57" s="241"/>
      <c r="AA57" s="29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1"/>
      <c r="AL57" s="361"/>
      <c r="AM57" s="361"/>
      <c r="AN57" s="361"/>
      <c r="AO57" s="361"/>
      <c r="AP57" s="361"/>
      <c r="AQ57" s="361"/>
      <c r="AR57" s="361"/>
      <c r="AS57" s="361"/>
      <c r="AT57" s="361"/>
      <c r="AU57" s="361"/>
      <c r="AV57" s="361"/>
      <c r="AW57" s="361"/>
      <c r="AX57" s="361"/>
      <c r="AY57" s="361"/>
      <c r="AZ57" s="361"/>
      <c r="BA57" s="361"/>
      <c r="BB57" s="361"/>
      <c r="BC57" s="361"/>
      <c r="BD57" s="361"/>
      <c r="BE57" s="361"/>
      <c r="BF57" s="361"/>
      <c r="BG57" s="361"/>
      <c r="BH57" s="361"/>
      <c r="BI57" s="361"/>
      <c r="BJ57" s="361"/>
      <c r="BK57" s="361"/>
      <c r="BL57" s="361"/>
      <c r="BM57" s="361"/>
      <c r="BN57" s="361"/>
      <c r="BO57" s="361"/>
      <c r="BP57" s="361"/>
      <c r="BQ57" s="361"/>
      <c r="BR57" s="361"/>
      <c r="BS57" s="361"/>
      <c r="BT57" s="361"/>
      <c r="BU57" s="361"/>
      <c r="BV57" s="361"/>
      <c r="BW57" s="361"/>
      <c r="BX57" s="361"/>
      <c r="BY57" s="361"/>
      <c r="BZ57" s="361"/>
      <c r="CA57" s="361"/>
      <c r="CB57" s="361"/>
      <c r="CC57" s="361"/>
      <c r="CD57" s="361"/>
      <c r="CE57" s="361"/>
      <c r="CF57" s="361"/>
    </row>
    <row r="58" spans="1:85" s="326" customFormat="1" hidden="1" x14ac:dyDescent="0.25">
      <c r="A58" s="240" t="s">
        <v>1204</v>
      </c>
      <c r="B58" s="240"/>
      <c r="C58" s="240"/>
      <c r="D58" s="241"/>
      <c r="E58" s="290"/>
      <c r="F58" s="242">
        <f t="shared" ref="F58:L58" si="32">ROUND(((F42/$D$51)/5)+(F48/40),)</f>
        <v>6</v>
      </c>
      <c r="G58" s="242">
        <f t="shared" si="32"/>
        <v>8</v>
      </c>
      <c r="H58" s="242">
        <f t="shared" si="32"/>
        <v>9</v>
      </c>
      <c r="I58" s="242">
        <f t="shared" si="32"/>
        <v>13</v>
      </c>
      <c r="J58" s="242">
        <f t="shared" si="32"/>
        <v>15</v>
      </c>
      <c r="K58" s="242">
        <f t="shared" si="32"/>
        <v>15</v>
      </c>
      <c r="L58" s="242">
        <f t="shared" si="32"/>
        <v>16</v>
      </c>
      <c r="M58" s="240"/>
      <c r="N58" s="240"/>
      <c r="O58" s="241"/>
      <c r="P58" s="242"/>
      <c r="Q58" s="242">
        <f t="shared" ref="Q58:V58" si="33">((Q42/$D$51)/5)+(Q50/40)</f>
        <v>1.7906</v>
      </c>
      <c r="R58" s="242">
        <f t="shared" si="33"/>
        <v>8.7189999999999994</v>
      </c>
      <c r="S58" s="242">
        <f t="shared" si="33"/>
        <v>9.3085999999999984</v>
      </c>
      <c r="T58" s="242">
        <f t="shared" si="33"/>
        <v>9.3085999999999984</v>
      </c>
      <c r="U58" s="242">
        <f t="shared" si="33"/>
        <v>5.8209999999999988</v>
      </c>
      <c r="V58" s="242">
        <f t="shared" si="33"/>
        <v>5.8209999999999988</v>
      </c>
      <c r="W58" s="242"/>
      <c r="X58" s="240"/>
      <c r="Y58" s="240"/>
      <c r="Z58" s="241"/>
      <c r="AA58" s="242"/>
      <c r="AB58" s="242">
        <f t="shared" ref="AB58:AG58" si="34">((AB42/$D$51)/5)+(AB50/40)</f>
        <v>2.3270399999999998</v>
      </c>
      <c r="AC58" s="242">
        <f t="shared" si="34"/>
        <v>8.7263999999999999</v>
      </c>
      <c r="AD58" s="242">
        <f t="shared" si="34"/>
        <v>9.3081599999999991</v>
      </c>
      <c r="AE58" s="242">
        <f t="shared" si="34"/>
        <v>9.3081599999999991</v>
      </c>
      <c r="AF58" s="242">
        <f t="shared" si="34"/>
        <v>5.8175999999999988</v>
      </c>
      <c r="AG58" s="242">
        <f t="shared" si="34"/>
        <v>5.8175999999999988</v>
      </c>
      <c r="AH58" s="242"/>
      <c r="AI58" s="240"/>
      <c r="AJ58" s="240"/>
      <c r="AK58" s="241"/>
      <c r="AL58" s="361">
        <f t="shared" ref="AL58:CF58" si="35">((AL42/$D$51)/5)+(AL48/40)</f>
        <v>0</v>
      </c>
      <c r="AM58" s="361">
        <f t="shared" si="35"/>
        <v>0</v>
      </c>
      <c r="AN58" s="361">
        <f t="shared" si="35"/>
        <v>0.8</v>
      </c>
      <c r="AO58" s="361">
        <f t="shared" si="35"/>
        <v>1.5</v>
      </c>
      <c r="AP58" s="361">
        <f t="shared" si="35"/>
        <v>1.2</v>
      </c>
      <c r="AQ58" s="361">
        <f t="shared" si="35"/>
        <v>0</v>
      </c>
      <c r="AR58" s="361">
        <f t="shared" si="35"/>
        <v>0</v>
      </c>
      <c r="AS58" s="361">
        <f t="shared" si="35"/>
        <v>2.1</v>
      </c>
      <c r="AT58" s="361">
        <f t="shared" si="35"/>
        <v>0.4</v>
      </c>
      <c r="AU58" s="361">
        <f t="shared" si="35"/>
        <v>0</v>
      </c>
      <c r="AV58" s="361">
        <f t="shared" si="35"/>
        <v>0.7</v>
      </c>
      <c r="AW58" s="361">
        <f t="shared" si="35"/>
        <v>0.6</v>
      </c>
      <c r="AX58" s="361">
        <f t="shared" si="35"/>
        <v>0</v>
      </c>
      <c r="AY58" s="361">
        <f t="shared" si="35"/>
        <v>0</v>
      </c>
      <c r="AZ58" s="361">
        <f t="shared" si="35"/>
        <v>0.7</v>
      </c>
      <c r="BA58" s="361">
        <f t="shared" si="35"/>
        <v>-0.6</v>
      </c>
      <c r="BB58" s="361">
        <f t="shared" si="35"/>
        <v>1</v>
      </c>
      <c r="BC58" s="361">
        <f t="shared" si="35"/>
        <v>1.74</v>
      </c>
      <c r="BD58" s="361">
        <f t="shared" si="35"/>
        <v>0</v>
      </c>
      <c r="BE58" s="361">
        <f t="shared" si="35"/>
        <v>0</v>
      </c>
      <c r="BF58" s="361">
        <f t="shared" si="35"/>
        <v>0</v>
      </c>
      <c r="BG58" s="361">
        <f t="shared" si="35"/>
        <v>1.1599999999999999</v>
      </c>
      <c r="BH58" s="361">
        <f t="shared" si="35"/>
        <v>1.2</v>
      </c>
      <c r="BI58" s="361">
        <f t="shared" si="35"/>
        <v>0</v>
      </c>
      <c r="BJ58" s="361">
        <f t="shared" si="35"/>
        <v>0</v>
      </c>
      <c r="BK58" s="361">
        <f t="shared" si="35"/>
        <v>1.1800000000000002</v>
      </c>
      <c r="BL58" s="361">
        <f t="shared" si="35"/>
        <v>0</v>
      </c>
      <c r="BM58" s="361">
        <f t="shared" si="35"/>
        <v>0</v>
      </c>
      <c r="BN58" s="361">
        <f t="shared" si="35"/>
        <v>2.92</v>
      </c>
      <c r="BO58" s="361">
        <f t="shared" si="35"/>
        <v>0</v>
      </c>
      <c r="BP58" s="361">
        <f t="shared" si="35"/>
        <v>0</v>
      </c>
      <c r="BQ58" s="361">
        <f t="shared" si="35"/>
        <v>1</v>
      </c>
      <c r="BR58" s="361">
        <f t="shared" si="35"/>
        <v>3.2</v>
      </c>
      <c r="BS58" s="361">
        <f t="shared" si="35"/>
        <v>0</v>
      </c>
      <c r="BT58" s="361">
        <f t="shared" si="35"/>
        <v>0</v>
      </c>
      <c r="BU58" s="361">
        <f t="shared" si="35"/>
        <v>3</v>
      </c>
      <c r="BV58" s="361">
        <f t="shared" si="35"/>
        <v>3.5</v>
      </c>
      <c r="BW58" s="361">
        <f t="shared" si="35"/>
        <v>2.6</v>
      </c>
      <c r="BX58" s="361">
        <f t="shared" si="35"/>
        <v>2.5</v>
      </c>
      <c r="BY58" s="361">
        <f t="shared" si="35"/>
        <v>1.4</v>
      </c>
      <c r="BZ58" s="361">
        <f t="shared" si="35"/>
        <v>0</v>
      </c>
      <c r="CA58" s="361">
        <f t="shared" si="35"/>
        <v>0</v>
      </c>
      <c r="CB58" s="361">
        <f t="shared" si="35"/>
        <v>3.4</v>
      </c>
      <c r="CC58" s="361">
        <f t="shared" si="35"/>
        <v>1.2</v>
      </c>
      <c r="CD58" s="361">
        <f t="shared" si="35"/>
        <v>1</v>
      </c>
      <c r="CE58" s="361">
        <f t="shared" si="35"/>
        <v>0</v>
      </c>
      <c r="CF58" s="361">
        <f t="shared" si="35"/>
        <v>0</v>
      </c>
    </row>
    <row r="59" spans="1:85" s="326" customFormat="1" x14ac:dyDescent="0.25">
      <c r="A59" s="240" t="s">
        <v>1205</v>
      </c>
      <c r="B59" s="240"/>
      <c r="C59" s="240"/>
      <c r="D59" s="241"/>
      <c r="E59" s="290"/>
      <c r="F59" s="242"/>
      <c r="G59" s="242"/>
      <c r="H59" s="242"/>
      <c r="I59" s="242"/>
      <c r="J59" s="242"/>
      <c r="K59" s="242"/>
      <c r="L59" s="242"/>
      <c r="M59" s="240"/>
      <c r="N59" s="240"/>
      <c r="O59" s="241"/>
      <c r="P59" s="242"/>
      <c r="Q59" s="242"/>
      <c r="R59" s="242"/>
      <c r="S59" s="242"/>
      <c r="T59" s="242"/>
      <c r="U59" s="242"/>
      <c r="V59" s="242"/>
      <c r="W59" s="242"/>
      <c r="X59" s="240"/>
      <c r="Y59" s="240"/>
      <c r="Z59" s="241"/>
      <c r="AA59" s="242"/>
      <c r="AB59" s="242"/>
      <c r="AC59" s="242"/>
      <c r="AD59" s="242"/>
      <c r="AE59" s="242"/>
      <c r="AF59" s="242"/>
      <c r="AG59" s="242"/>
      <c r="AH59" s="242"/>
      <c r="AI59" s="240"/>
      <c r="AJ59" s="240"/>
      <c r="AK59" s="241"/>
      <c r="AL59" s="361">
        <f>($AK$46*AL42)</f>
        <v>0</v>
      </c>
      <c r="AM59" s="361">
        <f>($AK$46*AM42)</f>
        <v>0</v>
      </c>
      <c r="AN59" s="361">
        <f t="shared" ref="AN59:CF59" si="36">($AK$46*AN42)</f>
        <v>16</v>
      </c>
      <c r="AO59" s="361">
        <f t="shared" si="36"/>
        <v>30</v>
      </c>
      <c r="AP59" s="361">
        <f t="shared" si="36"/>
        <v>24</v>
      </c>
      <c r="AQ59" s="361">
        <f t="shared" si="36"/>
        <v>0</v>
      </c>
      <c r="AR59" s="361">
        <f t="shared" si="36"/>
        <v>0</v>
      </c>
      <c r="AS59" s="361">
        <f>($AK$46*AS42)</f>
        <v>42</v>
      </c>
      <c r="AT59" s="361">
        <f>($AK$46*AT42)</f>
        <v>8</v>
      </c>
      <c r="AU59" s="361">
        <f t="shared" si="36"/>
        <v>0</v>
      </c>
      <c r="AV59" s="361">
        <f t="shared" si="36"/>
        <v>14</v>
      </c>
      <c r="AW59" s="361">
        <f t="shared" si="36"/>
        <v>12</v>
      </c>
      <c r="AX59" s="361">
        <f t="shared" si="36"/>
        <v>0</v>
      </c>
      <c r="AY59" s="361">
        <f t="shared" si="36"/>
        <v>0</v>
      </c>
      <c r="AZ59" s="361">
        <f t="shared" si="36"/>
        <v>14</v>
      </c>
      <c r="BA59" s="361">
        <f t="shared" si="36"/>
        <v>-12</v>
      </c>
      <c r="BB59" s="361">
        <f t="shared" si="36"/>
        <v>20</v>
      </c>
      <c r="BC59" s="361">
        <f t="shared" si="36"/>
        <v>30</v>
      </c>
      <c r="BD59" s="361">
        <f t="shared" si="36"/>
        <v>0</v>
      </c>
      <c r="BE59" s="361">
        <f t="shared" si="36"/>
        <v>0</v>
      </c>
      <c r="BF59" s="361">
        <f t="shared" si="36"/>
        <v>0</v>
      </c>
      <c r="BG59" s="361">
        <f t="shared" si="36"/>
        <v>20</v>
      </c>
      <c r="BH59" s="361">
        <f t="shared" si="36"/>
        <v>24</v>
      </c>
      <c r="BI59" s="361">
        <f t="shared" si="36"/>
        <v>0</v>
      </c>
      <c r="BJ59" s="361">
        <f t="shared" si="36"/>
        <v>0</v>
      </c>
      <c r="BK59" s="361">
        <f t="shared" si="36"/>
        <v>22</v>
      </c>
      <c r="BL59" s="361">
        <f t="shared" si="36"/>
        <v>0</v>
      </c>
      <c r="BM59" s="361">
        <f t="shared" si="36"/>
        <v>0</v>
      </c>
      <c r="BN59" s="361">
        <f t="shared" si="36"/>
        <v>52</v>
      </c>
      <c r="BO59" s="361">
        <f t="shared" si="36"/>
        <v>0</v>
      </c>
      <c r="BP59" s="361">
        <f t="shared" si="36"/>
        <v>0</v>
      </c>
      <c r="BQ59" s="361">
        <f t="shared" si="36"/>
        <v>20</v>
      </c>
      <c r="BR59" s="361">
        <f t="shared" si="36"/>
        <v>64</v>
      </c>
      <c r="BS59" s="361">
        <f t="shared" si="36"/>
        <v>0</v>
      </c>
      <c r="BT59" s="361">
        <f t="shared" si="36"/>
        <v>0</v>
      </c>
      <c r="BU59" s="361">
        <f t="shared" si="36"/>
        <v>60</v>
      </c>
      <c r="BV59" s="361">
        <f t="shared" si="36"/>
        <v>70</v>
      </c>
      <c r="BW59" s="361">
        <f t="shared" si="36"/>
        <v>52</v>
      </c>
      <c r="BX59" s="361">
        <f t="shared" si="36"/>
        <v>50</v>
      </c>
      <c r="BY59" s="361">
        <f t="shared" si="36"/>
        <v>28</v>
      </c>
      <c r="BZ59" s="361">
        <f t="shared" si="36"/>
        <v>0</v>
      </c>
      <c r="CA59" s="361">
        <f t="shared" si="36"/>
        <v>0</v>
      </c>
      <c r="CB59" s="361">
        <f t="shared" si="36"/>
        <v>68</v>
      </c>
      <c r="CC59" s="361">
        <f t="shared" si="36"/>
        <v>24</v>
      </c>
      <c r="CD59" s="361">
        <f t="shared" si="36"/>
        <v>20</v>
      </c>
      <c r="CE59" s="361">
        <f t="shared" si="36"/>
        <v>0</v>
      </c>
      <c r="CF59" s="361">
        <f t="shared" si="36"/>
        <v>0</v>
      </c>
    </row>
    <row r="60" spans="1:85" s="326" customFormat="1" x14ac:dyDescent="0.25">
      <c r="A60" s="240" t="s">
        <v>1224</v>
      </c>
      <c r="B60" s="240"/>
      <c r="C60" s="240"/>
      <c r="D60" s="241"/>
      <c r="E60" s="290"/>
      <c r="F60" s="242"/>
      <c r="G60" s="242"/>
      <c r="H60" s="242"/>
      <c r="I60" s="242"/>
      <c r="J60" s="242"/>
      <c r="K60" s="242"/>
      <c r="L60" s="242"/>
      <c r="M60" s="240"/>
      <c r="N60" s="240"/>
      <c r="O60" s="241"/>
      <c r="P60" s="242"/>
      <c r="Q60" s="242"/>
      <c r="R60" s="242"/>
      <c r="S60" s="242"/>
      <c r="T60" s="242"/>
      <c r="U60" s="242"/>
      <c r="V60" s="242"/>
      <c r="W60" s="242"/>
      <c r="X60" s="240"/>
      <c r="Y60" s="240"/>
      <c r="Z60" s="241"/>
      <c r="AA60" s="242"/>
      <c r="AB60" s="242"/>
      <c r="AC60" s="242"/>
      <c r="AD60" s="242"/>
      <c r="AE60" s="242"/>
      <c r="AF60" s="242"/>
      <c r="AG60" s="242"/>
      <c r="AH60" s="242"/>
      <c r="AI60" s="240"/>
      <c r="AJ60" s="240"/>
      <c r="AK60" s="241"/>
      <c r="AL60" s="361">
        <f>(AL70*0.2)*8</f>
        <v>4.8000000000000007</v>
      </c>
      <c r="AM60" s="361">
        <f t="shared" ref="AM60:CF60" si="37">(SUM(AM70,AM72)*0.2)*8</f>
        <v>8</v>
      </c>
      <c r="AN60" s="361">
        <f t="shared" si="37"/>
        <v>8</v>
      </c>
      <c r="AO60" s="361">
        <f t="shared" si="37"/>
        <v>8</v>
      </c>
      <c r="AP60" s="361">
        <f t="shared" si="37"/>
        <v>8</v>
      </c>
      <c r="AQ60" s="361">
        <f t="shared" si="37"/>
        <v>0</v>
      </c>
      <c r="AR60" s="361">
        <f t="shared" si="37"/>
        <v>0</v>
      </c>
      <c r="AS60" s="361">
        <f t="shared" si="37"/>
        <v>9.6000000000000014</v>
      </c>
      <c r="AT60" s="361">
        <f t="shared" si="37"/>
        <v>9.6000000000000014</v>
      </c>
      <c r="AU60" s="361">
        <f t="shared" si="37"/>
        <v>9.6000000000000014</v>
      </c>
      <c r="AV60" s="361">
        <f t="shared" si="37"/>
        <v>9.6000000000000014</v>
      </c>
      <c r="AW60" s="361">
        <f t="shared" si="37"/>
        <v>9.6000000000000014</v>
      </c>
      <c r="AX60" s="361">
        <f t="shared" si="37"/>
        <v>0</v>
      </c>
      <c r="AY60" s="361">
        <f t="shared" si="37"/>
        <v>0</v>
      </c>
      <c r="AZ60" s="361">
        <f t="shared" si="37"/>
        <v>9.6000000000000014</v>
      </c>
      <c r="BA60" s="361">
        <f t="shared" si="37"/>
        <v>9.6000000000000014</v>
      </c>
      <c r="BB60" s="361">
        <f t="shared" si="37"/>
        <v>9.6000000000000014</v>
      </c>
      <c r="BC60" s="361">
        <f t="shared" si="37"/>
        <v>9.6000000000000014</v>
      </c>
      <c r="BD60" s="361">
        <f t="shared" si="37"/>
        <v>9.6000000000000014</v>
      </c>
      <c r="BE60" s="361">
        <f t="shared" si="37"/>
        <v>0</v>
      </c>
      <c r="BF60" s="361">
        <f t="shared" si="37"/>
        <v>0</v>
      </c>
      <c r="BG60" s="361">
        <f t="shared" si="37"/>
        <v>9.6000000000000014</v>
      </c>
      <c r="BH60" s="361">
        <f t="shared" si="37"/>
        <v>9.6000000000000014</v>
      </c>
      <c r="BI60" s="361">
        <f t="shared" si="37"/>
        <v>9.6000000000000014</v>
      </c>
      <c r="BJ60" s="361">
        <f t="shared" si="37"/>
        <v>9.6000000000000014</v>
      </c>
      <c r="BK60" s="361">
        <f t="shared" si="37"/>
        <v>9.6000000000000014</v>
      </c>
      <c r="BL60" s="361">
        <f t="shared" si="37"/>
        <v>0</v>
      </c>
      <c r="BM60" s="361">
        <f t="shared" si="37"/>
        <v>0</v>
      </c>
      <c r="BN60" s="361">
        <f t="shared" si="37"/>
        <v>14.4</v>
      </c>
      <c r="BO60" s="361">
        <f t="shared" si="37"/>
        <v>14.4</v>
      </c>
      <c r="BP60" s="361">
        <f t="shared" si="37"/>
        <v>11.200000000000001</v>
      </c>
      <c r="BQ60" s="361">
        <f t="shared" si="37"/>
        <v>14.4</v>
      </c>
      <c r="BR60" s="361">
        <f t="shared" si="37"/>
        <v>14.4</v>
      </c>
      <c r="BS60" s="361">
        <f t="shared" si="37"/>
        <v>0</v>
      </c>
      <c r="BT60" s="361">
        <f t="shared" si="37"/>
        <v>0</v>
      </c>
      <c r="BU60" s="361">
        <f t="shared" si="37"/>
        <v>14.4</v>
      </c>
      <c r="BV60" s="361">
        <f t="shared" si="37"/>
        <v>14.4</v>
      </c>
      <c r="BW60" s="361">
        <f t="shared" si="37"/>
        <v>14.4</v>
      </c>
      <c r="BX60" s="361">
        <f t="shared" si="37"/>
        <v>14.4</v>
      </c>
      <c r="BY60" s="361">
        <f t="shared" si="37"/>
        <v>14.4</v>
      </c>
      <c r="BZ60" s="361">
        <f t="shared" si="37"/>
        <v>0</v>
      </c>
      <c r="CA60" s="361">
        <f t="shared" si="37"/>
        <v>0</v>
      </c>
      <c r="CB60" s="361">
        <f t="shared" si="37"/>
        <v>14.4</v>
      </c>
      <c r="CC60" s="361">
        <f t="shared" si="37"/>
        <v>14.4</v>
      </c>
      <c r="CD60" s="361">
        <f t="shared" si="37"/>
        <v>14.4</v>
      </c>
      <c r="CE60" s="361">
        <f t="shared" si="37"/>
        <v>14.4</v>
      </c>
      <c r="CF60" s="361">
        <f t="shared" si="37"/>
        <v>14.4</v>
      </c>
    </row>
    <row r="61" spans="1:85" s="326" customFormat="1" x14ac:dyDescent="0.25">
      <c r="A61" s="240" t="s">
        <v>1225</v>
      </c>
      <c r="B61" s="240"/>
      <c r="C61" s="240"/>
      <c r="D61" s="241"/>
      <c r="E61" s="290"/>
      <c r="F61" s="242"/>
      <c r="G61" s="242"/>
      <c r="H61" s="242"/>
      <c r="I61" s="242"/>
      <c r="J61" s="242"/>
      <c r="K61" s="242"/>
      <c r="L61" s="242"/>
      <c r="M61" s="240"/>
      <c r="N61" s="240"/>
      <c r="O61" s="241"/>
      <c r="P61" s="242"/>
      <c r="Q61" s="242"/>
      <c r="R61" s="242"/>
      <c r="S61" s="242"/>
      <c r="T61" s="242"/>
      <c r="U61" s="242"/>
      <c r="V61" s="242"/>
      <c r="W61" s="242"/>
      <c r="X61" s="240"/>
      <c r="Y61" s="240"/>
      <c r="Z61" s="241"/>
      <c r="AA61" s="242"/>
      <c r="AB61" s="242"/>
      <c r="AC61" s="242"/>
      <c r="AD61" s="242"/>
      <c r="AE61" s="242"/>
      <c r="AF61" s="242"/>
      <c r="AG61" s="242"/>
      <c r="AH61" s="242"/>
      <c r="AI61" s="240"/>
      <c r="AJ61" s="240"/>
      <c r="AK61" s="241"/>
      <c r="AL61" s="361">
        <f>(AL72*0.2)*8</f>
        <v>3.2</v>
      </c>
      <c r="AM61" s="361">
        <f t="shared" ref="AM61:CF61" si="38">(AM72*0.2)*8</f>
        <v>3.2</v>
      </c>
      <c r="AN61" s="361">
        <f t="shared" si="38"/>
        <v>3.2</v>
      </c>
      <c r="AO61" s="361">
        <f t="shared" si="38"/>
        <v>3.2</v>
      </c>
      <c r="AP61" s="361">
        <f t="shared" si="38"/>
        <v>3.2</v>
      </c>
      <c r="AQ61" s="361">
        <f t="shared" si="38"/>
        <v>0</v>
      </c>
      <c r="AR61" s="361">
        <f t="shared" si="38"/>
        <v>0</v>
      </c>
      <c r="AS61" s="361">
        <f t="shared" si="38"/>
        <v>3.2</v>
      </c>
      <c r="AT61" s="361">
        <f t="shared" si="38"/>
        <v>3.2</v>
      </c>
      <c r="AU61" s="361">
        <f t="shared" si="38"/>
        <v>3.2</v>
      </c>
      <c r="AV61" s="361">
        <f t="shared" si="38"/>
        <v>3.2</v>
      </c>
      <c r="AW61" s="361">
        <f t="shared" si="38"/>
        <v>3.2</v>
      </c>
      <c r="AX61" s="361">
        <f t="shared" si="38"/>
        <v>0</v>
      </c>
      <c r="AY61" s="361">
        <f t="shared" si="38"/>
        <v>0</v>
      </c>
      <c r="AZ61" s="361">
        <f t="shared" si="38"/>
        <v>3.2</v>
      </c>
      <c r="BA61" s="361">
        <f t="shared" si="38"/>
        <v>3.2</v>
      </c>
      <c r="BB61" s="361">
        <f t="shared" si="38"/>
        <v>3.2</v>
      </c>
      <c r="BC61" s="361">
        <f t="shared" si="38"/>
        <v>3.2</v>
      </c>
      <c r="BD61" s="361">
        <f t="shared" si="38"/>
        <v>3.2</v>
      </c>
      <c r="BE61" s="361">
        <f t="shared" si="38"/>
        <v>0</v>
      </c>
      <c r="BF61" s="361">
        <f t="shared" si="38"/>
        <v>0</v>
      </c>
      <c r="BG61" s="361">
        <f t="shared" si="38"/>
        <v>3.2</v>
      </c>
      <c r="BH61" s="361">
        <f t="shared" si="38"/>
        <v>3.2</v>
      </c>
      <c r="BI61" s="361">
        <f t="shared" si="38"/>
        <v>3.2</v>
      </c>
      <c r="BJ61" s="361">
        <f t="shared" si="38"/>
        <v>3.2</v>
      </c>
      <c r="BK61" s="361">
        <f t="shared" si="38"/>
        <v>3.2</v>
      </c>
      <c r="BL61" s="361">
        <f t="shared" si="38"/>
        <v>0</v>
      </c>
      <c r="BM61" s="361">
        <f t="shared" si="38"/>
        <v>0</v>
      </c>
      <c r="BN61" s="361">
        <f t="shared" si="38"/>
        <v>3.2</v>
      </c>
      <c r="BO61" s="361">
        <f t="shared" si="38"/>
        <v>3.2</v>
      </c>
      <c r="BP61" s="361">
        <f t="shared" si="38"/>
        <v>0</v>
      </c>
      <c r="BQ61" s="361">
        <f t="shared" si="38"/>
        <v>3.2</v>
      </c>
      <c r="BR61" s="361">
        <f t="shared" si="38"/>
        <v>3.2</v>
      </c>
      <c r="BS61" s="361">
        <f t="shared" si="38"/>
        <v>0</v>
      </c>
      <c r="BT61" s="361">
        <f t="shared" si="38"/>
        <v>0</v>
      </c>
      <c r="BU61" s="361">
        <f t="shared" si="38"/>
        <v>3.2</v>
      </c>
      <c r="BV61" s="361">
        <f t="shared" si="38"/>
        <v>3.2</v>
      </c>
      <c r="BW61" s="361">
        <f t="shared" si="38"/>
        <v>3.2</v>
      </c>
      <c r="BX61" s="361">
        <f t="shared" si="38"/>
        <v>3.2</v>
      </c>
      <c r="BY61" s="361">
        <f t="shared" si="38"/>
        <v>3.2</v>
      </c>
      <c r="BZ61" s="361">
        <f t="shared" si="38"/>
        <v>0</v>
      </c>
      <c r="CA61" s="361">
        <f t="shared" si="38"/>
        <v>0</v>
      </c>
      <c r="CB61" s="361">
        <f t="shared" si="38"/>
        <v>3.2</v>
      </c>
      <c r="CC61" s="361">
        <f t="shared" si="38"/>
        <v>3.2</v>
      </c>
      <c r="CD61" s="361">
        <f t="shared" si="38"/>
        <v>3.2</v>
      </c>
      <c r="CE61" s="361">
        <f t="shared" si="38"/>
        <v>3.2</v>
      </c>
      <c r="CF61" s="361">
        <f t="shared" si="38"/>
        <v>3.2</v>
      </c>
    </row>
    <row r="62" spans="1:85" s="326" customFormat="1" x14ac:dyDescent="0.25">
      <c r="A62" s="240" t="s">
        <v>1206</v>
      </c>
      <c r="B62" s="240"/>
      <c r="C62" s="240"/>
      <c r="D62" s="297">
        <v>30</v>
      </c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97">
        <v>60</v>
      </c>
      <c r="P62" s="240"/>
      <c r="Q62" s="240"/>
      <c r="R62" s="240"/>
      <c r="S62" s="240"/>
      <c r="T62" s="240"/>
      <c r="U62" s="240"/>
      <c r="V62" s="240"/>
      <c r="W62" s="240"/>
      <c r="X62" s="240"/>
      <c r="Y62" s="240"/>
      <c r="Z62" s="297">
        <v>60</v>
      </c>
      <c r="AA62" s="240"/>
      <c r="AB62" s="240"/>
      <c r="AC62" s="240"/>
      <c r="AD62" s="240"/>
      <c r="AE62" s="240"/>
      <c r="AF62" s="240"/>
      <c r="AG62" s="240"/>
      <c r="AH62" s="240"/>
      <c r="AI62" s="240"/>
      <c r="AJ62" s="240"/>
      <c r="AK62" s="327">
        <v>30</v>
      </c>
      <c r="AL62" s="363"/>
      <c r="AM62" s="363"/>
      <c r="AN62" s="363"/>
      <c r="AO62" s="363"/>
      <c r="AP62" s="363"/>
      <c r="AQ62" s="363"/>
      <c r="AR62" s="363"/>
      <c r="AS62" s="363"/>
      <c r="AT62" s="363"/>
      <c r="AU62" s="363"/>
      <c r="AV62" s="363"/>
      <c r="AW62" s="363"/>
      <c r="AX62" s="363"/>
      <c r="AY62" s="363"/>
      <c r="AZ62" s="363"/>
      <c r="BA62" s="363"/>
      <c r="BB62" s="363"/>
      <c r="BC62" s="363"/>
      <c r="BD62" s="363"/>
      <c r="BE62" s="363"/>
      <c r="BF62" s="363"/>
      <c r="BG62" s="363"/>
      <c r="BH62" s="363"/>
      <c r="BI62" s="363"/>
      <c r="BJ62" s="363"/>
      <c r="BK62" s="363"/>
      <c r="BL62" s="363"/>
      <c r="BM62" s="363"/>
      <c r="BN62" s="363"/>
      <c r="BO62" s="363"/>
      <c r="BP62" s="363"/>
      <c r="BQ62" s="363"/>
      <c r="BR62" s="363"/>
      <c r="BS62" s="363"/>
      <c r="BT62" s="363"/>
      <c r="BU62" s="363"/>
      <c r="BV62" s="363"/>
      <c r="BW62" s="363"/>
      <c r="BX62" s="363"/>
      <c r="BY62" s="363"/>
      <c r="BZ62" s="363"/>
      <c r="CA62" s="363"/>
      <c r="CB62" s="363"/>
      <c r="CC62" s="363"/>
      <c r="CD62" s="363"/>
      <c r="CE62" s="363"/>
      <c r="CF62" s="363"/>
    </row>
    <row r="63" spans="1:85" s="326" customFormat="1" x14ac:dyDescent="0.25">
      <c r="A63" s="240" t="s">
        <v>1207</v>
      </c>
      <c r="B63" s="240"/>
      <c r="C63" s="240"/>
      <c r="D63" s="241"/>
      <c r="E63" s="242">
        <f>E38/$D$62</f>
        <v>1.2</v>
      </c>
      <c r="F63" s="242">
        <f t="shared" ref="F63:L63" si="39">F38/$D$62</f>
        <v>1.5599999999999998</v>
      </c>
      <c r="G63" s="242">
        <f t="shared" si="39"/>
        <v>1.8</v>
      </c>
      <c r="H63" s="242">
        <f t="shared" si="39"/>
        <v>2.76</v>
      </c>
      <c r="I63" s="242">
        <f t="shared" si="39"/>
        <v>3</v>
      </c>
      <c r="J63" s="242">
        <f t="shared" si="39"/>
        <v>3</v>
      </c>
      <c r="K63" s="242">
        <f t="shared" si="39"/>
        <v>3.24</v>
      </c>
      <c r="L63" s="242">
        <f t="shared" si="39"/>
        <v>0</v>
      </c>
      <c r="M63" s="240"/>
      <c r="N63" s="240"/>
      <c r="O63" s="240"/>
      <c r="P63" s="303">
        <f>P38/$O$62</f>
        <v>0.47999999999999993</v>
      </c>
      <c r="Q63" s="303">
        <f t="shared" ref="Q63:V63" si="40">Q38/$O$62</f>
        <v>1.8</v>
      </c>
      <c r="R63" s="303">
        <f t="shared" si="40"/>
        <v>1.9199999999999997</v>
      </c>
      <c r="S63" s="303">
        <f t="shared" si="40"/>
        <v>1.9199999999999997</v>
      </c>
      <c r="T63" s="303">
        <f t="shared" si="40"/>
        <v>1.2</v>
      </c>
      <c r="U63" s="303">
        <f t="shared" si="40"/>
        <v>1.2</v>
      </c>
      <c r="V63" s="303">
        <f t="shared" si="40"/>
        <v>0</v>
      </c>
      <c r="W63" s="242"/>
      <c r="X63" s="240"/>
      <c r="Y63" s="240"/>
      <c r="Z63" s="240"/>
      <c r="AA63" s="303">
        <f>AA38/$Z$62</f>
        <v>0.47999999999999993</v>
      </c>
      <c r="AB63" s="303">
        <f t="shared" ref="AB63:AG63" si="41">AB38/$Z$62</f>
        <v>1.8</v>
      </c>
      <c r="AC63" s="303">
        <f t="shared" si="41"/>
        <v>1.9199999999999997</v>
      </c>
      <c r="AD63" s="303">
        <f t="shared" si="41"/>
        <v>1.9199999999999997</v>
      </c>
      <c r="AE63" s="303">
        <f t="shared" si="41"/>
        <v>1.2</v>
      </c>
      <c r="AF63" s="303">
        <f t="shared" si="41"/>
        <v>1.2</v>
      </c>
      <c r="AG63" s="303">
        <f t="shared" si="41"/>
        <v>0</v>
      </c>
      <c r="AH63" s="242"/>
      <c r="AI63" s="240"/>
      <c r="AJ63" s="240"/>
      <c r="AK63" s="319"/>
      <c r="AL63" s="361">
        <f>(SUM(AL40:AL42)*$AK$62)/60</f>
        <v>9.5</v>
      </c>
      <c r="AM63" s="361">
        <f>(SUM(AM40:AM42)*$AK$62)/60</f>
        <v>5.5</v>
      </c>
      <c r="AN63" s="361">
        <f t="shared" ref="AN63:CF63" si="42">(SUM(AN40:AN42)*$AK$62)/60</f>
        <v>4.5</v>
      </c>
      <c r="AO63" s="361">
        <f t="shared" si="42"/>
        <v>8</v>
      </c>
      <c r="AP63" s="361">
        <f t="shared" si="42"/>
        <v>6.5</v>
      </c>
      <c r="AQ63" s="361">
        <f t="shared" si="42"/>
        <v>0</v>
      </c>
      <c r="AR63" s="361">
        <f t="shared" si="42"/>
        <v>0</v>
      </c>
      <c r="AS63" s="361">
        <f t="shared" si="42"/>
        <v>11.5</v>
      </c>
      <c r="AT63" s="361">
        <f t="shared" si="42"/>
        <v>4.5</v>
      </c>
      <c r="AU63" s="361">
        <f t="shared" si="42"/>
        <v>0</v>
      </c>
      <c r="AV63" s="361">
        <f t="shared" si="42"/>
        <v>3.5</v>
      </c>
      <c r="AW63" s="361">
        <f t="shared" si="42"/>
        <v>3.5</v>
      </c>
      <c r="AX63" s="361">
        <f t="shared" si="42"/>
        <v>0</v>
      </c>
      <c r="AY63" s="361">
        <f t="shared" si="42"/>
        <v>0</v>
      </c>
      <c r="AZ63" s="361">
        <f t="shared" si="42"/>
        <v>7.5</v>
      </c>
      <c r="BA63" s="361">
        <f t="shared" si="42"/>
        <v>-3.5</v>
      </c>
      <c r="BB63" s="361">
        <f t="shared" si="42"/>
        <v>7</v>
      </c>
      <c r="BC63" s="361">
        <f t="shared" si="42"/>
        <v>15.5</v>
      </c>
      <c r="BD63" s="361">
        <f t="shared" si="42"/>
        <v>14</v>
      </c>
      <c r="BE63" s="361">
        <f t="shared" si="42"/>
        <v>0</v>
      </c>
      <c r="BF63" s="361">
        <f t="shared" si="42"/>
        <v>0</v>
      </c>
      <c r="BG63" s="361">
        <f t="shared" si="42"/>
        <v>14</v>
      </c>
      <c r="BH63" s="361">
        <f t="shared" si="42"/>
        <v>14</v>
      </c>
      <c r="BI63" s="361">
        <f t="shared" si="42"/>
        <v>10.5</v>
      </c>
      <c r="BJ63" s="361">
        <f t="shared" si="42"/>
        <v>0</v>
      </c>
      <c r="BK63" s="361">
        <f t="shared" si="42"/>
        <v>11</v>
      </c>
      <c r="BL63" s="361">
        <f t="shared" si="42"/>
        <v>0</v>
      </c>
      <c r="BM63" s="361">
        <f t="shared" si="42"/>
        <v>0</v>
      </c>
      <c r="BN63" s="361">
        <f t="shared" si="42"/>
        <v>21</v>
      </c>
      <c r="BO63" s="361">
        <f t="shared" si="42"/>
        <v>18.5</v>
      </c>
      <c r="BP63" s="361">
        <f t="shared" si="42"/>
        <v>0</v>
      </c>
      <c r="BQ63" s="361">
        <f t="shared" si="42"/>
        <v>29.5</v>
      </c>
      <c r="BR63" s="361">
        <f t="shared" si="42"/>
        <v>16.5</v>
      </c>
      <c r="BS63" s="361"/>
      <c r="BT63" s="361"/>
      <c r="BU63" s="361">
        <f t="shared" si="42"/>
        <v>15</v>
      </c>
      <c r="BV63" s="361">
        <f t="shared" si="42"/>
        <v>22</v>
      </c>
      <c r="BW63" s="361">
        <f t="shared" si="42"/>
        <v>27</v>
      </c>
      <c r="BX63" s="361">
        <f t="shared" si="42"/>
        <v>22.5</v>
      </c>
      <c r="BY63" s="361">
        <f t="shared" si="42"/>
        <v>20</v>
      </c>
      <c r="BZ63" s="361"/>
      <c r="CA63" s="361"/>
      <c r="CB63" s="361">
        <f t="shared" si="42"/>
        <v>17</v>
      </c>
      <c r="CC63" s="361">
        <f t="shared" si="42"/>
        <v>17</v>
      </c>
      <c r="CD63" s="361">
        <f t="shared" si="42"/>
        <v>13</v>
      </c>
      <c r="CE63" s="361">
        <f t="shared" si="42"/>
        <v>0</v>
      </c>
      <c r="CF63" s="361">
        <f t="shared" si="42"/>
        <v>0</v>
      </c>
      <c r="CG63" s="328">
        <f>SUM(AL63:CF63)</f>
        <v>386</v>
      </c>
    </row>
    <row r="64" spans="1:85" s="326" customFormat="1" hidden="1" x14ac:dyDescent="0.25">
      <c r="A64" s="240" t="s">
        <v>1208</v>
      </c>
      <c r="B64" s="240"/>
      <c r="C64" s="240"/>
      <c r="D64" s="241"/>
      <c r="E64" s="242"/>
      <c r="F64" s="242">
        <v>1</v>
      </c>
      <c r="G64" s="242">
        <v>1</v>
      </c>
      <c r="H64" s="242">
        <v>1</v>
      </c>
      <c r="I64" s="242">
        <v>1</v>
      </c>
      <c r="J64" s="242">
        <v>1</v>
      </c>
      <c r="K64" s="242">
        <v>1</v>
      </c>
      <c r="L64" s="242">
        <v>1</v>
      </c>
      <c r="M64" s="240"/>
      <c r="N64" s="240"/>
      <c r="O64" s="240"/>
      <c r="P64" s="303"/>
      <c r="Q64" s="242">
        <v>1</v>
      </c>
      <c r="R64" s="242">
        <v>1</v>
      </c>
      <c r="S64" s="242">
        <v>1</v>
      </c>
      <c r="T64" s="242">
        <v>1</v>
      </c>
      <c r="U64" s="242">
        <v>1</v>
      </c>
      <c r="V64" s="242">
        <v>1</v>
      </c>
      <c r="W64" s="242"/>
      <c r="X64" s="240"/>
      <c r="Y64" s="240"/>
      <c r="Z64" s="240"/>
      <c r="AA64" s="242">
        <v>1</v>
      </c>
      <c r="AB64" s="242">
        <v>1</v>
      </c>
      <c r="AC64" s="242">
        <v>1</v>
      </c>
      <c r="AD64" s="242">
        <v>1</v>
      </c>
      <c r="AE64" s="242">
        <v>1</v>
      </c>
      <c r="AF64" s="242">
        <v>1</v>
      </c>
      <c r="AG64" s="303"/>
      <c r="AH64" s="242"/>
      <c r="AI64" s="240"/>
      <c r="AJ64" s="240"/>
      <c r="AK64" s="319"/>
      <c r="AL64" s="361">
        <v>1</v>
      </c>
      <c r="AM64" s="361"/>
      <c r="AN64" s="361">
        <v>1</v>
      </c>
      <c r="AO64" s="361">
        <v>1</v>
      </c>
      <c r="AP64" s="361">
        <v>1</v>
      </c>
      <c r="AQ64" s="361"/>
      <c r="AR64" s="361"/>
      <c r="AS64" s="361">
        <v>1</v>
      </c>
      <c r="AT64" s="361"/>
      <c r="AU64" s="361"/>
      <c r="AV64" s="361"/>
      <c r="AW64" s="361"/>
      <c r="AX64" s="361"/>
      <c r="AY64" s="361"/>
      <c r="AZ64" s="361"/>
      <c r="BA64" s="361"/>
      <c r="BB64" s="361"/>
      <c r="BC64" s="361"/>
      <c r="BD64" s="361"/>
      <c r="BE64" s="361"/>
      <c r="BF64" s="361"/>
      <c r="BG64" s="361"/>
      <c r="BH64" s="361"/>
      <c r="BI64" s="361"/>
      <c r="BJ64" s="361"/>
      <c r="BK64" s="361"/>
      <c r="BL64" s="361"/>
      <c r="BM64" s="361"/>
      <c r="BN64" s="361"/>
      <c r="BO64" s="361"/>
      <c r="BP64" s="361"/>
      <c r="BQ64" s="361"/>
      <c r="BR64" s="361"/>
      <c r="BS64" s="365"/>
      <c r="BT64" s="365"/>
      <c r="BU64" s="365"/>
      <c r="BV64" s="365"/>
      <c r="BW64" s="365"/>
      <c r="BX64" s="365"/>
      <c r="BY64" s="365"/>
      <c r="BZ64" s="365"/>
      <c r="CA64" s="365"/>
      <c r="CB64" s="365"/>
      <c r="CC64" s="365"/>
      <c r="CD64" s="365"/>
      <c r="CE64" s="365"/>
      <c r="CF64" s="365"/>
    </row>
    <row r="65" spans="1:85" s="326" customFormat="1" x14ac:dyDescent="0.25">
      <c r="A65" s="240" t="s">
        <v>1209</v>
      </c>
      <c r="B65" s="240"/>
      <c r="C65" s="240"/>
      <c r="D65" s="241"/>
      <c r="E65" s="242"/>
      <c r="F65" s="242"/>
      <c r="G65" s="242"/>
      <c r="H65" s="242"/>
      <c r="I65" s="242"/>
      <c r="J65" s="242"/>
      <c r="K65" s="242"/>
      <c r="L65" s="242"/>
      <c r="M65" s="240"/>
      <c r="N65" s="240"/>
      <c r="O65" s="240"/>
      <c r="P65" s="303"/>
      <c r="Q65" s="242"/>
      <c r="R65" s="242"/>
      <c r="S65" s="242"/>
      <c r="T65" s="242"/>
      <c r="U65" s="242"/>
      <c r="V65" s="242"/>
      <c r="W65" s="242"/>
      <c r="X65" s="240"/>
      <c r="Y65" s="240"/>
      <c r="Z65" s="240"/>
      <c r="AA65" s="242"/>
      <c r="AB65" s="242"/>
      <c r="AC65" s="242"/>
      <c r="AD65" s="242"/>
      <c r="AE65" s="242"/>
      <c r="AF65" s="242"/>
      <c r="AG65" s="303"/>
      <c r="AH65" s="242"/>
      <c r="AI65" s="240"/>
      <c r="AJ65" s="240"/>
      <c r="AK65" s="319"/>
      <c r="AL65" s="364">
        <f>AL63/8</f>
        <v>1.1875</v>
      </c>
      <c r="AM65" s="364">
        <f>AM63/8</f>
        <v>0.6875</v>
      </c>
      <c r="AN65" s="364">
        <f>AN63/8</f>
        <v>0.5625</v>
      </c>
      <c r="AO65" s="364">
        <f t="shared" ref="AO65:BR65" si="43">AO63/8</f>
        <v>1</v>
      </c>
      <c r="AP65" s="364">
        <f t="shared" si="43"/>
        <v>0.8125</v>
      </c>
      <c r="AQ65" s="364"/>
      <c r="AR65" s="364"/>
      <c r="AS65" s="364">
        <f t="shared" si="43"/>
        <v>1.4375</v>
      </c>
      <c r="AT65" s="364">
        <f t="shared" si="43"/>
        <v>0.5625</v>
      </c>
      <c r="AU65" s="364">
        <f t="shared" si="43"/>
        <v>0</v>
      </c>
      <c r="AV65" s="364">
        <f t="shared" si="43"/>
        <v>0.4375</v>
      </c>
      <c r="AW65" s="364">
        <f t="shared" si="43"/>
        <v>0.4375</v>
      </c>
      <c r="AX65" s="364"/>
      <c r="AY65" s="364"/>
      <c r="AZ65" s="364">
        <f t="shared" si="43"/>
        <v>0.9375</v>
      </c>
      <c r="BA65" s="364">
        <f t="shared" si="43"/>
        <v>-0.4375</v>
      </c>
      <c r="BB65" s="364">
        <f t="shared" si="43"/>
        <v>0.875</v>
      </c>
      <c r="BC65" s="364">
        <f t="shared" si="43"/>
        <v>1.9375</v>
      </c>
      <c r="BD65" s="364">
        <f t="shared" si="43"/>
        <v>1.75</v>
      </c>
      <c r="BE65" s="364"/>
      <c r="BF65" s="364"/>
      <c r="BG65" s="364">
        <f t="shared" si="43"/>
        <v>1.75</v>
      </c>
      <c r="BH65" s="364">
        <f t="shared" si="43"/>
        <v>1.75</v>
      </c>
      <c r="BI65" s="364">
        <f t="shared" si="43"/>
        <v>1.3125</v>
      </c>
      <c r="BJ65" s="364">
        <f t="shared" si="43"/>
        <v>0</v>
      </c>
      <c r="BK65" s="364">
        <f t="shared" si="43"/>
        <v>1.375</v>
      </c>
      <c r="BL65" s="364"/>
      <c r="BM65" s="364"/>
      <c r="BN65" s="364">
        <f t="shared" si="43"/>
        <v>2.625</v>
      </c>
      <c r="BO65" s="364">
        <f t="shared" si="43"/>
        <v>2.3125</v>
      </c>
      <c r="BP65" s="364"/>
      <c r="BQ65" s="364">
        <f t="shared" si="43"/>
        <v>3.6875</v>
      </c>
      <c r="BR65" s="364">
        <f t="shared" si="43"/>
        <v>2.0625</v>
      </c>
      <c r="BS65" s="364"/>
      <c r="BT65" s="364"/>
      <c r="BU65" s="364">
        <f t="shared" ref="BU65:CF65" si="44">BU63/8</f>
        <v>1.875</v>
      </c>
      <c r="BV65" s="364">
        <f t="shared" si="44"/>
        <v>2.75</v>
      </c>
      <c r="BW65" s="364">
        <f t="shared" si="44"/>
        <v>3.375</v>
      </c>
      <c r="BX65" s="364">
        <f t="shared" si="44"/>
        <v>2.8125</v>
      </c>
      <c r="BY65" s="364">
        <f t="shared" si="44"/>
        <v>2.5</v>
      </c>
      <c r="BZ65" s="364"/>
      <c r="CA65" s="364"/>
      <c r="CB65" s="364">
        <f t="shared" si="44"/>
        <v>2.125</v>
      </c>
      <c r="CC65" s="364">
        <f t="shared" si="44"/>
        <v>2.125</v>
      </c>
      <c r="CD65" s="364">
        <f t="shared" si="44"/>
        <v>1.625</v>
      </c>
      <c r="CE65" s="364">
        <f t="shared" si="44"/>
        <v>0</v>
      </c>
      <c r="CF65" s="364">
        <f t="shared" si="44"/>
        <v>0</v>
      </c>
      <c r="CG65" s="328">
        <f>SUM(AL65:CF65)</f>
        <v>48.25</v>
      </c>
    </row>
    <row r="66" spans="1:85" s="326" customFormat="1" x14ac:dyDescent="0.25">
      <c r="A66" s="240" t="s">
        <v>1210</v>
      </c>
      <c r="B66" s="240"/>
      <c r="C66" s="240"/>
      <c r="D66" s="241"/>
      <c r="E66" s="242"/>
      <c r="F66" s="242"/>
      <c r="G66" s="242"/>
      <c r="H66" s="242"/>
      <c r="I66" s="242"/>
      <c r="J66" s="242"/>
      <c r="K66" s="242"/>
      <c r="L66" s="242"/>
      <c r="M66" s="240"/>
      <c r="N66" s="240"/>
      <c r="O66" s="240"/>
      <c r="P66" s="303"/>
      <c r="Q66" s="242"/>
      <c r="R66" s="242"/>
      <c r="S66" s="242"/>
      <c r="T66" s="242"/>
      <c r="U66" s="242"/>
      <c r="V66" s="242"/>
      <c r="W66" s="242"/>
      <c r="X66" s="240"/>
      <c r="Y66" s="240"/>
      <c r="Z66" s="240"/>
      <c r="AA66" s="242"/>
      <c r="AB66" s="242"/>
      <c r="AC66" s="242"/>
      <c r="AD66" s="242"/>
      <c r="AE66" s="242"/>
      <c r="AF66" s="242"/>
      <c r="AG66" s="303"/>
      <c r="AH66" s="242"/>
      <c r="AI66" s="240"/>
      <c r="AJ66" s="240"/>
      <c r="AK66" s="319"/>
      <c r="AL66" s="361">
        <f>SUM(AL54,AL59,AL60)/8</f>
        <v>5.35</v>
      </c>
      <c r="AM66" s="361">
        <f t="shared" ref="AM66:CF66" si="45">SUM(AM54,AM59,AM60)/8</f>
        <v>3.75</v>
      </c>
      <c r="AN66" s="361">
        <f t="shared" si="45"/>
        <v>3.25</v>
      </c>
      <c r="AO66" s="361">
        <f t="shared" si="45"/>
        <v>5</v>
      </c>
      <c r="AP66" s="361">
        <f t="shared" si="45"/>
        <v>4.25</v>
      </c>
      <c r="AQ66" s="361">
        <f t="shared" si="45"/>
        <v>0</v>
      </c>
      <c r="AR66" s="361">
        <f t="shared" si="45"/>
        <v>0</v>
      </c>
      <c r="AS66" s="361">
        <f t="shared" si="45"/>
        <v>6.95</v>
      </c>
      <c r="AT66" s="361">
        <f t="shared" si="45"/>
        <v>3.45</v>
      </c>
      <c r="AU66" s="361">
        <f t="shared" si="45"/>
        <v>1.2000000000000002</v>
      </c>
      <c r="AV66" s="361">
        <f t="shared" si="45"/>
        <v>2.95</v>
      </c>
      <c r="AW66" s="361">
        <f t="shared" si="45"/>
        <v>2.95</v>
      </c>
      <c r="AX66" s="361">
        <f t="shared" si="45"/>
        <v>0</v>
      </c>
      <c r="AY66" s="361">
        <f t="shared" si="45"/>
        <v>0</v>
      </c>
      <c r="AZ66" s="361">
        <f t="shared" si="45"/>
        <v>4.95</v>
      </c>
      <c r="BA66" s="361">
        <f t="shared" si="45"/>
        <v>-0.54999999999999982</v>
      </c>
      <c r="BB66" s="361">
        <f t="shared" si="45"/>
        <v>3.7</v>
      </c>
      <c r="BC66" s="361">
        <f t="shared" si="45"/>
        <v>7.45</v>
      </c>
      <c r="BD66" s="361">
        <f t="shared" si="45"/>
        <v>8.1999999999999993</v>
      </c>
      <c r="BE66" s="361">
        <f t="shared" si="45"/>
        <v>0</v>
      </c>
      <c r="BF66" s="361">
        <f t="shared" si="45"/>
        <v>0</v>
      </c>
      <c r="BG66" s="361">
        <f t="shared" si="45"/>
        <v>7.2</v>
      </c>
      <c r="BH66" s="361">
        <f t="shared" si="45"/>
        <v>8.1999999999999993</v>
      </c>
      <c r="BI66" s="361">
        <f t="shared" si="45"/>
        <v>6.45</v>
      </c>
      <c r="BJ66" s="361">
        <f t="shared" si="45"/>
        <v>1.2000000000000002</v>
      </c>
      <c r="BK66" s="361">
        <f t="shared" si="45"/>
        <v>6.2</v>
      </c>
      <c r="BL66" s="361">
        <f t="shared" si="45"/>
        <v>0</v>
      </c>
      <c r="BM66" s="361">
        <f t="shared" si="45"/>
        <v>0</v>
      </c>
      <c r="BN66" s="361">
        <f t="shared" si="45"/>
        <v>10.3</v>
      </c>
      <c r="BO66" s="361">
        <f t="shared" si="45"/>
        <v>11.05</v>
      </c>
      <c r="BP66" s="361">
        <f t="shared" si="45"/>
        <v>1.4000000000000001</v>
      </c>
      <c r="BQ66" s="361">
        <f t="shared" si="45"/>
        <v>15.55</v>
      </c>
      <c r="BR66" s="361">
        <f t="shared" si="45"/>
        <v>10.050000000000001</v>
      </c>
      <c r="BS66" s="361"/>
      <c r="BT66" s="361"/>
      <c r="BU66" s="361">
        <f t="shared" si="45"/>
        <v>9.3000000000000007</v>
      </c>
      <c r="BV66" s="361">
        <f t="shared" si="45"/>
        <v>12.8</v>
      </c>
      <c r="BW66" s="361">
        <f t="shared" si="45"/>
        <v>15.3</v>
      </c>
      <c r="BX66" s="361">
        <f t="shared" si="45"/>
        <v>12.05</v>
      </c>
      <c r="BY66" s="361">
        <f t="shared" si="45"/>
        <v>11.3</v>
      </c>
      <c r="BZ66" s="361"/>
      <c r="CA66" s="361"/>
      <c r="CB66" s="361">
        <f t="shared" si="45"/>
        <v>10.3</v>
      </c>
      <c r="CC66" s="361">
        <f t="shared" si="45"/>
        <v>10.3</v>
      </c>
      <c r="CD66" s="361">
        <f t="shared" si="45"/>
        <v>7.8</v>
      </c>
      <c r="CE66" s="361">
        <f t="shared" si="45"/>
        <v>1.8</v>
      </c>
      <c r="CF66" s="361">
        <f t="shared" si="45"/>
        <v>1.8</v>
      </c>
      <c r="CG66" s="328">
        <f>SUM(AL66:CF66)</f>
        <v>233.20000000000016</v>
      </c>
    </row>
    <row r="67" spans="1:85" s="326" customFormat="1" x14ac:dyDescent="0.25">
      <c r="A67" s="240" t="s">
        <v>1211</v>
      </c>
      <c r="B67" s="240"/>
      <c r="C67" s="240"/>
      <c r="D67" s="241"/>
      <c r="E67" s="242"/>
      <c r="F67" s="242"/>
      <c r="G67" s="242"/>
      <c r="H67" s="242"/>
      <c r="I67" s="242"/>
      <c r="J67" s="242"/>
      <c r="K67" s="242"/>
      <c r="L67" s="242"/>
      <c r="M67" s="240"/>
      <c r="N67" s="240"/>
      <c r="O67" s="240"/>
      <c r="P67" s="303"/>
      <c r="Q67" s="242"/>
      <c r="R67" s="242"/>
      <c r="S67" s="242"/>
      <c r="T67" s="242"/>
      <c r="U67" s="242"/>
      <c r="V67" s="242"/>
      <c r="W67" s="242"/>
      <c r="X67" s="240"/>
      <c r="Y67" s="240"/>
      <c r="Z67" s="240"/>
      <c r="AA67" s="242"/>
      <c r="AB67" s="242"/>
      <c r="AC67" s="242"/>
      <c r="AD67" s="242"/>
      <c r="AE67" s="242"/>
      <c r="AF67" s="242"/>
      <c r="AG67" s="303"/>
      <c r="AH67" s="242"/>
      <c r="AI67" s="240"/>
      <c r="AJ67" s="240"/>
      <c r="AK67" s="319"/>
      <c r="AL67" s="364">
        <f>SUM(AL55:AL56,AL61)/8</f>
        <v>0.4</v>
      </c>
      <c r="AM67" s="364">
        <f t="shared" ref="AM67:CF67" si="46">SUM(AM55:AM56,AM61)/8</f>
        <v>0.4</v>
      </c>
      <c r="AN67" s="364">
        <f t="shared" si="46"/>
        <v>0.93333333333333335</v>
      </c>
      <c r="AO67" s="364">
        <f t="shared" si="46"/>
        <v>1.4</v>
      </c>
      <c r="AP67" s="364">
        <f t="shared" si="46"/>
        <v>1.2000000000000002</v>
      </c>
      <c r="AQ67" s="364">
        <f t="shared" si="46"/>
        <v>0</v>
      </c>
      <c r="AR67" s="364">
        <f t="shared" si="46"/>
        <v>0</v>
      </c>
      <c r="AS67" s="364">
        <f t="shared" si="46"/>
        <v>1.7999999999999998</v>
      </c>
      <c r="AT67" s="364">
        <f t="shared" si="46"/>
        <v>0.66666666666666674</v>
      </c>
      <c r="AU67" s="364">
        <f t="shared" si="46"/>
        <v>0.4</v>
      </c>
      <c r="AV67" s="364">
        <f t="shared" si="46"/>
        <v>0.8666666666666667</v>
      </c>
      <c r="AW67" s="364">
        <f t="shared" si="46"/>
        <v>0.8</v>
      </c>
      <c r="AX67" s="364">
        <f t="shared" si="46"/>
        <v>0</v>
      </c>
      <c r="AY67" s="364">
        <f t="shared" si="46"/>
        <v>0</v>
      </c>
      <c r="AZ67" s="364">
        <f t="shared" si="46"/>
        <v>0.8666666666666667</v>
      </c>
      <c r="BA67" s="364">
        <f t="shared" si="46"/>
        <v>0</v>
      </c>
      <c r="BB67" s="364">
        <f t="shared" si="46"/>
        <v>1.3333333333333335</v>
      </c>
      <c r="BC67" s="364">
        <f t="shared" si="46"/>
        <v>1.7999999999999998</v>
      </c>
      <c r="BD67" s="364">
        <f t="shared" si="46"/>
        <v>0.4</v>
      </c>
      <c r="BE67" s="364">
        <f t="shared" si="46"/>
        <v>0</v>
      </c>
      <c r="BF67" s="364">
        <f t="shared" si="46"/>
        <v>0</v>
      </c>
      <c r="BG67" s="364">
        <f t="shared" si="46"/>
        <v>1.3333333333333335</v>
      </c>
      <c r="BH67" s="364">
        <f t="shared" si="46"/>
        <v>1.2000000000000002</v>
      </c>
      <c r="BI67" s="364">
        <f t="shared" si="46"/>
        <v>0.4</v>
      </c>
      <c r="BJ67" s="364">
        <f t="shared" si="46"/>
        <v>0.4</v>
      </c>
      <c r="BK67" s="364">
        <f t="shared" si="46"/>
        <v>1.2666666666666666</v>
      </c>
      <c r="BL67" s="364">
        <f t="shared" si="46"/>
        <v>0</v>
      </c>
      <c r="BM67" s="364">
        <f t="shared" si="46"/>
        <v>0</v>
      </c>
      <c r="BN67" s="364">
        <f t="shared" si="46"/>
        <v>2.6666666666666665</v>
      </c>
      <c r="BO67" s="364">
        <f t="shared" si="46"/>
        <v>0.4</v>
      </c>
      <c r="BP67" s="364">
        <f t="shared" si="46"/>
        <v>0</v>
      </c>
      <c r="BQ67" s="364">
        <f t="shared" si="46"/>
        <v>1.3333333333333335</v>
      </c>
      <c r="BR67" s="364">
        <f t="shared" si="46"/>
        <v>2.5333333333333332</v>
      </c>
      <c r="BS67" s="364"/>
      <c r="BT67" s="364"/>
      <c r="BU67" s="364">
        <f t="shared" si="46"/>
        <v>2.4</v>
      </c>
      <c r="BV67" s="364">
        <f t="shared" si="46"/>
        <v>2.7333333333333334</v>
      </c>
      <c r="BW67" s="364">
        <f t="shared" si="46"/>
        <v>2.1333333333333333</v>
      </c>
      <c r="BX67" s="364">
        <f t="shared" si="46"/>
        <v>2.3333333333333335</v>
      </c>
      <c r="BY67" s="364">
        <f t="shared" si="46"/>
        <v>1.4666666666666668</v>
      </c>
      <c r="BZ67" s="364"/>
      <c r="CA67" s="364"/>
      <c r="CB67" s="364">
        <f t="shared" si="46"/>
        <v>2.6666666666666665</v>
      </c>
      <c r="CC67" s="364">
        <f t="shared" si="46"/>
        <v>1.2000000000000002</v>
      </c>
      <c r="CD67" s="364">
        <f t="shared" si="46"/>
        <v>1.2</v>
      </c>
      <c r="CE67" s="364">
        <f t="shared" si="46"/>
        <v>0.4</v>
      </c>
      <c r="CF67" s="364">
        <f t="shared" si="46"/>
        <v>0.4</v>
      </c>
      <c r="CG67" s="328">
        <f>SUM(AL67:CF67)</f>
        <v>41.733333333333334</v>
      </c>
    </row>
    <row r="68" spans="1:85" s="326" customFormat="1" hidden="1" x14ac:dyDescent="0.25">
      <c r="A68" s="240" t="s">
        <v>1212</v>
      </c>
      <c r="B68" s="240"/>
      <c r="C68" s="240"/>
      <c r="D68" s="241"/>
      <c r="E68" s="242"/>
      <c r="F68" s="242"/>
      <c r="G68" s="242"/>
      <c r="H68" s="242"/>
      <c r="I68" s="242"/>
      <c r="J68" s="242"/>
      <c r="K68" s="242"/>
      <c r="L68" s="242"/>
      <c r="M68" s="240"/>
      <c r="N68" s="240"/>
      <c r="O68" s="240"/>
      <c r="P68" s="303"/>
      <c r="Q68" s="242"/>
      <c r="R68" s="242"/>
      <c r="S68" s="242"/>
      <c r="T68" s="242"/>
      <c r="U68" s="242"/>
      <c r="V68" s="242"/>
      <c r="W68" s="242"/>
      <c r="X68" s="240"/>
      <c r="Y68" s="240"/>
      <c r="Z68" s="240"/>
      <c r="AA68" s="242"/>
      <c r="AB68" s="242"/>
      <c r="AC68" s="242"/>
      <c r="AD68" s="242"/>
      <c r="AE68" s="242"/>
      <c r="AF68" s="242"/>
      <c r="AG68" s="303"/>
      <c r="AH68" s="242"/>
      <c r="AI68" s="240"/>
      <c r="AJ68" s="240"/>
      <c r="AK68" s="319"/>
      <c r="AL68" s="361">
        <f>($AK$46*AL42)/8</f>
        <v>0</v>
      </c>
      <c r="AM68" s="361">
        <f t="shared" ref="AM68:BR68" si="47">($AK$46*AM42)/8</f>
        <v>0</v>
      </c>
      <c r="AN68" s="361">
        <f t="shared" si="47"/>
        <v>2</v>
      </c>
      <c r="AO68" s="361">
        <f t="shared" si="47"/>
        <v>3.75</v>
      </c>
      <c r="AP68" s="361">
        <f t="shared" si="47"/>
        <v>3</v>
      </c>
      <c r="AQ68" s="361"/>
      <c r="AR68" s="361"/>
      <c r="AS68" s="361">
        <f t="shared" si="47"/>
        <v>5.25</v>
      </c>
      <c r="AT68" s="361">
        <f t="shared" si="47"/>
        <v>1</v>
      </c>
      <c r="AU68" s="361">
        <f t="shared" si="47"/>
        <v>0</v>
      </c>
      <c r="AV68" s="361">
        <f t="shared" si="47"/>
        <v>1.75</v>
      </c>
      <c r="AW68" s="361">
        <f t="shared" si="47"/>
        <v>1.5</v>
      </c>
      <c r="AX68" s="361"/>
      <c r="AY68" s="361"/>
      <c r="AZ68" s="361">
        <f t="shared" si="47"/>
        <v>1.75</v>
      </c>
      <c r="BA68" s="361">
        <f t="shared" si="47"/>
        <v>-1.5</v>
      </c>
      <c r="BB68" s="361">
        <f t="shared" si="47"/>
        <v>2.5</v>
      </c>
      <c r="BC68" s="361">
        <f t="shared" si="47"/>
        <v>3.75</v>
      </c>
      <c r="BD68" s="361">
        <f t="shared" si="47"/>
        <v>0</v>
      </c>
      <c r="BE68" s="361"/>
      <c r="BF68" s="361"/>
      <c r="BG68" s="361">
        <f t="shared" si="47"/>
        <v>2.5</v>
      </c>
      <c r="BH68" s="361">
        <f t="shared" si="47"/>
        <v>3</v>
      </c>
      <c r="BI68" s="361">
        <f t="shared" si="47"/>
        <v>0</v>
      </c>
      <c r="BJ68" s="361">
        <f t="shared" si="47"/>
        <v>0</v>
      </c>
      <c r="BK68" s="361">
        <f t="shared" si="47"/>
        <v>2.75</v>
      </c>
      <c r="BL68" s="361"/>
      <c r="BM68" s="361"/>
      <c r="BN68" s="361">
        <f t="shared" si="47"/>
        <v>6.5</v>
      </c>
      <c r="BO68" s="361">
        <f t="shared" si="47"/>
        <v>0</v>
      </c>
      <c r="BP68" s="361"/>
      <c r="BQ68" s="361">
        <f t="shared" si="47"/>
        <v>2.5</v>
      </c>
      <c r="BR68" s="361">
        <f t="shared" si="47"/>
        <v>8</v>
      </c>
      <c r="BS68" s="361"/>
      <c r="BT68" s="361"/>
      <c r="BU68" s="361">
        <f t="shared" ref="BU68:CF68" si="48">($AK$46*BU42)/8</f>
        <v>7.5</v>
      </c>
      <c r="BV68" s="361">
        <f t="shared" si="48"/>
        <v>8.75</v>
      </c>
      <c r="BW68" s="361">
        <f t="shared" si="48"/>
        <v>6.5</v>
      </c>
      <c r="BX68" s="361">
        <f t="shared" si="48"/>
        <v>6.25</v>
      </c>
      <c r="BY68" s="361">
        <f t="shared" si="48"/>
        <v>3.5</v>
      </c>
      <c r="BZ68" s="361"/>
      <c r="CA68" s="361"/>
      <c r="CB68" s="361">
        <f t="shared" si="48"/>
        <v>8.5</v>
      </c>
      <c r="CC68" s="361">
        <f t="shared" si="48"/>
        <v>3</v>
      </c>
      <c r="CD68" s="361">
        <f t="shared" si="48"/>
        <v>2.5</v>
      </c>
      <c r="CE68" s="361">
        <f t="shared" si="48"/>
        <v>0</v>
      </c>
      <c r="CF68" s="361">
        <f t="shared" si="48"/>
        <v>0</v>
      </c>
    </row>
    <row r="69" spans="1:85" s="326" customFormat="1" x14ac:dyDescent="0.25">
      <c r="A69" s="240" t="s">
        <v>1213</v>
      </c>
      <c r="B69" s="240"/>
      <c r="C69" s="240"/>
      <c r="D69" s="241"/>
      <c r="E69" s="242">
        <f>E42+E63</f>
        <v>3.2</v>
      </c>
      <c r="F69" s="242">
        <f t="shared" ref="F69:L69" si="49">F58+F63</f>
        <v>7.56</v>
      </c>
      <c r="G69" s="242">
        <f t="shared" si="49"/>
        <v>9.8000000000000007</v>
      </c>
      <c r="H69" s="242">
        <f t="shared" si="49"/>
        <v>11.76</v>
      </c>
      <c r="I69" s="242">
        <f t="shared" si="49"/>
        <v>16</v>
      </c>
      <c r="J69" s="242">
        <f t="shared" si="49"/>
        <v>18</v>
      </c>
      <c r="K69" s="242">
        <f t="shared" si="49"/>
        <v>18.240000000000002</v>
      </c>
      <c r="L69" s="242">
        <f t="shared" si="49"/>
        <v>16</v>
      </c>
      <c r="M69" s="240"/>
      <c r="N69" s="240"/>
      <c r="O69" s="241"/>
      <c r="P69" s="242">
        <f>P42+P63</f>
        <v>0.47999999999999993</v>
      </c>
      <c r="Q69" s="242">
        <f t="shared" ref="Q69:V69" si="50">Q58+Q63</f>
        <v>3.5906000000000002</v>
      </c>
      <c r="R69" s="242">
        <f t="shared" si="50"/>
        <v>10.638999999999999</v>
      </c>
      <c r="S69" s="242">
        <f t="shared" si="50"/>
        <v>11.228599999999998</v>
      </c>
      <c r="T69" s="242">
        <f t="shared" si="50"/>
        <v>10.508599999999998</v>
      </c>
      <c r="U69" s="242">
        <f t="shared" si="50"/>
        <v>7.020999999999999</v>
      </c>
      <c r="V69" s="242">
        <f t="shared" si="50"/>
        <v>5.8209999999999988</v>
      </c>
      <c r="W69" s="242"/>
      <c r="X69" s="240"/>
      <c r="Y69" s="240"/>
      <c r="Z69" s="241"/>
      <c r="AA69" s="242">
        <f>AA42+AA63</f>
        <v>0.47999999999999993</v>
      </c>
      <c r="AB69" s="242">
        <f t="shared" ref="AB69:AG69" si="51">AB58+AB63</f>
        <v>4.12704</v>
      </c>
      <c r="AC69" s="242">
        <f t="shared" si="51"/>
        <v>10.6464</v>
      </c>
      <c r="AD69" s="242">
        <f t="shared" si="51"/>
        <v>11.228159999999999</v>
      </c>
      <c r="AE69" s="242">
        <f t="shared" si="51"/>
        <v>10.508159999999998</v>
      </c>
      <c r="AF69" s="242">
        <f t="shared" si="51"/>
        <v>7.0175999999999989</v>
      </c>
      <c r="AG69" s="242">
        <f t="shared" si="51"/>
        <v>5.8175999999999988</v>
      </c>
      <c r="AH69" s="242"/>
      <c r="AI69" s="240"/>
      <c r="AJ69" s="240"/>
      <c r="AK69" s="241"/>
      <c r="AL69" s="361">
        <f>SUM(AL65:AL67)</f>
        <v>6.9375</v>
      </c>
      <c r="AM69" s="361">
        <f>SUM(AM65:AM67)</f>
        <v>4.8375000000000004</v>
      </c>
      <c r="AN69" s="361">
        <f t="shared" ref="AN69:BR69" si="52">SUM(AN65:AN67)</f>
        <v>4.7458333333333336</v>
      </c>
      <c r="AO69" s="361">
        <f t="shared" si="52"/>
        <v>7.4</v>
      </c>
      <c r="AP69" s="361">
        <f t="shared" si="52"/>
        <v>6.2625000000000002</v>
      </c>
      <c r="AQ69" s="361"/>
      <c r="AR69" s="361"/>
      <c r="AS69" s="361">
        <f t="shared" si="52"/>
        <v>10.1875</v>
      </c>
      <c r="AT69" s="361">
        <f t="shared" si="52"/>
        <v>4.6791666666666671</v>
      </c>
      <c r="AU69" s="361">
        <f t="shared" si="52"/>
        <v>1.6</v>
      </c>
      <c r="AV69" s="361">
        <f t="shared" si="52"/>
        <v>4.2541666666666664</v>
      </c>
      <c r="AW69" s="361">
        <f t="shared" si="52"/>
        <v>4.1875</v>
      </c>
      <c r="AX69" s="361"/>
      <c r="AY69" s="361"/>
      <c r="AZ69" s="361">
        <f t="shared" si="52"/>
        <v>6.7541666666666664</v>
      </c>
      <c r="BA69" s="361">
        <f t="shared" si="52"/>
        <v>-0.98749999999999982</v>
      </c>
      <c r="BB69" s="361">
        <f t="shared" si="52"/>
        <v>5.9083333333333332</v>
      </c>
      <c r="BC69" s="361">
        <f t="shared" si="52"/>
        <v>11.1875</v>
      </c>
      <c r="BD69" s="361">
        <f t="shared" si="52"/>
        <v>10.35</v>
      </c>
      <c r="BE69" s="361"/>
      <c r="BF69" s="361"/>
      <c r="BG69" s="361">
        <f t="shared" si="52"/>
        <v>10.283333333333333</v>
      </c>
      <c r="BH69" s="361">
        <f t="shared" si="52"/>
        <v>11.149999999999999</v>
      </c>
      <c r="BI69" s="361">
        <f t="shared" si="52"/>
        <v>8.1624999999999996</v>
      </c>
      <c r="BJ69" s="361">
        <f t="shared" si="52"/>
        <v>1.6</v>
      </c>
      <c r="BK69" s="361">
        <f t="shared" si="52"/>
        <v>8.8416666666666668</v>
      </c>
      <c r="BL69" s="361"/>
      <c r="BM69" s="361"/>
      <c r="BN69" s="361">
        <f>SUM(BN65:BN67)</f>
        <v>15.591666666666667</v>
      </c>
      <c r="BO69" s="361">
        <f t="shared" si="52"/>
        <v>13.762500000000001</v>
      </c>
      <c r="BP69" s="361"/>
      <c r="BQ69" s="361">
        <f t="shared" si="52"/>
        <v>20.570833333333333</v>
      </c>
      <c r="BR69" s="361">
        <f t="shared" si="52"/>
        <v>14.645833333333334</v>
      </c>
      <c r="BS69" s="361"/>
      <c r="BT69" s="361"/>
      <c r="BU69" s="361">
        <f t="shared" ref="BU69:CF69" si="53">SUM(BU65:BU67)</f>
        <v>13.575000000000001</v>
      </c>
      <c r="BV69" s="361">
        <f t="shared" si="53"/>
        <v>18.283333333333335</v>
      </c>
      <c r="BW69" s="361">
        <f t="shared" si="53"/>
        <v>20.808333333333334</v>
      </c>
      <c r="BX69" s="361">
        <f t="shared" si="53"/>
        <v>17.195833333333333</v>
      </c>
      <c r="BY69" s="361">
        <f t="shared" si="53"/>
        <v>15.266666666666667</v>
      </c>
      <c r="BZ69" s="361"/>
      <c r="CA69" s="361"/>
      <c r="CB69" s="361">
        <f t="shared" si="53"/>
        <v>15.091666666666667</v>
      </c>
      <c r="CC69" s="361">
        <f t="shared" si="53"/>
        <v>13.625</v>
      </c>
      <c r="CD69" s="361">
        <f t="shared" si="53"/>
        <v>10.625</v>
      </c>
      <c r="CE69" s="361">
        <f t="shared" si="53"/>
        <v>2.2000000000000002</v>
      </c>
      <c r="CF69" s="361">
        <f t="shared" si="53"/>
        <v>2.2000000000000002</v>
      </c>
      <c r="CG69" s="328">
        <f t="shared" ref="CG69:CG77" si="54">SUM(AL69:CF69)</f>
        <v>321.78333333333325</v>
      </c>
    </row>
    <row r="70" spans="1:85" s="326" customFormat="1" x14ac:dyDescent="0.25">
      <c r="A70" s="240" t="s">
        <v>1214</v>
      </c>
      <c r="B70" s="240"/>
      <c r="C70" s="240"/>
      <c r="D70" s="241"/>
      <c r="E70" s="241">
        <v>2</v>
      </c>
      <c r="F70" s="241">
        <v>3</v>
      </c>
      <c r="G70" s="241">
        <v>3</v>
      </c>
      <c r="H70" s="241">
        <v>3</v>
      </c>
      <c r="I70" s="241">
        <v>3</v>
      </c>
      <c r="J70" s="241">
        <v>6</v>
      </c>
      <c r="K70" s="241">
        <v>6</v>
      </c>
      <c r="L70" s="241">
        <v>6</v>
      </c>
      <c r="M70" s="240"/>
      <c r="N70" s="240"/>
      <c r="O70" s="240"/>
      <c r="P70" s="241">
        <v>2</v>
      </c>
      <c r="Q70" s="241">
        <v>3</v>
      </c>
      <c r="R70" s="241">
        <v>3</v>
      </c>
      <c r="S70" s="241">
        <v>3</v>
      </c>
      <c r="T70" s="241">
        <v>3</v>
      </c>
      <c r="U70" s="241">
        <v>6</v>
      </c>
      <c r="V70" s="241">
        <v>6</v>
      </c>
      <c r="W70" s="241">
        <v>6</v>
      </c>
      <c r="X70" s="240"/>
      <c r="Y70" s="240"/>
      <c r="Z70" s="240"/>
      <c r="AA70" s="241">
        <v>2</v>
      </c>
      <c r="AB70" s="241">
        <v>3</v>
      </c>
      <c r="AC70" s="241">
        <v>3</v>
      </c>
      <c r="AD70" s="241">
        <v>3</v>
      </c>
      <c r="AE70" s="241">
        <v>3</v>
      </c>
      <c r="AF70" s="241">
        <v>6</v>
      </c>
      <c r="AG70" s="241">
        <v>6</v>
      </c>
      <c r="AH70" s="241">
        <v>6</v>
      </c>
      <c r="AI70" s="240"/>
      <c r="AJ70" s="240"/>
      <c r="AK70" s="319"/>
      <c r="AL70" s="366">
        <v>3</v>
      </c>
      <c r="AM70" s="366">
        <v>3</v>
      </c>
      <c r="AN70" s="366">
        <v>3</v>
      </c>
      <c r="AO70" s="366">
        <v>3</v>
      </c>
      <c r="AP70" s="366">
        <v>3</v>
      </c>
      <c r="AQ70" s="366"/>
      <c r="AR70" s="366"/>
      <c r="AS70" s="366">
        <v>4</v>
      </c>
      <c r="AT70" s="366">
        <v>4</v>
      </c>
      <c r="AU70" s="366">
        <v>4</v>
      </c>
      <c r="AV70" s="366">
        <v>4</v>
      </c>
      <c r="AW70" s="366">
        <v>4</v>
      </c>
      <c r="AX70" s="366"/>
      <c r="AY70" s="366"/>
      <c r="AZ70" s="366">
        <v>4</v>
      </c>
      <c r="BA70" s="366">
        <v>4</v>
      </c>
      <c r="BB70" s="366">
        <v>4</v>
      </c>
      <c r="BC70" s="366">
        <v>4</v>
      </c>
      <c r="BD70" s="366">
        <v>4</v>
      </c>
      <c r="BE70" s="366"/>
      <c r="BF70" s="366"/>
      <c r="BG70" s="366">
        <v>4</v>
      </c>
      <c r="BH70" s="366">
        <v>4</v>
      </c>
      <c r="BI70" s="366">
        <v>4</v>
      </c>
      <c r="BJ70" s="366">
        <v>4</v>
      </c>
      <c r="BK70" s="366">
        <v>4</v>
      </c>
      <c r="BL70" s="366"/>
      <c r="BM70" s="366"/>
      <c r="BN70" s="366">
        <v>7</v>
      </c>
      <c r="BO70" s="366">
        <v>7</v>
      </c>
      <c r="BP70" s="366">
        <v>7</v>
      </c>
      <c r="BQ70" s="366">
        <v>7</v>
      </c>
      <c r="BR70" s="366">
        <v>7</v>
      </c>
      <c r="BS70" s="366"/>
      <c r="BT70" s="366"/>
      <c r="BU70" s="366">
        <v>7</v>
      </c>
      <c r="BV70" s="366">
        <v>7</v>
      </c>
      <c r="BW70" s="366">
        <v>7</v>
      </c>
      <c r="BX70" s="366">
        <v>7</v>
      </c>
      <c r="BY70" s="366">
        <v>7</v>
      </c>
      <c r="BZ70" s="366"/>
      <c r="CA70" s="366"/>
      <c r="CB70" s="366">
        <v>7</v>
      </c>
      <c r="CC70" s="366">
        <v>7</v>
      </c>
      <c r="CD70" s="366">
        <v>7</v>
      </c>
      <c r="CE70" s="366">
        <v>7</v>
      </c>
      <c r="CF70" s="366">
        <v>7</v>
      </c>
      <c r="CG70" s="328">
        <f t="shared" si="54"/>
        <v>180</v>
      </c>
    </row>
    <row r="71" spans="1:85" s="326" customFormat="1" x14ac:dyDescent="0.25">
      <c r="A71" s="329" t="s">
        <v>1215</v>
      </c>
      <c r="B71" s="329"/>
      <c r="C71" s="329"/>
      <c r="D71" s="330"/>
      <c r="E71" s="331">
        <f t="shared" ref="E71:L71" si="55">E69-E70</f>
        <v>1.2000000000000002</v>
      </c>
      <c r="F71" s="331">
        <f t="shared" si="55"/>
        <v>4.5599999999999996</v>
      </c>
      <c r="G71" s="331">
        <f t="shared" si="55"/>
        <v>6.8000000000000007</v>
      </c>
      <c r="H71" s="331">
        <f t="shared" si="55"/>
        <v>8.76</v>
      </c>
      <c r="I71" s="331">
        <f t="shared" si="55"/>
        <v>13</v>
      </c>
      <c r="J71" s="331">
        <f t="shared" si="55"/>
        <v>12</v>
      </c>
      <c r="K71" s="331">
        <f t="shared" si="55"/>
        <v>12.240000000000002</v>
      </c>
      <c r="L71" s="331">
        <f t="shared" si="55"/>
        <v>10</v>
      </c>
      <c r="M71" s="329"/>
      <c r="N71" s="329"/>
      <c r="O71" s="329"/>
      <c r="P71" s="331">
        <f t="shared" ref="P71:W71" si="56">P69-P70</f>
        <v>-1.52</v>
      </c>
      <c r="Q71" s="331">
        <f t="shared" si="56"/>
        <v>0.59060000000000024</v>
      </c>
      <c r="R71" s="331">
        <f t="shared" si="56"/>
        <v>7.6389999999999993</v>
      </c>
      <c r="S71" s="331">
        <f t="shared" si="56"/>
        <v>8.2285999999999984</v>
      </c>
      <c r="T71" s="331">
        <f t="shared" si="56"/>
        <v>7.5085999999999977</v>
      </c>
      <c r="U71" s="331">
        <f t="shared" si="56"/>
        <v>1.020999999999999</v>
      </c>
      <c r="V71" s="331">
        <f t="shared" si="56"/>
        <v>-0.17900000000000116</v>
      </c>
      <c r="W71" s="331">
        <f t="shared" si="56"/>
        <v>-6</v>
      </c>
      <c r="X71" s="329"/>
      <c r="Y71" s="329"/>
      <c r="Z71" s="329"/>
      <c r="AA71" s="331">
        <f t="shared" ref="AA71:AH71" si="57">AA69-AA70</f>
        <v>-1.52</v>
      </c>
      <c r="AB71" s="331">
        <f t="shared" si="57"/>
        <v>1.12704</v>
      </c>
      <c r="AC71" s="331">
        <f t="shared" si="57"/>
        <v>7.6463999999999999</v>
      </c>
      <c r="AD71" s="331">
        <f t="shared" si="57"/>
        <v>8.228159999999999</v>
      </c>
      <c r="AE71" s="331">
        <f t="shared" si="57"/>
        <v>7.5081599999999984</v>
      </c>
      <c r="AF71" s="331">
        <f t="shared" si="57"/>
        <v>1.0175999999999989</v>
      </c>
      <c r="AG71" s="331">
        <f t="shared" si="57"/>
        <v>-0.18240000000000123</v>
      </c>
      <c r="AH71" s="331">
        <f t="shared" si="57"/>
        <v>-6</v>
      </c>
      <c r="AI71" s="329"/>
      <c r="AJ71" s="329"/>
      <c r="AK71" s="332"/>
      <c r="AL71" s="367">
        <f>AL66-AL70</f>
        <v>2.3499999999999996</v>
      </c>
      <c r="AM71" s="367">
        <f>AM66-AM70</f>
        <v>0.75</v>
      </c>
      <c r="AN71" s="367">
        <f>AN66-AN70</f>
        <v>0.25</v>
      </c>
      <c r="AO71" s="367">
        <f>AO66-AO70</f>
        <v>2</v>
      </c>
      <c r="AP71" s="367">
        <f>AP66-AP70</f>
        <v>1.25</v>
      </c>
      <c r="AQ71" s="367"/>
      <c r="AR71" s="367"/>
      <c r="AS71" s="367">
        <f>AS66-AS70</f>
        <v>2.95</v>
      </c>
      <c r="AT71" s="367">
        <f>AT66-AT70</f>
        <v>-0.54999999999999982</v>
      </c>
      <c r="AU71" s="367">
        <f>AU66-AU70</f>
        <v>-2.8</v>
      </c>
      <c r="AV71" s="367">
        <f>AV66-AV70</f>
        <v>-1.0499999999999998</v>
      </c>
      <c r="AW71" s="367">
        <f>AW66-AW70</f>
        <v>-1.0499999999999998</v>
      </c>
      <c r="AX71" s="367"/>
      <c r="AY71" s="367"/>
      <c r="AZ71" s="367">
        <f>AZ66-AZ70</f>
        <v>0.95000000000000018</v>
      </c>
      <c r="BA71" s="367">
        <f>BA66-BA70</f>
        <v>-4.55</v>
      </c>
      <c r="BB71" s="367">
        <f>BB66-BB70</f>
        <v>-0.29999999999999982</v>
      </c>
      <c r="BC71" s="367">
        <f t="shared" ref="BC71:BR71" si="58">BC66-BC70</f>
        <v>3.45</v>
      </c>
      <c r="BD71" s="367">
        <f t="shared" si="58"/>
        <v>4.1999999999999993</v>
      </c>
      <c r="BE71" s="367"/>
      <c r="BF71" s="367"/>
      <c r="BG71" s="367">
        <f t="shared" si="58"/>
        <v>3.2</v>
      </c>
      <c r="BH71" s="367">
        <f t="shared" si="58"/>
        <v>4.1999999999999993</v>
      </c>
      <c r="BI71" s="367">
        <f t="shared" si="58"/>
        <v>2.4500000000000002</v>
      </c>
      <c r="BJ71" s="367">
        <f t="shared" si="58"/>
        <v>-2.8</v>
      </c>
      <c r="BK71" s="367">
        <f t="shared" si="58"/>
        <v>2.2000000000000002</v>
      </c>
      <c r="BL71" s="367"/>
      <c r="BM71" s="367"/>
      <c r="BN71" s="367">
        <f t="shared" si="58"/>
        <v>3.3000000000000007</v>
      </c>
      <c r="BO71" s="367">
        <f t="shared" si="58"/>
        <v>4.0500000000000007</v>
      </c>
      <c r="BP71" s="367"/>
      <c r="BQ71" s="367">
        <f t="shared" si="58"/>
        <v>8.5500000000000007</v>
      </c>
      <c r="BR71" s="367">
        <f t="shared" si="58"/>
        <v>3.0500000000000007</v>
      </c>
      <c r="BS71" s="367"/>
      <c r="BT71" s="367"/>
      <c r="BU71" s="367">
        <f t="shared" ref="BU71:CF71" si="59">BU66-BU70</f>
        <v>2.3000000000000007</v>
      </c>
      <c r="BV71" s="367">
        <f t="shared" si="59"/>
        <v>5.8000000000000007</v>
      </c>
      <c r="BW71" s="367">
        <f t="shared" si="59"/>
        <v>8.3000000000000007</v>
      </c>
      <c r="BX71" s="367">
        <f t="shared" si="59"/>
        <v>5.0500000000000007</v>
      </c>
      <c r="BY71" s="367">
        <f t="shared" si="59"/>
        <v>4.3000000000000007</v>
      </c>
      <c r="BZ71" s="367"/>
      <c r="CA71" s="367"/>
      <c r="CB71" s="367">
        <f t="shared" si="59"/>
        <v>3.3000000000000007</v>
      </c>
      <c r="CC71" s="367">
        <f t="shared" si="59"/>
        <v>3.3000000000000007</v>
      </c>
      <c r="CD71" s="367">
        <f t="shared" si="59"/>
        <v>0.79999999999999982</v>
      </c>
      <c r="CE71" s="367">
        <f t="shared" si="59"/>
        <v>-5.2</v>
      </c>
      <c r="CF71" s="367">
        <f t="shared" si="59"/>
        <v>-5.2</v>
      </c>
      <c r="CG71" s="328">
        <f t="shared" si="54"/>
        <v>58.799999999999969</v>
      </c>
    </row>
    <row r="72" spans="1:85" s="326" customFormat="1" x14ac:dyDescent="0.25">
      <c r="A72" s="240" t="s">
        <v>1216</v>
      </c>
      <c r="B72" s="240"/>
      <c r="C72" s="240"/>
      <c r="D72" s="241"/>
      <c r="E72" s="241">
        <v>2</v>
      </c>
      <c r="F72" s="241">
        <v>3</v>
      </c>
      <c r="G72" s="241">
        <v>3</v>
      </c>
      <c r="H72" s="241">
        <v>3</v>
      </c>
      <c r="I72" s="241">
        <v>3</v>
      </c>
      <c r="J72" s="241">
        <v>6</v>
      </c>
      <c r="K72" s="241">
        <v>6</v>
      </c>
      <c r="L72" s="241">
        <v>6</v>
      </c>
      <c r="M72" s="240"/>
      <c r="N72" s="240"/>
      <c r="O72" s="240"/>
      <c r="P72" s="241">
        <v>2</v>
      </c>
      <c r="Q72" s="241">
        <v>3</v>
      </c>
      <c r="R72" s="241">
        <v>3</v>
      </c>
      <c r="S72" s="241">
        <v>3</v>
      </c>
      <c r="T72" s="241">
        <v>3</v>
      </c>
      <c r="U72" s="241">
        <v>6</v>
      </c>
      <c r="V72" s="241">
        <v>6</v>
      </c>
      <c r="W72" s="241">
        <v>6</v>
      </c>
      <c r="X72" s="240"/>
      <c r="Y72" s="240"/>
      <c r="Z72" s="240"/>
      <c r="AA72" s="241">
        <v>2</v>
      </c>
      <c r="AB72" s="241">
        <v>3</v>
      </c>
      <c r="AC72" s="241">
        <v>3</v>
      </c>
      <c r="AD72" s="241">
        <v>3</v>
      </c>
      <c r="AE72" s="241">
        <v>3</v>
      </c>
      <c r="AF72" s="241">
        <v>6</v>
      </c>
      <c r="AG72" s="241">
        <v>6</v>
      </c>
      <c r="AH72" s="241">
        <v>6</v>
      </c>
      <c r="AI72" s="240"/>
      <c r="AJ72" s="240"/>
      <c r="AK72" s="319"/>
      <c r="AL72" s="368">
        <v>2</v>
      </c>
      <c r="AM72" s="368">
        <v>2</v>
      </c>
      <c r="AN72" s="368">
        <v>2</v>
      </c>
      <c r="AO72" s="368">
        <v>2</v>
      </c>
      <c r="AP72" s="368">
        <v>2</v>
      </c>
      <c r="AQ72" s="368"/>
      <c r="AR72" s="368"/>
      <c r="AS72" s="368">
        <v>2</v>
      </c>
      <c r="AT72" s="368">
        <v>2</v>
      </c>
      <c r="AU72" s="368">
        <v>2</v>
      </c>
      <c r="AV72" s="368">
        <v>2</v>
      </c>
      <c r="AW72" s="368">
        <v>2</v>
      </c>
      <c r="AX72" s="368"/>
      <c r="AY72" s="368"/>
      <c r="AZ72" s="368">
        <v>2</v>
      </c>
      <c r="BA72" s="368">
        <v>2</v>
      </c>
      <c r="BB72" s="368">
        <v>2</v>
      </c>
      <c r="BC72" s="368">
        <v>2</v>
      </c>
      <c r="BD72" s="368">
        <v>2</v>
      </c>
      <c r="BE72" s="368"/>
      <c r="BF72" s="368"/>
      <c r="BG72" s="368">
        <v>2</v>
      </c>
      <c r="BH72" s="368">
        <v>2</v>
      </c>
      <c r="BI72" s="368">
        <v>2</v>
      </c>
      <c r="BJ72" s="368">
        <v>2</v>
      </c>
      <c r="BK72" s="368">
        <v>2</v>
      </c>
      <c r="BL72" s="368"/>
      <c r="BM72" s="368"/>
      <c r="BN72" s="368">
        <v>2</v>
      </c>
      <c r="BO72" s="368">
        <v>2</v>
      </c>
      <c r="BP72" s="368"/>
      <c r="BQ72" s="368">
        <v>2</v>
      </c>
      <c r="BR72" s="368">
        <v>2</v>
      </c>
      <c r="BS72" s="368"/>
      <c r="BT72" s="368"/>
      <c r="BU72" s="368">
        <v>2</v>
      </c>
      <c r="BV72" s="368">
        <v>2</v>
      </c>
      <c r="BW72" s="368">
        <v>2</v>
      </c>
      <c r="BX72" s="368">
        <v>2</v>
      </c>
      <c r="BY72" s="368">
        <v>2</v>
      </c>
      <c r="BZ72" s="368"/>
      <c r="CA72" s="368"/>
      <c r="CB72" s="368">
        <v>2</v>
      </c>
      <c r="CC72" s="368">
        <v>2</v>
      </c>
      <c r="CD72" s="368">
        <v>2</v>
      </c>
      <c r="CE72" s="368">
        <v>2</v>
      </c>
      <c r="CF72" s="368">
        <v>2</v>
      </c>
      <c r="CG72" s="328">
        <f t="shared" si="54"/>
        <v>68</v>
      </c>
    </row>
    <row r="73" spans="1:85" s="326" customFormat="1" x14ac:dyDescent="0.25">
      <c r="A73" s="329" t="s">
        <v>1217</v>
      </c>
      <c r="B73" s="329"/>
      <c r="C73" s="329"/>
      <c r="D73" s="330"/>
      <c r="E73" s="331">
        <f t="shared" ref="E73:L73" si="60">E71-E72</f>
        <v>-0.79999999999999982</v>
      </c>
      <c r="F73" s="331">
        <f t="shared" si="60"/>
        <v>1.5599999999999996</v>
      </c>
      <c r="G73" s="331">
        <f t="shared" si="60"/>
        <v>3.8000000000000007</v>
      </c>
      <c r="H73" s="331">
        <f t="shared" si="60"/>
        <v>5.76</v>
      </c>
      <c r="I73" s="331">
        <f t="shared" si="60"/>
        <v>10</v>
      </c>
      <c r="J73" s="331">
        <f t="shared" si="60"/>
        <v>6</v>
      </c>
      <c r="K73" s="331">
        <f t="shared" si="60"/>
        <v>6.240000000000002</v>
      </c>
      <c r="L73" s="331">
        <f t="shared" si="60"/>
        <v>4</v>
      </c>
      <c r="M73" s="329"/>
      <c r="N73" s="329"/>
      <c r="O73" s="329"/>
      <c r="P73" s="331">
        <f t="shared" ref="P73:W73" si="61">P71-P72</f>
        <v>-3.52</v>
      </c>
      <c r="Q73" s="331">
        <f t="shared" si="61"/>
        <v>-2.4093999999999998</v>
      </c>
      <c r="R73" s="331">
        <f t="shared" si="61"/>
        <v>4.6389999999999993</v>
      </c>
      <c r="S73" s="331">
        <f t="shared" si="61"/>
        <v>5.2285999999999984</v>
      </c>
      <c r="T73" s="331">
        <f t="shared" si="61"/>
        <v>4.5085999999999977</v>
      </c>
      <c r="U73" s="331">
        <f t="shared" si="61"/>
        <v>-4.979000000000001</v>
      </c>
      <c r="V73" s="331">
        <f t="shared" si="61"/>
        <v>-6.1790000000000012</v>
      </c>
      <c r="W73" s="331">
        <f t="shared" si="61"/>
        <v>-12</v>
      </c>
      <c r="X73" s="329"/>
      <c r="Y73" s="329"/>
      <c r="Z73" s="329"/>
      <c r="AA73" s="331">
        <f t="shared" ref="AA73:AH73" si="62">AA71-AA72</f>
        <v>-3.52</v>
      </c>
      <c r="AB73" s="331">
        <f t="shared" si="62"/>
        <v>-1.87296</v>
      </c>
      <c r="AC73" s="331">
        <f t="shared" si="62"/>
        <v>4.6463999999999999</v>
      </c>
      <c r="AD73" s="331">
        <f t="shared" si="62"/>
        <v>5.228159999999999</v>
      </c>
      <c r="AE73" s="331">
        <f t="shared" si="62"/>
        <v>4.5081599999999984</v>
      </c>
      <c r="AF73" s="331">
        <f t="shared" si="62"/>
        <v>-4.9824000000000011</v>
      </c>
      <c r="AG73" s="331">
        <f t="shared" si="62"/>
        <v>-6.1824000000000012</v>
      </c>
      <c r="AH73" s="331">
        <f t="shared" si="62"/>
        <v>-12</v>
      </c>
      <c r="AI73" s="329"/>
      <c r="AJ73" s="329"/>
      <c r="AK73" s="332"/>
      <c r="AL73" s="369">
        <v>1</v>
      </c>
      <c r="AM73" s="369">
        <v>1</v>
      </c>
      <c r="AN73" s="369">
        <v>1</v>
      </c>
      <c r="AO73" s="369">
        <v>1</v>
      </c>
      <c r="AP73" s="369">
        <v>1</v>
      </c>
      <c r="AQ73" s="369"/>
      <c r="AR73" s="369"/>
      <c r="AS73" s="369">
        <v>1</v>
      </c>
      <c r="AT73" s="369">
        <v>1</v>
      </c>
      <c r="AU73" s="369">
        <v>1</v>
      </c>
      <c r="AV73" s="369">
        <f t="shared" ref="AN73:BR73" si="63">AV67-AV72</f>
        <v>-1.1333333333333333</v>
      </c>
      <c r="AW73" s="369">
        <f t="shared" si="63"/>
        <v>-1.2</v>
      </c>
      <c r="AX73" s="369"/>
      <c r="AY73" s="369"/>
      <c r="AZ73" s="369">
        <f t="shared" si="63"/>
        <v>-1.1333333333333333</v>
      </c>
      <c r="BA73" s="369">
        <f t="shared" si="63"/>
        <v>-2</v>
      </c>
      <c r="BB73" s="369">
        <f t="shared" si="63"/>
        <v>-0.66666666666666652</v>
      </c>
      <c r="BC73" s="369">
        <f t="shared" si="63"/>
        <v>-0.20000000000000018</v>
      </c>
      <c r="BD73" s="369">
        <f t="shared" si="63"/>
        <v>-1.6</v>
      </c>
      <c r="BE73" s="369"/>
      <c r="BF73" s="369"/>
      <c r="BG73" s="369">
        <f t="shared" si="63"/>
        <v>-0.66666666666666652</v>
      </c>
      <c r="BH73" s="369">
        <f t="shared" si="63"/>
        <v>-0.79999999999999982</v>
      </c>
      <c r="BI73" s="369">
        <f t="shared" si="63"/>
        <v>-1.6</v>
      </c>
      <c r="BJ73" s="369">
        <f t="shared" si="63"/>
        <v>-1.6</v>
      </c>
      <c r="BK73" s="369">
        <f t="shared" si="63"/>
        <v>-0.73333333333333339</v>
      </c>
      <c r="BL73" s="369"/>
      <c r="BM73" s="369"/>
      <c r="BN73" s="369">
        <f t="shared" si="63"/>
        <v>0.66666666666666652</v>
      </c>
      <c r="BO73" s="369">
        <f t="shared" si="63"/>
        <v>-1.6</v>
      </c>
      <c r="BP73" s="369"/>
      <c r="BQ73" s="369">
        <f t="shared" si="63"/>
        <v>-0.66666666666666652</v>
      </c>
      <c r="BR73" s="369">
        <f t="shared" si="63"/>
        <v>0.53333333333333321</v>
      </c>
      <c r="BS73" s="369"/>
      <c r="BT73" s="369"/>
      <c r="BU73" s="369">
        <f t="shared" ref="BU73:CF73" si="64">BU67-BU72</f>
        <v>0.39999999999999991</v>
      </c>
      <c r="BV73" s="369">
        <f t="shared" si="64"/>
        <v>0.73333333333333339</v>
      </c>
      <c r="BW73" s="369">
        <f t="shared" si="64"/>
        <v>0.1333333333333333</v>
      </c>
      <c r="BX73" s="369">
        <f t="shared" si="64"/>
        <v>0.33333333333333348</v>
      </c>
      <c r="BY73" s="369">
        <f t="shared" si="64"/>
        <v>-0.53333333333333321</v>
      </c>
      <c r="BZ73" s="369"/>
      <c r="CA73" s="369"/>
      <c r="CB73" s="369">
        <f t="shared" si="64"/>
        <v>0.66666666666666652</v>
      </c>
      <c r="CC73" s="369">
        <f t="shared" si="64"/>
        <v>-0.79999999999999982</v>
      </c>
      <c r="CD73" s="369">
        <f t="shared" si="64"/>
        <v>-0.8</v>
      </c>
      <c r="CE73" s="369">
        <f t="shared" si="64"/>
        <v>-1.6</v>
      </c>
      <c r="CF73" s="369">
        <f t="shared" si="64"/>
        <v>-1.6</v>
      </c>
      <c r="CG73" s="328">
        <f t="shared" si="54"/>
        <v>-9.4666666666666632</v>
      </c>
    </row>
    <row r="74" spans="1:85" s="326" customFormat="1" x14ac:dyDescent="0.25">
      <c r="A74" s="240" t="s">
        <v>1218</v>
      </c>
      <c r="B74" s="240"/>
      <c r="C74" s="240"/>
      <c r="D74" s="241"/>
      <c r="E74" s="241">
        <v>2</v>
      </c>
      <c r="F74" s="241">
        <v>3</v>
      </c>
      <c r="G74" s="241">
        <v>3</v>
      </c>
      <c r="H74" s="241">
        <v>3</v>
      </c>
      <c r="I74" s="241">
        <v>3</v>
      </c>
      <c r="J74" s="241">
        <v>6</v>
      </c>
      <c r="K74" s="241">
        <v>6</v>
      </c>
      <c r="L74" s="241">
        <v>6</v>
      </c>
      <c r="M74" s="240"/>
      <c r="N74" s="240"/>
      <c r="O74" s="240"/>
      <c r="P74" s="241">
        <v>2</v>
      </c>
      <c r="Q74" s="241">
        <v>3</v>
      </c>
      <c r="R74" s="241">
        <v>3</v>
      </c>
      <c r="S74" s="241">
        <v>3</v>
      </c>
      <c r="T74" s="241">
        <v>3</v>
      </c>
      <c r="U74" s="241">
        <v>6</v>
      </c>
      <c r="V74" s="241">
        <v>6</v>
      </c>
      <c r="W74" s="241">
        <v>6</v>
      </c>
      <c r="X74" s="240"/>
      <c r="Y74" s="240"/>
      <c r="Z74" s="240"/>
      <c r="AA74" s="241">
        <v>2</v>
      </c>
      <c r="AB74" s="241">
        <v>3</v>
      </c>
      <c r="AC74" s="241">
        <v>3</v>
      </c>
      <c r="AD74" s="241">
        <v>3</v>
      </c>
      <c r="AE74" s="241">
        <v>3</v>
      </c>
      <c r="AF74" s="241">
        <v>6</v>
      </c>
      <c r="AG74" s="241">
        <v>6</v>
      </c>
      <c r="AH74" s="241">
        <v>6</v>
      </c>
      <c r="AI74" s="240"/>
      <c r="AJ74" s="240"/>
      <c r="AK74" s="319"/>
      <c r="AL74" s="368">
        <v>1</v>
      </c>
      <c r="AM74" s="368">
        <v>1</v>
      </c>
      <c r="AN74" s="368">
        <v>1</v>
      </c>
      <c r="AO74" s="368">
        <v>1</v>
      </c>
      <c r="AP74" s="368">
        <v>1</v>
      </c>
      <c r="AQ74" s="368"/>
      <c r="AR74" s="368"/>
      <c r="AS74" s="368">
        <v>1</v>
      </c>
      <c r="AT74" s="368">
        <v>1</v>
      </c>
      <c r="AU74" s="368">
        <v>1</v>
      </c>
      <c r="AV74" s="368">
        <v>1</v>
      </c>
      <c r="AW74" s="368">
        <v>1</v>
      </c>
      <c r="AX74" s="368"/>
      <c r="AY74" s="368"/>
      <c r="AZ74" s="368">
        <v>1</v>
      </c>
      <c r="BA74" s="368">
        <v>1</v>
      </c>
      <c r="BB74" s="368">
        <v>1</v>
      </c>
      <c r="BC74" s="368">
        <v>1</v>
      </c>
      <c r="BD74" s="368">
        <v>1</v>
      </c>
      <c r="BE74" s="368"/>
      <c r="BF74" s="368"/>
      <c r="BG74" s="368">
        <v>1</v>
      </c>
      <c r="BH74" s="368">
        <v>1</v>
      </c>
      <c r="BI74" s="368">
        <v>1</v>
      </c>
      <c r="BJ74" s="368">
        <v>1</v>
      </c>
      <c r="BK74" s="368">
        <v>1</v>
      </c>
      <c r="BL74" s="368"/>
      <c r="BM74" s="368"/>
      <c r="BN74" s="368">
        <v>1</v>
      </c>
      <c r="BO74" s="368">
        <v>1</v>
      </c>
      <c r="BP74" s="368"/>
      <c r="BQ74" s="368">
        <v>1</v>
      </c>
      <c r="BR74" s="368">
        <v>1</v>
      </c>
      <c r="BS74" s="368"/>
      <c r="BT74" s="368"/>
      <c r="BU74" s="368">
        <v>1</v>
      </c>
      <c r="BV74" s="368">
        <v>1</v>
      </c>
      <c r="BW74" s="368">
        <v>1</v>
      </c>
      <c r="BX74" s="368">
        <v>1</v>
      </c>
      <c r="BY74" s="368">
        <v>1</v>
      </c>
      <c r="BZ74" s="368"/>
      <c r="CA74" s="368"/>
      <c r="CB74" s="368">
        <v>1</v>
      </c>
      <c r="CC74" s="368">
        <v>1</v>
      </c>
      <c r="CD74" s="368">
        <v>1</v>
      </c>
      <c r="CE74" s="368">
        <v>1</v>
      </c>
      <c r="CF74" s="368">
        <v>1</v>
      </c>
      <c r="CG74" s="328">
        <f t="shared" si="54"/>
        <v>34</v>
      </c>
    </row>
    <row r="75" spans="1:85" s="326" customFormat="1" x14ac:dyDescent="0.25">
      <c r="A75" s="329" t="s">
        <v>1219</v>
      </c>
      <c r="B75" s="329"/>
      <c r="C75" s="329"/>
      <c r="D75" s="330"/>
      <c r="E75" s="331">
        <f t="shared" ref="E75:L75" si="65">E73-E74</f>
        <v>-2.8</v>
      </c>
      <c r="F75" s="331">
        <f t="shared" si="65"/>
        <v>-1.4400000000000004</v>
      </c>
      <c r="G75" s="331">
        <f t="shared" si="65"/>
        <v>0.80000000000000071</v>
      </c>
      <c r="H75" s="331">
        <f t="shared" si="65"/>
        <v>2.76</v>
      </c>
      <c r="I75" s="331">
        <f t="shared" si="65"/>
        <v>7</v>
      </c>
      <c r="J75" s="331">
        <f t="shared" si="65"/>
        <v>0</v>
      </c>
      <c r="K75" s="331">
        <f t="shared" si="65"/>
        <v>0.24000000000000199</v>
      </c>
      <c r="L75" s="331">
        <f t="shared" si="65"/>
        <v>-2</v>
      </c>
      <c r="M75" s="329"/>
      <c r="N75" s="329"/>
      <c r="O75" s="329"/>
      <c r="P75" s="331">
        <f t="shared" ref="P75:W75" si="66">P73-P74</f>
        <v>-5.52</v>
      </c>
      <c r="Q75" s="331">
        <f t="shared" si="66"/>
        <v>-5.4093999999999998</v>
      </c>
      <c r="R75" s="331">
        <f t="shared" si="66"/>
        <v>1.6389999999999993</v>
      </c>
      <c r="S75" s="331">
        <f t="shared" si="66"/>
        <v>2.2285999999999984</v>
      </c>
      <c r="T75" s="331">
        <f t="shared" si="66"/>
        <v>1.5085999999999977</v>
      </c>
      <c r="U75" s="331">
        <f t="shared" si="66"/>
        <v>-10.979000000000001</v>
      </c>
      <c r="V75" s="331">
        <f t="shared" si="66"/>
        <v>-12.179000000000002</v>
      </c>
      <c r="W75" s="331">
        <f t="shared" si="66"/>
        <v>-18</v>
      </c>
      <c r="X75" s="329"/>
      <c r="Y75" s="329"/>
      <c r="Z75" s="329"/>
      <c r="AA75" s="331">
        <f t="shared" ref="AA75:AH75" si="67">AA73-AA74</f>
        <v>-5.52</v>
      </c>
      <c r="AB75" s="331">
        <f t="shared" si="67"/>
        <v>-4.87296</v>
      </c>
      <c r="AC75" s="331">
        <f t="shared" si="67"/>
        <v>1.6463999999999999</v>
      </c>
      <c r="AD75" s="331">
        <f t="shared" si="67"/>
        <v>2.228159999999999</v>
      </c>
      <c r="AE75" s="331">
        <f t="shared" si="67"/>
        <v>1.5081599999999984</v>
      </c>
      <c r="AF75" s="331">
        <f t="shared" si="67"/>
        <v>-10.982400000000002</v>
      </c>
      <c r="AG75" s="331">
        <f t="shared" si="67"/>
        <v>-12.182400000000001</v>
      </c>
      <c r="AH75" s="331">
        <f t="shared" si="67"/>
        <v>-18</v>
      </c>
      <c r="AI75" s="329"/>
      <c r="AJ75" s="329"/>
      <c r="AK75" s="332"/>
      <c r="AL75" s="369">
        <f>AL65-AL74</f>
        <v>0.1875</v>
      </c>
      <c r="AM75" s="369">
        <f>AM65-AM74</f>
        <v>-0.3125</v>
      </c>
      <c r="AN75" s="369">
        <f>AN65-AN74</f>
        <v>-0.4375</v>
      </c>
      <c r="AO75" s="369">
        <f>AO65-AO74</f>
        <v>0</v>
      </c>
      <c r="AP75" s="369">
        <f>AP65-AP74</f>
        <v>-0.1875</v>
      </c>
      <c r="AQ75" s="369"/>
      <c r="AR75" s="369"/>
      <c r="AS75" s="369">
        <f>AS65-AS74</f>
        <v>0.4375</v>
      </c>
      <c r="AT75" s="369">
        <f>AT65-AT74</f>
        <v>-0.4375</v>
      </c>
      <c r="AU75" s="369">
        <f>AU65-AU74</f>
        <v>-1</v>
      </c>
      <c r="AV75" s="369">
        <f>AV65-AV74</f>
        <v>-0.5625</v>
      </c>
      <c r="AW75" s="369">
        <f>AW65-AW74</f>
        <v>-0.5625</v>
      </c>
      <c r="AX75" s="369"/>
      <c r="AY75" s="369"/>
      <c r="AZ75" s="369">
        <f>AZ65-AZ74</f>
        <v>-6.25E-2</v>
      </c>
      <c r="BA75" s="369">
        <f>BA65-BA74</f>
        <v>-1.4375</v>
      </c>
      <c r="BB75" s="369">
        <f>BB65-BB74</f>
        <v>-0.125</v>
      </c>
      <c r="BC75" s="369">
        <f>BC65-BC74</f>
        <v>0.9375</v>
      </c>
      <c r="BD75" s="369">
        <f>BD65-BD74</f>
        <v>0.75</v>
      </c>
      <c r="BE75" s="369"/>
      <c r="BF75" s="369"/>
      <c r="BG75" s="369">
        <f>BG65-BG74</f>
        <v>0.75</v>
      </c>
      <c r="BH75" s="369">
        <f>BH65-BH74</f>
        <v>0.75</v>
      </c>
      <c r="BI75" s="369">
        <f>BI65-BI74</f>
        <v>0.3125</v>
      </c>
      <c r="BJ75" s="369">
        <f t="shared" ref="BJ75:BK75" si="68">BJ65-BJ74</f>
        <v>-1</v>
      </c>
      <c r="BK75" s="369">
        <f t="shared" si="68"/>
        <v>0.375</v>
      </c>
      <c r="BL75" s="369"/>
      <c r="BM75" s="369"/>
      <c r="BN75" s="369">
        <f t="shared" ref="BN75:BO75" si="69">BN65-BN74</f>
        <v>1.625</v>
      </c>
      <c r="BO75" s="369">
        <f t="shared" si="69"/>
        <v>1.3125</v>
      </c>
      <c r="BP75" s="369"/>
      <c r="BQ75" s="369">
        <f t="shared" ref="BQ75:BR75" si="70">BQ65-BQ74</f>
        <v>2.6875</v>
      </c>
      <c r="BR75" s="369">
        <f t="shared" si="70"/>
        <v>1.0625</v>
      </c>
      <c r="BS75" s="369"/>
      <c r="BT75" s="369"/>
      <c r="BU75" s="369">
        <f t="shared" ref="BU75:CF75" si="71">BU65-BU74</f>
        <v>0.875</v>
      </c>
      <c r="BV75" s="369">
        <f t="shared" si="71"/>
        <v>1.75</v>
      </c>
      <c r="BW75" s="369">
        <f t="shared" si="71"/>
        <v>2.375</v>
      </c>
      <c r="BX75" s="369">
        <f t="shared" si="71"/>
        <v>1.8125</v>
      </c>
      <c r="BY75" s="369">
        <f t="shared" si="71"/>
        <v>1.5</v>
      </c>
      <c r="BZ75" s="369"/>
      <c r="CA75" s="369"/>
      <c r="CB75" s="369">
        <f t="shared" si="71"/>
        <v>1.125</v>
      </c>
      <c r="CC75" s="369">
        <f t="shared" si="71"/>
        <v>1.125</v>
      </c>
      <c r="CD75" s="369">
        <f t="shared" si="71"/>
        <v>0.625</v>
      </c>
      <c r="CE75" s="369">
        <f t="shared" si="71"/>
        <v>-1</v>
      </c>
      <c r="CF75" s="369">
        <f t="shared" si="71"/>
        <v>-1</v>
      </c>
      <c r="CG75" s="328">
        <f t="shared" si="54"/>
        <v>14.25</v>
      </c>
    </row>
    <row r="76" spans="1:85" s="326" customFormat="1" x14ac:dyDescent="0.25">
      <c r="A76" s="240" t="s">
        <v>1226</v>
      </c>
      <c r="B76" s="312"/>
      <c r="C76" s="312"/>
      <c r="D76" s="333"/>
      <c r="E76" s="312"/>
      <c r="F76" s="312"/>
      <c r="G76" s="312"/>
      <c r="H76" s="312"/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312"/>
      <c r="V76" s="312"/>
      <c r="W76" s="312"/>
      <c r="X76" s="312"/>
      <c r="Y76" s="312"/>
      <c r="Z76" s="312"/>
      <c r="AA76" s="312"/>
      <c r="AB76" s="312"/>
      <c r="AC76" s="312"/>
      <c r="AD76" s="312"/>
      <c r="AE76" s="312"/>
      <c r="AF76" s="312"/>
      <c r="AG76" s="312"/>
      <c r="AH76" s="312"/>
      <c r="AI76" s="312"/>
      <c r="AJ76" s="312"/>
      <c r="AK76" s="311"/>
      <c r="AL76" s="370">
        <f>SUM(AL70,AL72,AL74)</f>
        <v>6</v>
      </c>
      <c r="AM76" s="370">
        <f>SUM(AM70,AM72,AM74)</f>
        <v>6</v>
      </c>
      <c r="AN76" s="370">
        <f t="shared" ref="AN76:BR76" si="72">SUM(AN70,AN72,AN74)</f>
        <v>6</v>
      </c>
      <c r="AO76" s="370">
        <f t="shared" si="72"/>
        <v>6</v>
      </c>
      <c r="AP76" s="370">
        <f t="shared" si="72"/>
        <v>6</v>
      </c>
      <c r="AQ76" s="365"/>
      <c r="AR76" s="365"/>
      <c r="AS76" s="370">
        <f t="shared" si="72"/>
        <v>7</v>
      </c>
      <c r="AT76" s="370">
        <f t="shared" si="72"/>
        <v>7</v>
      </c>
      <c r="AU76" s="370">
        <f t="shared" si="72"/>
        <v>7</v>
      </c>
      <c r="AV76" s="370">
        <f t="shared" si="72"/>
        <v>7</v>
      </c>
      <c r="AW76" s="370">
        <f t="shared" si="72"/>
        <v>7</v>
      </c>
      <c r="AX76" s="365"/>
      <c r="AY76" s="365"/>
      <c r="AZ76" s="370">
        <f t="shared" si="72"/>
        <v>7</v>
      </c>
      <c r="BA76" s="370">
        <f t="shared" si="72"/>
        <v>7</v>
      </c>
      <c r="BB76" s="370">
        <f t="shared" si="72"/>
        <v>7</v>
      </c>
      <c r="BC76" s="370">
        <f t="shared" si="72"/>
        <v>7</v>
      </c>
      <c r="BD76" s="370">
        <f t="shared" si="72"/>
        <v>7</v>
      </c>
      <c r="BE76" s="365"/>
      <c r="BF76" s="365"/>
      <c r="BG76" s="370">
        <f t="shared" si="72"/>
        <v>7</v>
      </c>
      <c r="BH76" s="370">
        <f t="shared" si="72"/>
        <v>7</v>
      </c>
      <c r="BI76" s="370">
        <f t="shared" si="72"/>
        <v>7</v>
      </c>
      <c r="BJ76" s="370">
        <f t="shared" si="72"/>
        <v>7</v>
      </c>
      <c r="BK76" s="370">
        <f t="shared" si="72"/>
        <v>7</v>
      </c>
      <c r="BL76" s="365"/>
      <c r="BM76" s="365"/>
      <c r="BN76" s="370">
        <f t="shared" si="72"/>
        <v>10</v>
      </c>
      <c r="BO76" s="370">
        <f t="shared" si="72"/>
        <v>10</v>
      </c>
      <c r="BP76" s="365"/>
      <c r="BQ76" s="370">
        <f t="shared" si="72"/>
        <v>10</v>
      </c>
      <c r="BR76" s="370">
        <f t="shared" si="72"/>
        <v>10</v>
      </c>
      <c r="BS76" s="370"/>
      <c r="BT76" s="370"/>
      <c r="BU76" s="370">
        <f t="shared" ref="BU76:CF76" si="73">SUM(BU70,BU72,BU74)</f>
        <v>10</v>
      </c>
      <c r="BV76" s="370">
        <f t="shared" si="73"/>
        <v>10</v>
      </c>
      <c r="BW76" s="370">
        <f t="shared" si="73"/>
        <v>10</v>
      </c>
      <c r="BX76" s="370">
        <f t="shared" si="73"/>
        <v>10</v>
      </c>
      <c r="BY76" s="370">
        <f t="shared" si="73"/>
        <v>10</v>
      </c>
      <c r="BZ76" s="370"/>
      <c r="CA76" s="370"/>
      <c r="CB76" s="370">
        <f t="shared" si="73"/>
        <v>10</v>
      </c>
      <c r="CC76" s="370">
        <f t="shared" si="73"/>
        <v>10</v>
      </c>
      <c r="CD76" s="370">
        <f t="shared" si="73"/>
        <v>10</v>
      </c>
      <c r="CE76" s="370">
        <f t="shared" si="73"/>
        <v>10</v>
      </c>
      <c r="CF76" s="370">
        <f t="shared" si="73"/>
        <v>10</v>
      </c>
      <c r="CG76" s="328">
        <f t="shared" si="54"/>
        <v>275</v>
      </c>
    </row>
    <row r="77" spans="1:85" s="326" customFormat="1" x14ac:dyDescent="0.25">
      <c r="A77" s="329" t="s">
        <v>1227</v>
      </c>
      <c r="B77" s="329"/>
      <c r="C77" s="329"/>
      <c r="D77" s="330"/>
      <c r="E77" s="329"/>
      <c r="F77" s="329"/>
      <c r="G77" s="329"/>
      <c r="H77" s="329"/>
      <c r="I77" s="329"/>
      <c r="J77" s="329"/>
      <c r="K77" s="329"/>
      <c r="L77" s="329"/>
      <c r="M77" s="329"/>
      <c r="N77" s="329"/>
      <c r="O77" s="329"/>
      <c r="P77" s="329"/>
      <c r="Q77" s="329"/>
      <c r="R77" s="329"/>
      <c r="S77" s="329"/>
      <c r="T77" s="329"/>
      <c r="U77" s="329"/>
      <c r="V77" s="329"/>
      <c r="W77" s="329"/>
      <c r="X77" s="329"/>
      <c r="Y77" s="329"/>
      <c r="Z77" s="329"/>
      <c r="AA77" s="329"/>
      <c r="AB77" s="329"/>
      <c r="AC77" s="329"/>
      <c r="AD77" s="329"/>
      <c r="AE77" s="329"/>
      <c r="AF77" s="329"/>
      <c r="AG77" s="329"/>
      <c r="AH77" s="329"/>
      <c r="AI77" s="329"/>
      <c r="AJ77" s="329"/>
      <c r="AK77" s="332"/>
      <c r="AL77" s="371">
        <f>AL69-AL76</f>
        <v>0.9375</v>
      </c>
      <c r="AM77" s="371">
        <f>AM69-AM76</f>
        <v>-1.1624999999999996</v>
      </c>
      <c r="AN77" s="371">
        <f t="shared" ref="AN77:BR77" si="74">AN69-AN76</f>
        <v>-1.2541666666666664</v>
      </c>
      <c r="AO77" s="371">
        <f t="shared" si="74"/>
        <v>1.4000000000000004</v>
      </c>
      <c r="AP77" s="371">
        <f t="shared" si="74"/>
        <v>0.26250000000000018</v>
      </c>
      <c r="AQ77" s="372"/>
      <c r="AR77" s="372"/>
      <c r="AS77" s="371">
        <f t="shared" si="74"/>
        <v>3.1875</v>
      </c>
      <c r="AT77" s="371">
        <f t="shared" si="74"/>
        <v>-2.3208333333333329</v>
      </c>
      <c r="AU77" s="371">
        <f t="shared" si="74"/>
        <v>-5.4</v>
      </c>
      <c r="AV77" s="371">
        <f t="shared" si="74"/>
        <v>-2.7458333333333336</v>
      </c>
      <c r="AW77" s="371">
        <f t="shared" si="74"/>
        <v>-2.8125</v>
      </c>
      <c r="AX77" s="372"/>
      <c r="AY77" s="372"/>
      <c r="AZ77" s="371">
        <f t="shared" si="74"/>
        <v>-0.24583333333333357</v>
      </c>
      <c r="BA77" s="371">
        <f t="shared" si="74"/>
        <v>-7.9874999999999998</v>
      </c>
      <c r="BB77" s="371">
        <f t="shared" si="74"/>
        <v>-1.0916666666666668</v>
      </c>
      <c r="BC77" s="371">
        <f t="shared" si="74"/>
        <v>4.1875</v>
      </c>
      <c r="BD77" s="371">
        <f t="shared" si="74"/>
        <v>3.3499999999999996</v>
      </c>
      <c r="BE77" s="372"/>
      <c r="BF77" s="372"/>
      <c r="BG77" s="373">
        <f t="shared" si="74"/>
        <v>3.2833333333333332</v>
      </c>
      <c r="BH77" s="373">
        <f t="shared" si="74"/>
        <v>4.1499999999999986</v>
      </c>
      <c r="BI77" s="371">
        <f t="shared" si="74"/>
        <v>1.1624999999999996</v>
      </c>
      <c r="BJ77" s="371">
        <f t="shared" si="74"/>
        <v>-5.4</v>
      </c>
      <c r="BK77" s="371">
        <f t="shared" si="74"/>
        <v>1.8416666666666668</v>
      </c>
      <c r="BL77" s="372"/>
      <c r="BM77" s="372"/>
      <c r="BN77" s="373">
        <f>BN69-BN76</f>
        <v>5.5916666666666668</v>
      </c>
      <c r="BO77" s="373">
        <f t="shared" si="74"/>
        <v>3.7625000000000011</v>
      </c>
      <c r="BP77" s="374"/>
      <c r="BQ77" s="373">
        <f t="shared" si="74"/>
        <v>10.570833333333333</v>
      </c>
      <c r="BR77" s="373">
        <f t="shared" si="74"/>
        <v>4.6458333333333339</v>
      </c>
      <c r="BS77" s="371"/>
      <c r="BT77" s="371"/>
      <c r="BU77" s="373">
        <f t="shared" ref="BU77:CF77" si="75">BU69-BU76</f>
        <v>3.5750000000000011</v>
      </c>
      <c r="BV77" s="373">
        <f t="shared" si="75"/>
        <v>8.283333333333335</v>
      </c>
      <c r="BW77" s="373">
        <f t="shared" si="75"/>
        <v>10.808333333333334</v>
      </c>
      <c r="BX77" s="373">
        <f t="shared" si="75"/>
        <v>7.1958333333333329</v>
      </c>
      <c r="BY77" s="373">
        <f t="shared" si="75"/>
        <v>5.2666666666666675</v>
      </c>
      <c r="BZ77" s="371"/>
      <c r="CA77" s="371"/>
      <c r="CB77" s="373">
        <f t="shared" si="75"/>
        <v>5.0916666666666668</v>
      </c>
      <c r="CC77" s="373">
        <f t="shared" si="75"/>
        <v>3.625</v>
      </c>
      <c r="CD77" s="371">
        <f t="shared" si="75"/>
        <v>0.625</v>
      </c>
      <c r="CE77" s="371">
        <f t="shared" si="75"/>
        <v>-7.8</v>
      </c>
      <c r="CF77" s="371">
        <f t="shared" si="75"/>
        <v>-7.8</v>
      </c>
      <c r="CG77" s="328">
        <f t="shared" si="54"/>
        <v>46.783333333333339</v>
      </c>
    </row>
    <row r="78" spans="1:85" s="326" customFormat="1" x14ac:dyDescent="0.25">
      <c r="A78"/>
      <c r="B78"/>
      <c r="C78"/>
      <c r="D78" s="207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 s="200"/>
      <c r="AL78" s="198"/>
      <c r="AM78" s="200"/>
      <c r="AN78" s="200"/>
      <c r="AO78" s="200"/>
      <c r="AP78" s="334">
        <f>SUM(AL77:AP77)</f>
        <v>0.18333333333333446</v>
      </c>
      <c r="AQ78" s="200"/>
      <c r="AR78" s="200"/>
      <c r="AS78" s="200"/>
      <c r="AT78" s="200"/>
      <c r="AU78" s="200"/>
      <c r="AV78" s="200"/>
      <c r="AW78" s="334">
        <f>SUM(AS77:AW77)</f>
        <v>-10.091666666666667</v>
      </c>
      <c r="AX78" s="200"/>
      <c r="AY78" s="200"/>
      <c r="AZ78" s="200"/>
      <c r="BA78" s="200"/>
      <c r="BB78" s="200"/>
      <c r="BC78" s="200"/>
      <c r="BD78" s="334">
        <f>SUM(AZ77:BD77)</f>
        <v>-1.7875000000000014</v>
      </c>
      <c r="BE78" s="200"/>
      <c r="BF78" s="200"/>
      <c r="BG78" s="200"/>
      <c r="BH78" s="200"/>
      <c r="BI78" s="200"/>
      <c r="BJ78" s="200"/>
      <c r="BK78" s="334">
        <f>SUM(BG77:BK77)</f>
        <v>5.0374999999999979</v>
      </c>
      <c r="BL78" s="200"/>
      <c r="BM78" s="200"/>
      <c r="BN78" s="198"/>
      <c r="BO78" s="198"/>
      <c r="BP78" s="133"/>
      <c r="BQ78" s="200"/>
      <c r="BR78" s="334"/>
      <c r="BS78" s="200"/>
      <c r="BT78" s="200"/>
      <c r="BU78" s="200"/>
      <c r="BV78" s="200"/>
      <c r="BW78" s="200"/>
      <c r="BX78" s="200"/>
      <c r="BY78" s="334">
        <f>SUM(BU77:BY77)</f>
        <v>35.12916666666667</v>
      </c>
      <c r="BZ78" s="200"/>
      <c r="CA78" s="200"/>
      <c r="CB78" s="200"/>
      <c r="CC78" s="200"/>
      <c r="CD78" s="200"/>
      <c r="CE78" s="200"/>
      <c r="CF78" s="334">
        <f>SUM(CB77:CF77)</f>
        <v>-6.2583333333333329</v>
      </c>
    </row>
    <row r="79" spans="1:85" s="326" customFormat="1" x14ac:dyDescent="0.25">
      <c r="A79"/>
      <c r="B79"/>
      <c r="C79"/>
      <c r="D79" s="207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 s="200"/>
      <c r="AL79" s="200"/>
      <c r="AM79" s="200"/>
      <c r="AN79" s="200"/>
      <c r="AO79" s="200"/>
      <c r="AP79" s="200"/>
      <c r="AQ79" s="200"/>
      <c r="AR79" s="200"/>
      <c r="AS79" s="200"/>
      <c r="AT79" s="200"/>
      <c r="AU79" s="200"/>
      <c r="AV79" s="200"/>
      <c r="AW79" s="200"/>
      <c r="AX79" s="200"/>
      <c r="AY79" s="200"/>
      <c r="AZ79" s="200"/>
      <c r="BA79" s="200"/>
      <c r="BB79" s="200"/>
      <c r="BC79" s="200"/>
      <c r="BD79" s="200"/>
      <c r="BE79" s="200"/>
      <c r="BF79" s="200"/>
      <c r="BG79" s="200"/>
      <c r="BH79" s="200"/>
      <c r="BI79" s="200"/>
      <c r="BJ79" s="200"/>
      <c r="BK79" s="200"/>
      <c r="BL79" s="200"/>
      <c r="BM79" s="200"/>
      <c r="BN79" s="200"/>
      <c r="BO79" s="200"/>
      <c r="BP79" s="200"/>
      <c r="BQ79" s="200"/>
      <c r="BR79" s="200"/>
      <c r="BS79" s="200"/>
      <c r="BT79" s="200"/>
      <c r="BU79" s="200"/>
      <c r="BV79" s="200"/>
      <c r="BW79" s="200"/>
      <c r="BX79" s="200"/>
      <c r="BY79" s="200"/>
      <c r="BZ79" s="200"/>
      <c r="CA79" s="200"/>
      <c r="CB79" s="200"/>
      <c r="CC79" s="200"/>
      <c r="CD79" s="200"/>
      <c r="CE79" s="200"/>
      <c r="CF79" s="200"/>
    </row>
    <row r="80" spans="1:85" s="326" customFormat="1" x14ac:dyDescent="0.25">
      <c r="A80"/>
      <c r="B80"/>
      <c r="C80"/>
      <c r="D80" s="207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 s="200"/>
      <c r="AL80" s="200"/>
      <c r="AM80" s="200"/>
      <c r="AN80" s="200"/>
      <c r="AO80" s="200"/>
      <c r="AP80" s="200"/>
      <c r="AQ80" s="200"/>
      <c r="AR80" s="200"/>
      <c r="AS80" s="200"/>
      <c r="AT80" s="200"/>
      <c r="AU80" s="200"/>
      <c r="AV80" s="200"/>
      <c r="AW80" s="200"/>
      <c r="AX80" s="200"/>
      <c r="AY80" s="200"/>
      <c r="AZ80" s="200"/>
      <c r="BA80" s="200"/>
      <c r="BB80" s="200"/>
      <c r="BC80" s="200"/>
      <c r="BD80" s="200"/>
      <c r="BE80" s="200"/>
      <c r="BF80" s="200"/>
      <c r="BG80" s="200"/>
      <c r="BH80" s="200"/>
      <c r="BI80" s="200"/>
      <c r="BJ80" s="200"/>
      <c r="BK80" s="200"/>
      <c r="BL80" s="200"/>
      <c r="BM80" s="200"/>
      <c r="BN80" s="200"/>
      <c r="BO80" s="200"/>
      <c r="BP80" s="200"/>
      <c r="BQ80" s="200"/>
      <c r="BR80" s="200"/>
      <c r="BS80" s="200"/>
      <c r="BT80" s="200"/>
      <c r="BU80" s="200"/>
      <c r="BV80" s="200"/>
      <c r="BW80" s="200"/>
      <c r="BX80" s="200"/>
      <c r="BY80" s="200"/>
      <c r="BZ80" s="200"/>
      <c r="CA80" s="200"/>
      <c r="CB80" s="200"/>
      <c r="CC80" s="200"/>
      <c r="CD80" s="200"/>
      <c r="CE80" s="200"/>
      <c r="CF80" s="200"/>
    </row>
    <row r="81" spans="1:86" s="326" customFormat="1" x14ac:dyDescent="0.25">
      <c r="A81"/>
      <c r="B81"/>
      <c r="C81"/>
      <c r="D81" s="207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 s="200"/>
      <c r="AL81" s="200"/>
      <c r="AM81" s="200"/>
      <c r="AN81" s="200"/>
      <c r="AO81" s="200"/>
      <c r="AP81" s="200"/>
      <c r="AQ81" s="200"/>
      <c r="AR81" s="200"/>
      <c r="AS81" s="200"/>
      <c r="AT81" s="200"/>
      <c r="AU81" s="200"/>
      <c r="AV81" s="200"/>
      <c r="AW81" s="200"/>
      <c r="AX81" s="200"/>
      <c r="AY81" s="200"/>
      <c r="AZ81" s="200"/>
      <c r="BA81" s="200"/>
      <c r="BB81" s="200"/>
      <c r="BC81" s="200"/>
      <c r="BD81" s="200"/>
      <c r="BE81" s="200"/>
      <c r="BF81" s="200"/>
      <c r="BG81" s="200"/>
      <c r="BH81" s="200"/>
      <c r="BI81" s="200"/>
      <c r="BJ81" s="200"/>
      <c r="BK81" s="200"/>
      <c r="BL81" s="200"/>
      <c r="BM81" s="200"/>
      <c r="BN81" s="200"/>
      <c r="BO81" s="200"/>
      <c r="BP81" s="200"/>
      <c r="BQ81" s="200"/>
      <c r="BR81" s="200"/>
      <c r="BS81" s="200"/>
      <c r="BT81" s="200"/>
      <c r="BU81" s="200"/>
      <c r="BV81" s="200"/>
      <c r="BW81" s="200"/>
      <c r="BX81" s="200"/>
      <c r="BY81" s="200"/>
      <c r="BZ81" s="200"/>
      <c r="CA81" s="200"/>
      <c r="CB81" s="200"/>
      <c r="CC81" s="200"/>
      <c r="CD81" s="200"/>
      <c r="CE81" s="200"/>
      <c r="CF81" s="200"/>
    </row>
    <row r="82" spans="1:86" s="326" customFormat="1" x14ac:dyDescent="0.25">
      <c r="A82"/>
      <c r="B82"/>
      <c r="C82"/>
      <c r="D82" s="207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 s="200"/>
      <c r="AL82" s="200"/>
      <c r="AM82" s="200"/>
      <c r="AN82" s="200"/>
      <c r="AO82" s="200"/>
      <c r="AP82" s="200"/>
      <c r="AQ82" s="200"/>
      <c r="AR82" s="200"/>
      <c r="AS82" s="200"/>
      <c r="AT82" s="200"/>
      <c r="AU82" s="200"/>
      <c r="AV82" s="200"/>
      <c r="AW82" s="200"/>
      <c r="AX82" s="200"/>
      <c r="AY82" s="200"/>
      <c r="AZ82" s="200"/>
      <c r="BA82" s="200"/>
      <c r="BB82" s="200"/>
      <c r="BC82" s="200"/>
      <c r="BD82" s="200"/>
      <c r="BE82" s="200"/>
      <c r="BF82" s="200"/>
      <c r="BG82" s="200"/>
      <c r="BH82" s="200"/>
      <c r="BI82" s="200"/>
      <c r="BJ82" s="200"/>
      <c r="BK82" s="200"/>
      <c r="BL82" s="200"/>
      <c r="BM82" s="200"/>
      <c r="BN82" s="200"/>
      <c r="BO82" s="200"/>
      <c r="BP82" s="200"/>
      <c r="BQ82" s="200"/>
      <c r="BR82" s="200"/>
      <c r="BS82" s="200"/>
      <c r="BT82" s="200"/>
      <c r="BU82" s="200"/>
      <c r="BV82" s="200"/>
      <c r="BW82" s="200"/>
      <c r="BX82" s="200"/>
      <c r="BY82" s="200"/>
      <c r="BZ82" s="200"/>
      <c r="CA82" s="200"/>
      <c r="CB82" s="200"/>
      <c r="CC82" s="200"/>
      <c r="CD82" s="200"/>
      <c r="CE82" s="200"/>
      <c r="CF82" s="200"/>
    </row>
    <row r="83" spans="1:86" x14ac:dyDescent="0.25">
      <c r="CH83" s="326"/>
    </row>
  </sheetData>
  <mergeCells count="3">
    <mergeCell ref="D17:L17"/>
    <mergeCell ref="O17:W17"/>
    <mergeCell ref="Z17:AH17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B19" sqref="B19"/>
    </sheetView>
  </sheetViews>
  <sheetFormatPr defaultRowHeight="15" x14ac:dyDescent="0.25"/>
  <cols>
    <col min="1" max="1" width="45.5703125" bestFit="1" customWidth="1"/>
    <col min="2" max="2" width="18.5703125" customWidth="1"/>
    <col min="3" max="15" width="6.140625" customWidth="1"/>
    <col min="16" max="20" width="7.140625" customWidth="1"/>
    <col min="21" max="21" width="11.28515625" customWidth="1"/>
    <col min="22" max="23" width="7.140625" customWidth="1"/>
    <col min="24" max="24" width="11.28515625" bestFit="1" customWidth="1"/>
  </cols>
  <sheetData>
    <row r="1" spans="1:24" x14ac:dyDescent="0.25">
      <c r="A1" s="197" t="s">
        <v>9</v>
      </c>
      <c r="B1" t="s">
        <v>1154</v>
      </c>
    </row>
    <row r="2" spans="1:24" x14ac:dyDescent="0.25">
      <c r="A2" s="197" t="s">
        <v>11</v>
      </c>
      <c r="B2" t="s">
        <v>1154</v>
      </c>
    </row>
    <row r="3" spans="1:24" x14ac:dyDescent="0.25">
      <c r="A3" s="197" t="s">
        <v>28</v>
      </c>
      <c r="B3" t="s">
        <v>1154</v>
      </c>
    </row>
    <row r="5" spans="1:24" s="200" customFormat="1" x14ac:dyDescent="0.25">
      <c r="A5" s="197" t="s">
        <v>1153</v>
      </c>
      <c r="B5" s="199" t="s">
        <v>1139</v>
      </c>
      <c r="V5"/>
      <c r="W5"/>
      <c r="X5"/>
    </row>
    <row r="6" spans="1:24" s="200" customFormat="1" x14ac:dyDescent="0.25">
      <c r="A6" s="197" t="s">
        <v>1137</v>
      </c>
      <c r="B6" s="200" t="s">
        <v>1140</v>
      </c>
      <c r="C6" s="200" t="s">
        <v>1141</v>
      </c>
      <c r="D6" s="200" t="s">
        <v>1142</v>
      </c>
      <c r="E6" s="205" t="s">
        <v>1143</v>
      </c>
      <c r="F6" t="s">
        <v>1159</v>
      </c>
      <c r="G6" s="200" t="s">
        <v>1144</v>
      </c>
      <c r="H6" t="s">
        <v>1160</v>
      </c>
      <c r="I6" s="200" t="s">
        <v>1145</v>
      </c>
      <c r="J6" s="205" t="s">
        <v>1146</v>
      </c>
      <c r="K6" s="200" t="s">
        <v>1161</v>
      </c>
      <c r="L6" s="200" t="s">
        <v>1147</v>
      </c>
      <c r="M6" s="206" t="s">
        <v>1156</v>
      </c>
      <c r="N6" t="s">
        <v>1157</v>
      </c>
      <c r="O6" s="200" t="s">
        <v>1148</v>
      </c>
      <c r="P6" s="205" t="s">
        <v>1149</v>
      </c>
      <c r="Q6" s="200" t="s">
        <v>1150</v>
      </c>
      <c r="R6" s="200" t="s">
        <v>1151</v>
      </c>
      <c r="S6" s="200" t="s">
        <v>1152</v>
      </c>
      <c r="T6" t="s">
        <v>1158</v>
      </c>
      <c r="U6" s="200" t="s">
        <v>1138</v>
      </c>
      <c r="V6"/>
      <c r="W6"/>
      <c r="X6"/>
    </row>
    <row r="7" spans="1:24" s="200" customFormat="1" x14ac:dyDescent="0.25">
      <c r="A7" s="198" t="s">
        <v>1122</v>
      </c>
      <c r="B7" s="201"/>
      <c r="C7" s="201">
        <v>1</v>
      </c>
      <c r="D7" s="201">
        <v>1</v>
      </c>
      <c r="E7" s="201"/>
      <c r="F7" s="201"/>
      <c r="G7" s="201"/>
      <c r="H7" s="201"/>
      <c r="I7" s="201">
        <v>1</v>
      </c>
      <c r="J7" s="201"/>
      <c r="K7" s="201">
        <v>1</v>
      </c>
      <c r="L7" s="201">
        <v>1</v>
      </c>
      <c r="M7" s="201"/>
      <c r="N7" s="201">
        <v>2</v>
      </c>
      <c r="O7" s="201">
        <v>2</v>
      </c>
      <c r="P7" s="201">
        <v>1</v>
      </c>
      <c r="Q7" s="201"/>
      <c r="R7" s="201">
        <v>1</v>
      </c>
      <c r="S7" s="201"/>
      <c r="T7" s="201"/>
      <c r="U7" s="201">
        <v>11</v>
      </c>
      <c r="V7"/>
      <c r="W7"/>
      <c r="X7"/>
    </row>
    <row r="8" spans="1:24" s="200" customFormat="1" x14ac:dyDescent="0.25">
      <c r="A8" s="198" t="s">
        <v>1124</v>
      </c>
      <c r="B8" s="201"/>
      <c r="C8" s="201"/>
      <c r="D8" s="201"/>
      <c r="E8" s="201">
        <v>1</v>
      </c>
      <c r="F8" s="201"/>
      <c r="G8" s="201"/>
      <c r="H8" s="201"/>
      <c r="I8" s="201"/>
      <c r="J8" s="201"/>
      <c r="K8" s="201"/>
      <c r="L8" s="201"/>
      <c r="M8" s="201"/>
      <c r="N8" s="201"/>
      <c r="O8" s="201">
        <v>3</v>
      </c>
      <c r="P8" s="201">
        <v>1</v>
      </c>
      <c r="Q8" s="201"/>
      <c r="R8" s="201"/>
      <c r="S8" s="201"/>
      <c r="T8" s="201"/>
      <c r="U8" s="201">
        <v>5</v>
      </c>
      <c r="V8"/>
      <c r="W8"/>
      <c r="X8"/>
    </row>
    <row r="9" spans="1:24" s="200" customFormat="1" x14ac:dyDescent="0.25">
      <c r="A9" s="198" t="s">
        <v>1125</v>
      </c>
      <c r="B9" s="201">
        <v>1</v>
      </c>
      <c r="C9" s="201"/>
      <c r="D9" s="201">
        <v>1</v>
      </c>
      <c r="E9" s="201">
        <v>1</v>
      </c>
      <c r="F9" s="201">
        <v>1</v>
      </c>
      <c r="G9" s="201">
        <v>1</v>
      </c>
      <c r="H9" s="201">
        <v>1</v>
      </c>
      <c r="I9" s="201"/>
      <c r="J9" s="201">
        <v>1</v>
      </c>
      <c r="K9" s="201"/>
      <c r="L9" s="201">
        <v>1</v>
      </c>
      <c r="M9" s="201">
        <v>1</v>
      </c>
      <c r="N9" s="201"/>
      <c r="O9" s="201"/>
      <c r="P9" s="201">
        <v>1</v>
      </c>
      <c r="Q9" s="201">
        <v>2</v>
      </c>
      <c r="R9" s="201">
        <v>1</v>
      </c>
      <c r="S9" s="201">
        <v>2</v>
      </c>
      <c r="T9" s="201">
        <v>1</v>
      </c>
      <c r="U9" s="201">
        <v>16</v>
      </c>
      <c r="V9"/>
      <c r="W9"/>
      <c r="X9"/>
    </row>
    <row r="10" spans="1:24" s="200" customFormat="1" x14ac:dyDescent="0.25">
      <c r="A10" s="198" t="s">
        <v>1138</v>
      </c>
      <c r="B10" s="201">
        <v>1</v>
      </c>
      <c r="C10" s="201">
        <v>1</v>
      </c>
      <c r="D10" s="201">
        <v>2</v>
      </c>
      <c r="E10" s="201">
        <v>2</v>
      </c>
      <c r="F10" s="201">
        <v>1</v>
      </c>
      <c r="G10" s="201">
        <v>1</v>
      </c>
      <c r="H10" s="201">
        <v>1</v>
      </c>
      <c r="I10" s="201">
        <v>1</v>
      </c>
      <c r="J10" s="201">
        <v>1</v>
      </c>
      <c r="K10" s="201">
        <v>1</v>
      </c>
      <c r="L10" s="201">
        <v>2</v>
      </c>
      <c r="M10" s="201">
        <v>1</v>
      </c>
      <c r="N10" s="201">
        <v>2</v>
      </c>
      <c r="O10" s="201">
        <v>5</v>
      </c>
      <c r="P10" s="201">
        <v>3</v>
      </c>
      <c r="Q10" s="201">
        <v>2</v>
      </c>
      <c r="R10" s="201">
        <v>2</v>
      </c>
      <c r="S10" s="201">
        <v>2</v>
      </c>
      <c r="T10" s="201">
        <v>1</v>
      </c>
      <c r="U10" s="201">
        <v>32</v>
      </c>
      <c r="V10"/>
      <c r="W10"/>
      <c r="X10"/>
    </row>
    <row r="11" spans="1:24" s="200" customForma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4" s="200" customFormat="1" x14ac:dyDescent="0.25">
      <c r="A12"/>
      <c r="B12">
        <f>SUM(B10:E10)</f>
        <v>6</v>
      </c>
      <c r="C12"/>
      <c r="D12"/>
      <c r="E12"/>
      <c r="F12">
        <f>SUM(F10:J10)</f>
        <v>5</v>
      </c>
      <c r="G12"/>
      <c r="H12"/>
      <c r="I12"/>
      <c r="J12"/>
      <c r="K12">
        <f>SUM(K10:M10)</f>
        <v>4</v>
      </c>
      <c r="L12"/>
      <c r="M12"/>
      <c r="N12">
        <f>SUM(N10:P10)</f>
        <v>10</v>
      </c>
      <c r="O12"/>
      <c r="P12"/>
      <c r="Q12">
        <f>SUM(Q10:T10)</f>
        <v>7</v>
      </c>
      <c r="R12"/>
      <c r="S12"/>
      <c r="T12"/>
      <c r="U12"/>
      <c r="V12"/>
    </row>
    <row r="14" spans="1:24" x14ac:dyDescent="0.25">
      <c r="C14" s="203"/>
    </row>
    <row r="15" spans="1:24" x14ac:dyDescent="0.25">
      <c r="C15" s="203"/>
    </row>
    <row r="16" spans="1:24" x14ac:dyDescent="0.25">
      <c r="C16" s="203"/>
    </row>
    <row r="17" spans="3:19" x14ac:dyDescent="0.25">
      <c r="C17" s="203"/>
    </row>
    <row r="18" spans="3:19" x14ac:dyDescent="0.25">
      <c r="C18" s="203"/>
    </row>
    <row r="19" spans="3:19" ht="210.75" customHeight="1" x14ac:dyDescent="0.25"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RICEW Tracker_1</vt:lpstr>
      <vt:lpstr>RICEW Tracker</vt:lpstr>
      <vt:lpstr>RTR Plan</vt:lpstr>
      <vt:lpstr>PRJ Plan</vt:lpstr>
      <vt:lpstr>PTP Plan</vt:lpstr>
      <vt:lpstr>PTM Plan</vt:lpstr>
      <vt:lpstr>PivotSummary-RTR</vt:lpstr>
    </vt:vector>
  </TitlesOfParts>
  <Company>Cognizant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Anand Pattar (Contractor)</cp:lastModifiedBy>
  <dcterms:created xsi:type="dcterms:W3CDTF">2018-07-12T08:36:39Z</dcterms:created>
  <dcterms:modified xsi:type="dcterms:W3CDTF">2018-07-16T22:18:48Z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