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6d9c2d90ad25d7/Presentations/Exeter MBA/1SLA23 - Leading High-Performance Organisations/Assessment/Stratum Drinks Case Study Resource Folder-20240210/"/>
    </mc:Choice>
  </mc:AlternateContent>
  <xr:revisionPtr revIDLastSave="447" documentId="13_ncr:1_{D423D0D9-793A-0345-8399-9B92FF42E73C}" xr6:coauthVersionLast="47" xr6:coauthVersionMax="47" xr10:uidLastSave="{F16A106F-40E8-485D-8931-20DA62EF1DEB}"/>
  <bookViews>
    <workbookView xWindow="-28920" yWindow="-120" windowWidth="29040" windowHeight="15840" activeTab="2" xr2:uid="{7CD23489-8316-9646-8946-DCD2695E3B43}"/>
  </bookViews>
  <sheets>
    <sheet name="2022" sheetId="2" r:id="rId1"/>
    <sheet name="2022 Ratios" sheetId="4" r:id="rId2"/>
    <sheet name="2023" sheetId="3" r:id="rId3"/>
    <sheet name="2023 Ratios" sheetId="6" r:id="rId4"/>
    <sheet name="Ratio Comparison" sheetId="5" r:id="rId5"/>
  </sheets>
  <definedNames>
    <definedName name="_xlnm.Print_Area" localSheetId="0">'2022'!$G$4:$I$23</definedName>
    <definedName name="_xlnm.Print_Area" localSheetId="2">'2023'!$G$4:$I$23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5" l="1"/>
  <c r="C11" i="5"/>
  <c r="C10" i="5"/>
  <c r="C9" i="5"/>
  <c r="C8" i="5"/>
  <c r="C7" i="5"/>
  <c r="C6" i="5"/>
  <c r="C5" i="5"/>
  <c r="C4" i="5"/>
  <c r="C3" i="5"/>
  <c r="C35" i="6"/>
  <c r="B35" i="6"/>
  <c r="C32" i="6"/>
  <c r="B32" i="6"/>
  <c r="C29" i="6"/>
  <c r="B29" i="6"/>
  <c r="C26" i="6"/>
  <c r="B26" i="6"/>
  <c r="C23" i="6"/>
  <c r="E23" i="6" s="1"/>
  <c r="B23" i="6"/>
  <c r="C20" i="6"/>
  <c r="E20" i="6" s="1"/>
  <c r="B20" i="6"/>
  <c r="C17" i="6"/>
  <c r="B17" i="6"/>
  <c r="C5" i="6"/>
  <c r="B5" i="6"/>
  <c r="C2" i="6"/>
  <c r="B2" i="6"/>
  <c r="C14" i="6"/>
  <c r="B14" i="6"/>
  <c r="C11" i="6"/>
  <c r="E11" i="6" s="1"/>
  <c r="B11" i="6"/>
  <c r="C8" i="6"/>
  <c r="B8" i="6"/>
  <c r="E8" i="6"/>
  <c r="B13" i="5"/>
  <c r="B12" i="5"/>
  <c r="B11" i="5"/>
  <c r="B10" i="5"/>
  <c r="B9" i="5"/>
  <c r="B8" i="5"/>
  <c r="B7" i="5"/>
  <c r="B6" i="5"/>
  <c r="B5" i="5"/>
  <c r="B4" i="5"/>
  <c r="B3" i="5"/>
  <c r="B2" i="5"/>
  <c r="C28" i="3"/>
  <c r="E35" i="4"/>
  <c r="C35" i="4"/>
  <c r="B35" i="4"/>
  <c r="E32" i="4"/>
  <c r="B32" i="4"/>
  <c r="C32" i="4"/>
  <c r="E29" i="4"/>
  <c r="C29" i="4"/>
  <c r="B29" i="4"/>
  <c r="E8" i="4"/>
  <c r="E5" i="4"/>
  <c r="E2" i="4"/>
  <c r="E11" i="4"/>
  <c r="E26" i="4"/>
  <c r="C26" i="4"/>
  <c r="B26" i="4"/>
  <c r="E23" i="4"/>
  <c r="C23" i="4"/>
  <c r="B23" i="4"/>
  <c r="B20" i="4"/>
  <c r="C20" i="4"/>
  <c r="C17" i="4"/>
  <c r="B17" i="4"/>
  <c r="E14" i="4"/>
  <c r="B14" i="4"/>
  <c r="C14" i="4"/>
  <c r="B11" i="4"/>
  <c r="C11" i="4"/>
  <c r="C8" i="4"/>
  <c r="B8" i="4"/>
  <c r="C5" i="4"/>
  <c r="B5" i="4"/>
  <c r="C2" i="4"/>
  <c r="B2" i="4"/>
  <c r="D40" i="3"/>
  <c r="C25" i="3"/>
  <c r="C7" i="3"/>
  <c r="C10" i="3" s="1"/>
  <c r="C12" i="3" s="1"/>
  <c r="C14" i="3" s="1"/>
  <c r="D40" i="2"/>
  <c r="D35" i="2"/>
  <c r="D31" i="2"/>
  <c r="D29" i="2"/>
  <c r="C28" i="2"/>
  <c r="C25" i="2"/>
  <c r="C7" i="2"/>
  <c r="C10" i="2" s="1"/>
  <c r="C12" i="2" s="1"/>
  <c r="C14" i="2" s="1"/>
  <c r="E32" i="6" l="1"/>
  <c r="C12" i="5" s="1"/>
  <c r="E35" i="6"/>
  <c r="E29" i="6"/>
  <c r="E26" i="6"/>
  <c r="E17" i="6"/>
  <c r="E5" i="6"/>
  <c r="E2" i="6"/>
  <c r="C2" i="5" s="1"/>
  <c r="E14" i="6"/>
  <c r="D29" i="3"/>
  <c r="D31" i="3" s="1"/>
  <c r="D35" i="3" s="1"/>
  <c r="E20" i="4"/>
  <c r="E17" i="4"/>
</calcChain>
</file>

<file path=xl/sharedStrings.xml><?xml version="1.0" encoding="utf-8"?>
<sst xmlns="http://schemas.openxmlformats.org/spreadsheetml/2006/main" count="227" uniqueCount="88">
  <si>
    <t>Stratum Drinks Wholesaler Ltd</t>
  </si>
  <si>
    <t>Revenue</t>
  </si>
  <si>
    <t>000's</t>
  </si>
  <si>
    <t xml:space="preserve">Cost of Sales </t>
  </si>
  <si>
    <t>Gross Profit</t>
  </si>
  <si>
    <t>Distribution Expenses</t>
  </si>
  <si>
    <t>Admin Expenses</t>
  </si>
  <si>
    <t>Operating Profit</t>
  </si>
  <si>
    <t>Finance Expenses</t>
  </si>
  <si>
    <t>Profit before Tax</t>
  </si>
  <si>
    <t>Profit for the Year</t>
  </si>
  <si>
    <t>Tax</t>
  </si>
  <si>
    <t>Non-Current Assets</t>
  </si>
  <si>
    <t>Current Assets</t>
  </si>
  <si>
    <t>Inventories</t>
  </si>
  <si>
    <t>Trade Receivables</t>
  </si>
  <si>
    <t>Cash and cash equivalents</t>
  </si>
  <si>
    <t>Current Liabilities</t>
  </si>
  <si>
    <t>Net Current Assets</t>
  </si>
  <si>
    <t>Total Assets less Current Liabilities</t>
  </si>
  <si>
    <t>Non-Current Liabilities</t>
  </si>
  <si>
    <t>NET ASSETS</t>
  </si>
  <si>
    <t>Capital and Reserves</t>
  </si>
  <si>
    <t>Called up Share Capital</t>
  </si>
  <si>
    <t>Profit and Loss account</t>
  </si>
  <si>
    <t>Total Equity</t>
  </si>
  <si>
    <t>Other Receivables</t>
  </si>
  <si>
    <t>Trade Payables</t>
  </si>
  <si>
    <t>Other Payables</t>
  </si>
  <si>
    <t>Staff Numbers</t>
  </si>
  <si>
    <t>Forecast Profit and Loss Account for year ended 31st December 2023</t>
  </si>
  <si>
    <t>Forecast Statement of Financial Position as at 31 December 2023</t>
  </si>
  <si>
    <t>Forecast Profit and Loss Account for year ended 31st December 2022</t>
  </si>
  <si>
    <t>Forecast Statement of Financial Position as at 31 December 2022</t>
  </si>
  <si>
    <t>ROSF</t>
  </si>
  <si>
    <t>ROSF = (Profit for the year (less any preference dividend) / (Ordinary share capital + Reserves)) * 100</t>
  </si>
  <si>
    <t>Profit for the year (less any preference dividend)</t>
  </si>
  <si>
    <t>Ordinary share capital + Reserves</t>
  </si>
  <si>
    <t>ROCE = (Operating profit / (Share capital + Reserves + Non-current liabilities)) * 100</t>
  </si>
  <si>
    <t>Operating profit</t>
  </si>
  <si>
    <t>Share capital + Reserves + Non-current liabilities</t>
  </si>
  <si>
    <t>ROCE</t>
  </si>
  <si>
    <t>Operating Profit Margin = (Operating Profit / Sales Revenue) * 100</t>
  </si>
  <si>
    <t xml:space="preserve"> Sales Revenue</t>
  </si>
  <si>
    <t>Operating Profit Margin</t>
  </si>
  <si>
    <t>Gross Profit Margin = (Gross profit / Sales Revenue) * 100</t>
  </si>
  <si>
    <t>Gross profit</t>
  </si>
  <si>
    <t>Sales Revenue</t>
  </si>
  <si>
    <t>Gross Profit Margin</t>
  </si>
  <si>
    <t>Average inventories’ turnover period = (Average inventories held / Cost of sales) * 365</t>
  </si>
  <si>
    <t>Average inventories held</t>
  </si>
  <si>
    <t>Cost of sales</t>
  </si>
  <si>
    <t>Average inventories’ turnover period</t>
  </si>
  <si>
    <t>Average settlement period for trade receivables = (Average trade receivables / Credit sales revenue) * 365</t>
  </si>
  <si>
    <t>Average trade receivables</t>
  </si>
  <si>
    <t>Credit sales revenue</t>
  </si>
  <si>
    <t>Average settlement period for trade receivables</t>
  </si>
  <si>
    <t>Average settlement period for trade payables = (Average trade payables / Credit purchases) * 365</t>
  </si>
  <si>
    <t>Average settlement period for trade payables</t>
  </si>
  <si>
    <t>Average trade payables</t>
  </si>
  <si>
    <t>Credit purchases</t>
  </si>
  <si>
    <t>Sales Revenue to Capital Employed = Sales Revenue / (Share Capital + Reserves + Non-current Liabilities)</t>
  </si>
  <si>
    <t>Sales Revenue to Capital Employed</t>
  </si>
  <si>
    <t>Share Capital + Reserves + Non-current Liabilities</t>
  </si>
  <si>
    <t>Current Ratio = Current Assets / Current Liabilities</t>
  </si>
  <si>
    <t>Current Ratio</t>
  </si>
  <si>
    <t>Days</t>
  </si>
  <si>
    <t>%</t>
  </si>
  <si>
    <t>Times</t>
  </si>
  <si>
    <t>:1</t>
  </si>
  <si>
    <t>Acid Test Ratio = Current assets less inventories / Current liabilities</t>
  </si>
  <si>
    <t>Acid Test Ratio</t>
  </si>
  <si>
    <t>Current assets less inventories</t>
  </si>
  <si>
    <t>Current liabilities</t>
  </si>
  <si>
    <t>May suggest liquidity problems</t>
  </si>
  <si>
    <t>OK</t>
  </si>
  <si>
    <t>OK as long as credit is 2 months</t>
  </si>
  <si>
    <t>Slightly over 1 month</t>
  </si>
  <si>
    <t>Gearing Ratio = (Long-term (non-current) liabilities / (Share Capital + Reserves + Long-term (non-current) liabilities) *100</t>
  </si>
  <si>
    <t>Gearing Ratio</t>
  </si>
  <si>
    <t>Long-term (non-current) liabilities</t>
  </si>
  <si>
    <t>Share Capital + Reserves + Long-term (non-current) liabilities</t>
  </si>
  <si>
    <t>Greater than 50:1 suggests over-dependance on borrowing increasing risk</t>
  </si>
  <si>
    <t>Interest cover ratio = Operating profit / Interest payable</t>
  </si>
  <si>
    <t>Interest cover ratio</t>
  </si>
  <si>
    <t xml:space="preserve"> Interest payable</t>
  </si>
  <si>
    <t>Operating profit is much higher than the level of interest payable.  A large fall in operating profit could occur before levels fall below interest payable offering lower risk.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</si>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</sst>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&quot;£&quot;* #,##0_);_(&quot;£&quot;* \(#,##0\);_(&quot;£&quot;* &quot;-&quot;_);_(@_)"/>
    <numFmt numFmtId="165" formatCode="_(* #,##0_);_(* \(#,##0\);_(* &quot;-&quot;_);_(@_)"/>
    <numFmt numFmtId="166" formatCode="_(* #,##0.00_);_(* \(#,##0.00\);_(* &quot;-&quot;??_);_(@_)"/>
    <numFmt numFmtId="174" formatCode="0.0"/>
    <numFmt numFmtId="175" formatCode="_-* #,##0.0_-;\-* #,##0.0_-;_-* &quot;-&quot;??_-;_-@_-"/>
    <numFmt numFmtId="176" formatCode="_-* #,##0_-;\-* #,##0_-;_-* &quot;-&quot;??_-;_-@_-"/>
    <numFmt numFmtId="183" formatCode="#,##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0" fontId="0" fillId="0" borderId="0" xfId="0" quotePrefix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5" fontId="0" fillId="0" borderId="1" xfId="0" applyNumberFormat="1" applyBorder="1"/>
    <xf numFmtId="3" fontId="0" fillId="0" borderId="2" xfId="0" applyNumberFormat="1" applyBorder="1"/>
    <xf numFmtId="166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right"/>
    </xf>
    <xf numFmtId="3" fontId="0" fillId="2" borderId="0" xfId="0" applyNumberFormat="1" applyFill="1"/>
    <xf numFmtId="165" fontId="0" fillId="2" borderId="1" xfId="0" applyNumberFormat="1" applyFill="1" applyBorder="1"/>
    <xf numFmtId="3" fontId="0" fillId="2" borderId="1" xfId="0" applyNumberFormat="1" applyFill="1" applyBorder="1"/>
    <xf numFmtId="165" fontId="0" fillId="2" borderId="0" xfId="0" applyNumberFormat="1" applyFill="1"/>
    <xf numFmtId="3" fontId="0" fillId="2" borderId="3" xfId="0" applyNumberFormat="1" applyFill="1" applyBorder="1"/>
    <xf numFmtId="0" fontId="0" fillId="0" borderId="1" xfId="0" applyBorder="1"/>
    <xf numFmtId="0" fontId="0" fillId="2" borderId="0" xfId="0" applyFill="1"/>
    <xf numFmtId="174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top" wrapText="1"/>
    </xf>
    <xf numFmtId="3" fontId="0" fillId="0" borderId="0" xfId="0" applyNumberFormat="1" applyAlignment="1">
      <alignment vertical="top"/>
    </xf>
    <xf numFmtId="174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183" fontId="0" fillId="0" borderId="0" xfId="2" applyNumberFormat="1" applyFont="1" applyAlignment="1">
      <alignment vertical="top"/>
    </xf>
    <xf numFmtId="176" fontId="0" fillId="0" borderId="0" xfId="1" applyNumberFormat="1" applyFont="1" applyAlignment="1">
      <alignment vertical="top"/>
    </xf>
    <xf numFmtId="176" fontId="0" fillId="0" borderId="0" xfId="0" applyNumberFormat="1" applyAlignment="1">
      <alignment vertical="top"/>
    </xf>
    <xf numFmtId="175" fontId="0" fillId="0" borderId="0" xfId="0" applyNumberFormat="1" applyAlignment="1">
      <alignment vertical="top"/>
    </xf>
    <xf numFmtId="0" fontId="4" fillId="0" borderId="0" xfId="0" applyFont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E694-1565-4D76-B347-9D8F8888D38A}">
  <sheetPr>
    <pageSetUpPr fitToPage="1"/>
  </sheetPr>
  <dimension ref="A1:H43"/>
  <sheetViews>
    <sheetView topLeftCell="A4" zoomScaleNormal="100" workbookViewId="0">
      <selection activeCell="D33" sqref="D33"/>
    </sheetView>
  </sheetViews>
  <sheetFormatPr defaultColWidth="11" defaultRowHeight="15.75" x14ac:dyDescent="0.25"/>
  <cols>
    <col min="1" max="1" width="28.875" customWidth="1"/>
    <col min="2" max="2" width="11.5" customWidth="1"/>
    <col min="3" max="3" width="12" customWidth="1"/>
    <col min="7" max="7" width="21" customWidth="1"/>
  </cols>
  <sheetData>
    <row r="1" spans="1:8" x14ac:dyDescent="0.25">
      <c r="A1" s="5" t="s">
        <v>0</v>
      </c>
    </row>
    <row r="3" spans="1:8" x14ac:dyDescent="0.25">
      <c r="A3" s="5" t="s">
        <v>32</v>
      </c>
      <c r="B3" s="5"/>
      <c r="C3" s="5"/>
    </row>
    <row r="4" spans="1:8" x14ac:dyDescent="0.25">
      <c r="C4" s="2" t="s">
        <v>2</v>
      </c>
      <c r="D4" s="3"/>
    </row>
    <row r="5" spans="1:8" x14ac:dyDescent="0.25">
      <c r="A5" t="s">
        <v>1</v>
      </c>
      <c r="C5" s="1">
        <v>80000</v>
      </c>
      <c r="H5" s="8"/>
    </row>
    <row r="6" spans="1:8" x14ac:dyDescent="0.25">
      <c r="A6" t="s">
        <v>3</v>
      </c>
      <c r="C6" s="6">
        <v>-60000</v>
      </c>
    </row>
    <row r="7" spans="1:8" x14ac:dyDescent="0.25">
      <c r="A7" t="s">
        <v>4</v>
      </c>
      <c r="C7" s="1">
        <f>C5+C6</f>
        <v>20000</v>
      </c>
    </row>
    <row r="8" spans="1:8" x14ac:dyDescent="0.25">
      <c r="A8" t="s">
        <v>5</v>
      </c>
      <c r="C8" s="4">
        <v>-5000</v>
      </c>
    </row>
    <row r="9" spans="1:8" x14ac:dyDescent="0.25">
      <c r="A9" t="s">
        <v>6</v>
      </c>
      <c r="C9" s="6">
        <v>-9000</v>
      </c>
      <c r="H9" s="9"/>
    </row>
    <row r="10" spans="1:8" x14ac:dyDescent="0.25">
      <c r="A10" t="s">
        <v>7</v>
      </c>
      <c r="C10" s="1">
        <f>C7+C8+C9</f>
        <v>6000</v>
      </c>
      <c r="H10" s="9"/>
    </row>
    <row r="11" spans="1:8" x14ac:dyDescent="0.25">
      <c r="A11" t="s">
        <v>8</v>
      </c>
      <c r="C11" s="6">
        <v>-300</v>
      </c>
    </row>
    <row r="12" spans="1:8" x14ac:dyDescent="0.25">
      <c r="A12" t="s">
        <v>9</v>
      </c>
      <c r="C12" s="1">
        <f>C10+C11</f>
        <v>5700</v>
      </c>
      <c r="H12" s="8"/>
    </row>
    <row r="13" spans="1:8" x14ac:dyDescent="0.25">
      <c r="A13" t="s">
        <v>11</v>
      </c>
      <c r="C13" s="6">
        <v>-1000</v>
      </c>
      <c r="H13" s="9"/>
    </row>
    <row r="14" spans="1:8" ht="16.5" thickBot="1" x14ac:dyDescent="0.3">
      <c r="A14" t="s">
        <v>10</v>
      </c>
      <c r="C14" s="7">
        <f>C12+C13</f>
        <v>4700</v>
      </c>
    </row>
    <row r="15" spans="1:8" ht="16.5" thickTop="1" x14ac:dyDescent="0.25">
      <c r="H15" s="8"/>
    </row>
    <row r="17" spans="1:8" x14ac:dyDescent="0.25">
      <c r="A17" s="5" t="s">
        <v>33</v>
      </c>
      <c r="B17" s="5"/>
      <c r="H17" s="9"/>
    </row>
    <row r="18" spans="1:8" x14ac:dyDescent="0.25">
      <c r="B18" s="10" t="s">
        <v>2</v>
      </c>
      <c r="C18" s="10" t="s">
        <v>2</v>
      </c>
      <c r="D18" s="10" t="s">
        <v>2</v>
      </c>
      <c r="H18" s="9"/>
    </row>
    <row r="19" spans="1:8" x14ac:dyDescent="0.25">
      <c r="A19" s="5" t="s">
        <v>12</v>
      </c>
      <c r="B19" s="5"/>
      <c r="D19" s="11">
        <v>8000</v>
      </c>
    </row>
    <row r="20" spans="1:8" x14ac:dyDescent="0.25">
      <c r="A20" s="5" t="s">
        <v>13</v>
      </c>
      <c r="B20" s="5"/>
    </row>
    <row r="21" spans="1:8" x14ac:dyDescent="0.25">
      <c r="A21" t="s">
        <v>14</v>
      </c>
      <c r="C21" s="11">
        <v>5500</v>
      </c>
    </row>
    <row r="22" spans="1:8" x14ac:dyDescent="0.25">
      <c r="A22" t="s">
        <v>26</v>
      </c>
      <c r="C22" s="11">
        <v>12000</v>
      </c>
      <c r="H22" s="9"/>
    </row>
    <row r="23" spans="1:8" x14ac:dyDescent="0.25">
      <c r="A23" t="s">
        <v>15</v>
      </c>
      <c r="C23" s="11">
        <v>7000</v>
      </c>
      <c r="H23" s="4"/>
    </row>
    <row r="24" spans="1:8" x14ac:dyDescent="0.25">
      <c r="A24" t="s">
        <v>16</v>
      </c>
      <c r="C24" s="13">
        <v>1000</v>
      </c>
    </row>
    <row r="25" spans="1:8" x14ac:dyDescent="0.25">
      <c r="C25" s="11">
        <f>SUM(C21:C24)</f>
        <v>25500</v>
      </c>
    </row>
    <row r="26" spans="1:8" x14ac:dyDescent="0.25">
      <c r="A26" s="5" t="s">
        <v>17</v>
      </c>
      <c r="B26" s="5"/>
    </row>
    <row r="27" spans="1:8" x14ac:dyDescent="0.25">
      <c r="A27" t="s">
        <v>27</v>
      </c>
      <c r="B27" s="14">
        <v>-8000</v>
      </c>
      <c r="C27" s="4"/>
    </row>
    <row r="28" spans="1:8" x14ac:dyDescent="0.25">
      <c r="A28" t="s">
        <v>28</v>
      </c>
      <c r="B28" s="12">
        <v>-7000</v>
      </c>
      <c r="C28" s="12">
        <f>SUM(B27:B28)</f>
        <v>-15000</v>
      </c>
    </row>
    <row r="29" spans="1:8" x14ac:dyDescent="0.25">
      <c r="A29" t="s">
        <v>18</v>
      </c>
      <c r="D29" s="13">
        <f>C25+C28</f>
        <v>10500</v>
      </c>
    </row>
    <row r="30" spans="1:8" x14ac:dyDescent="0.25">
      <c r="D30" s="1"/>
    </row>
    <row r="31" spans="1:8" x14ac:dyDescent="0.25">
      <c r="A31" t="s">
        <v>19</v>
      </c>
      <c r="D31" s="11">
        <f>D19+D29</f>
        <v>18500</v>
      </c>
    </row>
    <row r="33" spans="1:4" x14ac:dyDescent="0.25">
      <c r="A33" t="s">
        <v>20</v>
      </c>
      <c r="D33" s="14">
        <v>-6000</v>
      </c>
    </row>
    <row r="34" spans="1:4" x14ac:dyDescent="0.25">
      <c r="D34" s="16"/>
    </row>
    <row r="35" spans="1:4" ht="16.5" thickBot="1" x14ac:dyDescent="0.3">
      <c r="A35" s="5" t="s">
        <v>21</v>
      </c>
      <c r="D35" s="15">
        <f>SUM(D31,D33)</f>
        <v>12500</v>
      </c>
    </row>
    <row r="36" spans="1:4" ht="16.5" thickTop="1" x14ac:dyDescent="0.25"/>
    <row r="37" spans="1:4" x14ac:dyDescent="0.25">
      <c r="A37" s="5" t="s">
        <v>22</v>
      </c>
    </row>
    <row r="38" spans="1:4" x14ac:dyDescent="0.25">
      <c r="A38" t="s">
        <v>23</v>
      </c>
      <c r="D38" s="11">
        <v>5000</v>
      </c>
    </row>
    <row r="39" spans="1:4" x14ac:dyDescent="0.25">
      <c r="A39" t="s">
        <v>24</v>
      </c>
      <c r="D39" s="13">
        <v>7500</v>
      </c>
    </row>
    <row r="40" spans="1:4" ht="16.5" thickBot="1" x14ac:dyDescent="0.3">
      <c r="A40" s="5" t="s">
        <v>25</v>
      </c>
      <c r="D40" s="15">
        <f>SUM(D38:D39)</f>
        <v>12500</v>
      </c>
    </row>
    <row r="41" spans="1:4" ht="16.5" thickTop="1" x14ac:dyDescent="0.25"/>
    <row r="43" spans="1:4" x14ac:dyDescent="0.25">
      <c r="A43" t="s">
        <v>29</v>
      </c>
      <c r="B43" s="17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0C698-F776-4B55-B88A-D0000E0C6C9C}">
  <dimension ref="A1:G35"/>
  <sheetViews>
    <sheetView topLeftCell="A7" workbookViewId="0">
      <selection activeCell="B20" sqref="B20"/>
    </sheetView>
  </sheetViews>
  <sheetFormatPr defaultRowHeight="15.75" x14ac:dyDescent="0.25"/>
  <cols>
    <col min="1" max="1" width="57" style="19" customWidth="1"/>
    <col min="2" max="2" width="41" style="20" bestFit="1" customWidth="1"/>
    <col min="3" max="3" width="51.625" style="20" bestFit="1" customWidth="1"/>
    <col min="4" max="4" width="3.125" style="20" customWidth="1"/>
    <col min="5" max="5" width="46.25" style="20" bestFit="1" customWidth="1"/>
    <col min="6" max="6" width="9" style="20"/>
    <col min="7" max="7" width="53.875" style="19" customWidth="1"/>
    <col min="8" max="16384" width="9" style="20"/>
  </cols>
  <sheetData>
    <row r="1" spans="1:6" x14ac:dyDescent="0.25">
      <c r="B1" s="20" t="s">
        <v>36</v>
      </c>
      <c r="C1" s="20" t="s">
        <v>37</v>
      </c>
      <c r="E1" s="20" t="s">
        <v>34</v>
      </c>
    </row>
    <row r="2" spans="1:6" ht="30" x14ac:dyDescent="0.25">
      <c r="A2" s="21" t="s">
        <v>35</v>
      </c>
      <c r="B2" s="22">
        <f>'2022'!C14</f>
        <v>4700</v>
      </c>
      <c r="C2" s="22">
        <f>'2022'!D40</f>
        <v>12500</v>
      </c>
      <c r="E2" s="23">
        <f>(B2/C2)*100</f>
        <v>37.6</v>
      </c>
      <c r="F2" s="20" t="s">
        <v>67</v>
      </c>
    </row>
    <row r="3" spans="1:6" x14ac:dyDescent="0.25">
      <c r="A3" s="21"/>
      <c r="B3" s="22"/>
      <c r="C3" s="22"/>
      <c r="E3" s="24"/>
    </row>
    <row r="4" spans="1:6" x14ac:dyDescent="0.25">
      <c r="B4" s="20" t="s">
        <v>39</v>
      </c>
      <c r="C4" s="20" t="s">
        <v>40</v>
      </c>
      <c r="E4" s="20" t="s">
        <v>41</v>
      </c>
    </row>
    <row r="5" spans="1:6" ht="30" x14ac:dyDescent="0.25">
      <c r="A5" s="21" t="s">
        <v>38</v>
      </c>
      <c r="B5" s="22">
        <f>'2022'!C10</f>
        <v>6000</v>
      </c>
      <c r="C5" s="22">
        <f>'2022'!D40</f>
        <v>12500</v>
      </c>
      <c r="E5" s="23">
        <f>(B5/C5)*100</f>
        <v>48</v>
      </c>
      <c r="F5" s="20" t="s">
        <v>67</v>
      </c>
    </row>
    <row r="7" spans="1:6" x14ac:dyDescent="0.25">
      <c r="B7" s="20" t="s">
        <v>7</v>
      </c>
      <c r="C7" s="20" t="s">
        <v>43</v>
      </c>
      <c r="E7" s="20" t="s">
        <v>44</v>
      </c>
    </row>
    <row r="8" spans="1:6" x14ac:dyDescent="0.25">
      <c r="A8" s="21" t="s">
        <v>42</v>
      </c>
      <c r="B8" s="22">
        <f>'2022'!C10</f>
        <v>6000</v>
      </c>
      <c r="C8" s="22">
        <f>'2022'!C5</f>
        <v>80000</v>
      </c>
      <c r="E8" s="25">
        <f>(B8/C8)*100</f>
        <v>7.5</v>
      </c>
      <c r="F8" s="20" t="s">
        <v>67</v>
      </c>
    </row>
    <row r="9" spans="1:6" x14ac:dyDescent="0.25">
      <c r="E9" s="24"/>
    </row>
    <row r="10" spans="1:6" x14ac:dyDescent="0.25">
      <c r="B10" s="20" t="s">
        <v>46</v>
      </c>
      <c r="C10" s="20" t="s">
        <v>47</v>
      </c>
      <c r="E10" s="20" t="s">
        <v>48</v>
      </c>
    </row>
    <row r="11" spans="1:6" x14ac:dyDescent="0.25">
      <c r="A11" s="21" t="s">
        <v>45</v>
      </c>
      <c r="B11" s="22">
        <f>'2022'!C7</f>
        <v>20000</v>
      </c>
      <c r="C11" s="22">
        <f>'2022'!C5</f>
        <v>80000</v>
      </c>
      <c r="E11" s="26">
        <f>(B11/C11)*100</f>
        <v>25</v>
      </c>
      <c r="F11" s="20" t="s">
        <v>67</v>
      </c>
    </row>
    <row r="13" spans="1:6" x14ac:dyDescent="0.25">
      <c r="B13" s="20" t="s">
        <v>50</v>
      </c>
      <c r="C13" s="20" t="s">
        <v>51</v>
      </c>
      <c r="E13" s="20" t="s">
        <v>52</v>
      </c>
    </row>
    <row r="14" spans="1:6" ht="30" x14ac:dyDescent="0.25">
      <c r="A14" s="21" t="s">
        <v>49</v>
      </c>
      <c r="B14" s="22">
        <f>'2022'!C21</f>
        <v>5500</v>
      </c>
      <c r="C14" s="27">
        <f>ABS('2022'!C6)</f>
        <v>60000</v>
      </c>
      <c r="E14" s="28">
        <f>ROUND(((B14/C14)*365), 0)</f>
        <v>33</v>
      </c>
      <c r="F14" s="20" t="s">
        <v>66</v>
      </c>
    </row>
    <row r="16" spans="1:6" x14ac:dyDescent="0.25">
      <c r="B16" s="20" t="s">
        <v>54</v>
      </c>
      <c r="C16" s="20" t="s">
        <v>55</v>
      </c>
      <c r="E16" s="20" t="s">
        <v>56</v>
      </c>
    </row>
    <row r="17" spans="1:7" ht="30" x14ac:dyDescent="0.25">
      <c r="A17" s="21" t="s">
        <v>53</v>
      </c>
      <c r="B17" s="22">
        <f>'2022'!C23</f>
        <v>7000</v>
      </c>
      <c r="C17" s="22">
        <f>'2022'!C5</f>
        <v>80000</v>
      </c>
      <c r="E17" s="28">
        <f>ROUND(((B17/C17)*365), 0)</f>
        <v>32</v>
      </c>
      <c r="F17" s="20" t="s">
        <v>66</v>
      </c>
      <c r="G17" s="19" t="s">
        <v>77</v>
      </c>
    </row>
    <row r="19" spans="1:7" x14ac:dyDescent="0.25">
      <c r="B19" s="20" t="s">
        <v>59</v>
      </c>
      <c r="C19" s="20" t="s">
        <v>60</v>
      </c>
      <c r="E19" s="20" t="s">
        <v>58</v>
      </c>
    </row>
    <row r="20" spans="1:7" ht="30" x14ac:dyDescent="0.25">
      <c r="A20" s="21" t="s">
        <v>57</v>
      </c>
      <c r="B20" s="27">
        <f>ABS('2022'!B27)</f>
        <v>8000</v>
      </c>
      <c r="C20" s="27">
        <f>ABS('2022'!C6)</f>
        <v>60000</v>
      </c>
      <c r="E20" s="28">
        <f>ROUND(((B20/C20)*365), 0)</f>
        <v>49</v>
      </c>
      <c r="F20" s="20" t="s">
        <v>66</v>
      </c>
      <c r="G20" s="19" t="s">
        <v>76</v>
      </c>
    </row>
    <row r="22" spans="1:7" x14ac:dyDescent="0.25">
      <c r="B22" s="20" t="s">
        <v>47</v>
      </c>
      <c r="C22" s="20" t="s">
        <v>63</v>
      </c>
      <c r="E22" s="20" t="s">
        <v>62</v>
      </c>
    </row>
    <row r="23" spans="1:7" ht="30" x14ac:dyDescent="0.25">
      <c r="A23" s="21" t="s">
        <v>61</v>
      </c>
      <c r="B23" s="22">
        <f>'2022'!C5</f>
        <v>80000</v>
      </c>
      <c r="C23" s="22">
        <f>'2022'!D40</f>
        <v>12500</v>
      </c>
      <c r="E23" s="20">
        <f>B23/C23</f>
        <v>6.4</v>
      </c>
      <c r="F23" s="20" t="s">
        <v>68</v>
      </c>
    </row>
    <row r="25" spans="1:7" x14ac:dyDescent="0.25">
      <c r="B25" s="20" t="s">
        <v>13</v>
      </c>
      <c r="C25" s="20" t="s">
        <v>17</v>
      </c>
      <c r="E25" s="20" t="s">
        <v>65</v>
      </c>
    </row>
    <row r="26" spans="1:7" x14ac:dyDescent="0.25">
      <c r="A26" s="21" t="s">
        <v>64</v>
      </c>
      <c r="B26" s="22">
        <f>'2022'!C25</f>
        <v>25500</v>
      </c>
      <c r="C26" s="22">
        <f>'2022'!D29</f>
        <v>10500</v>
      </c>
      <c r="E26" s="23">
        <f>B26/C26</f>
        <v>2.4285714285714284</v>
      </c>
      <c r="F26" s="20" t="s">
        <v>69</v>
      </c>
      <c r="G26" s="19" t="s">
        <v>75</v>
      </c>
    </row>
    <row r="28" spans="1:7" x14ac:dyDescent="0.25">
      <c r="B28" s="20" t="s">
        <v>72</v>
      </c>
      <c r="C28" s="20" t="s">
        <v>73</v>
      </c>
      <c r="E28" s="20" t="s">
        <v>71</v>
      </c>
    </row>
    <row r="29" spans="1:7" x14ac:dyDescent="0.25">
      <c r="A29" s="21" t="s">
        <v>70</v>
      </c>
      <c r="B29" s="22">
        <f>'2022'!D29</f>
        <v>10500</v>
      </c>
      <c r="C29" s="27">
        <f>ABS('2022'!C28)</f>
        <v>15000</v>
      </c>
      <c r="E29" s="29">
        <f>B29/C29</f>
        <v>0.7</v>
      </c>
      <c r="F29" s="20" t="s">
        <v>69</v>
      </c>
      <c r="G29" s="19" t="s">
        <v>74</v>
      </c>
    </row>
    <row r="31" spans="1:7" x14ac:dyDescent="0.25">
      <c r="B31" s="20" t="s">
        <v>80</v>
      </c>
      <c r="C31" s="20" t="s">
        <v>81</v>
      </c>
      <c r="E31" s="20" t="s">
        <v>79</v>
      </c>
    </row>
    <row r="32" spans="1:7" ht="31.5" x14ac:dyDescent="0.25">
      <c r="A32" s="21" t="s">
        <v>78</v>
      </c>
      <c r="B32" s="22">
        <f>ABS('2022'!D33)</f>
        <v>6000</v>
      </c>
      <c r="C32" s="22">
        <f>'2022'!D38+ABS('2022'!D33)</f>
        <v>11000</v>
      </c>
      <c r="E32" s="23">
        <f>(B32/C32)*100</f>
        <v>54.54545454545454</v>
      </c>
      <c r="F32" s="20" t="s">
        <v>69</v>
      </c>
      <c r="G32" s="19" t="s">
        <v>82</v>
      </c>
    </row>
    <row r="34" spans="1:7" x14ac:dyDescent="0.25">
      <c r="B34" s="20" t="s">
        <v>39</v>
      </c>
      <c r="C34" s="20" t="s">
        <v>85</v>
      </c>
      <c r="E34" s="20" t="s">
        <v>84</v>
      </c>
    </row>
    <row r="35" spans="1:7" ht="47.25" x14ac:dyDescent="0.25">
      <c r="A35" s="30" t="s">
        <v>83</v>
      </c>
      <c r="B35" s="22">
        <f>'2022'!C10</f>
        <v>6000</v>
      </c>
      <c r="C35" s="20">
        <f>ABS('2022'!C11)</f>
        <v>300</v>
      </c>
      <c r="E35" s="23">
        <f>B35/C35</f>
        <v>20</v>
      </c>
      <c r="F35" s="20" t="s">
        <v>68</v>
      </c>
      <c r="G35" s="19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C947-05BF-486A-A002-5E3C446CD33B}">
  <sheetPr>
    <pageSetUpPr fitToPage="1"/>
  </sheetPr>
  <dimension ref="A1:H43"/>
  <sheetViews>
    <sheetView tabSelected="1" topLeftCell="A7" zoomScaleNormal="100" workbookViewId="0">
      <selection activeCell="K21" sqref="K21"/>
    </sheetView>
  </sheetViews>
  <sheetFormatPr defaultColWidth="11" defaultRowHeight="15.75" x14ac:dyDescent="0.25"/>
  <cols>
    <col min="1" max="1" width="28.875" customWidth="1"/>
    <col min="2" max="2" width="11.5" customWidth="1"/>
    <col min="3" max="3" width="12" customWidth="1"/>
    <col min="7" max="7" width="21" customWidth="1"/>
  </cols>
  <sheetData>
    <row r="1" spans="1:8" x14ac:dyDescent="0.25">
      <c r="A1" s="5" t="s">
        <v>0</v>
      </c>
    </row>
    <row r="3" spans="1:8" x14ac:dyDescent="0.25">
      <c r="A3" s="5" t="s">
        <v>30</v>
      </c>
      <c r="B3" s="5"/>
      <c r="C3" s="5"/>
    </row>
    <row r="4" spans="1:8" x14ac:dyDescent="0.25">
      <c r="C4" s="2" t="s">
        <v>2</v>
      </c>
      <c r="D4" s="3"/>
    </row>
    <row r="5" spans="1:8" x14ac:dyDescent="0.25">
      <c r="A5" t="s">
        <v>1</v>
      </c>
      <c r="C5" s="1">
        <v>88000</v>
      </c>
      <c r="H5" s="8"/>
    </row>
    <row r="6" spans="1:8" x14ac:dyDescent="0.25">
      <c r="A6" t="s">
        <v>3</v>
      </c>
      <c r="C6" s="6">
        <v>-72000</v>
      </c>
    </row>
    <row r="7" spans="1:8" x14ac:dyDescent="0.25">
      <c r="A7" t="s">
        <v>4</v>
      </c>
      <c r="C7" s="1">
        <f>C5+C6</f>
        <v>16000</v>
      </c>
    </row>
    <row r="8" spans="1:8" x14ac:dyDescent="0.25">
      <c r="A8" t="s">
        <v>5</v>
      </c>
      <c r="C8" s="4">
        <v>-8800</v>
      </c>
    </row>
    <row r="9" spans="1:8" x14ac:dyDescent="0.25">
      <c r="A9" t="s">
        <v>6</v>
      </c>
      <c r="C9" s="6">
        <v>-8800</v>
      </c>
      <c r="H9" s="9"/>
    </row>
    <row r="10" spans="1:8" x14ac:dyDescent="0.25">
      <c r="A10" t="s">
        <v>7</v>
      </c>
      <c r="C10" s="1">
        <f>C7+C8+C9</f>
        <v>-1600</v>
      </c>
      <c r="H10" s="9"/>
    </row>
    <row r="11" spans="1:8" x14ac:dyDescent="0.25">
      <c r="A11" t="s">
        <v>8</v>
      </c>
      <c r="C11" s="6">
        <v>-300</v>
      </c>
    </row>
    <row r="12" spans="1:8" x14ac:dyDescent="0.25">
      <c r="A12" t="s">
        <v>9</v>
      </c>
      <c r="C12" s="1">
        <f>C10+C11</f>
        <v>-1900</v>
      </c>
      <c r="H12" s="8"/>
    </row>
    <row r="13" spans="1:8" x14ac:dyDescent="0.25">
      <c r="A13" t="s">
        <v>11</v>
      </c>
      <c r="C13" s="6">
        <v>-320</v>
      </c>
      <c r="H13" s="9"/>
    </row>
    <row r="14" spans="1:8" ht="16.5" thickBot="1" x14ac:dyDescent="0.3">
      <c r="A14" t="s">
        <v>10</v>
      </c>
      <c r="C14" s="7">
        <f>C12+C13</f>
        <v>-2220</v>
      </c>
    </row>
    <row r="15" spans="1:8" ht="16.5" thickTop="1" x14ac:dyDescent="0.25">
      <c r="H15" s="8"/>
    </row>
    <row r="17" spans="1:8" x14ac:dyDescent="0.25">
      <c r="A17" s="5" t="s">
        <v>31</v>
      </c>
      <c r="B17" s="5"/>
      <c r="H17" s="9"/>
    </row>
    <row r="18" spans="1:8" x14ac:dyDescent="0.25">
      <c r="B18" s="10" t="s">
        <v>2</v>
      </c>
      <c r="C18" s="10" t="s">
        <v>2</v>
      </c>
      <c r="D18" s="10" t="s">
        <v>2</v>
      </c>
      <c r="H18" s="9"/>
    </row>
    <row r="19" spans="1:8" x14ac:dyDescent="0.25">
      <c r="A19" s="5" t="s">
        <v>12</v>
      </c>
      <c r="B19" s="5"/>
      <c r="D19" s="11">
        <v>7200</v>
      </c>
    </row>
    <row r="20" spans="1:8" x14ac:dyDescent="0.25">
      <c r="A20" s="5" t="s">
        <v>13</v>
      </c>
      <c r="B20" s="5"/>
    </row>
    <row r="21" spans="1:8" x14ac:dyDescent="0.25">
      <c r="A21" t="s">
        <v>14</v>
      </c>
      <c r="C21" s="11">
        <v>4000</v>
      </c>
    </row>
    <row r="22" spans="1:8" x14ac:dyDescent="0.25">
      <c r="A22" t="s">
        <v>26</v>
      </c>
      <c r="C22" s="11">
        <v>4000</v>
      </c>
      <c r="H22" s="9"/>
    </row>
    <row r="23" spans="1:8" x14ac:dyDescent="0.25">
      <c r="A23" t="s">
        <v>15</v>
      </c>
      <c r="C23" s="11">
        <v>18000</v>
      </c>
      <c r="H23" s="4"/>
    </row>
    <row r="24" spans="1:8" x14ac:dyDescent="0.25">
      <c r="A24" t="s">
        <v>16</v>
      </c>
      <c r="C24" s="13">
        <v>3240</v>
      </c>
    </row>
    <row r="25" spans="1:8" x14ac:dyDescent="0.25">
      <c r="C25" s="11">
        <f>SUM(C21:C24)</f>
        <v>29240</v>
      </c>
    </row>
    <row r="26" spans="1:8" x14ac:dyDescent="0.25">
      <c r="A26" s="5" t="s">
        <v>17</v>
      </c>
      <c r="B26" s="5"/>
    </row>
    <row r="27" spans="1:8" x14ac:dyDescent="0.25">
      <c r="A27" t="s">
        <v>27</v>
      </c>
      <c r="B27" s="14">
        <v>-9200</v>
      </c>
      <c r="C27" s="4"/>
    </row>
    <row r="28" spans="1:8" x14ac:dyDescent="0.25">
      <c r="A28" t="s">
        <v>28</v>
      </c>
      <c r="B28" s="12">
        <v>-7700</v>
      </c>
      <c r="C28" s="12">
        <f>SUM(B27:B28)</f>
        <v>-16900</v>
      </c>
    </row>
    <row r="29" spans="1:8" x14ac:dyDescent="0.25">
      <c r="A29" t="s">
        <v>18</v>
      </c>
      <c r="D29" s="13">
        <f>C25+C28</f>
        <v>12340</v>
      </c>
    </row>
    <row r="30" spans="1:8" x14ac:dyDescent="0.25">
      <c r="D30" s="1"/>
    </row>
    <row r="31" spans="1:8" x14ac:dyDescent="0.25">
      <c r="A31" t="s">
        <v>19</v>
      </c>
      <c r="D31" s="11">
        <f>D19+D29</f>
        <v>19540</v>
      </c>
    </row>
    <row r="33" spans="1:4" x14ac:dyDescent="0.25">
      <c r="A33" t="s">
        <v>20</v>
      </c>
      <c r="D33" s="14">
        <v>-6000</v>
      </c>
    </row>
    <row r="34" spans="1:4" x14ac:dyDescent="0.25">
      <c r="D34" s="16"/>
    </row>
    <row r="35" spans="1:4" ht="16.5" thickBot="1" x14ac:dyDescent="0.3">
      <c r="A35" s="5" t="s">
        <v>21</v>
      </c>
      <c r="D35" s="15">
        <f>SUM(D31,D33)</f>
        <v>13540</v>
      </c>
    </row>
    <row r="36" spans="1:4" ht="16.5" thickTop="1" x14ac:dyDescent="0.25"/>
    <row r="37" spans="1:4" x14ac:dyDescent="0.25">
      <c r="A37" s="5" t="s">
        <v>22</v>
      </c>
    </row>
    <row r="38" spans="1:4" x14ac:dyDescent="0.25">
      <c r="A38" t="s">
        <v>23</v>
      </c>
      <c r="D38" s="11">
        <v>5000</v>
      </c>
    </row>
    <row r="39" spans="1:4" x14ac:dyDescent="0.25">
      <c r="A39" t="s">
        <v>24</v>
      </c>
      <c r="D39" s="13"/>
    </row>
    <row r="40" spans="1:4" ht="16.5" thickBot="1" x14ac:dyDescent="0.3">
      <c r="A40" s="5" t="s">
        <v>25</v>
      </c>
      <c r="D40" s="15">
        <f>SUM(D38:D39)</f>
        <v>5000</v>
      </c>
    </row>
    <row r="41" spans="1:4" ht="16.5" thickTop="1" x14ac:dyDescent="0.25"/>
    <row r="43" spans="1:4" x14ac:dyDescent="0.25">
      <c r="A43" t="s">
        <v>29</v>
      </c>
      <c r="B43" s="17">
        <v>200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42E3F-76EF-4A51-82BA-5D3C175A4900}">
  <dimension ref="A1:G35"/>
  <sheetViews>
    <sheetView topLeftCell="A5" workbookViewId="0">
      <selection activeCell="C32" sqref="C32"/>
    </sheetView>
  </sheetViews>
  <sheetFormatPr defaultRowHeight="15.75" x14ac:dyDescent="0.25"/>
  <cols>
    <col min="1" max="1" width="57" style="19" customWidth="1"/>
    <col min="2" max="2" width="41" style="20" bestFit="1" customWidth="1"/>
    <col min="3" max="3" width="51.625" style="20" bestFit="1" customWidth="1"/>
    <col min="4" max="4" width="3.125" style="20" customWidth="1"/>
    <col min="5" max="5" width="46.25" style="20" bestFit="1" customWidth="1"/>
    <col min="6" max="6" width="9" style="20"/>
    <col min="7" max="7" width="53.875" style="19" customWidth="1"/>
    <col min="8" max="16384" width="9" style="20"/>
  </cols>
  <sheetData>
    <row r="1" spans="1:6" x14ac:dyDescent="0.25">
      <c r="B1" s="20" t="s">
        <v>36</v>
      </c>
      <c r="C1" s="20" t="s">
        <v>37</v>
      </c>
      <c r="E1" s="20" t="s">
        <v>34</v>
      </c>
    </row>
    <row r="2" spans="1:6" ht="30" x14ac:dyDescent="0.25">
      <c r="A2" s="21" t="s">
        <v>35</v>
      </c>
      <c r="B2" s="22">
        <f>'2023'!C14</f>
        <v>-2220</v>
      </c>
      <c r="C2" s="22">
        <f>'2023'!D40</f>
        <v>5000</v>
      </c>
      <c r="E2" s="23">
        <f>(B2/C2)*100</f>
        <v>-44.4</v>
      </c>
      <c r="F2" s="20" t="s">
        <v>67</v>
      </c>
    </row>
    <row r="3" spans="1:6" x14ac:dyDescent="0.25">
      <c r="A3" s="21"/>
      <c r="B3" s="22"/>
      <c r="C3" s="22"/>
      <c r="E3" s="24"/>
    </row>
    <row r="4" spans="1:6" x14ac:dyDescent="0.25">
      <c r="B4" s="20" t="s">
        <v>39</v>
      </c>
      <c r="C4" s="20" t="s">
        <v>40</v>
      </c>
      <c r="E4" s="20" t="s">
        <v>41</v>
      </c>
    </row>
    <row r="5" spans="1:6" ht="30" x14ac:dyDescent="0.25">
      <c r="A5" s="21" t="s">
        <v>38</v>
      </c>
      <c r="B5" s="22">
        <f>'2023'!C10</f>
        <v>-1600</v>
      </c>
      <c r="C5" s="22">
        <f>'2023'!D40</f>
        <v>5000</v>
      </c>
      <c r="E5" s="23">
        <f>(B5/C5)*100</f>
        <v>-32</v>
      </c>
      <c r="F5" s="20" t="s">
        <v>67</v>
      </c>
    </row>
    <row r="7" spans="1:6" x14ac:dyDescent="0.25">
      <c r="B7" s="20" t="s">
        <v>7</v>
      </c>
      <c r="C7" s="20" t="s">
        <v>43</v>
      </c>
      <c r="E7" s="20" t="s">
        <v>44</v>
      </c>
    </row>
    <row r="8" spans="1:6" x14ac:dyDescent="0.25">
      <c r="A8" s="21" t="s">
        <v>42</v>
      </c>
      <c r="B8" s="22">
        <f>'2023'!C10</f>
        <v>-1600</v>
      </c>
      <c r="C8" s="22">
        <f>'2023'!C5</f>
        <v>88000</v>
      </c>
      <c r="E8" s="25">
        <f>(B8/C8)*100</f>
        <v>-1.8181818181818181</v>
      </c>
      <c r="F8" s="20" t="s">
        <v>67</v>
      </c>
    </row>
    <row r="9" spans="1:6" x14ac:dyDescent="0.25">
      <c r="E9" s="24"/>
    </row>
    <row r="10" spans="1:6" x14ac:dyDescent="0.25">
      <c r="B10" s="20" t="s">
        <v>46</v>
      </c>
      <c r="C10" s="20" t="s">
        <v>47</v>
      </c>
      <c r="E10" s="20" t="s">
        <v>48</v>
      </c>
    </row>
    <row r="11" spans="1:6" x14ac:dyDescent="0.25">
      <c r="A11" s="21" t="s">
        <v>45</v>
      </c>
      <c r="B11" s="22">
        <f>'2023'!C7</f>
        <v>16000</v>
      </c>
      <c r="C11" s="22">
        <f>'2023'!C5</f>
        <v>88000</v>
      </c>
      <c r="E11" s="26">
        <f>(B11/C11)*100</f>
        <v>18.181818181818183</v>
      </c>
      <c r="F11" s="20" t="s">
        <v>67</v>
      </c>
    </row>
    <row r="13" spans="1:6" x14ac:dyDescent="0.25">
      <c r="B13" s="20" t="s">
        <v>50</v>
      </c>
      <c r="C13" s="20" t="s">
        <v>51</v>
      </c>
      <c r="E13" s="20" t="s">
        <v>52</v>
      </c>
    </row>
    <row r="14" spans="1:6" ht="30" x14ac:dyDescent="0.25">
      <c r="A14" s="21" t="s">
        <v>49</v>
      </c>
      <c r="B14" s="22">
        <f>'2023'!C21</f>
        <v>4000</v>
      </c>
      <c r="C14" s="27">
        <f>ABS('2023'!C6)</f>
        <v>72000</v>
      </c>
      <c r="E14" s="28">
        <f>ROUND(((B14/C14)*365), 0)</f>
        <v>20</v>
      </c>
      <c r="F14" s="20" t="s">
        <v>66</v>
      </c>
    </row>
    <row r="16" spans="1:6" x14ac:dyDescent="0.25">
      <c r="B16" s="20" t="s">
        <v>54</v>
      </c>
      <c r="C16" s="20" t="s">
        <v>55</v>
      </c>
      <c r="E16" s="20" t="s">
        <v>56</v>
      </c>
    </row>
    <row r="17" spans="1:7" ht="30" x14ac:dyDescent="0.25">
      <c r="A17" s="21" t="s">
        <v>53</v>
      </c>
      <c r="B17" s="22">
        <f>'2023'!C23</f>
        <v>18000</v>
      </c>
      <c r="C17" s="22">
        <f>'2023'!C5</f>
        <v>88000</v>
      </c>
      <c r="E17" s="28">
        <f>ROUND(((B17/C17)*365), 0)</f>
        <v>75</v>
      </c>
      <c r="F17" s="20" t="s">
        <v>66</v>
      </c>
      <c r="G17" s="19" t="s">
        <v>77</v>
      </c>
    </row>
    <row r="19" spans="1:7" x14ac:dyDescent="0.25">
      <c r="B19" s="20" t="s">
        <v>59</v>
      </c>
      <c r="C19" s="20" t="s">
        <v>60</v>
      </c>
      <c r="E19" s="20" t="s">
        <v>58</v>
      </c>
    </row>
    <row r="20" spans="1:7" ht="30" x14ac:dyDescent="0.25">
      <c r="A20" s="21" t="s">
        <v>57</v>
      </c>
      <c r="B20" s="27">
        <f>ABS('2023'!B27)</f>
        <v>9200</v>
      </c>
      <c r="C20" s="27">
        <f>ABS('2023'!C6)</f>
        <v>72000</v>
      </c>
      <c r="E20" s="28">
        <f>ROUND(((B20/C20)*365), 0)</f>
        <v>47</v>
      </c>
      <c r="F20" s="20" t="s">
        <v>66</v>
      </c>
      <c r="G20" s="19" t="s">
        <v>76</v>
      </c>
    </row>
    <row r="22" spans="1:7" x14ac:dyDescent="0.25">
      <c r="B22" s="20" t="s">
        <v>47</v>
      </c>
      <c r="C22" s="20" t="s">
        <v>63</v>
      </c>
      <c r="E22" s="20" t="s">
        <v>62</v>
      </c>
    </row>
    <row r="23" spans="1:7" ht="30" x14ac:dyDescent="0.25">
      <c r="A23" s="21" t="s">
        <v>61</v>
      </c>
      <c r="B23" s="22">
        <f>'2023'!C5</f>
        <v>88000</v>
      </c>
      <c r="C23" s="22">
        <f>'2023'!D40</f>
        <v>5000</v>
      </c>
      <c r="E23" s="20">
        <f>B23/C23</f>
        <v>17.600000000000001</v>
      </c>
      <c r="F23" s="20" t="s">
        <v>68</v>
      </c>
    </row>
    <row r="25" spans="1:7" x14ac:dyDescent="0.25">
      <c r="B25" s="20" t="s">
        <v>13</v>
      </c>
      <c r="C25" s="20" t="s">
        <v>17</v>
      </c>
      <c r="E25" s="20" t="s">
        <v>65</v>
      </c>
    </row>
    <row r="26" spans="1:7" x14ac:dyDescent="0.25">
      <c r="A26" s="21" t="s">
        <v>64</v>
      </c>
      <c r="B26" s="22">
        <f>'2023'!C25</f>
        <v>29240</v>
      </c>
      <c r="C26" s="22">
        <f>'2023'!D29</f>
        <v>12340</v>
      </c>
      <c r="E26" s="23">
        <f>B26/C26</f>
        <v>2.3695299837925448</v>
      </c>
      <c r="F26" s="20" t="s">
        <v>69</v>
      </c>
      <c r="G26" s="19" t="s">
        <v>75</v>
      </c>
    </row>
    <row r="28" spans="1:7" x14ac:dyDescent="0.25">
      <c r="B28" s="20" t="s">
        <v>72</v>
      </c>
      <c r="C28" s="20" t="s">
        <v>73</v>
      </c>
      <c r="E28" s="20" t="s">
        <v>71</v>
      </c>
    </row>
    <row r="29" spans="1:7" x14ac:dyDescent="0.25">
      <c r="A29" s="21" t="s">
        <v>70</v>
      </c>
      <c r="B29" s="22">
        <f>'2023'!D29</f>
        <v>12340</v>
      </c>
      <c r="C29" s="27">
        <f>ABS('2023'!C28)</f>
        <v>16900</v>
      </c>
      <c r="E29" s="29">
        <f>B29/C29</f>
        <v>0.73017751479289938</v>
      </c>
      <c r="F29" s="20" t="s">
        <v>69</v>
      </c>
      <c r="G29" s="19" t="s">
        <v>74</v>
      </c>
    </row>
    <row r="31" spans="1:7" x14ac:dyDescent="0.25">
      <c r="B31" s="20" t="s">
        <v>80</v>
      </c>
      <c r="C31" s="20" t="s">
        <v>81</v>
      </c>
      <c r="E31" s="20" t="s">
        <v>79</v>
      </c>
    </row>
    <row r="32" spans="1:7" ht="31.5" x14ac:dyDescent="0.25">
      <c r="A32" s="21" t="s">
        <v>78</v>
      </c>
      <c r="B32" s="22">
        <f>ABS('2023'!D33)</f>
        <v>6000</v>
      </c>
      <c r="C32" s="22">
        <f>'2023'!D38+ABS('2023'!D33)</f>
        <v>11000</v>
      </c>
      <c r="E32" s="23">
        <f>(B32/C32)*100</f>
        <v>54.54545454545454</v>
      </c>
      <c r="F32" s="20" t="s">
        <v>69</v>
      </c>
      <c r="G32" s="19" t="s">
        <v>82</v>
      </c>
    </row>
    <row r="34" spans="1:7" x14ac:dyDescent="0.25">
      <c r="B34" s="20" t="s">
        <v>39</v>
      </c>
      <c r="C34" s="20" t="s">
        <v>85</v>
      </c>
      <c r="E34" s="20" t="s">
        <v>84</v>
      </c>
    </row>
    <row r="35" spans="1:7" ht="47.25" x14ac:dyDescent="0.25">
      <c r="A35" s="30" t="s">
        <v>83</v>
      </c>
      <c r="B35" s="22">
        <f>'2023'!C10</f>
        <v>-1600</v>
      </c>
      <c r="C35" s="20">
        <f>ABS('2023'!C11)</f>
        <v>300</v>
      </c>
      <c r="E35" s="23">
        <f>B35/C35</f>
        <v>-5.333333333333333</v>
      </c>
      <c r="F35" s="20" t="s">
        <v>68</v>
      </c>
      <c r="G35" s="19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AC1D-BF4F-4E8F-89DA-EA1F50213A7A}">
  <dimension ref="A1:E13"/>
  <sheetViews>
    <sheetView workbookViewId="0">
      <selection activeCell="C12" sqref="C12"/>
    </sheetView>
  </sheetViews>
  <sheetFormatPr defaultRowHeight="15.75" x14ac:dyDescent="0.25"/>
  <cols>
    <col min="1" max="1" width="40.5" bestFit="1" customWidth="1"/>
    <col min="5" max="5" width="71.625" customWidth="1"/>
  </cols>
  <sheetData>
    <row r="1" spans="1:5" x14ac:dyDescent="0.25">
      <c r="B1">
        <v>2022</v>
      </c>
      <c r="C1">
        <v>2023</v>
      </c>
      <c r="E1" t="s">
        <v>87</v>
      </c>
    </row>
    <row r="2" spans="1:5" x14ac:dyDescent="0.25">
      <c r="A2" s="20" t="s">
        <v>34</v>
      </c>
      <c r="B2" s="18">
        <f>'2022 Ratios'!E2</f>
        <v>37.6</v>
      </c>
      <c r="C2" s="18">
        <f>'2023 Ratios'!E2</f>
        <v>-44.4</v>
      </c>
      <c r="D2" t="s">
        <v>67</v>
      </c>
    </row>
    <row r="3" spans="1:5" x14ac:dyDescent="0.25">
      <c r="A3" s="20" t="s">
        <v>41</v>
      </c>
      <c r="B3" s="18">
        <f>'2022 Ratios'!E5</f>
        <v>48</v>
      </c>
      <c r="C3">
        <f>'2023 Ratios'!E5</f>
        <v>-32</v>
      </c>
      <c r="D3" t="s">
        <v>67</v>
      </c>
    </row>
    <row r="4" spans="1:5" x14ac:dyDescent="0.25">
      <c r="A4" s="20" t="s">
        <v>44</v>
      </c>
      <c r="B4" s="18">
        <f>'2022 Ratios'!E8</f>
        <v>7.5</v>
      </c>
      <c r="C4" s="9">
        <f>'2023 Ratios'!E8</f>
        <v>-1.8181818181818181</v>
      </c>
      <c r="D4" t="s">
        <v>67</v>
      </c>
    </row>
    <row r="5" spans="1:5" x14ac:dyDescent="0.25">
      <c r="A5" s="20" t="s">
        <v>48</v>
      </c>
      <c r="B5" s="18">
        <f>'2022 Ratios'!E11</f>
        <v>25</v>
      </c>
      <c r="C5" s="18">
        <f>'2023 Ratios'!E11</f>
        <v>18.181818181818183</v>
      </c>
      <c r="D5" t="s">
        <v>67</v>
      </c>
    </row>
    <row r="6" spans="1:5" x14ac:dyDescent="0.25">
      <c r="A6" s="20" t="s">
        <v>52</v>
      </c>
      <c r="B6">
        <f>'2022 Ratios'!E14</f>
        <v>33</v>
      </c>
      <c r="C6">
        <f>'2023 Ratios'!E14</f>
        <v>20</v>
      </c>
      <c r="D6" t="s">
        <v>66</v>
      </c>
    </row>
    <row r="7" spans="1:5" x14ac:dyDescent="0.25">
      <c r="A7" s="20" t="s">
        <v>56</v>
      </c>
      <c r="B7">
        <f>'2022 Ratios'!E17</f>
        <v>32</v>
      </c>
      <c r="C7">
        <f>'2023 Ratios'!E17</f>
        <v>75</v>
      </c>
      <c r="D7" t="s">
        <v>66</v>
      </c>
    </row>
    <row r="8" spans="1:5" x14ac:dyDescent="0.25">
      <c r="A8" s="20" t="s">
        <v>58</v>
      </c>
      <c r="B8">
        <f>'2022 Ratios'!E20</f>
        <v>49</v>
      </c>
      <c r="C8">
        <f>'2023 Ratios'!E20</f>
        <v>47</v>
      </c>
      <c r="D8" t="s">
        <v>66</v>
      </c>
    </row>
    <row r="9" spans="1:5" x14ac:dyDescent="0.25">
      <c r="A9" s="20" t="s">
        <v>62</v>
      </c>
      <c r="B9">
        <f>'2022 Ratios'!E23</f>
        <v>6.4</v>
      </c>
      <c r="C9">
        <f>'2023 Ratios'!E23</f>
        <v>17.600000000000001</v>
      </c>
      <c r="D9" t="s">
        <v>68</v>
      </c>
    </row>
    <row r="10" spans="1:5" x14ac:dyDescent="0.25">
      <c r="A10" s="20" t="s">
        <v>65</v>
      </c>
      <c r="B10" s="18">
        <f>'2022 Ratios'!E26</f>
        <v>2.4285714285714284</v>
      </c>
      <c r="C10" s="18">
        <f>'2023 Ratios'!E26</f>
        <v>2.3695299837925448</v>
      </c>
      <c r="D10" t="s">
        <v>69</v>
      </c>
    </row>
    <row r="11" spans="1:5" x14ac:dyDescent="0.25">
      <c r="A11" s="20" t="s">
        <v>71</v>
      </c>
      <c r="B11">
        <f>'2022 Ratios'!E29</f>
        <v>0.7</v>
      </c>
      <c r="C11" s="18">
        <f>'2023 Ratios'!E29</f>
        <v>0.73017751479289938</v>
      </c>
      <c r="D11" t="s">
        <v>69</v>
      </c>
    </row>
    <row r="12" spans="1:5" x14ac:dyDescent="0.25">
      <c r="A12" s="20" t="s">
        <v>79</v>
      </c>
      <c r="B12" s="18">
        <f>'2022 Ratios'!E32</f>
        <v>54.54545454545454</v>
      </c>
      <c r="C12" s="18">
        <f>'2023 Ratios'!E32</f>
        <v>54.54545454545454</v>
      </c>
      <c r="D12" t="s">
        <v>69</v>
      </c>
    </row>
    <row r="13" spans="1:5" x14ac:dyDescent="0.25">
      <c r="A13" s="20" t="s">
        <v>84</v>
      </c>
      <c r="B13" s="18">
        <f>'2022 Ratios'!E35</f>
        <v>20</v>
      </c>
      <c r="C13" s="18">
        <f>'2023 Ratios'!E35</f>
        <v>-5.333333333333333</v>
      </c>
      <c r="D1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2022</vt:lpstr>
      <vt:lpstr>2022 Ratios</vt:lpstr>
      <vt:lpstr>2023</vt:lpstr>
      <vt:lpstr>2023 Ratios</vt:lpstr>
      <vt:lpstr>Ratio Comparison</vt:lpstr>
      <vt:lpstr>'2022'!Print_Area</vt:lpstr>
      <vt:lpstr>'2023'!Print_Area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Pike</dc:creator>
  <cp:lastModifiedBy>Vincent King</cp:lastModifiedBy>
  <cp:lastPrinted>2023-07-05T10:23:12Z</cp:lastPrinted>
  <dcterms:created xsi:type="dcterms:W3CDTF">2023-07-05T09:16:43Z</dcterms:created>
  <dcterms:modified xsi:type="dcterms:W3CDTF">2024-02-11T10:53:51Z</dcterms:modified>
</cp:coreProperties>
</file>