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ceroy/Desktop/"/>
    </mc:Choice>
  </mc:AlternateContent>
  <xr:revisionPtr revIDLastSave="0" documentId="13_ncr:1_{E943D051-F698-CF4E-864F-B17E1E08F83F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ensitivity Report 1" sheetId="3" r:id="rId1"/>
    <sheet name="Lifetime value template" sheetId="1" r:id="rId2"/>
    <sheet name="Sheet1" sheetId="2" r:id="rId3"/>
  </sheets>
  <definedNames>
    <definedName name="solver_adj" localSheetId="1" hidden="1">'Lifetime value template'!$B$42:$K$45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'Lifetime value template'!$B$42:$K$42</definedName>
    <definedName name="solver_lhs2" localSheetId="1" hidden="1">'Lifetime value template'!$B$43:$K$43</definedName>
    <definedName name="solver_lhs3" localSheetId="1" hidden="1">'Lifetime value template'!$B$44:$K$44</definedName>
    <definedName name="solver_lhs4" localSheetId="1" hidden="1">'Lifetime value template'!$B$45:$K$45</definedName>
    <definedName name="solver_lhs5" localSheetId="1" hidden="1">'Lifetime value template'!$B$48:$K$48</definedName>
    <definedName name="solver_lhs6" localSheetId="1" hidden="1">'Lifetime value template'!$B$48:$K$48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opt" localSheetId="1" hidden="1">'Lifetime value template'!$L$47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150</definedName>
    <definedName name="solver_rhs2" localSheetId="1" hidden="1">1200</definedName>
    <definedName name="solver_rhs3" localSheetId="1" hidden="1">2130</definedName>
    <definedName name="solver_rhs4" localSheetId="1" hidden="1">6930</definedName>
    <definedName name="solver_rhs5" localSheetId="1" hidden="1">996000</definedName>
    <definedName name="solver_rhs6" localSheetId="1" hidden="1">1992000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48" i="1"/>
  <c r="D48" i="1"/>
  <c r="E48" i="1"/>
  <c r="F48" i="1"/>
  <c r="G48" i="1"/>
  <c r="H48" i="1"/>
  <c r="I48" i="1"/>
  <c r="J48" i="1"/>
  <c r="K48" i="1"/>
  <c r="B48" i="1"/>
  <c r="B55" i="1"/>
  <c r="C55" i="1" s="1"/>
  <c r="D55" i="1" s="1"/>
  <c r="E55" i="1" s="1"/>
  <c r="F55" i="1" s="1"/>
  <c r="G55" i="1" s="1"/>
  <c r="H55" i="1" s="1"/>
  <c r="I55" i="1" s="1"/>
  <c r="J55" i="1" s="1"/>
  <c r="K55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B47" i="1" l="1"/>
  <c r="C52" i="1"/>
  <c r="E5" i="1"/>
  <c r="F5" i="1" s="1"/>
  <c r="E3" i="1"/>
  <c r="F3" i="1" s="1"/>
  <c r="E4" i="1"/>
  <c r="F4" i="1"/>
  <c r="F2" i="1"/>
  <c r="E2" i="1"/>
  <c r="F6" i="2"/>
  <c r="F7" i="2"/>
  <c r="F8" i="2"/>
  <c r="F5" i="2"/>
  <c r="C5" i="2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4" i="1"/>
  <c r="C15" i="2"/>
  <c r="C13" i="2"/>
  <c r="C14" i="2"/>
  <c r="C12" i="2"/>
  <c r="C6" i="2"/>
  <c r="C7" i="2"/>
  <c r="C8" i="2"/>
  <c r="C47" i="1" l="1"/>
  <c r="D52" i="1"/>
  <c r="E52" i="1" l="1"/>
  <c r="D47" i="1"/>
  <c r="F52" i="1" l="1"/>
  <c r="G52" i="1" s="1"/>
  <c r="H52" i="1" s="1"/>
  <c r="I52" i="1" s="1"/>
  <c r="J52" i="1" s="1"/>
  <c r="K52" i="1" s="1"/>
  <c r="E47" i="1"/>
  <c r="F47" i="1" l="1"/>
  <c r="G47" i="1" l="1"/>
  <c r="H47" i="1" l="1"/>
  <c r="I47" i="1" l="1"/>
  <c r="J47" i="1" l="1"/>
  <c r="K47" i="1" l="1"/>
  <c r="L47" i="1" s="1"/>
</calcChain>
</file>

<file path=xl/sharedStrings.xml><?xml version="1.0" encoding="utf-8"?>
<sst xmlns="http://schemas.openxmlformats.org/spreadsheetml/2006/main" count="331" uniqueCount="232">
  <si>
    <t>Segment data</t>
  </si>
  <si>
    <t>Segment count at the start of the first period.</t>
  </si>
  <si>
    <t>Count</t>
  </si>
  <si>
    <t>Margin</t>
  </si>
  <si>
    <t>Acquisition costs</t>
  </si>
  <si>
    <t>Transition matrix</t>
  </si>
  <si>
    <t>Probabilities for customers to move from one segment (left column) to another (top row) at each period. Each row must sum to 100.</t>
  </si>
  <si>
    <t>Acquisition scenario</t>
  </si>
  <si>
    <t>Acquisition of new customers at each period. The values of the last period specified will be replicated indefinitely, but can be set to 0.</t>
  </si>
  <si>
    <t>N + 1</t>
  </si>
  <si>
    <t>N + 2</t>
  </si>
  <si>
    <t>N + 3</t>
  </si>
  <si>
    <t>N + 4</t>
  </si>
  <si>
    <t>N + 5</t>
  </si>
  <si>
    <t>Regular DM</t>
  </si>
  <si>
    <t>Regular Street</t>
  </si>
  <si>
    <t>New donors A</t>
  </si>
  <si>
    <t>New donors B</t>
  </si>
  <si>
    <t>Active Top</t>
  </si>
  <si>
    <t>Active Middle</t>
  </si>
  <si>
    <t>Active Bottom</t>
  </si>
  <si>
    <t>Warm Regular</t>
  </si>
  <si>
    <t>Warm New</t>
  </si>
  <si>
    <t>Warm Top</t>
  </si>
  <si>
    <t>Warm Middle</t>
  </si>
  <si>
    <t>Warm Bottom</t>
  </si>
  <si>
    <t>Cold</t>
  </si>
  <si>
    <t>Lost</t>
  </si>
  <si>
    <t>Gabriel Hansen Cancer Foundation</t>
  </si>
  <si>
    <t>Segment</t>
  </si>
  <si>
    <t>Net Margin</t>
  </si>
  <si>
    <t>N+1 Budget</t>
  </si>
  <si>
    <t>Question 5</t>
  </si>
  <si>
    <t>LTV</t>
  </si>
  <si>
    <t>N+9</t>
  </si>
  <si>
    <t>N+10</t>
  </si>
  <si>
    <t>Q6</t>
  </si>
  <si>
    <t>Q7</t>
  </si>
  <si>
    <t>We suggest a strategy that focuses on maintaining a strong LTV for N+5</t>
  </si>
  <si>
    <t>Q8</t>
  </si>
  <si>
    <t>N + 6</t>
  </si>
  <si>
    <t>N + 7</t>
  </si>
  <si>
    <t>N + 8</t>
  </si>
  <si>
    <t>N + 9</t>
  </si>
  <si>
    <t>N + 10</t>
  </si>
  <si>
    <t>Final</t>
  </si>
  <si>
    <t>1 412</t>
  </si>
  <si>
    <t>1 243</t>
  </si>
  <si>
    <t>1 051</t>
  </si>
  <si>
    <t>6 594</t>
  </si>
  <si>
    <t>7 200</t>
  </si>
  <si>
    <t>6 072</t>
  </si>
  <si>
    <t>4 692</t>
  </si>
  <si>
    <t>3 571</t>
  </si>
  <si>
    <t>2 712</t>
  </si>
  <si>
    <t>2 057</t>
  </si>
  <si>
    <t>1 560</t>
  </si>
  <si>
    <t>1 187</t>
  </si>
  <si>
    <t>18 006</t>
  </si>
  <si>
    <t>12 377</t>
  </si>
  <si>
    <t>8 542</t>
  </si>
  <si>
    <t>6 150</t>
  </si>
  <si>
    <t>4 348</t>
  </si>
  <si>
    <t>3 145</t>
  </si>
  <si>
    <t>2 306</t>
  </si>
  <si>
    <t>1 709</t>
  </si>
  <si>
    <t>1 280</t>
  </si>
  <si>
    <t>1 411</t>
  </si>
  <si>
    <t>1 739</t>
  </si>
  <si>
    <t>1 493</t>
  </si>
  <si>
    <t>1 289</t>
  </si>
  <si>
    <t>1 120</t>
  </si>
  <si>
    <t>4 320</t>
  </si>
  <si>
    <t>4 755</t>
  </si>
  <si>
    <t>2 142</t>
  </si>
  <si>
    <t>1 912</t>
  </si>
  <si>
    <t>2 088</t>
  </si>
  <si>
    <t>1 761</t>
  </si>
  <si>
    <t>1 361</t>
  </si>
  <si>
    <t>1 036</t>
  </si>
  <si>
    <t>9 652</t>
  </si>
  <si>
    <t>9 363</t>
  </si>
  <si>
    <t>6 436</t>
  </si>
  <si>
    <t>4 442</t>
  </si>
  <si>
    <t>3 198</t>
  </si>
  <si>
    <t>2 261</t>
  </si>
  <si>
    <t>1 635</t>
  </si>
  <si>
    <t>1 199</t>
  </si>
  <si>
    <t>14 210</t>
  </si>
  <si>
    <t>15 055</t>
  </si>
  <si>
    <t>15 313</t>
  </si>
  <si>
    <t>8 777</t>
  </si>
  <si>
    <t>6 617</t>
  </si>
  <si>
    <t>5 059</t>
  </si>
  <si>
    <t>3 845</t>
  </si>
  <si>
    <t>2 976</t>
  </si>
  <si>
    <t>2 336</t>
  </si>
  <si>
    <t>1 857</t>
  </si>
  <si>
    <t>1 496</t>
  </si>
  <si>
    <t>63 521</t>
  </si>
  <si>
    <t>76 736</t>
  </si>
  <si>
    <t>90 738</t>
  </si>
  <si>
    <t>104 979</t>
  </si>
  <si>
    <t>113 142</t>
  </si>
  <si>
    <t>119 295</t>
  </si>
  <si>
    <t>124 000</t>
  </si>
  <si>
    <t>127 576</t>
  </si>
  <si>
    <t>130 344</t>
  </si>
  <si>
    <t>132 516</t>
  </si>
  <si>
    <t>134 243</t>
  </si>
  <si>
    <t>148 583</t>
  </si>
  <si>
    <t>148 584</t>
  </si>
  <si>
    <t>sum of row 47</t>
  </si>
  <si>
    <t>Microsoft Excel 16.45 Sensitivity Report</t>
  </si>
  <si>
    <t>Worksheet: [hansenlifetime_data.xlsx]Lifetime value template</t>
  </si>
  <si>
    <t>Report Created: 3/21/21 11:44:24</t>
  </si>
  <si>
    <t>Variable Cells</t>
  </si>
  <si>
    <t>Cell</t>
  </si>
  <si>
    <t>Name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</si>
  <si>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</si>
  <si>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</si>
  <si>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</si>
  <si>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</si>
  <si>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</si>
  <si>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</si>
  <si>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</si>
  <si>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</si>
  <si>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</si>
  <si>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</si>
  <si>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</si>
  <si>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</si>
  <si>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</si>
  <si>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$B$42</t>
  </si>
  <si>
    <t>Regular DM Regular DM</t>
  </si>
  <si>
    <t>$C$42</t>
  </si>
  <si>
    <t>Regular DM Regular Street</t>
  </si>
  <si>
    <t>$D$42</t>
  </si>
  <si>
    <t>Regular DM New donors A</t>
  </si>
  <si>
    <t>$E$42</t>
  </si>
  <si>
    <t>Regular DM New donors B</t>
  </si>
  <si>
    <t>$F$42</t>
  </si>
  <si>
    <t>Regular DM Active Top</t>
  </si>
  <si>
    <t>$G$42</t>
  </si>
  <si>
    <t>Regular DM Active Middle</t>
  </si>
  <si>
    <t>$H$42</t>
  </si>
  <si>
    <t>Regular DM Active Bottom</t>
  </si>
  <si>
    <t>$I$42</t>
  </si>
  <si>
    <t>Regular DM Warm Regular</t>
  </si>
  <si>
    <t>$J$42</t>
  </si>
  <si>
    <t>Regular DM Warm New</t>
  </si>
  <si>
    <t>$K$42</t>
  </si>
  <si>
    <t>Regular DM Warm Top</t>
  </si>
  <si>
    <t>$B$43</t>
  </si>
  <si>
    <t>Regular Street Regular DM</t>
  </si>
  <si>
    <t>$C$43</t>
  </si>
  <si>
    <t>Regular Street Regular Street</t>
  </si>
  <si>
    <t>$D$43</t>
  </si>
  <si>
    <t>Regular Street New donors A</t>
  </si>
  <si>
    <t>$E$43</t>
  </si>
  <si>
    <t>Regular Street New donors B</t>
  </si>
  <si>
    <t>$F$43</t>
  </si>
  <si>
    <t>Regular Street Active Top</t>
  </si>
  <si>
    <t>$G$43</t>
  </si>
  <si>
    <t>Regular Street Active Middle</t>
  </si>
  <si>
    <t>$H$43</t>
  </si>
  <si>
    <t>Regular Street Active Bottom</t>
  </si>
  <si>
    <t>$I$43</t>
  </si>
  <si>
    <t>Regular Street Warm Regular</t>
  </si>
  <si>
    <t>$J$43</t>
  </si>
  <si>
    <t>Regular Street Warm New</t>
  </si>
  <si>
    <t>$K$43</t>
  </si>
  <si>
    <t>Regular Street Warm Top</t>
  </si>
  <si>
    <t>$B$44</t>
  </si>
  <si>
    <t>New donors A Regular DM</t>
  </si>
  <si>
    <t>$C$44</t>
  </si>
  <si>
    <t>New donors A Regular Street</t>
  </si>
  <si>
    <t>$D$44</t>
  </si>
  <si>
    <t>New donors A New donors A</t>
  </si>
  <si>
    <t>$E$44</t>
  </si>
  <si>
    <t>New donors A New donors B</t>
  </si>
  <si>
    <t>$F$44</t>
  </si>
  <si>
    <t>New donors A Active Top</t>
  </si>
  <si>
    <t>$G$44</t>
  </si>
  <si>
    <t>New donors A Active Middle</t>
  </si>
  <si>
    <t>$H$44</t>
  </si>
  <si>
    <t>New donors A Active Bottom</t>
  </si>
  <si>
    <t>$I$44</t>
  </si>
  <si>
    <t>New donors A Warm Regular</t>
  </si>
  <si>
    <t>$J$44</t>
  </si>
  <si>
    <t>New donors A Warm New</t>
  </si>
  <si>
    <t>$K$44</t>
  </si>
  <si>
    <t>New donors A Warm Top</t>
  </si>
  <si>
    <t>$B$45</t>
  </si>
  <si>
    <t>New donors B Regular DM</t>
  </si>
  <si>
    <t>$C$45</t>
  </si>
  <si>
    <t>New donors B Regular Street</t>
  </si>
  <si>
    <t>$D$45</t>
  </si>
  <si>
    <t>New donors B New donors A</t>
  </si>
  <si>
    <t>$E$45</t>
  </si>
  <si>
    <t>New donors B New donors B</t>
  </si>
  <si>
    <t>$F$45</t>
  </si>
  <si>
    <t>New donors B Active Top</t>
  </si>
  <si>
    <t>$G$45</t>
  </si>
  <si>
    <t>New donors B Active Middle</t>
  </si>
  <si>
    <t>$H$45</t>
  </si>
  <si>
    <t>New donors B Active Bottom</t>
  </si>
  <si>
    <t>$I$45</t>
  </si>
  <si>
    <t>New donors B Warm Regular</t>
  </si>
  <si>
    <t>$J$45</t>
  </si>
  <si>
    <t>New donors B Warm New</t>
  </si>
  <si>
    <t>$K$45</t>
  </si>
  <si>
    <t>New donors B Warm Top</t>
  </si>
  <si>
    <t>$B$48</t>
  </si>
  <si>
    <t>N+1 Budget Regular DM</t>
  </si>
  <si>
    <t>$C$48</t>
  </si>
  <si>
    <t>N+1 Budget Regular Street</t>
  </si>
  <si>
    <t>$D$48</t>
  </si>
  <si>
    <t>N+1 Budget New donors A</t>
  </si>
  <si>
    <t>$E$48</t>
  </si>
  <si>
    <t>N+1 Budget New donors B</t>
  </si>
  <si>
    <t>$F$48</t>
  </si>
  <si>
    <t>N+1 Budget Active Top</t>
  </si>
  <si>
    <t>$G$48</t>
  </si>
  <si>
    <t>N+1 Budget Active Middle</t>
  </si>
  <si>
    <t>$H$48</t>
  </si>
  <si>
    <t>N+1 Budget Active Bottom</t>
  </si>
  <si>
    <t>$I$48</t>
  </si>
  <si>
    <t>N+1 Budget Warm Regular</t>
  </si>
  <si>
    <t>$J$48</t>
  </si>
  <si>
    <t>N+1 Budget Warm New</t>
  </si>
  <si>
    <t>$K$48</t>
  </si>
  <si>
    <t>N+1 Budget Warm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</si>
</sst>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i/>
      <sz val="11"/>
      <color rgb="FF595959"/>
      <name val="Calibri"/>
      <family val="2"/>
    </font>
    <font>
      <b/>
      <sz val="11"/>
      <color rgb="FF595959"/>
      <name val="Cambria"/>
      <family val="1"/>
    </font>
    <font>
      <b/>
      <sz val="11"/>
      <color rgb="FF000000"/>
      <name val="Calibri"/>
      <family val="2"/>
    </font>
    <font>
      <b/>
      <sz val="22"/>
      <color rgb="FF595959"/>
      <name val="Cambria"/>
      <family val="1"/>
    </font>
    <font>
      <sz val="11"/>
      <color rgb="FF000000"/>
      <name val="Calibri"/>
      <family val="2"/>
    </font>
    <font>
      <sz val="14"/>
      <color rgb="FF000000"/>
      <name val="Times New Roman"/>
      <family val="1"/>
    </font>
    <font>
      <sz val="8"/>
      <name val="Calibri"/>
      <family val="2"/>
    </font>
    <font>
      <b/>
      <sz val="14"/>
      <color rgb="FF000000"/>
      <name val="Times New Roman"/>
      <family val="1"/>
    </font>
    <font>
      <b/>
      <sz val="11"/>
      <color indexed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 applyBorder="1" applyAlignment="1">
      <alignment horizontal="left"/>
    </xf>
    <xf numFmtId="1" fontId="0" fillId="0" borderId="0" xfId="0" applyNumberFormat="1"/>
    <xf numFmtId="10" fontId="0" fillId="0" borderId="0" xfId="0" applyNumberFormat="1"/>
    <xf numFmtId="0" fontId="5" fillId="2" borderId="0" xfId="0" applyFont="1" applyFill="1" applyBorder="1" applyAlignment="1">
      <alignment horizontal="left"/>
    </xf>
    <xf numFmtId="0" fontId="6" fillId="0" borderId="0" xfId="0" applyFont="1"/>
    <xf numFmtId="0" fontId="8" fillId="0" borderId="0" xfId="0" applyFont="1"/>
    <xf numFmtId="2" fontId="6" fillId="0" borderId="0" xfId="0" applyNumberFormat="1" applyFont="1"/>
    <xf numFmtId="0" fontId="6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BE71-D6E1-E948-BD58-788B01B6BB3F}">
  <dimension ref="A1:H62"/>
  <sheetViews>
    <sheetView showGridLines="0" tabSelected="1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23.1640625" bestFit="1" customWidth="1"/>
    <col min="4" max="4" width="12.1640625" bestFit="1" customWidth="1"/>
    <col min="5" max="6" width="12.6640625" bestFit="1" customWidth="1"/>
    <col min="7" max="8" width="12.1640625" bestFit="1" customWidth="1"/>
  </cols>
  <sheetData>
    <row r="1" spans="1:8" x14ac:dyDescent="0.2">
      <c r="A1" s="18" t="s">
        <v>113</v>
      </c>
    </row>
    <row r="2" spans="1:8" x14ac:dyDescent="0.2">
      <c r="A2" s="18" t="s">
        <v>114</v>
      </c>
    </row>
    <row r="3" spans="1:8" x14ac:dyDescent="0.2">
      <c r="A3" s="18" t="s">
        <v>115</v>
      </c>
    </row>
    <row r="6" spans="1:8" ht="16" thickBot="1" x14ac:dyDescent="0.25">
      <c r="A6" t="s">
        <v>116</v>
      </c>
    </row>
    <row r="7" spans="1:8" x14ac:dyDescent="0.2">
      <c r="B7" s="21"/>
      <c r="C7" s="21"/>
      <c r="D7" s="21" t="s">
        <v>45</v>
      </c>
      <c r="E7" s="21" t="s">
        <v>120</v>
      </c>
      <c r="F7" s="21" t="s">
        <v>122</v>
      </c>
      <c r="G7" s="21" t="s">
        <v>124</v>
      </c>
      <c r="H7" s="21" t="s">
        <v>124</v>
      </c>
    </row>
    <row r="8" spans="1:8" ht="16" thickBot="1" x14ac:dyDescent="0.25">
      <c r="B8" s="22" t="s">
        <v>117</v>
      </c>
      <c r="C8" s="22" t="s">
        <v>118</v>
      </c>
      <c r="D8" s="22" t="s">
        <v>119</v>
      </c>
      <c r="E8" s="22" t="s">
        <v>121</v>
      </c>
      <c r="F8" s="22" t="s">
        <v>123</v>
      </c>
      <c r="G8" s="22" t="s">
        <v>125</v>
      </c>
      <c r="H8" s="22" t="s">
        <v>126</v>
      </c>
    </row>
    <row r="9" spans="1:8" x14ac:dyDescent="0.2">
      <c r="B9" s="19" t="s">
        <v>132</v>
      </c>
      <c r="C9" s="19" t="s">
        <v>133</v>
      </c>
      <c r="D9" s="19">
        <v>150</v>
      </c>
      <c r="E9" s="19">
        <v>46297.705314503779</v>
      </c>
      <c r="F9" s="19">
        <v>51097.918938875198</v>
      </c>
      <c r="G9" s="19">
        <v>1E+30</v>
      </c>
      <c r="H9" s="19">
        <v>46297.705314503779</v>
      </c>
    </row>
    <row r="10" spans="1:8" x14ac:dyDescent="0.2">
      <c r="B10" s="19" t="s">
        <v>134</v>
      </c>
      <c r="C10" s="19" t="s">
        <v>135</v>
      </c>
      <c r="D10" s="19">
        <v>150</v>
      </c>
      <c r="E10" s="19">
        <v>47553.184544834832</v>
      </c>
      <c r="F10" s="19">
        <v>52911.721117258072</v>
      </c>
      <c r="G10" s="19">
        <v>1E+30</v>
      </c>
      <c r="H10" s="19">
        <v>47553.184544834832</v>
      </c>
    </row>
    <row r="11" spans="1:8" x14ac:dyDescent="0.2">
      <c r="B11" s="19" t="s">
        <v>136</v>
      </c>
      <c r="C11" s="19" t="s">
        <v>137</v>
      </c>
      <c r="D11" s="19">
        <v>150</v>
      </c>
      <c r="E11" s="19">
        <v>40460.03350638078</v>
      </c>
      <c r="F11" s="19">
        <v>54283.042830228806</v>
      </c>
      <c r="G11" s="19">
        <v>1E+30</v>
      </c>
      <c r="H11" s="19">
        <v>40460.03350638078</v>
      </c>
    </row>
    <row r="12" spans="1:8" x14ac:dyDescent="0.2">
      <c r="B12" s="19" t="s">
        <v>138</v>
      </c>
      <c r="C12" s="19" t="s">
        <v>139</v>
      </c>
      <c r="D12" s="19">
        <v>150</v>
      </c>
      <c r="E12" s="19">
        <v>41176.398644758599</v>
      </c>
      <c r="F12" s="19">
        <v>43608.725170373917</v>
      </c>
      <c r="G12" s="19">
        <v>1E+30</v>
      </c>
      <c r="H12" s="19">
        <v>41176.398644758599</v>
      </c>
    </row>
    <row r="13" spans="1:8" x14ac:dyDescent="0.2">
      <c r="B13" s="19" t="s">
        <v>140</v>
      </c>
      <c r="C13" s="19" t="s">
        <v>141</v>
      </c>
      <c r="D13" s="19">
        <v>150</v>
      </c>
      <c r="E13" s="19">
        <v>31389.622430562973</v>
      </c>
      <c r="F13" s="19">
        <v>32756.310941338539</v>
      </c>
      <c r="G13" s="19">
        <v>1E+30</v>
      </c>
      <c r="H13" s="19">
        <v>31389.622430562973</v>
      </c>
    </row>
    <row r="14" spans="1:8" x14ac:dyDescent="0.2">
      <c r="B14" s="19" t="s">
        <v>142</v>
      </c>
      <c r="C14" s="19" t="s">
        <v>143</v>
      </c>
      <c r="D14" s="19">
        <v>150</v>
      </c>
      <c r="E14" s="19">
        <v>21504.381002101632</v>
      </c>
      <c r="F14" s="19">
        <v>21795.462786436081</v>
      </c>
      <c r="G14" s="19">
        <v>1E+30</v>
      </c>
      <c r="H14" s="19">
        <v>21504.381002101632</v>
      </c>
    </row>
    <row r="15" spans="1:8" x14ac:dyDescent="0.2">
      <c r="B15" s="19" t="s">
        <v>144</v>
      </c>
      <c r="C15" s="19" t="s">
        <v>145</v>
      </c>
      <c r="D15" s="19">
        <v>150</v>
      </c>
      <c r="E15" s="19">
        <v>10343.323140978813</v>
      </c>
      <c r="F15" s="19">
        <v>10343.323140978813</v>
      </c>
      <c r="G15" s="19">
        <v>1E+30</v>
      </c>
      <c r="H15" s="19">
        <v>10343.323140978813</v>
      </c>
    </row>
    <row r="16" spans="1:8" x14ac:dyDescent="0.2">
      <c r="B16" s="19" t="s">
        <v>146</v>
      </c>
      <c r="C16" s="19" t="s">
        <v>147</v>
      </c>
      <c r="D16" s="19">
        <v>150</v>
      </c>
      <c r="E16" s="19">
        <v>59.515135288238525</v>
      </c>
      <c r="F16" s="19">
        <v>59.515135288238525</v>
      </c>
      <c r="G16" s="19">
        <v>1E+30</v>
      </c>
      <c r="H16" s="19">
        <v>59.515135288238525</v>
      </c>
    </row>
    <row r="17" spans="2:8" x14ac:dyDescent="0.2">
      <c r="B17" s="19" t="s">
        <v>148</v>
      </c>
      <c r="C17" s="19" t="s">
        <v>149</v>
      </c>
      <c r="D17" s="19">
        <v>0</v>
      </c>
      <c r="E17" s="19">
        <v>-54.428431391716003</v>
      </c>
      <c r="F17" s="19">
        <v>-54.428431391716003</v>
      </c>
      <c r="G17" s="19">
        <v>54.428431391716003</v>
      </c>
      <c r="H17" s="19">
        <v>1E+30</v>
      </c>
    </row>
    <row r="18" spans="2:8" x14ac:dyDescent="0.2">
      <c r="B18" s="19" t="s">
        <v>150</v>
      </c>
      <c r="C18" s="19" t="s">
        <v>151</v>
      </c>
      <c r="D18" s="19">
        <v>150</v>
      </c>
      <c r="E18" s="19">
        <v>5.1172110907958199</v>
      </c>
      <c r="F18" s="19">
        <v>129.54254519939423</v>
      </c>
      <c r="G18" s="19">
        <v>1E+30</v>
      </c>
      <c r="H18" s="19">
        <v>5.1172110907958199</v>
      </c>
    </row>
    <row r="19" spans="2:8" x14ac:dyDescent="0.2">
      <c r="B19" s="19" t="s">
        <v>152</v>
      </c>
      <c r="C19" s="19" t="s">
        <v>153</v>
      </c>
      <c r="D19" s="19">
        <v>1200</v>
      </c>
      <c r="E19" s="19">
        <v>10752.120135235786</v>
      </c>
      <c r="F19" s="19">
        <v>11097.735516190529</v>
      </c>
      <c r="G19" s="19">
        <v>1E+30</v>
      </c>
      <c r="H19" s="19">
        <v>10752.120135235786</v>
      </c>
    </row>
    <row r="20" spans="2:8" x14ac:dyDescent="0.2">
      <c r="B20" s="19" t="s">
        <v>154</v>
      </c>
      <c r="C20" s="19" t="s">
        <v>155</v>
      </c>
      <c r="D20" s="19">
        <v>1200</v>
      </c>
      <c r="E20" s="19">
        <v>13166.204522407055</v>
      </c>
      <c r="F20" s="19">
        <v>13552.019155621529</v>
      </c>
      <c r="G20" s="19">
        <v>1E+30</v>
      </c>
      <c r="H20" s="19">
        <v>13166.204522407055</v>
      </c>
    </row>
    <row r="21" spans="2:8" x14ac:dyDescent="0.2">
      <c r="B21" s="19" t="s">
        <v>156</v>
      </c>
      <c r="C21" s="19" t="s">
        <v>157</v>
      </c>
      <c r="D21" s="19">
        <v>1200</v>
      </c>
      <c r="E21" s="19">
        <v>15675.631174914402</v>
      </c>
      <c r="F21" s="19">
        <v>16670.887846231461</v>
      </c>
      <c r="G21" s="19">
        <v>1E+30</v>
      </c>
      <c r="H21" s="19">
        <v>15675.631174914402</v>
      </c>
    </row>
    <row r="22" spans="2:8" x14ac:dyDescent="0.2">
      <c r="B22" s="19" t="s">
        <v>158</v>
      </c>
      <c r="C22" s="19" t="s">
        <v>159</v>
      </c>
      <c r="D22" s="19">
        <v>1200</v>
      </c>
      <c r="E22" s="19">
        <v>12357.326621639728</v>
      </c>
      <c r="F22" s="19">
        <v>12532.454131484032</v>
      </c>
      <c r="G22" s="19">
        <v>1E+30</v>
      </c>
      <c r="H22" s="19">
        <v>12357.326621639728</v>
      </c>
    </row>
    <row r="23" spans="2:8" x14ac:dyDescent="0.2">
      <c r="B23" s="19" t="s">
        <v>160</v>
      </c>
      <c r="C23" s="19" t="s">
        <v>161</v>
      </c>
      <c r="D23" s="19">
        <v>1200</v>
      </c>
      <c r="E23" s="19">
        <v>8856.9738979816429</v>
      </c>
      <c r="F23" s="19">
        <v>8955.3754707574844</v>
      </c>
      <c r="G23" s="19">
        <v>1E+30</v>
      </c>
      <c r="H23" s="19">
        <v>8856.9738979816429</v>
      </c>
    </row>
    <row r="24" spans="2:8" x14ac:dyDescent="0.2">
      <c r="B24" s="19" t="s">
        <v>162</v>
      </c>
      <c r="C24" s="19" t="s">
        <v>163</v>
      </c>
      <c r="D24" s="19">
        <v>1200</v>
      </c>
      <c r="E24" s="19">
        <v>5759.0118285536764</v>
      </c>
      <c r="F24" s="19">
        <v>5779.9697170257568</v>
      </c>
      <c r="G24" s="19">
        <v>1E+30</v>
      </c>
      <c r="H24" s="19">
        <v>5759.0118285536764</v>
      </c>
    </row>
    <row r="25" spans="2:8" x14ac:dyDescent="0.2">
      <c r="B25" s="19" t="s">
        <v>164</v>
      </c>
      <c r="C25" s="19" t="s">
        <v>165</v>
      </c>
      <c r="D25" s="19">
        <v>1200</v>
      </c>
      <c r="E25" s="19">
        <v>2836.6635288000107</v>
      </c>
      <c r="F25" s="19">
        <v>2836.6635288000107</v>
      </c>
      <c r="G25" s="19">
        <v>1E+30</v>
      </c>
      <c r="H25" s="19">
        <v>2836.6635288000107</v>
      </c>
    </row>
    <row r="26" spans="2:8" x14ac:dyDescent="0.2">
      <c r="B26" s="19" t="s">
        <v>166</v>
      </c>
      <c r="C26" s="19" t="s">
        <v>167</v>
      </c>
      <c r="D26" s="19">
        <v>1200</v>
      </c>
      <c r="E26" s="19">
        <v>114.86768805980682</v>
      </c>
      <c r="F26" s="19">
        <v>114.86768805980682</v>
      </c>
      <c r="G26" s="19">
        <v>1E+30</v>
      </c>
      <c r="H26" s="19">
        <v>114.86768805980682</v>
      </c>
    </row>
    <row r="27" spans="2:8" x14ac:dyDescent="0.2">
      <c r="B27" s="19" t="s">
        <v>168</v>
      </c>
      <c r="C27" s="19" t="s">
        <v>169</v>
      </c>
      <c r="D27" s="19">
        <v>1200</v>
      </c>
      <c r="E27" s="19">
        <v>74.070576786994934</v>
      </c>
      <c r="F27" s="19">
        <v>74.070576786994934</v>
      </c>
      <c r="G27" s="19">
        <v>1E+30</v>
      </c>
      <c r="H27" s="19">
        <v>74.070576786994934</v>
      </c>
    </row>
    <row r="28" spans="2:8" x14ac:dyDescent="0.2">
      <c r="B28" s="19" t="s">
        <v>170</v>
      </c>
      <c r="C28" s="19" t="s">
        <v>171</v>
      </c>
      <c r="D28" s="19">
        <v>1200</v>
      </c>
      <c r="E28" s="19">
        <v>41.933090159459539</v>
      </c>
      <c r="F28" s="19">
        <v>50.891714215278625</v>
      </c>
      <c r="G28" s="19">
        <v>1E+30</v>
      </c>
      <c r="H28" s="19">
        <v>41.933090159459539</v>
      </c>
    </row>
    <row r="29" spans="2:8" x14ac:dyDescent="0.2">
      <c r="B29" s="19" t="s">
        <v>172</v>
      </c>
      <c r="C29" s="19" t="s">
        <v>173</v>
      </c>
      <c r="D29" s="19">
        <v>2130</v>
      </c>
      <c r="E29" s="19">
        <v>87.537429205689861</v>
      </c>
      <c r="F29" s="19">
        <v>979.97151148319244</v>
      </c>
      <c r="G29" s="19">
        <v>1E+30</v>
      </c>
      <c r="H29" s="19">
        <v>87.537429205689861</v>
      </c>
    </row>
    <row r="30" spans="2:8" x14ac:dyDescent="0.2">
      <c r="B30" s="19" t="s">
        <v>174</v>
      </c>
      <c r="C30" s="19" t="s">
        <v>175</v>
      </c>
      <c r="D30" s="19">
        <v>2130</v>
      </c>
      <c r="E30" s="19">
        <v>106.09255495653609</v>
      </c>
      <c r="F30" s="19">
        <v>1102.3275233507156</v>
      </c>
      <c r="G30" s="19">
        <v>1E+30</v>
      </c>
      <c r="H30" s="19">
        <v>106.09255495653609</v>
      </c>
    </row>
    <row r="31" spans="2:8" x14ac:dyDescent="0.2">
      <c r="B31" s="19" t="s">
        <v>176</v>
      </c>
      <c r="C31" s="19" t="s">
        <v>177</v>
      </c>
      <c r="D31" s="19">
        <v>1323.1818181818162</v>
      </c>
      <c r="E31" s="19">
        <v>0</v>
      </c>
      <c r="F31" s="19">
        <v>2569.9115926027298</v>
      </c>
      <c r="G31" s="19">
        <v>7522.1470744257158</v>
      </c>
      <c r="H31" s="19">
        <v>2569.9115926027298</v>
      </c>
    </row>
    <row r="32" spans="2:8" x14ac:dyDescent="0.2">
      <c r="B32" s="19" t="s">
        <v>178</v>
      </c>
      <c r="C32" s="19" t="s">
        <v>179</v>
      </c>
      <c r="D32" s="19">
        <v>2130</v>
      </c>
      <c r="E32" s="19">
        <v>64.656123147324877</v>
      </c>
      <c r="F32" s="19">
        <v>516.86330819129944</v>
      </c>
      <c r="G32" s="19">
        <v>1E+30</v>
      </c>
      <c r="H32" s="19">
        <v>64.656123147324877</v>
      </c>
    </row>
    <row r="33" spans="2:8" x14ac:dyDescent="0.2">
      <c r="B33" s="19" t="s">
        <v>180</v>
      </c>
      <c r="C33" s="19" t="s">
        <v>181</v>
      </c>
      <c r="D33" s="19">
        <v>2130</v>
      </c>
      <c r="E33" s="19">
        <v>43.557776818813096</v>
      </c>
      <c r="F33" s="19">
        <v>297.64634501934052</v>
      </c>
      <c r="G33" s="19">
        <v>1E+30</v>
      </c>
      <c r="H33" s="19">
        <v>43.557776818813096</v>
      </c>
    </row>
    <row r="34" spans="2:8" x14ac:dyDescent="0.2">
      <c r="B34" s="19" t="s">
        <v>182</v>
      </c>
      <c r="C34" s="19" t="s">
        <v>183</v>
      </c>
      <c r="D34" s="19">
        <v>2130</v>
      </c>
      <c r="E34" s="19">
        <v>22.262061439209781</v>
      </c>
      <c r="F34" s="19">
        <v>76.378674864768982</v>
      </c>
      <c r="G34" s="19">
        <v>1E+30</v>
      </c>
      <c r="H34" s="19">
        <v>22.262061439209781</v>
      </c>
    </row>
    <row r="35" spans="2:8" x14ac:dyDescent="0.2">
      <c r="B35" s="19" t="s">
        <v>184</v>
      </c>
      <c r="C35" s="19" t="s">
        <v>185</v>
      </c>
      <c r="D35" s="19">
        <v>0</v>
      </c>
      <c r="E35" s="19">
        <v>-218.94677233695984</v>
      </c>
      <c r="F35" s="19">
        <v>-218.94677233695984</v>
      </c>
      <c r="G35" s="19">
        <v>218.94677233695984</v>
      </c>
      <c r="H35" s="19">
        <v>1E+30</v>
      </c>
    </row>
    <row r="36" spans="2:8" x14ac:dyDescent="0.2">
      <c r="B36" s="19" t="s">
        <v>186</v>
      </c>
      <c r="C36" s="19" t="s">
        <v>187</v>
      </c>
      <c r="D36" s="19">
        <v>0</v>
      </c>
      <c r="E36" s="19">
        <v>-32.377669095993042</v>
      </c>
      <c r="F36" s="19">
        <v>-32.377669095993042</v>
      </c>
      <c r="G36" s="19">
        <v>32.377669095993042</v>
      </c>
      <c r="H36" s="19">
        <v>1E+30</v>
      </c>
    </row>
    <row r="37" spans="2:8" x14ac:dyDescent="0.2">
      <c r="B37" s="19" t="s">
        <v>188</v>
      </c>
      <c r="C37" s="19" t="s">
        <v>189</v>
      </c>
      <c r="D37" s="19">
        <v>0</v>
      </c>
      <c r="E37" s="19">
        <v>-31.695350885391235</v>
      </c>
      <c r="F37" s="19">
        <v>-31.695350885391235</v>
      </c>
      <c r="G37" s="19">
        <v>31.695350885391235</v>
      </c>
      <c r="H37" s="19">
        <v>1E+30</v>
      </c>
    </row>
    <row r="38" spans="2:8" x14ac:dyDescent="0.2">
      <c r="B38" s="19" t="s">
        <v>190</v>
      </c>
      <c r="C38" s="19" t="s">
        <v>191</v>
      </c>
      <c r="D38" s="19">
        <v>1323.1818181818162</v>
      </c>
      <c r="E38" s="19">
        <v>0</v>
      </c>
      <c r="F38" s="19">
        <v>23.132597327232361</v>
      </c>
      <c r="G38" s="19">
        <v>0.95136882251415167</v>
      </c>
      <c r="H38" s="19">
        <v>23.132597327232361</v>
      </c>
    </row>
    <row r="39" spans="2:8" x14ac:dyDescent="0.2">
      <c r="B39" s="19" t="s">
        <v>192</v>
      </c>
      <c r="C39" s="19" t="s">
        <v>193</v>
      </c>
      <c r="D39" s="19">
        <v>5471.6666666666642</v>
      </c>
      <c r="E39" s="19">
        <v>0</v>
      </c>
      <c r="F39" s="19">
        <v>493.7362585067749</v>
      </c>
      <c r="G39" s="19">
        <v>48.429798495615501</v>
      </c>
      <c r="H39" s="19">
        <v>493.7362585067749</v>
      </c>
    </row>
    <row r="40" spans="2:8" x14ac:dyDescent="0.2">
      <c r="B40" s="19" t="s">
        <v>194</v>
      </c>
      <c r="C40" s="19" t="s">
        <v>195</v>
      </c>
      <c r="D40" s="19">
        <v>5471.6666666666642</v>
      </c>
      <c r="E40" s="19">
        <v>0</v>
      </c>
      <c r="F40" s="19">
        <v>551.16376173496246</v>
      </c>
      <c r="G40" s="19">
        <v>58.695361573356422</v>
      </c>
      <c r="H40" s="19">
        <v>551.16376173496246</v>
      </c>
    </row>
    <row r="41" spans="2:8" x14ac:dyDescent="0.2">
      <c r="B41" s="19" t="s">
        <v>196</v>
      </c>
      <c r="C41" s="19" t="s">
        <v>197</v>
      </c>
      <c r="D41" s="19">
        <v>6930</v>
      </c>
      <c r="E41" s="19">
        <v>4781.9110546855163</v>
      </c>
      <c r="F41" s="19">
        <v>6203.7062994241714</v>
      </c>
      <c r="G41" s="19">
        <v>1E+30</v>
      </c>
      <c r="H41" s="19">
        <v>4781.9110546855163</v>
      </c>
    </row>
    <row r="42" spans="2:8" x14ac:dyDescent="0.2">
      <c r="B42" s="19" t="s">
        <v>198</v>
      </c>
      <c r="C42" s="19" t="s">
        <v>199</v>
      </c>
      <c r="D42" s="19">
        <v>5471.6666666666652</v>
      </c>
      <c r="E42" s="19">
        <v>0</v>
      </c>
      <c r="F42" s="19">
        <v>250.18215692043304</v>
      </c>
      <c r="G42" s="19">
        <v>35.770790208779786</v>
      </c>
      <c r="H42" s="19">
        <v>250.18215692043304</v>
      </c>
    </row>
    <row r="43" spans="2:8" x14ac:dyDescent="0.2">
      <c r="B43" s="19" t="s">
        <v>200</v>
      </c>
      <c r="C43" s="19" t="s">
        <v>201</v>
      </c>
      <c r="D43" s="19">
        <v>5471.6666666666652</v>
      </c>
      <c r="E43" s="19">
        <v>0</v>
      </c>
      <c r="F43" s="19">
        <v>140.57367539405823</v>
      </c>
      <c r="G43" s="19">
        <v>24.098198603655071</v>
      </c>
      <c r="H43" s="19">
        <v>140.57367539405823</v>
      </c>
    </row>
    <row r="44" spans="2:8" x14ac:dyDescent="0.2">
      <c r="B44" s="19" t="s">
        <v>202</v>
      </c>
      <c r="C44" s="19" t="s">
        <v>203</v>
      </c>
      <c r="D44" s="19">
        <v>5471.6666666666652</v>
      </c>
      <c r="E44" s="19">
        <v>0</v>
      </c>
      <c r="F44" s="19">
        <v>29.93984067440033</v>
      </c>
      <c r="G44" s="19">
        <v>12.316413211822571</v>
      </c>
      <c r="H44" s="19">
        <v>29.93984067440033</v>
      </c>
    </row>
    <row r="45" spans="2:8" x14ac:dyDescent="0.2">
      <c r="B45" s="19" t="s">
        <v>204</v>
      </c>
      <c r="C45" s="19" t="s">
        <v>205</v>
      </c>
      <c r="D45" s="19">
        <v>0</v>
      </c>
      <c r="E45" s="19">
        <v>-121.57133448123932</v>
      </c>
      <c r="F45" s="19">
        <v>-121.57133448123932</v>
      </c>
      <c r="G45" s="19">
        <v>121.57133448123932</v>
      </c>
      <c r="H45" s="19">
        <v>1E+30</v>
      </c>
    </row>
    <row r="46" spans="2:8" x14ac:dyDescent="0.2">
      <c r="B46" s="19" t="s">
        <v>206</v>
      </c>
      <c r="C46" s="19" t="s">
        <v>207</v>
      </c>
      <c r="D46" s="19">
        <v>0</v>
      </c>
      <c r="E46" s="19">
        <v>-14.089337944984436</v>
      </c>
      <c r="F46" s="19">
        <v>-14.089337944984436</v>
      </c>
      <c r="G46" s="19">
        <v>14.089337944984436</v>
      </c>
      <c r="H46" s="19">
        <v>1E+30</v>
      </c>
    </row>
    <row r="47" spans="2:8" x14ac:dyDescent="0.2">
      <c r="B47" s="19" t="s">
        <v>208</v>
      </c>
      <c r="C47" s="19" t="s">
        <v>209</v>
      </c>
      <c r="D47" s="19">
        <v>0</v>
      </c>
      <c r="E47" s="19">
        <v>-13.939042329788208</v>
      </c>
      <c r="F47" s="19">
        <v>-13.939042329788208</v>
      </c>
      <c r="G47" s="19">
        <v>13.939042329788208</v>
      </c>
      <c r="H47" s="19">
        <v>1E+30</v>
      </c>
    </row>
    <row r="48" spans="2:8" ht="16" thickBot="1" x14ac:dyDescent="0.25">
      <c r="B48" s="20" t="s">
        <v>210</v>
      </c>
      <c r="C48" s="20" t="s">
        <v>211</v>
      </c>
      <c r="D48" s="20">
        <v>6930</v>
      </c>
      <c r="E48" s="20">
        <v>3.3947837993695948</v>
      </c>
      <c r="F48" s="20">
        <v>16.192818164825439</v>
      </c>
      <c r="G48" s="20">
        <v>1E+30</v>
      </c>
      <c r="H48" s="20">
        <v>3.3947837993695948</v>
      </c>
    </row>
    <row r="50" spans="1:8" ht="16" thickBot="1" x14ac:dyDescent="0.25">
      <c r="A50" t="s">
        <v>127</v>
      </c>
    </row>
    <row r="51" spans="1:8" x14ac:dyDescent="0.2">
      <c r="B51" s="21"/>
      <c r="C51" s="21"/>
      <c r="D51" s="21" t="s">
        <v>45</v>
      </c>
      <c r="E51" s="21" t="s">
        <v>128</v>
      </c>
      <c r="F51" s="21" t="s">
        <v>130</v>
      </c>
      <c r="G51" s="21" t="s">
        <v>124</v>
      </c>
      <c r="H51" s="21" t="s">
        <v>124</v>
      </c>
    </row>
    <row r="52" spans="1:8" ht="16" thickBot="1" x14ac:dyDescent="0.25">
      <c r="B52" s="22" t="s">
        <v>117</v>
      </c>
      <c r="C52" s="22" t="s">
        <v>118</v>
      </c>
      <c r="D52" s="22" t="s">
        <v>119</v>
      </c>
      <c r="E52" s="22" t="s">
        <v>129</v>
      </c>
      <c r="F52" s="22" t="s">
        <v>131</v>
      </c>
      <c r="G52" s="22" t="s">
        <v>125</v>
      </c>
      <c r="H52" s="22" t="s">
        <v>126</v>
      </c>
    </row>
    <row r="53" spans="1:8" x14ac:dyDescent="0.2">
      <c r="B53" s="19" t="s">
        <v>212</v>
      </c>
      <c r="C53" s="19" t="s">
        <v>213</v>
      </c>
      <c r="D53" s="19">
        <v>995999.99999999977</v>
      </c>
      <c r="E53" s="19">
        <v>5.7602563492457026</v>
      </c>
      <c r="F53" s="19">
        <v>996000</v>
      </c>
      <c r="G53" s="19">
        <v>125000.00000000032</v>
      </c>
      <c r="H53" s="19">
        <v>469000.00000000017</v>
      </c>
    </row>
    <row r="54" spans="1:8" x14ac:dyDescent="0.2">
      <c r="B54" s="19" t="s">
        <v>214</v>
      </c>
      <c r="C54" s="19" t="s">
        <v>215</v>
      </c>
      <c r="D54" s="19">
        <v>995999.99999999977</v>
      </c>
      <c r="E54" s="19">
        <v>6.4302438869078902</v>
      </c>
      <c r="F54" s="19">
        <v>996000</v>
      </c>
      <c r="G54" s="19">
        <v>125000.00000000032</v>
      </c>
      <c r="H54" s="19">
        <v>469000.00000000017</v>
      </c>
    </row>
    <row r="55" spans="1:8" x14ac:dyDescent="0.2">
      <c r="B55" s="19" t="s">
        <v>216</v>
      </c>
      <c r="C55" s="19" t="s">
        <v>217</v>
      </c>
      <c r="D55" s="19">
        <v>995999.99999999977</v>
      </c>
      <c r="E55" s="19">
        <v>16.587611188617633</v>
      </c>
      <c r="F55" s="19">
        <v>996000</v>
      </c>
      <c r="G55" s="19">
        <v>125000.00000000022</v>
      </c>
      <c r="H55" s="19">
        <v>204999.99999999953</v>
      </c>
    </row>
    <row r="56" spans="1:8" x14ac:dyDescent="0.2">
      <c r="B56" s="19" t="s">
        <v>218</v>
      </c>
      <c r="C56" s="19" t="s">
        <v>219</v>
      </c>
      <c r="D56" s="19">
        <v>995999.99999999977</v>
      </c>
      <c r="E56" s="19">
        <v>2.9187918307383836</v>
      </c>
      <c r="F56" s="19">
        <v>996000</v>
      </c>
      <c r="G56" s="19">
        <v>125000.00000000022</v>
      </c>
      <c r="H56" s="19">
        <v>469000.00000000017</v>
      </c>
    </row>
    <row r="57" spans="1:8" x14ac:dyDescent="0.2">
      <c r="B57" s="19" t="s">
        <v>220</v>
      </c>
      <c r="C57" s="19" t="s">
        <v>221</v>
      </c>
      <c r="D57" s="19">
        <v>995999.99999999977</v>
      </c>
      <c r="E57" s="19">
        <v>1.6400262129306782</v>
      </c>
      <c r="F57" s="19">
        <v>996000</v>
      </c>
      <c r="G57" s="19">
        <v>125000.00000000022</v>
      </c>
      <c r="H57" s="19">
        <v>469000.00000000017</v>
      </c>
    </row>
    <row r="58" spans="1:8" x14ac:dyDescent="0.2">
      <c r="B58" s="19" t="s">
        <v>222</v>
      </c>
      <c r="C58" s="19" t="s">
        <v>223</v>
      </c>
      <c r="D58" s="19">
        <v>995999.99999999977</v>
      </c>
      <c r="E58" s="19">
        <v>0.34929814120133695</v>
      </c>
      <c r="F58" s="19">
        <v>996000</v>
      </c>
      <c r="G58" s="19">
        <v>125000.00000000022</v>
      </c>
      <c r="H58" s="19">
        <v>469000.00000000017</v>
      </c>
    </row>
    <row r="59" spans="1:8" x14ac:dyDescent="0.2">
      <c r="B59" s="19" t="s">
        <v>224</v>
      </c>
      <c r="C59" s="19" t="s">
        <v>225</v>
      </c>
      <c r="D59" s="19">
        <v>197000</v>
      </c>
      <c r="E59" s="19">
        <v>0</v>
      </c>
      <c r="F59" s="19">
        <v>996000</v>
      </c>
      <c r="G59" s="19">
        <v>1E+30</v>
      </c>
      <c r="H59" s="19">
        <v>799000</v>
      </c>
    </row>
    <row r="60" spans="1:8" x14ac:dyDescent="0.2">
      <c r="B60" s="19" t="s">
        <v>226</v>
      </c>
      <c r="C60" s="19" t="s">
        <v>227</v>
      </c>
      <c r="D60" s="19">
        <v>197000</v>
      </c>
      <c r="E60" s="19">
        <v>0</v>
      </c>
      <c r="F60" s="19">
        <v>996000</v>
      </c>
      <c r="G60" s="19">
        <v>1E+30</v>
      </c>
      <c r="H60" s="19">
        <v>799000</v>
      </c>
    </row>
    <row r="61" spans="1:8" x14ac:dyDescent="0.2">
      <c r="B61" s="19" t="s">
        <v>228</v>
      </c>
      <c r="C61" s="19" t="s">
        <v>229</v>
      </c>
      <c r="D61" s="19">
        <v>72000</v>
      </c>
      <c r="E61" s="19">
        <v>0</v>
      </c>
      <c r="F61" s="19">
        <v>996000</v>
      </c>
      <c r="G61" s="19">
        <v>1E+30</v>
      </c>
      <c r="H61" s="19">
        <v>924000</v>
      </c>
    </row>
    <row r="62" spans="1:8" ht="16" thickBot="1" x14ac:dyDescent="0.25">
      <c r="B62" s="20" t="s">
        <v>230</v>
      </c>
      <c r="C62" s="20" t="s">
        <v>231</v>
      </c>
      <c r="D62" s="20">
        <v>995999.99999999977</v>
      </c>
      <c r="E62" s="20">
        <v>0.14931040093031808</v>
      </c>
      <c r="F62" s="20">
        <v>996000</v>
      </c>
      <c r="G62" s="20">
        <v>125000.00000000022</v>
      </c>
      <c r="H62" s="20">
        <v>204999.99999999953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opLeftCell="A25" workbookViewId="0">
      <selection activeCell="K44" sqref="K44"/>
    </sheetView>
  </sheetViews>
  <sheetFormatPr baseColWidth="10" defaultColWidth="8.83203125" defaultRowHeight="15" x14ac:dyDescent="0.2"/>
  <cols>
    <col min="1" max="1" width="13.6640625" bestFit="1" customWidth="1"/>
    <col min="2" max="15" width="18" customWidth="1"/>
    <col min="26" max="26" width="7" customWidth="1"/>
  </cols>
  <sheetData>
    <row r="1" spans="1:22" ht="28" x14ac:dyDescent="0.2">
      <c r="A1" s="7" t="s">
        <v>28</v>
      </c>
    </row>
    <row r="2" spans="1:22" x14ac:dyDescent="0.2">
      <c r="E2">
        <f>996000/D6</f>
        <v>1195.2</v>
      </c>
      <c r="F2">
        <f>E2*C6</f>
        <v>401587.20000000001</v>
      </c>
    </row>
    <row r="3" spans="1:22" ht="18" x14ac:dyDescent="0.2">
      <c r="A3" s="2" t="s">
        <v>0</v>
      </c>
      <c r="E3">
        <f>996000/D7</f>
        <v>16600</v>
      </c>
      <c r="F3">
        <f>E3*C7</f>
        <v>2191200</v>
      </c>
      <c r="I3" s="14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8" x14ac:dyDescent="0.2">
      <c r="A4" s="1" t="s">
        <v>1</v>
      </c>
      <c r="E4">
        <f>996000/D8</f>
        <v>6428.727272727273</v>
      </c>
      <c r="F4">
        <f>E4*C8</f>
        <v>385723.63636363635</v>
      </c>
      <c r="I4" s="1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8" x14ac:dyDescent="0.2">
      <c r="A5" s="3" t="s">
        <v>29</v>
      </c>
      <c r="B5" s="4" t="s">
        <v>2</v>
      </c>
      <c r="C5" s="4" t="s">
        <v>3</v>
      </c>
      <c r="D5" s="4" t="s">
        <v>4</v>
      </c>
      <c r="E5">
        <f>996000/D9</f>
        <v>11620</v>
      </c>
      <c r="F5">
        <f>E5*C9</f>
        <v>488040</v>
      </c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8" x14ac:dyDescent="0.2">
      <c r="A6" s="3" t="s">
        <v>14</v>
      </c>
      <c r="C6" s="5">
        <v>336</v>
      </c>
      <c r="D6" s="6">
        <v>833.33333333333337</v>
      </c>
      <c r="E6" s="5">
        <v>12452</v>
      </c>
      <c r="F6" s="8">
        <v>12196</v>
      </c>
      <c r="G6" s="16">
        <v>11866</v>
      </c>
      <c r="H6" s="16">
        <v>11526</v>
      </c>
      <c r="I6" s="16">
        <v>11169</v>
      </c>
      <c r="J6" s="16">
        <v>10802</v>
      </c>
      <c r="K6" s="16">
        <v>10431</v>
      </c>
      <c r="L6" s="16">
        <v>10061</v>
      </c>
      <c r="M6" s="16">
        <v>9694</v>
      </c>
      <c r="N6" s="16">
        <v>9334</v>
      </c>
      <c r="O6" s="16">
        <v>8981</v>
      </c>
      <c r="P6" s="15"/>
      <c r="Q6" s="13"/>
      <c r="R6" s="13"/>
      <c r="S6" s="13"/>
      <c r="T6" s="13"/>
      <c r="U6" s="13"/>
      <c r="V6" s="13"/>
    </row>
    <row r="7" spans="1:22" ht="18" x14ac:dyDescent="0.2">
      <c r="A7" s="3" t="s">
        <v>15</v>
      </c>
      <c r="C7" s="5">
        <v>132</v>
      </c>
      <c r="D7" s="6">
        <v>60</v>
      </c>
      <c r="E7" s="5">
        <v>6531</v>
      </c>
      <c r="F7" s="16">
        <v>5290</v>
      </c>
      <c r="G7" s="16">
        <v>4285</v>
      </c>
      <c r="H7" s="16">
        <v>3471</v>
      </c>
      <c r="I7" s="16">
        <v>2811</v>
      </c>
      <c r="J7" s="16">
        <v>2277</v>
      </c>
      <c r="K7" s="16">
        <v>1845</v>
      </c>
      <c r="L7" s="16">
        <v>1494</v>
      </c>
      <c r="M7" s="16">
        <v>1210</v>
      </c>
      <c r="N7" s="16">
        <v>980</v>
      </c>
      <c r="O7" s="16">
        <v>794</v>
      </c>
      <c r="P7" s="15"/>
    </row>
    <row r="8" spans="1:22" ht="18" x14ac:dyDescent="0.2">
      <c r="A8" s="3" t="s">
        <v>16</v>
      </c>
      <c r="C8" s="5">
        <v>60</v>
      </c>
      <c r="D8" s="6">
        <v>154.92957746478874</v>
      </c>
      <c r="E8" s="5">
        <v>1836</v>
      </c>
      <c r="F8">
        <v>0</v>
      </c>
      <c r="G8" s="8">
        <v>0</v>
      </c>
      <c r="H8">
        <v>0</v>
      </c>
      <c r="I8" s="8">
        <v>0</v>
      </c>
      <c r="J8">
        <v>0</v>
      </c>
      <c r="K8" s="8">
        <v>0</v>
      </c>
      <c r="L8">
        <v>0</v>
      </c>
      <c r="M8">
        <v>0</v>
      </c>
      <c r="N8" s="8">
        <v>0</v>
      </c>
      <c r="O8">
        <v>0</v>
      </c>
      <c r="P8" s="13"/>
    </row>
    <row r="9" spans="1:22" ht="18" x14ac:dyDescent="0.2">
      <c r="A9" s="3" t="s">
        <v>17</v>
      </c>
      <c r="C9" s="5">
        <v>42</v>
      </c>
      <c r="D9" s="6">
        <v>85.714285714285708</v>
      </c>
      <c r="E9" s="5">
        <v>5845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13"/>
    </row>
    <row r="10" spans="1:22" ht="18" x14ac:dyDescent="0.2">
      <c r="A10" s="3" t="s">
        <v>18</v>
      </c>
      <c r="B10" s="5">
        <v>1521</v>
      </c>
      <c r="C10" s="5">
        <v>853</v>
      </c>
      <c r="D10" s="14">
        <v>0</v>
      </c>
      <c r="E10" s="13">
        <v>1836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/>
      <c r="Q10" s="13">
        <v>0</v>
      </c>
    </row>
    <row r="11" spans="1:22" ht="18" x14ac:dyDescent="0.2">
      <c r="A11" s="3" t="s">
        <v>19</v>
      </c>
      <c r="B11" s="5">
        <v>6594</v>
      </c>
      <c r="C11" s="5">
        <v>128</v>
      </c>
      <c r="D11" s="14">
        <v>0</v>
      </c>
      <c r="E11" s="13">
        <v>5845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/>
      <c r="Q11" s="13">
        <v>0</v>
      </c>
    </row>
    <row r="12" spans="1:22" ht="18" x14ac:dyDescent="0.2">
      <c r="A12" s="3" t="s">
        <v>20</v>
      </c>
      <c r="B12" s="5">
        <v>18006</v>
      </c>
      <c r="C12" s="5">
        <v>40</v>
      </c>
      <c r="D12" s="14">
        <v>0</v>
      </c>
      <c r="E12" s="13">
        <v>1521</v>
      </c>
      <c r="F12" s="13" t="s">
        <v>46</v>
      </c>
      <c r="G12" s="13" t="s">
        <v>47</v>
      </c>
      <c r="H12" s="13" t="s">
        <v>48</v>
      </c>
      <c r="I12" s="13">
        <v>869</v>
      </c>
      <c r="J12" s="13">
        <v>703</v>
      </c>
      <c r="K12" s="13">
        <v>561</v>
      </c>
      <c r="L12" s="13">
        <v>443</v>
      </c>
      <c r="M12" s="13">
        <v>347</v>
      </c>
      <c r="N12" s="13">
        <v>271</v>
      </c>
      <c r="O12" s="13">
        <v>211</v>
      </c>
      <c r="P12" s="13"/>
      <c r="Q12" s="13">
        <v>0</v>
      </c>
    </row>
    <row r="13" spans="1:22" ht="18" x14ac:dyDescent="0.2">
      <c r="A13" s="3" t="s">
        <v>21</v>
      </c>
      <c r="B13" s="5">
        <v>1411</v>
      </c>
      <c r="C13" s="5">
        <v>0</v>
      </c>
      <c r="D13" s="14">
        <v>0</v>
      </c>
      <c r="E13" s="13" t="s">
        <v>49</v>
      </c>
      <c r="F13" s="13" t="s">
        <v>50</v>
      </c>
      <c r="G13" s="13" t="s">
        <v>51</v>
      </c>
      <c r="H13" s="13" t="s">
        <v>52</v>
      </c>
      <c r="I13" s="13" t="s">
        <v>53</v>
      </c>
      <c r="J13" s="13" t="s">
        <v>54</v>
      </c>
      <c r="K13" s="13" t="s">
        <v>55</v>
      </c>
      <c r="L13" s="13" t="s">
        <v>56</v>
      </c>
      <c r="M13" s="13" t="s">
        <v>57</v>
      </c>
      <c r="N13" s="13">
        <v>906</v>
      </c>
      <c r="O13" s="13">
        <v>694</v>
      </c>
      <c r="P13" s="13"/>
      <c r="Q13" s="13">
        <v>0</v>
      </c>
    </row>
    <row r="14" spans="1:22" ht="18" x14ac:dyDescent="0.2">
      <c r="A14" s="3" t="s">
        <v>22</v>
      </c>
      <c r="B14" s="5">
        <v>4320</v>
      </c>
      <c r="C14" s="5">
        <v>0</v>
      </c>
      <c r="D14" s="14">
        <v>0</v>
      </c>
      <c r="E14" s="13" t="s">
        <v>58</v>
      </c>
      <c r="F14" s="13" t="s">
        <v>59</v>
      </c>
      <c r="G14" s="13" t="s">
        <v>60</v>
      </c>
      <c r="H14" s="13" t="s">
        <v>61</v>
      </c>
      <c r="I14" s="13" t="s">
        <v>62</v>
      </c>
      <c r="J14" s="13" t="s">
        <v>63</v>
      </c>
      <c r="K14" s="13" t="s">
        <v>64</v>
      </c>
      <c r="L14" s="13" t="s">
        <v>65</v>
      </c>
      <c r="M14" s="13" t="s">
        <v>66</v>
      </c>
      <c r="N14" s="13">
        <v>969</v>
      </c>
      <c r="O14" s="13">
        <v>741</v>
      </c>
      <c r="P14" s="13"/>
      <c r="Q14" s="13">
        <v>0</v>
      </c>
    </row>
    <row r="15" spans="1:22" ht="18" x14ac:dyDescent="0.2">
      <c r="A15" s="3" t="s">
        <v>23</v>
      </c>
      <c r="B15" s="5">
        <v>543</v>
      </c>
      <c r="C15" s="5">
        <v>0</v>
      </c>
      <c r="D15" s="14">
        <v>0</v>
      </c>
      <c r="E15" s="13" t="s">
        <v>67</v>
      </c>
      <c r="F15" s="13" t="s">
        <v>68</v>
      </c>
      <c r="G15" s="13" t="s">
        <v>69</v>
      </c>
      <c r="H15" s="13" t="s">
        <v>70</v>
      </c>
      <c r="I15" s="13" t="s">
        <v>71</v>
      </c>
      <c r="J15" s="13">
        <v>981</v>
      </c>
      <c r="K15" s="13">
        <v>865</v>
      </c>
      <c r="L15" s="13">
        <v>768</v>
      </c>
      <c r="M15" s="13">
        <v>686</v>
      </c>
      <c r="N15" s="13">
        <v>618</v>
      </c>
      <c r="O15" s="13">
        <v>560</v>
      </c>
      <c r="P15" s="13"/>
      <c r="Q15" s="13">
        <v>0</v>
      </c>
    </row>
    <row r="16" spans="1:22" ht="18" x14ac:dyDescent="0.2">
      <c r="A16" s="3" t="s">
        <v>24</v>
      </c>
      <c r="B16" s="5">
        <v>2142</v>
      </c>
      <c r="C16" s="5">
        <v>0</v>
      </c>
      <c r="D16" s="14">
        <v>0</v>
      </c>
      <c r="E16" s="13" t="s">
        <v>72</v>
      </c>
      <c r="F16" s="13" t="s">
        <v>73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/>
      <c r="Q16" s="13">
        <v>0</v>
      </c>
    </row>
    <row r="17" spans="1:31" ht="18" x14ac:dyDescent="0.2">
      <c r="A17" s="3" t="s">
        <v>25</v>
      </c>
      <c r="B17" s="5">
        <v>9652</v>
      </c>
      <c r="C17" s="5">
        <v>0</v>
      </c>
      <c r="D17" s="14">
        <v>0</v>
      </c>
      <c r="E17" s="13">
        <v>543</v>
      </c>
      <c r="F17" s="13">
        <v>548</v>
      </c>
      <c r="G17" s="13">
        <v>508</v>
      </c>
      <c r="H17" s="13">
        <v>447</v>
      </c>
      <c r="I17" s="13">
        <v>378</v>
      </c>
      <c r="J17" s="13">
        <v>313</v>
      </c>
      <c r="K17" s="13">
        <v>253</v>
      </c>
      <c r="L17" s="13">
        <v>202</v>
      </c>
      <c r="M17" s="13">
        <v>159</v>
      </c>
      <c r="N17" s="13">
        <v>125</v>
      </c>
      <c r="O17" s="13">
        <v>97</v>
      </c>
      <c r="P17" s="13"/>
      <c r="Q17" s="13">
        <v>0</v>
      </c>
    </row>
    <row r="18" spans="1:31" ht="18" x14ac:dyDescent="0.2">
      <c r="A18" s="3" t="s">
        <v>26</v>
      </c>
      <c r="B18" s="5">
        <v>14210</v>
      </c>
      <c r="C18" s="5">
        <v>0</v>
      </c>
      <c r="D18" s="14">
        <v>0</v>
      </c>
      <c r="E18" s="13" t="s">
        <v>74</v>
      </c>
      <c r="F18" s="13" t="s">
        <v>75</v>
      </c>
      <c r="G18" s="13" t="s">
        <v>76</v>
      </c>
      <c r="H18" s="13" t="s">
        <v>77</v>
      </c>
      <c r="I18" s="13" t="s">
        <v>78</v>
      </c>
      <c r="J18" s="13" t="s">
        <v>79</v>
      </c>
      <c r="K18" s="13">
        <v>786</v>
      </c>
      <c r="L18" s="13">
        <v>596</v>
      </c>
      <c r="M18" s="13">
        <v>453</v>
      </c>
      <c r="N18" s="13">
        <v>344</v>
      </c>
      <c r="O18" s="13">
        <v>263</v>
      </c>
      <c r="P18" s="13"/>
      <c r="Q18" s="13">
        <v>0</v>
      </c>
    </row>
    <row r="19" spans="1:31" ht="18" x14ac:dyDescent="0.2">
      <c r="A19" s="3" t="s">
        <v>27</v>
      </c>
      <c r="B19" s="5">
        <v>63521</v>
      </c>
      <c r="C19" s="5">
        <v>0</v>
      </c>
      <c r="D19" s="14">
        <v>0</v>
      </c>
      <c r="E19" s="13" t="s">
        <v>80</v>
      </c>
      <c r="F19" s="13" t="s">
        <v>81</v>
      </c>
      <c r="G19" s="13" t="s">
        <v>82</v>
      </c>
      <c r="H19" s="13" t="s">
        <v>83</v>
      </c>
      <c r="I19" s="13" t="s">
        <v>84</v>
      </c>
      <c r="J19" s="13" t="s">
        <v>85</v>
      </c>
      <c r="K19" s="13" t="s">
        <v>86</v>
      </c>
      <c r="L19" s="13" t="s">
        <v>87</v>
      </c>
      <c r="M19" s="13">
        <v>888</v>
      </c>
      <c r="N19" s="13">
        <v>666</v>
      </c>
      <c r="O19" s="13">
        <v>504</v>
      </c>
      <c r="P19" s="13"/>
      <c r="Q19" s="13">
        <v>0</v>
      </c>
    </row>
    <row r="20" spans="1:31" ht="18" x14ac:dyDescent="0.2">
      <c r="D20" s="14"/>
      <c r="E20" s="13" t="s">
        <v>88</v>
      </c>
      <c r="F20" s="13" t="s">
        <v>89</v>
      </c>
      <c r="G20" s="13" t="s">
        <v>90</v>
      </c>
      <c r="H20" s="13" t="s">
        <v>91</v>
      </c>
      <c r="I20" s="13" t="s">
        <v>92</v>
      </c>
      <c r="J20" s="13" t="s">
        <v>93</v>
      </c>
      <c r="K20" s="13" t="s">
        <v>94</v>
      </c>
      <c r="L20" s="13" t="s">
        <v>95</v>
      </c>
      <c r="M20" s="13" t="s">
        <v>96</v>
      </c>
      <c r="N20" s="13" t="s">
        <v>97</v>
      </c>
      <c r="O20" s="13" t="s">
        <v>98</v>
      </c>
      <c r="P20" s="13"/>
      <c r="Q20" s="13">
        <v>0</v>
      </c>
    </row>
    <row r="21" spans="1:31" ht="18" x14ac:dyDescent="0.2">
      <c r="A21" s="2" t="s">
        <v>5</v>
      </c>
      <c r="D21" s="14"/>
      <c r="E21" s="13" t="s">
        <v>99</v>
      </c>
      <c r="F21" s="13" t="s">
        <v>100</v>
      </c>
      <c r="G21" s="13" t="s">
        <v>101</v>
      </c>
      <c r="H21" s="13" t="s">
        <v>102</v>
      </c>
      <c r="I21" s="13" t="s">
        <v>103</v>
      </c>
      <c r="J21" s="13" t="s">
        <v>104</v>
      </c>
      <c r="K21" s="13" t="s">
        <v>105</v>
      </c>
      <c r="L21" s="13" t="s">
        <v>106</v>
      </c>
      <c r="M21" s="13" t="s">
        <v>107</v>
      </c>
      <c r="N21" s="13" t="s">
        <v>108</v>
      </c>
      <c r="O21" s="13" t="s">
        <v>109</v>
      </c>
      <c r="P21" s="13"/>
      <c r="Q21" s="13" t="s">
        <v>110</v>
      </c>
    </row>
    <row r="22" spans="1:31" ht="18" x14ac:dyDescent="0.2">
      <c r="A22" s="1" t="s">
        <v>6</v>
      </c>
      <c r="D22" s="14"/>
      <c r="E22" s="13" t="s">
        <v>111</v>
      </c>
      <c r="F22" s="13" t="s">
        <v>111</v>
      </c>
      <c r="G22" s="13" t="s">
        <v>111</v>
      </c>
      <c r="H22" s="13" t="s">
        <v>111</v>
      </c>
      <c r="I22" s="13" t="s">
        <v>111</v>
      </c>
      <c r="J22" s="13" t="s">
        <v>111</v>
      </c>
      <c r="K22" s="13" t="s">
        <v>111</v>
      </c>
      <c r="L22" s="13" t="s">
        <v>111</v>
      </c>
      <c r="M22" s="13" t="s">
        <v>111</v>
      </c>
      <c r="N22" s="13" t="s">
        <v>111</v>
      </c>
      <c r="O22" s="13" t="s">
        <v>111</v>
      </c>
      <c r="P22" s="13"/>
      <c r="Q22" s="13" t="s">
        <v>111</v>
      </c>
    </row>
    <row r="23" spans="1:31" x14ac:dyDescent="0.2">
      <c r="A23" s="3" t="s">
        <v>29</v>
      </c>
      <c r="B23" s="4" t="s">
        <v>14</v>
      </c>
      <c r="C23" s="4" t="s">
        <v>15</v>
      </c>
      <c r="D23" s="4" t="s">
        <v>16</v>
      </c>
      <c r="E23" s="4" t="s">
        <v>17</v>
      </c>
      <c r="F23" s="4" t="s">
        <v>18</v>
      </c>
      <c r="G23" s="4" t="s">
        <v>19</v>
      </c>
      <c r="H23" s="4" t="s">
        <v>20</v>
      </c>
      <c r="I23" s="4" t="s">
        <v>21</v>
      </c>
      <c r="J23" s="4" t="s">
        <v>22</v>
      </c>
      <c r="K23" s="4" t="s">
        <v>23</v>
      </c>
      <c r="L23" s="4" t="s">
        <v>24</v>
      </c>
      <c r="M23" s="4" t="s">
        <v>25</v>
      </c>
      <c r="N23" s="4" t="s">
        <v>26</v>
      </c>
      <c r="O23" s="4" t="s">
        <v>27</v>
      </c>
      <c r="Q23" s="3" t="s">
        <v>29</v>
      </c>
      <c r="R23" s="4" t="s">
        <v>14</v>
      </c>
      <c r="S23" s="4" t="s">
        <v>15</v>
      </c>
      <c r="T23" s="4" t="s">
        <v>16</v>
      </c>
      <c r="U23" s="4" t="s">
        <v>17</v>
      </c>
      <c r="V23" s="4" t="s">
        <v>18</v>
      </c>
      <c r="W23" s="4" t="s">
        <v>19</v>
      </c>
      <c r="X23" s="4" t="s">
        <v>20</v>
      </c>
      <c r="Y23" s="4" t="s">
        <v>21</v>
      </c>
      <c r="Z23" s="4" t="s">
        <v>22</v>
      </c>
      <c r="AA23" s="4" t="s">
        <v>23</v>
      </c>
      <c r="AB23" s="4" t="s">
        <v>24</v>
      </c>
      <c r="AC23" s="4" t="s">
        <v>25</v>
      </c>
      <c r="AD23" s="4" t="s">
        <v>26</v>
      </c>
      <c r="AE23" s="4" t="s">
        <v>27</v>
      </c>
    </row>
    <row r="24" spans="1:31" x14ac:dyDescent="0.2">
      <c r="A24" s="3" t="s">
        <v>14</v>
      </c>
      <c r="B24" s="5">
        <v>96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4.0000000000000036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Q24" s="3" t="s">
        <v>14</v>
      </c>
      <c r="R24" s="5">
        <f>B24/100</f>
        <v>0.96</v>
      </c>
      <c r="S24" s="5">
        <f t="shared" ref="S24:AE37" si="0">C24/100</f>
        <v>0</v>
      </c>
      <c r="T24" s="5">
        <f t="shared" si="0"/>
        <v>0</v>
      </c>
      <c r="U24" s="5">
        <f t="shared" si="0"/>
        <v>0</v>
      </c>
      <c r="V24" s="5">
        <f t="shared" si="0"/>
        <v>0</v>
      </c>
      <c r="W24" s="5">
        <f t="shared" si="0"/>
        <v>0</v>
      </c>
      <c r="X24" s="5">
        <f t="shared" si="0"/>
        <v>0</v>
      </c>
      <c r="Y24" s="5">
        <f t="shared" si="0"/>
        <v>4.0000000000000036E-2</v>
      </c>
      <c r="Z24" s="5">
        <f t="shared" si="0"/>
        <v>0</v>
      </c>
      <c r="AA24" s="5">
        <f t="shared" si="0"/>
        <v>0</v>
      </c>
      <c r="AB24" s="5">
        <f t="shared" si="0"/>
        <v>0</v>
      </c>
      <c r="AC24" s="5">
        <f t="shared" si="0"/>
        <v>0</v>
      </c>
      <c r="AD24" s="5">
        <f t="shared" si="0"/>
        <v>0</v>
      </c>
      <c r="AE24" s="5">
        <f t="shared" si="0"/>
        <v>0</v>
      </c>
    </row>
    <row r="25" spans="1:31" x14ac:dyDescent="0.2">
      <c r="A25" s="3" t="s">
        <v>15</v>
      </c>
      <c r="B25" s="5">
        <v>0</v>
      </c>
      <c r="C25" s="5">
        <v>81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18.999999999999993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Q25" s="3" t="s">
        <v>15</v>
      </c>
      <c r="R25" s="5">
        <f t="shared" ref="R25:R37" si="1">B25/100</f>
        <v>0</v>
      </c>
      <c r="S25" s="5">
        <f t="shared" si="0"/>
        <v>0.81</v>
      </c>
      <c r="T25" s="5">
        <f t="shared" si="0"/>
        <v>0</v>
      </c>
      <c r="U25" s="5">
        <f t="shared" si="0"/>
        <v>0</v>
      </c>
      <c r="V25" s="5">
        <f t="shared" si="0"/>
        <v>0</v>
      </c>
      <c r="W25" s="5">
        <f t="shared" si="0"/>
        <v>0</v>
      </c>
      <c r="X25" s="5">
        <f t="shared" si="0"/>
        <v>0</v>
      </c>
      <c r="Y25" s="5">
        <f t="shared" si="0"/>
        <v>0.18999999999999992</v>
      </c>
      <c r="Z25" s="5">
        <f t="shared" si="0"/>
        <v>0</v>
      </c>
      <c r="AA25" s="5">
        <f t="shared" si="0"/>
        <v>0</v>
      </c>
      <c r="AB25" s="5">
        <f t="shared" si="0"/>
        <v>0</v>
      </c>
      <c r="AC25" s="5">
        <f t="shared" si="0"/>
        <v>0</v>
      </c>
      <c r="AD25" s="5">
        <f t="shared" si="0"/>
        <v>0</v>
      </c>
      <c r="AE25" s="5">
        <f t="shared" si="0"/>
        <v>0</v>
      </c>
    </row>
    <row r="26" spans="1:31" x14ac:dyDescent="0.2">
      <c r="A26" s="3" t="s">
        <v>16</v>
      </c>
      <c r="B26" s="5">
        <v>2</v>
      </c>
      <c r="C26" s="5">
        <v>0</v>
      </c>
      <c r="D26" s="5">
        <v>0</v>
      </c>
      <c r="E26" s="5">
        <v>0</v>
      </c>
      <c r="F26" s="5">
        <v>5</v>
      </c>
      <c r="G26" s="5">
        <v>19</v>
      </c>
      <c r="H26" s="5">
        <v>6</v>
      </c>
      <c r="I26" s="5">
        <v>0</v>
      </c>
      <c r="J26" s="5">
        <v>68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3" t="s">
        <v>16</v>
      </c>
      <c r="R26" s="5">
        <f t="shared" si="1"/>
        <v>0.02</v>
      </c>
      <c r="S26" s="5">
        <f t="shared" si="0"/>
        <v>0</v>
      </c>
      <c r="T26" s="5">
        <f t="shared" si="0"/>
        <v>0</v>
      </c>
      <c r="U26" s="5">
        <f t="shared" si="0"/>
        <v>0</v>
      </c>
      <c r="V26" s="5">
        <f t="shared" si="0"/>
        <v>0.05</v>
      </c>
      <c r="W26" s="5">
        <f t="shared" si="0"/>
        <v>0.19</v>
      </c>
      <c r="X26" s="5">
        <f t="shared" si="0"/>
        <v>0.06</v>
      </c>
      <c r="Y26" s="5">
        <f t="shared" si="0"/>
        <v>0</v>
      </c>
      <c r="Z26" s="5">
        <f t="shared" si="0"/>
        <v>0.68</v>
      </c>
      <c r="AA26" s="5">
        <f t="shared" si="0"/>
        <v>0</v>
      </c>
      <c r="AB26" s="5">
        <f t="shared" si="0"/>
        <v>0</v>
      </c>
      <c r="AC26" s="5">
        <f t="shared" si="0"/>
        <v>0</v>
      </c>
      <c r="AD26" s="5">
        <f t="shared" si="0"/>
        <v>0</v>
      </c>
      <c r="AE26" s="5">
        <f t="shared" si="0"/>
        <v>0</v>
      </c>
    </row>
    <row r="27" spans="1:31" x14ac:dyDescent="0.2">
      <c r="A27" s="3" t="s">
        <v>17</v>
      </c>
      <c r="B27" s="5">
        <v>1</v>
      </c>
      <c r="C27" s="5">
        <v>0</v>
      </c>
      <c r="D27" s="5">
        <v>0</v>
      </c>
      <c r="E27" s="5">
        <v>0</v>
      </c>
      <c r="F27" s="5">
        <v>1</v>
      </c>
      <c r="G27" s="5">
        <v>14.000000000000002</v>
      </c>
      <c r="H27" s="5">
        <v>24</v>
      </c>
      <c r="I27" s="5">
        <v>0</v>
      </c>
      <c r="J27" s="5">
        <v>60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Q27" s="3" t="s">
        <v>17</v>
      </c>
      <c r="R27" s="5">
        <f t="shared" si="1"/>
        <v>0.01</v>
      </c>
      <c r="S27" s="5">
        <f t="shared" si="0"/>
        <v>0</v>
      </c>
      <c r="T27" s="5">
        <f t="shared" si="0"/>
        <v>0</v>
      </c>
      <c r="U27" s="5">
        <f t="shared" si="0"/>
        <v>0</v>
      </c>
      <c r="V27" s="5">
        <f t="shared" si="0"/>
        <v>0.01</v>
      </c>
      <c r="W27" s="5">
        <f t="shared" si="0"/>
        <v>0.14000000000000001</v>
      </c>
      <c r="X27" s="5">
        <f t="shared" si="0"/>
        <v>0.24</v>
      </c>
      <c r="Y27" s="5">
        <f t="shared" si="0"/>
        <v>0</v>
      </c>
      <c r="Z27" s="5">
        <f t="shared" si="0"/>
        <v>0.6</v>
      </c>
      <c r="AA27" s="5">
        <f t="shared" si="0"/>
        <v>0</v>
      </c>
      <c r="AB27" s="5">
        <f t="shared" si="0"/>
        <v>0</v>
      </c>
      <c r="AC27" s="5">
        <f t="shared" si="0"/>
        <v>0</v>
      </c>
      <c r="AD27" s="5">
        <f t="shared" si="0"/>
        <v>0</v>
      </c>
      <c r="AE27" s="5">
        <f t="shared" si="0"/>
        <v>0</v>
      </c>
    </row>
    <row r="28" spans="1:31" x14ac:dyDescent="0.2">
      <c r="A28" s="3" t="s">
        <v>18</v>
      </c>
      <c r="B28" s="5">
        <v>1</v>
      </c>
      <c r="C28" s="5">
        <v>0</v>
      </c>
      <c r="D28" s="5">
        <v>0</v>
      </c>
      <c r="E28" s="5">
        <v>0</v>
      </c>
      <c r="F28" s="5">
        <v>49</v>
      </c>
      <c r="G28" s="5">
        <v>13</v>
      </c>
      <c r="H28" s="5">
        <v>1</v>
      </c>
      <c r="I28" s="5">
        <v>0</v>
      </c>
      <c r="J28" s="5">
        <v>0</v>
      </c>
      <c r="K28" s="5">
        <v>36</v>
      </c>
      <c r="L28" s="5">
        <v>0</v>
      </c>
      <c r="M28" s="5">
        <v>0</v>
      </c>
      <c r="N28" s="5">
        <v>0</v>
      </c>
      <c r="O28" s="5">
        <v>0</v>
      </c>
      <c r="Q28" s="3" t="s">
        <v>18</v>
      </c>
      <c r="R28" s="5">
        <f t="shared" si="1"/>
        <v>0.01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0.49</v>
      </c>
      <c r="W28" s="5">
        <f t="shared" si="0"/>
        <v>0.13</v>
      </c>
      <c r="X28" s="5">
        <f t="shared" si="0"/>
        <v>0.01</v>
      </c>
      <c r="Y28" s="5">
        <f t="shared" si="0"/>
        <v>0</v>
      </c>
      <c r="Z28" s="5">
        <f t="shared" si="0"/>
        <v>0</v>
      </c>
      <c r="AA28" s="5">
        <f t="shared" si="0"/>
        <v>0.36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</row>
    <row r="29" spans="1:31" x14ac:dyDescent="0.2">
      <c r="A29" s="3" t="s">
        <v>19</v>
      </c>
      <c r="B29" s="5">
        <v>2</v>
      </c>
      <c r="C29" s="5">
        <v>0</v>
      </c>
      <c r="D29" s="5">
        <v>0</v>
      </c>
      <c r="E29" s="5">
        <v>0</v>
      </c>
      <c r="F29" s="5">
        <v>5</v>
      </c>
      <c r="G29" s="5">
        <v>52</v>
      </c>
      <c r="H29" s="5">
        <v>12</v>
      </c>
      <c r="I29" s="5">
        <v>0</v>
      </c>
      <c r="J29" s="5">
        <v>0</v>
      </c>
      <c r="K29" s="5">
        <v>0</v>
      </c>
      <c r="L29" s="5">
        <v>28.999999999999993</v>
      </c>
      <c r="M29" s="5">
        <v>0</v>
      </c>
      <c r="N29" s="5">
        <v>0</v>
      </c>
      <c r="O29" s="5">
        <v>0</v>
      </c>
      <c r="Q29" s="3" t="s">
        <v>19</v>
      </c>
      <c r="R29" s="5">
        <f t="shared" si="1"/>
        <v>0.02</v>
      </c>
      <c r="S29" s="5">
        <f t="shared" si="0"/>
        <v>0</v>
      </c>
      <c r="T29" s="5">
        <f t="shared" si="0"/>
        <v>0</v>
      </c>
      <c r="U29" s="5">
        <f t="shared" si="0"/>
        <v>0</v>
      </c>
      <c r="V29" s="5">
        <f t="shared" si="0"/>
        <v>0.05</v>
      </c>
      <c r="W29" s="5">
        <f t="shared" si="0"/>
        <v>0.52</v>
      </c>
      <c r="X29" s="5">
        <f t="shared" si="0"/>
        <v>0.12</v>
      </c>
      <c r="Y29" s="5">
        <f t="shared" si="0"/>
        <v>0</v>
      </c>
      <c r="Z29" s="5">
        <f t="shared" si="0"/>
        <v>0</v>
      </c>
      <c r="AA29" s="5">
        <f t="shared" si="0"/>
        <v>0</v>
      </c>
      <c r="AB29" s="5">
        <f t="shared" si="0"/>
        <v>0.28999999999999992</v>
      </c>
      <c r="AC29" s="5">
        <f t="shared" si="0"/>
        <v>0</v>
      </c>
      <c r="AD29" s="5">
        <f t="shared" si="0"/>
        <v>0</v>
      </c>
      <c r="AE29" s="5">
        <f t="shared" si="0"/>
        <v>0</v>
      </c>
    </row>
    <row r="30" spans="1:31" x14ac:dyDescent="0.2">
      <c r="A30" s="3" t="s">
        <v>20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5</v>
      </c>
      <c r="H30" s="5">
        <v>43</v>
      </c>
      <c r="I30" s="5">
        <v>0</v>
      </c>
      <c r="J30" s="5">
        <v>0</v>
      </c>
      <c r="K30" s="5">
        <v>0</v>
      </c>
      <c r="L30" s="5">
        <v>0</v>
      </c>
      <c r="M30" s="5">
        <v>52</v>
      </c>
      <c r="N30" s="5">
        <v>0</v>
      </c>
      <c r="O30" s="5">
        <v>0</v>
      </c>
      <c r="Q30" s="3" t="s">
        <v>20</v>
      </c>
      <c r="R30" s="5">
        <f t="shared" si="1"/>
        <v>0</v>
      </c>
      <c r="S30" s="5">
        <f t="shared" si="0"/>
        <v>0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0.05</v>
      </c>
      <c r="X30" s="5">
        <f t="shared" si="0"/>
        <v>0.43</v>
      </c>
      <c r="Y30" s="5">
        <f t="shared" si="0"/>
        <v>0</v>
      </c>
      <c r="Z30" s="5">
        <f t="shared" si="0"/>
        <v>0</v>
      </c>
      <c r="AA30" s="5">
        <f t="shared" si="0"/>
        <v>0</v>
      </c>
      <c r="AB30" s="5">
        <f t="shared" si="0"/>
        <v>0</v>
      </c>
      <c r="AC30" s="5">
        <f t="shared" si="0"/>
        <v>0.52</v>
      </c>
      <c r="AD30" s="5">
        <f t="shared" si="0"/>
        <v>0</v>
      </c>
      <c r="AE30" s="5">
        <f t="shared" si="0"/>
        <v>0</v>
      </c>
    </row>
    <row r="31" spans="1:31" x14ac:dyDescent="0.2">
      <c r="A31" s="3" t="s">
        <v>21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2</v>
      </c>
      <c r="H31" s="5">
        <v>3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94</v>
      </c>
      <c r="O31" s="5">
        <v>0</v>
      </c>
      <c r="Q31" s="3" t="s">
        <v>21</v>
      </c>
      <c r="R31" s="5">
        <f t="shared" si="1"/>
        <v>0</v>
      </c>
      <c r="S31" s="5">
        <f t="shared" si="0"/>
        <v>0</v>
      </c>
      <c r="T31" s="5">
        <f t="shared" si="0"/>
        <v>0</v>
      </c>
      <c r="U31" s="5">
        <f t="shared" si="0"/>
        <v>0</v>
      </c>
      <c r="V31" s="5">
        <f t="shared" si="0"/>
        <v>0.01</v>
      </c>
      <c r="W31" s="5">
        <f t="shared" si="0"/>
        <v>0.02</v>
      </c>
      <c r="X31" s="5">
        <f t="shared" si="0"/>
        <v>0.03</v>
      </c>
      <c r="Y31" s="5">
        <f t="shared" si="0"/>
        <v>0</v>
      </c>
      <c r="Z31" s="5">
        <f t="shared" si="0"/>
        <v>0</v>
      </c>
      <c r="AA31" s="5">
        <f t="shared" si="0"/>
        <v>0</v>
      </c>
      <c r="AB31" s="5">
        <f t="shared" si="0"/>
        <v>0</v>
      </c>
      <c r="AC31" s="5">
        <f t="shared" si="0"/>
        <v>0</v>
      </c>
      <c r="AD31" s="5">
        <f t="shared" si="0"/>
        <v>0.94</v>
      </c>
      <c r="AE31" s="5">
        <f t="shared" si="0"/>
        <v>0</v>
      </c>
    </row>
    <row r="32" spans="1:31" x14ac:dyDescent="0.2">
      <c r="A32" s="3" t="s">
        <v>22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11</v>
      </c>
      <c r="H32" s="5">
        <v>5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83</v>
      </c>
      <c r="O32" s="5">
        <v>0</v>
      </c>
      <c r="Q32" s="3" t="s">
        <v>22</v>
      </c>
      <c r="R32" s="5">
        <f t="shared" si="1"/>
        <v>0</v>
      </c>
      <c r="S32" s="5">
        <f t="shared" si="0"/>
        <v>0</v>
      </c>
      <c r="T32" s="5">
        <f t="shared" si="0"/>
        <v>0</v>
      </c>
      <c r="U32" s="5">
        <f t="shared" si="0"/>
        <v>0</v>
      </c>
      <c r="V32" s="5">
        <f t="shared" si="0"/>
        <v>0.01</v>
      </c>
      <c r="W32" s="5">
        <f t="shared" si="0"/>
        <v>0.11</v>
      </c>
      <c r="X32" s="5">
        <f t="shared" si="0"/>
        <v>0.05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5">
        <f t="shared" si="0"/>
        <v>0</v>
      </c>
      <c r="AD32" s="5">
        <f t="shared" si="0"/>
        <v>0.83</v>
      </c>
      <c r="AE32" s="5">
        <f t="shared" si="0"/>
        <v>0</v>
      </c>
    </row>
    <row r="33" spans="1:31" x14ac:dyDescent="0.2">
      <c r="A33" s="3" t="s">
        <v>23</v>
      </c>
      <c r="B33" s="5">
        <v>0</v>
      </c>
      <c r="C33" s="5">
        <v>0</v>
      </c>
      <c r="D33" s="5">
        <v>0</v>
      </c>
      <c r="E33" s="5">
        <v>0</v>
      </c>
      <c r="F33" s="5">
        <v>16</v>
      </c>
      <c r="G33" s="5">
        <v>4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79</v>
      </c>
      <c r="O33" s="5">
        <v>0</v>
      </c>
      <c r="Q33" s="3" t="s">
        <v>23</v>
      </c>
      <c r="R33" s="5">
        <f t="shared" si="1"/>
        <v>0</v>
      </c>
      <c r="S33" s="5">
        <f t="shared" si="0"/>
        <v>0</v>
      </c>
      <c r="T33" s="5">
        <f t="shared" si="0"/>
        <v>0</v>
      </c>
      <c r="U33" s="5">
        <f t="shared" si="0"/>
        <v>0</v>
      </c>
      <c r="V33" s="5">
        <f t="shared" si="0"/>
        <v>0.16</v>
      </c>
      <c r="W33" s="5">
        <f t="shared" si="0"/>
        <v>0.04</v>
      </c>
      <c r="X33" s="5">
        <f t="shared" si="0"/>
        <v>0.01</v>
      </c>
      <c r="Y33" s="5">
        <f t="shared" si="0"/>
        <v>0</v>
      </c>
      <c r="Z33" s="5">
        <f t="shared" si="0"/>
        <v>0</v>
      </c>
      <c r="AA33" s="5">
        <f t="shared" si="0"/>
        <v>0</v>
      </c>
      <c r="AB33" s="5">
        <f t="shared" si="0"/>
        <v>0</v>
      </c>
      <c r="AC33" s="5">
        <f t="shared" si="0"/>
        <v>0</v>
      </c>
      <c r="AD33" s="5">
        <f t="shared" si="0"/>
        <v>0.79</v>
      </c>
      <c r="AE33" s="5">
        <f t="shared" si="0"/>
        <v>0</v>
      </c>
    </row>
    <row r="34" spans="1:31" x14ac:dyDescent="0.2">
      <c r="A34" s="3" t="s">
        <v>24</v>
      </c>
      <c r="B34" s="5">
        <v>0</v>
      </c>
      <c r="C34" s="5">
        <v>0</v>
      </c>
      <c r="D34" s="5">
        <v>0</v>
      </c>
      <c r="E34" s="5">
        <v>0</v>
      </c>
      <c r="F34" s="5">
        <v>2</v>
      </c>
      <c r="G34" s="5">
        <v>19</v>
      </c>
      <c r="H34" s="5">
        <v>4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75</v>
      </c>
      <c r="O34" s="5">
        <v>0</v>
      </c>
      <c r="Q34" s="3" t="s">
        <v>24</v>
      </c>
      <c r="R34" s="5">
        <f t="shared" si="1"/>
        <v>0</v>
      </c>
      <c r="S34" s="5">
        <f t="shared" si="0"/>
        <v>0</v>
      </c>
      <c r="T34" s="5">
        <f t="shared" si="0"/>
        <v>0</v>
      </c>
      <c r="U34" s="5">
        <f t="shared" si="0"/>
        <v>0</v>
      </c>
      <c r="V34" s="5">
        <f t="shared" si="0"/>
        <v>0.02</v>
      </c>
      <c r="W34" s="5">
        <f t="shared" si="0"/>
        <v>0.19</v>
      </c>
      <c r="X34" s="5">
        <f t="shared" si="0"/>
        <v>0.04</v>
      </c>
      <c r="Y34" s="5">
        <f t="shared" si="0"/>
        <v>0</v>
      </c>
      <c r="Z34" s="5">
        <f t="shared" si="0"/>
        <v>0</v>
      </c>
      <c r="AA34" s="5">
        <f t="shared" si="0"/>
        <v>0</v>
      </c>
      <c r="AB34" s="5">
        <f t="shared" si="0"/>
        <v>0</v>
      </c>
      <c r="AC34" s="5">
        <f t="shared" si="0"/>
        <v>0</v>
      </c>
      <c r="AD34" s="5">
        <f t="shared" si="0"/>
        <v>0.75</v>
      </c>
      <c r="AE34" s="5">
        <f t="shared" si="0"/>
        <v>0</v>
      </c>
    </row>
    <row r="35" spans="1:31" x14ac:dyDescent="0.2">
      <c r="A35" s="3" t="s">
        <v>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3</v>
      </c>
      <c r="H35" s="5">
        <v>13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84</v>
      </c>
      <c r="O35" s="5">
        <v>0</v>
      </c>
      <c r="Q35" s="3" t="s">
        <v>25</v>
      </c>
      <c r="R35" s="5">
        <f t="shared" si="1"/>
        <v>0</v>
      </c>
      <c r="S35" s="5">
        <f t="shared" si="0"/>
        <v>0</v>
      </c>
      <c r="T35" s="5">
        <f t="shared" si="0"/>
        <v>0</v>
      </c>
      <c r="U35" s="5">
        <f t="shared" si="0"/>
        <v>0</v>
      </c>
      <c r="V35" s="5">
        <f t="shared" si="0"/>
        <v>0</v>
      </c>
      <c r="W35" s="5">
        <f t="shared" si="0"/>
        <v>0.03</v>
      </c>
      <c r="X35" s="5">
        <f t="shared" si="0"/>
        <v>0.13</v>
      </c>
      <c r="Y35" s="5">
        <f t="shared" si="0"/>
        <v>0</v>
      </c>
      <c r="Z35" s="5">
        <f t="shared" si="0"/>
        <v>0</v>
      </c>
      <c r="AA35" s="5">
        <f t="shared" si="0"/>
        <v>0</v>
      </c>
      <c r="AB35" s="5">
        <f t="shared" si="0"/>
        <v>0</v>
      </c>
      <c r="AC35" s="5">
        <f t="shared" si="0"/>
        <v>0</v>
      </c>
      <c r="AD35" s="5">
        <f t="shared" si="0"/>
        <v>0.84</v>
      </c>
      <c r="AE35" s="5">
        <f t="shared" si="0"/>
        <v>0</v>
      </c>
    </row>
    <row r="36" spans="1:31" x14ac:dyDescent="0.2">
      <c r="A36" s="3" t="s">
        <v>26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</v>
      </c>
      <c r="H36" s="5">
        <v>5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93</v>
      </c>
      <c r="Q36" s="3" t="s">
        <v>26</v>
      </c>
      <c r="R36" s="5">
        <f t="shared" si="1"/>
        <v>0</v>
      </c>
      <c r="S36" s="5">
        <f t="shared" si="0"/>
        <v>0</v>
      </c>
      <c r="T36" s="5">
        <f t="shared" si="0"/>
        <v>0</v>
      </c>
      <c r="U36" s="5">
        <f t="shared" si="0"/>
        <v>0</v>
      </c>
      <c r="V36" s="5">
        <f t="shared" si="0"/>
        <v>0</v>
      </c>
      <c r="W36" s="5">
        <f t="shared" si="0"/>
        <v>0.02</v>
      </c>
      <c r="X36" s="5">
        <f t="shared" si="0"/>
        <v>0.05</v>
      </c>
      <c r="Y36" s="5">
        <f t="shared" si="0"/>
        <v>0</v>
      </c>
      <c r="Z36" s="5">
        <f t="shared" si="0"/>
        <v>0</v>
      </c>
      <c r="AA36" s="5">
        <f t="shared" si="0"/>
        <v>0</v>
      </c>
      <c r="AB36" s="5">
        <f t="shared" si="0"/>
        <v>0</v>
      </c>
      <c r="AC36" s="5">
        <f t="shared" si="0"/>
        <v>0</v>
      </c>
      <c r="AD36" s="5">
        <f t="shared" si="0"/>
        <v>0</v>
      </c>
      <c r="AE36" s="5">
        <f t="shared" si="0"/>
        <v>0.93</v>
      </c>
    </row>
    <row r="37" spans="1:31" x14ac:dyDescent="0.2">
      <c r="A37" s="3" t="s">
        <v>27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100</v>
      </c>
      <c r="Q37" s="3" t="s">
        <v>27</v>
      </c>
      <c r="R37" s="5">
        <f t="shared" si="1"/>
        <v>0</v>
      </c>
      <c r="S37" s="5">
        <f t="shared" si="0"/>
        <v>0</v>
      </c>
      <c r="T37" s="5">
        <f t="shared" si="0"/>
        <v>0</v>
      </c>
      <c r="U37" s="5">
        <f t="shared" si="0"/>
        <v>0</v>
      </c>
      <c r="V37" s="5">
        <f t="shared" si="0"/>
        <v>0</v>
      </c>
      <c r="W37" s="5">
        <f t="shared" si="0"/>
        <v>0</v>
      </c>
      <c r="X37" s="5">
        <f t="shared" si="0"/>
        <v>0</v>
      </c>
      <c r="Y37" s="5">
        <f t="shared" si="0"/>
        <v>0</v>
      </c>
      <c r="Z37" s="5">
        <f t="shared" si="0"/>
        <v>0</v>
      </c>
      <c r="AA37" s="5">
        <f t="shared" si="0"/>
        <v>0</v>
      </c>
      <c r="AB37" s="5">
        <f t="shared" si="0"/>
        <v>0</v>
      </c>
      <c r="AC37" s="5">
        <f t="shared" si="0"/>
        <v>0</v>
      </c>
      <c r="AD37" s="5">
        <f t="shared" si="0"/>
        <v>0</v>
      </c>
      <c r="AE37" s="5">
        <f t="shared" si="0"/>
        <v>1</v>
      </c>
    </row>
    <row r="39" spans="1:31" x14ac:dyDescent="0.2">
      <c r="A39" s="2" t="s">
        <v>7</v>
      </c>
    </row>
    <row r="40" spans="1:31" x14ac:dyDescent="0.2">
      <c r="A40" s="1" t="s">
        <v>8</v>
      </c>
    </row>
    <row r="41" spans="1:31" x14ac:dyDescent="0.2">
      <c r="A41" s="3" t="s">
        <v>29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</row>
    <row r="42" spans="1:31" x14ac:dyDescent="0.2">
      <c r="A42" s="3" t="s">
        <v>14</v>
      </c>
      <c r="B42" s="5">
        <v>150</v>
      </c>
      <c r="C42" s="5">
        <v>150</v>
      </c>
      <c r="D42" s="5">
        <v>150</v>
      </c>
      <c r="E42" s="5">
        <v>150</v>
      </c>
      <c r="F42" s="5">
        <v>150</v>
      </c>
      <c r="G42" s="5">
        <v>150</v>
      </c>
      <c r="H42" s="5">
        <v>150</v>
      </c>
      <c r="I42" s="5">
        <v>150</v>
      </c>
      <c r="J42" s="5">
        <v>0</v>
      </c>
      <c r="K42" s="5">
        <v>150</v>
      </c>
    </row>
    <row r="43" spans="1:31" x14ac:dyDescent="0.2">
      <c r="A43" s="3" t="s">
        <v>15</v>
      </c>
      <c r="B43" s="5">
        <v>1200</v>
      </c>
      <c r="C43" s="5">
        <v>1200</v>
      </c>
      <c r="D43" s="5">
        <v>1200</v>
      </c>
      <c r="E43" s="5">
        <v>1200</v>
      </c>
      <c r="F43" s="5">
        <v>1200</v>
      </c>
      <c r="G43" s="5">
        <v>1200</v>
      </c>
      <c r="H43" s="5">
        <v>1200</v>
      </c>
      <c r="I43" s="5">
        <v>1200</v>
      </c>
      <c r="J43" s="5">
        <v>1200</v>
      </c>
      <c r="K43" s="5">
        <v>1200</v>
      </c>
    </row>
    <row r="44" spans="1:31" x14ac:dyDescent="0.2">
      <c r="A44" s="3" t="s">
        <v>16</v>
      </c>
      <c r="B44" s="5">
        <v>2130</v>
      </c>
      <c r="C44" s="5">
        <v>2130</v>
      </c>
      <c r="D44" s="5">
        <v>1323.1818181818162</v>
      </c>
      <c r="E44" s="5">
        <v>2130</v>
      </c>
      <c r="F44" s="5">
        <v>2130</v>
      </c>
      <c r="G44" s="5">
        <v>2130</v>
      </c>
      <c r="H44" s="5">
        <v>0</v>
      </c>
      <c r="I44" s="5">
        <v>0</v>
      </c>
      <c r="J44" s="5">
        <v>0</v>
      </c>
      <c r="K44" s="5">
        <v>1323.1818181818162</v>
      </c>
    </row>
    <row r="45" spans="1:31" x14ac:dyDescent="0.2">
      <c r="A45" s="3" t="s">
        <v>17</v>
      </c>
      <c r="B45" s="5">
        <v>5471.6666666666642</v>
      </c>
      <c r="C45" s="5">
        <v>5471.6666666666642</v>
      </c>
      <c r="D45" s="5">
        <v>6930</v>
      </c>
      <c r="E45" s="5">
        <v>5471.6666666666652</v>
      </c>
      <c r="F45" s="5">
        <v>5471.6666666666652</v>
      </c>
      <c r="G45" s="5">
        <v>5471.6666666666652</v>
      </c>
      <c r="H45" s="5">
        <v>0</v>
      </c>
      <c r="I45" s="5">
        <v>0</v>
      </c>
      <c r="J45" s="5">
        <v>0</v>
      </c>
      <c r="K45" s="5">
        <v>6930</v>
      </c>
    </row>
    <row r="46" spans="1:31" x14ac:dyDescent="0.2">
      <c r="L46" s="17" t="s">
        <v>112</v>
      </c>
    </row>
    <row r="47" spans="1:31" x14ac:dyDescent="0.2">
      <c r="A47" s="9" t="s">
        <v>30</v>
      </c>
      <c r="B47">
        <f>(SUMPRODUCT(C6:C9,B52:B55)-B48)</f>
        <v>4362646.12</v>
      </c>
      <c r="C47" s="10">
        <f>(SUMPRODUCT(D6:D9,C52:C55)-C48)</f>
        <v>10263996.568222225</v>
      </c>
      <c r="D47">
        <f t="shared" ref="D47:H47" si="2">(SUMPRODUCT(E6:E9,D52:D55)-D48)</f>
        <v>231516665.03323621</v>
      </c>
      <c r="E47">
        <f t="shared" si="2"/>
        <v>174667952.09614241</v>
      </c>
      <c r="F47">
        <f t="shared" si="2"/>
        <v>161733774.46626326</v>
      </c>
      <c r="G47">
        <f t="shared" si="2"/>
        <v>150195962.15170717</v>
      </c>
      <c r="H47">
        <f t="shared" si="2"/>
        <v>140516383.59284356</v>
      </c>
      <c r="I47">
        <f>(SUMPRODUCT(I52:I55,$C$6:$C$9)-H48)/(1+0.1)^I41</f>
        <v>1977720.5277808572</v>
      </c>
      <c r="J47">
        <f>(SUMPRODUCT(J52:J55,$C$6:$C$9)-I48)/(1+0.1)^J41</f>
        <v>1736476.4239215804</v>
      </c>
      <c r="K47">
        <f>(SUMPRODUCT(K52:K55,$C$6:$C$9)-J48)/(1+0.1)^K41</f>
        <v>1735491.6764209769</v>
      </c>
      <c r="L47">
        <f>SUM(B47:K47)</f>
        <v>878707068.65653825</v>
      </c>
    </row>
    <row r="48" spans="1:31" x14ac:dyDescent="0.2">
      <c r="A48" s="9" t="s">
        <v>31</v>
      </c>
      <c r="B48">
        <f>SUMPRODUCT($D$6:$D$9,B42:B45)</f>
        <v>995999.99999999977</v>
      </c>
      <c r="C48">
        <f t="shared" ref="C48:K48" si="3">SUMPRODUCT($D$6:$D$9,C42:C45)</f>
        <v>995999.99999999977</v>
      </c>
      <c r="D48">
        <f t="shared" si="3"/>
        <v>995999.99999999977</v>
      </c>
      <c r="E48">
        <f t="shared" si="3"/>
        <v>995999.99999999977</v>
      </c>
      <c r="F48">
        <f t="shared" si="3"/>
        <v>995999.99999999977</v>
      </c>
      <c r="G48">
        <f t="shared" si="3"/>
        <v>995999.99999999977</v>
      </c>
      <c r="H48">
        <f t="shared" si="3"/>
        <v>197000</v>
      </c>
      <c r="I48">
        <f t="shared" si="3"/>
        <v>197000</v>
      </c>
      <c r="J48">
        <f t="shared" si="3"/>
        <v>72000</v>
      </c>
      <c r="K48">
        <f t="shared" si="3"/>
        <v>995999.99999999977</v>
      </c>
    </row>
    <row r="51" spans="1:11" x14ac:dyDescent="0.2">
      <c r="A51" s="8" t="s">
        <v>45</v>
      </c>
      <c r="B51" s="4" t="s">
        <v>9</v>
      </c>
      <c r="C51" s="4" t="s">
        <v>10</v>
      </c>
      <c r="D51" s="4" t="s">
        <v>11</v>
      </c>
      <c r="E51" s="4" t="s">
        <v>12</v>
      </c>
      <c r="F51" s="4" t="s">
        <v>13</v>
      </c>
      <c r="G51" s="4" t="s">
        <v>40</v>
      </c>
      <c r="H51" s="4" t="s">
        <v>41</v>
      </c>
      <c r="I51" s="4" t="s">
        <v>42</v>
      </c>
      <c r="J51" s="4" t="s">
        <v>43</v>
      </c>
      <c r="K51" s="4" t="s">
        <v>44</v>
      </c>
    </row>
    <row r="52" spans="1:11" x14ac:dyDescent="0.2">
      <c r="A52" s="3" t="s">
        <v>14</v>
      </c>
      <c r="B52" s="5">
        <f>E6*$R24+B42+E8*R26+E9*R27+R28*E10+E11*R29</f>
        <v>12334.35</v>
      </c>
      <c r="C52" s="5">
        <f>B52*$R$24+C42+B54*$R$26+$R$27*B55</f>
        <v>12088.292666666668</v>
      </c>
      <c r="D52" s="5">
        <f t="shared" ref="D52:J52" si="4">C52*$R$24+D42+C54*$R$26+$R$27*C55</f>
        <v>11852.077626666669</v>
      </c>
      <c r="E52" s="5">
        <f t="shared" si="4"/>
        <v>11623.758157963637</v>
      </c>
      <c r="F52" s="5">
        <f t="shared" si="4"/>
        <v>11406.124498311759</v>
      </c>
      <c r="G52" s="5">
        <f t="shared" si="4"/>
        <v>11197.196185045956</v>
      </c>
      <c r="H52" s="5">
        <f t="shared" si="4"/>
        <v>10996.625004310785</v>
      </c>
      <c r="I52" s="5">
        <f t="shared" si="4"/>
        <v>10706.760004138354</v>
      </c>
      <c r="J52" s="5">
        <f t="shared" si="4"/>
        <v>10278.489603972819</v>
      </c>
      <c r="K52" s="5">
        <f>J52*$R$24+K42+J54*$R$26+$R$27*J55</f>
        <v>10017.350019813906</v>
      </c>
    </row>
    <row r="53" spans="1:11" x14ac:dyDescent="0.2">
      <c r="A53" s="3" t="s">
        <v>15</v>
      </c>
      <c r="B53" s="5">
        <f>E7*$S25+B43</f>
        <v>6490.1100000000006</v>
      </c>
      <c r="C53" s="5">
        <f>B53*$S25+C43</f>
        <v>6456.9891000000007</v>
      </c>
      <c r="D53" s="5">
        <f t="shared" ref="D53:K53" si="5">C53*$S25+D43</f>
        <v>6430.1611710000006</v>
      </c>
      <c r="E53" s="5">
        <f t="shared" si="5"/>
        <v>6408.4305485100012</v>
      </c>
      <c r="F53" s="5">
        <f t="shared" si="5"/>
        <v>6390.8287442931014</v>
      </c>
      <c r="G53" s="5">
        <f t="shared" si="5"/>
        <v>6376.5712828774122</v>
      </c>
      <c r="H53" s="5">
        <f t="shared" si="5"/>
        <v>6365.0227391307044</v>
      </c>
      <c r="I53" s="5">
        <f t="shared" si="5"/>
        <v>6355.668418695871</v>
      </c>
      <c r="J53" s="5">
        <f t="shared" si="5"/>
        <v>6348.0914191436559</v>
      </c>
      <c r="K53" s="5">
        <f t="shared" si="5"/>
        <v>6341.954049506362</v>
      </c>
    </row>
    <row r="54" spans="1:11" x14ac:dyDescent="0.2">
      <c r="A54" s="3" t="s">
        <v>16</v>
      </c>
      <c r="B54" s="5">
        <f>E8*$T26+B44</f>
        <v>2130</v>
      </c>
      <c r="C54" s="5">
        <f>B54*$T26+C44</f>
        <v>2130</v>
      </c>
      <c r="D54" s="5">
        <f t="shared" ref="D54:K54" si="6">C54*$T26+D44</f>
        <v>1323.1818181818162</v>
      </c>
      <c r="E54" s="5">
        <f t="shared" si="6"/>
        <v>2130</v>
      </c>
      <c r="F54" s="5">
        <f t="shared" si="6"/>
        <v>2130</v>
      </c>
      <c r="G54" s="5">
        <f t="shared" si="6"/>
        <v>2130</v>
      </c>
      <c r="H54" s="5">
        <f t="shared" si="6"/>
        <v>0</v>
      </c>
      <c r="I54" s="5">
        <f t="shared" si="6"/>
        <v>0</v>
      </c>
      <c r="J54" s="5">
        <f t="shared" si="6"/>
        <v>0</v>
      </c>
      <c r="K54" s="5">
        <f t="shared" si="6"/>
        <v>1323.1818181818162</v>
      </c>
    </row>
    <row r="55" spans="1:11" x14ac:dyDescent="0.2">
      <c r="A55" s="3" t="s">
        <v>17</v>
      </c>
      <c r="B55" s="5">
        <f>E9*$U27+B45</f>
        <v>5471.6666666666642</v>
      </c>
      <c r="C55" s="5">
        <f>B55*$U27+C45</f>
        <v>5471.6666666666642</v>
      </c>
      <c r="D55" s="5">
        <f t="shared" ref="D55:K55" si="7">C55*$U27+D45</f>
        <v>6930</v>
      </c>
      <c r="E55" s="5">
        <f t="shared" si="7"/>
        <v>5471.6666666666652</v>
      </c>
      <c r="F55" s="5">
        <f t="shared" si="7"/>
        <v>5471.6666666666652</v>
      </c>
      <c r="G55" s="5">
        <f t="shared" si="7"/>
        <v>5471.6666666666652</v>
      </c>
      <c r="H55" s="5">
        <f t="shared" si="7"/>
        <v>0</v>
      </c>
      <c r="I55" s="5">
        <f t="shared" si="7"/>
        <v>0</v>
      </c>
      <c r="J55" s="5">
        <f t="shared" si="7"/>
        <v>0</v>
      </c>
      <c r="K55" s="5">
        <f t="shared" si="7"/>
        <v>6930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06B3-A0D4-DC4A-9475-FB52F6322C62}">
  <dimension ref="B3:G21"/>
  <sheetViews>
    <sheetView workbookViewId="0">
      <selection activeCell="D5" sqref="D5"/>
    </sheetView>
  </sheetViews>
  <sheetFormatPr baseColWidth="10" defaultRowHeight="15" x14ac:dyDescent="0.2"/>
  <sheetData>
    <row r="3" spans="2:7" x14ac:dyDescent="0.2">
      <c r="B3" s="8" t="s">
        <v>32</v>
      </c>
    </row>
    <row r="4" spans="2:7" x14ac:dyDescent="0.2">
      <c r="B4" s="3" t="s">
        <v>29</v>
      </c>
      <c r="C4" s="8" t="s">
        <v>30</v>
      </c>
      <c r="D4" s="8" t="s">
        <v>33</v>
      </c>
      <c r="E4" s="8" t="s">
        <v>34</v>
      </c>
      <c r="F4" s="8" t="s">
        <v>35</v>
      </c>
    </row>
    <row r="5" spans="2:7" x14ac:dyDescent="0.2">
      <c r="B5" s="3" t="s">
        <v>14</v>
      </c>
      <c r="C5" s="10">
        <f>'Lifetime value template'!C6-'Lifetime value template'!D6</f>
        <v>-497.33333333333337</v>
      </c>
      <c r="D5">
        <v>2317.5700000000002</v>
      </c>
      <c r="E5" s="11">
        <v>0.23</v>
      </c>
      <c r="F5" s="11">
        <f>G5-E5</f>
        <v>2.8999999999999998E-2</v>
      </c>
      <c r="G5" s="11">
        <v>0.25900000000000001</v>
      </c>
    </row>
    <row r="6" spans="2:7" x14ac:dyDescent="0.2">
      <c r="B6" s="3" t="s">
        <v>15</v>
      </c>
      <c r="C6" s="10">
        <f>'Lifetime value template'!C7-'Lifetime value template'!D7</f>
        <v>72</v>
      </c>
      <c r="D6">
        <v>399.81</v>
      </c>
      <c r="E6" s="11">
        <v>0.72099999999999997</v>
      </c>
      <c r="F6" s="11">
        <f>G6-E6</f>
        <v>4.9000000000000044E-2</v>
      </c>
      <c r="G6" s="11">
        <v>0.77</v>
      </c>
    </row>
    <row r="7" spans="2:7" x14ac:dyDescent="0.2">
      <c r="B7" s="3" t="s">
        <v>16</v>
      </c>
      <c r="C7" s="10">
        <f>'Lifetime value template'!C8-'Lifetime value template'!D8</f>
        <v>-94.929577464788736</v>
      </c>
      <c r="D7">
        <v>308.01</v>
      </c>
      <c r="E7" s="11">
        <v>0.88200000000000001</v>
      </c>
      <c r="F7" s="11">
        <f>G7-E7</f>
        <v>2.300000000000002E-2</v>
      </c>
      <c r="G7" s="11">
        <v>0.90500000000000003</v>
      </c>
    </row>
    <row r="8" spans="2:7" x14ac:dyDescent="0.2">
      <c r="B8" s="3" t="s">
        <v>17</v>
      </c>
      <c r="C8" s="10">
        <f>'Lifetime value template'!C9-'Lifetime value template'!D9</f>
        <v>-43.714285714285708</v>
      </c>
      <c r="D8">
        <v>204.37</v>
      </c>
      <c r="E8" s="11">
        <v>0.89500000000000002</v>
      </c>
      <c r="F8" s="11">
        <f>G8-E8</f>
        <v>2.300000000000002E-2</v>
      </c>
      <c r="G8" s="11">
        <v>0.91800000000000004</v>
      </c>
    </row>
    <row r="10" spans="2:7" x14ac:dyDescent="0.2">
      <c r="B10" s="9" t="s">
        <v>36</v>
      </c>
    </row>
    <row r="11" spans="2:7" x14ac:dyDescent="0.2">
      <c r="B11" s="3" t="s">
        <v>29</v>
      </c>
    </row>
    <row r="12" spans="2:7" x14ac:dyDescent="0.2">
      <c r="B12" s="3" t="s">
        <v>14</v>
      </c>
      <c r="C12">
        <f>D5*'Lifetime value template'!B42*5-'Lifetime value template'!D6*'Lifetime value template'!B42*5</f>
        <v>1113177.5</v>
      </c>
    </row>
    <row r="13" spans="2:7" x14ac:dyDescent="0.2">
      <c r="B13" s="3" t="s">
        <v>15</v>
      </c>
      <c r="C13">
        <f>D6*'Lifetime value template'!B43*5-'Lifetime value template'!D7*'Lifetime value template'!B43*5</f>
        <v>2038860</v>
      </c>
    </row>
    <row r="14" spans="2:7" x14ac:dyDescent="0.2">
      <c r="B14" s="3" t="s">
        <v>16</v>
      </c>
      <c r="C14">
        <f>D7*'Lifetime value template'!B44*5-'Lifetime value template'!D8*'Lifetime value template'!B44*5</f>
        <v>1630306.4999999995</v>
      </c>
    </row>
    <row r="15" spans="2:7" x14ac:dyDescent="0.2">
      <c r="B15" s="3" t="s">
        <v>17</v>
      </c>
      <c r="C15">
        <f>D8*'Lifetime value template'!B45*5-'Lifetime value template'!D9*'Lifetime value template'!B45*5</f>
        <v>3246222.5833333312</v>
      </c>
    </row>
    <row r="17" spans="2:2" x14ac:dyDescent="0.2">
      <c r="B17" s="9" t="s">
        <v>37</v>
      </c>
    </row>
    <row r="18" spans="2:2" x14ac:dyDescent="0.2">
      <c r="B18" s="12" t="s">
        <v>38</v>
      </c>
    </row>
    <row r="21" spans="2:2" x14ac:dyDescent="0.2">
      <c r="B21" s="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Lifetime value template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WILMET Vincent</cp:lastModifiedBy>
  <dcterms:created xsi:type="dcterms:W3CDTF">2019-11-22T17:12:55Z</dcterms:created>
  <dcterms:modified xsi:type="dcterms:W3CDTF">2021-03-23T12:12:36Z</dcterms:modified>
  <cp:category/>
</cp:coreProperties>
</file>