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viceroy/Desktop/a/school/class/spring22/T2/Doctolib/"/>
    </mc:Choice>
  </mc:AlternateContent>
  <xr:revisionPtr revIDLastSave="0" documentId="13_ncr:1_{FB4D45BB-787F-F24E-B1DF-1F2B2FCD1ADA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cost" sheetId="1" r:id="rId1"/>
    <sheet name="nb_practioners" sheetId="9" state="hidden" r:id="rId2"/>
    <sheet name="Feuille 1" sheetId="2" r:id="rId3"/>
    <sheet name="non-doctor" sheetId="8" state="hidden" r:id="rId4"/>
    <sheet name="psychologists" sheetId="7" state="hidden" r:id="rId5"/>
    <sheet name="midwives" sheetId="4" state="hidden" r:id="rId6"/>
    <sheet name="nurse" sheetId="3" state="hidden" r:id="rId7"/>
    <sheet name="dentists" sheetId="5" state="hidden" r:id="rId8"/>
    <sheet name="Physiotherapists" sheetId="6" state="hidden" r:id="rId9"/>
  </sheets>
  <externalReferences>
    <externalReference r:id="rId10"/>
  </externalReferences>
  <definedNames>
    <definedName name="_xlnm._FilterDatabase" localSheetId="0" hidden="1">cost!$A$1:$O$197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2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A70" i="1"/>
  <c r="L156" i="1"/>
  <c r="M152" i="1"/>
  <c r="A179" i="1"/>
  <c r="L190" i="1"/>
  <c r="M113" i="1"/>
  <c r="K208" i="1"/>
  <c r="K204" i="1"/>
  <c r="K207" i="1"/>
  <c r="K206" i="1"/>
  <c r="K212" i="1" s="1"/>
  <c r="K205" i="1"/>
  <c r="F204" i="1"/>
  <c r="G204" i="1"/>
  <c r="E204" i="1"/>
  <c r="M136" i="1"/>
  <c r="M15" i="1"/>
  <c r="M197" i="1"/>
  <c r="M149" i="1"/>
  <c r="M125" i="1"/>
  <c r="M138" i="1"/>
  <c r="M184" i="1"/>
  <c r="M137" i="1"/>
  <c r="M162" i="1"/>
  <c r="M173" i="1"/>
  <c r="M172" i="1"/>
  <c r="M185" i="1"/>
  <c r="M174" i="1"/>
  <c r="M175" i="1"/>
  <c r="M160" i="1"/>
  <c r="M161" i="1"/>
  <c r="M182" i="1"/>
  <c r="M126" i="1"/>
  <c r="M42" i="1"/>
  <c r="M98" i="1"/>
  <c r="M196" i="1"/>
  <c r="M112" i="1"/>
  <c r="M168" i="1"/>
  <c r="M159" i="1"/>
  <c r="M123" i="1"/>
  <c r="M124" i="1"/>
  <c r="M170" i="1"/>
  <c r="M171" i="1"/>
  <c r="M119" i="1"/>
  <c r="M118" i="1"/>
  <c r="M155" i="1"/>
  <c r="M128" i="1"/>
  <c r="M120" i="1"/>
  <c r="M84" i="1"/>
  <c r="M130" i="1"/>
  <c r="M83" i="1"/>
  <c r="M117" i="1"/>
  <c r="M82" i="1"/>
  <c r="M107" i="1"/>
  <c r="M129" i="1"/>
  <c r="M81" i="1"/>
  <c r="M94" i="1"/>
  <c r="M99" i="1"/>
  <c r="M25" i="1"/>
  <c r="M73" i="1"/>
  <c r="M72" i="1"/>
  <c r="M14" i="1"/>
  <c r="M61" i="1"/>
  <c r="M27" i="1"/>
  <c r="M74" i="1"/>
  <c r="M26" i="1"/>
  <c r="M62" i="1"/>
  <c r="M63" i="1"/>
  <c r="M51" i="1"/>
  <c r="M64" i="1"/>
  <c r="M38" i="1"/>
  <c r="M33" i="1"/>
  <c r="M192" i="1"/>
  <c r="M36" i="1"/>
  <c r="M44" i="1"/>
  <c r="M71" i="1"/>
  <c r="M194" i="1"/>
  <c r="M193" i="1"/>
  <c r="M46" i="1"/>
  <c r="M181" i="1"/>
  <c r="M34" i="1"/>
  <c r="M35" i="1"/>
  <c r="M45" i="1"/>
  <c r="M23" i="1"/>
  <c r="M10" i="1"/>
  <c r="M9" i="1"/>
  <c r="M30" i="1"/>
  <c r="M57" i="1"/>
  <c r="M178" i="1"/>
  <c r="M167" i="1"/>
  <c r="M22" i="1"/>
  <c r="M180" i="1"/>
  <c r="M32" i="1"/>
  <c r="M179" i="1"/>
  <c r="M31" i="1"/>
  <c r="M19" i="1"/>
  <c r="M20" i="1"/>
  <c r="M21" i="1"/>
  <c r="M191" i="1"/>
  <c r="M163" i="1"/>
  <c r="M29" i="1"/>
  <c r="M187" i="1"/>
  <c r="M176" i="1"/>
  <c r="M3" i="1"/>
  <c r="M151" i="1"/>
  <c r="M2" i="1"/>
  <c r="M186" i="1"/>
  <c r="M150" i="1"/>
  <c r="M139" i="1"/>
  <c r="M189" i="1"/>
  <c r="M4" i="1"/>
  <c r="M188" i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2" i="9"/>
  <c r="A30" i="1"/>
  <c r="A140" i="1"/>
  <c r="A14" i="1"/>
  <c r="A98" i="1"/>
  <c r="A58" i="1"/>
  <c r="A84" i="1"/>
  <c r="A42" i="1"/>
  <c r="A44" i="1"/>
  <c r="A28" i="1"/>
  <c r="A170" i="1"/>
  <c r="A56" i="1"/>
  <c r="A100" i="1"/>
  <c r="A80" i="1"/>
  <c r="A86" i="1"/>
  <c r="A67" i="1"/>
  <c r="A83" i="1"/>
  <c r="A190" i="1"/>
  <c r="A22" i="1"/>
  <c r="A156" i="1"/>
  <c r="A61" i="1"/>
  <c r="A154" i="1"/>
  <c r="A77" i="1"/>
  <c r="A85" i="1"/>
  <c r="A59" i="1"/>
  <c r="A69" i="1"/>
  <c r="A182" i="1"/>
  <c r="A73" i="1"/>
  <c r="A66" i="1"/>
  <c r="A95" i="1"/>
  <c r="A71" i="1"/>
  <c r="A75" i="1"/>
  <c r="A78" i="1"/>
  <c r="A137" i="1"/>
  <c r="A63" i="1"/>
  <c r="A62" i="1"/>
  <c r="A74" i="1"/>
  <c r="A16" i="1"/>
  <c r="A68" i="1"/>
  <c r="A25" i="1"/>
  <c r="A82" i="1"/>
  <c r="A184" i="1"/>
  <c r="A33" i="1"/>
  <c r="A162" i="1"/>
  <c r="A76" i="1"/>
  <c r="A164" i="1"/>
  <c r="A60" i="1"/>
  <c r="A36" i="1"/>
  <c r="A55" i="1"/>
  <c r="A53" i="1"/>
  <c r="A176" i="1"/>
  <c r="A134" i="1"/>
  <c r="A148" i="1"/>
  <c r="A64" i="1"/>
  <c r="A192" i="1"/>
  <c r="A17" i="1"/>
  <c r="A94" i="1"/>
  <c r="A120" i="1"/>
  <c r="A31" i="1"/>
  <c r="A178" i="1"/>
  <c r="A167" i="1"/>
  <c r="A153" i="1"/>
  <c r="A39" i="1"/>
  <c r="A92" i="1"/>
  <c r="A150" i="1"/>
  <c r="A10" i="1"/>
  <c r="A8" i="1"/>
  <c r="A195" i="1"/>
  <c r="A122" i="1"/>
  <c r="A52" i="1"/>
  <c r="A129" i="1"/>
  <c r="A181" i="1"/>
  <c r="A106" i="1"/>
  <c r="A38" i="1"/>
  <c r="A13" i="1"/>
  <c r="A41" i="1"/>
  <c r="A27" i="1"/>
  <c r="A50" i="1"/>
  <c r="A24" i="1"/>
  <c r="A171" i="1"/>
  <c r="A79" i="1"/>
  <c r="A114" i="1"/>
  <c r="A125" i="1"/>
  <c r="A168" i="1"/>
  <c r="A57" i="1"/>
  <c r="A111" i="1"/>
  <c r="A136" i="1"/>
  <c r="A173" i="1"/>
  <c r="A194" i="1"/>
  <c r="A97" i="1"/>
  <c r="A139" i="1"/>
  <c r="A152" i="1"/>
  <c r="A108" i="1"/>
  <c r="A65" i="1"/>
  <c r="A138" i="1"/>
  <c r="A166" i="1"/>
  <c r="A2" i="1"/>
  <c r="A47" i="1"/>
  <c r="A143" i="1"/>
  <c r="A45" i="1"/>
  <c r="A12" i="1"/>
  <c r="A180" i="1"/>
  <c r="A157" i="1"/>
  <c r="A110" i="1"/>
  <c r="A40" i="1"/>
  <c r="A183" i="1"/>
  <c r="A87" i="1"/>
  <c r="A124" i="1"/>
  <c r="A3" i="1"/>
  <c r="A141" i="1"/>
  <c r="A185" i="1"/>
  <c r="A191" i="1"/>
  <c r="A26" i="1"/>
  <c r="A90" i="1"/>
  <c r="A103" i="1"/>
  <c r="A155" i="1"/>
  <c r="A43" i="1"/>
  <c r="A158" i="1"/>
  <c r="A20" i="1"/>
  <c r="A188" i="1"/>
  <c r="A101" i="1"/>
  <c r="A96" i="1"/>
  <c r="A46" i="1"/>
  <c r="A29" i="1"/>
  <c r="A34" i="1"/>
  <c r="A135" i="1"/>
  <c r="A151" i="1"/>
  <c r="A146" i="1"/>
  <c r="A172" i="1"/>
  <c r="A54" i="1"/>
  <c r="A115" i="1"/>
  <c r="A163" i="1"/>
  <c r="A128" i="1"/>
  <c r="A142" i="1"/>
  <c r="A99" i="1"/>
  <c r="A11" i="1"/>
  <c r="A149" i="1"/>
  <c r="A132" i="1"/>
  <c r="A144" i="1"/>
  <c r="A113" i="1"/>
  <c r="A48" i="1"/>
  <c r="A5" i="1"/>
  <c r="A159" i="1"/>
  <c r="A177" i="1"/>
  <c r="A193" i="1"/>
  <c r="A9" i="1"/>
  <c r="A37" i="1"/>
  <c r="A32" i="1"/>
  <c r="A93" i="1"/>
  <c r="A109" i="1"/>
  <c r="A23" i="1"/>
  <c r="A19" i="1"/>
  <c r="A160" i="1"/>
  <c r="A107" i="1"/>
  <c r="A51" i="1"/>
  <c r="A161" i="1"/>
  <c r="A104" i="1"/>
  <c r="A130" i="1"/>
  <c r="A145" i="1"/>
  <c r="A186" i="1"/>
  <c r="A6" i="1"/>
  <c r="A121" i="1"/>
  <c r="A18" i="1"/>
  <c r="A169" i="1"/>
  <c r="A88" i="1"/>
  <c r="A165" i="1"/>
  <c r="A123" i="1"/>
  <c r="A131" i="1"/>
  <c r="A207" i="1"/>
  <c r="A117" i="1"/>
  <c r="A118" i="1"/>
  <c r="A187" i="1"/>
  <c r="A208" i="1"/>
  <c r="A210" i="1"/>
  <c r="A206" i="1"/>
  <c r="A21" i="1"/>
  <c r="A127" i="1"/>
  <c r="A211" i="1"/>
  <c r="A174" i="1"/>
  <c r="N182" i="1" s="1"/>
  <c r="A209" i="1"/>
  <c r="A147" i="1"/>
  <c r="A196" i="1"/>
  <c r="A112" i="1"/>
  <c r="A119" i="1"/>
  <c r="A126" i="1"/>
  <c r="A72" i="1"/>
  <c r="A116" i="1"/>
  <c r="A102" i="1"/>
  <c r="A197" i="1"/>
  <c r="A189" i="1"/>
  <c r="A7" i="1"/>
  <c r="A91" i="1"/>
  <c r="A133" i="1"/>
  <c r="N15" i="1" s="1"/>
  <c r="A105" i="1"/>
  <c r="A81" i="1"/>
  <c r="M115" i="1"/>
  <c r="M116" i="1"/>
  <c r="M67" i="1"/>
  <c r="M68" i="1"/>
  <c r="M69" i="1"/>
  <c r="E3" i="8"/>
  <c r="E4" i="8"/>
  <c r="E5" i="8"/>
  <c r="E6" i="8"/>
  <c r="E7" i="8"/>
  <c r="E8" i="8"/>
  <c r="M105" i="1" s="1"/>
  <c r="E9" i="8"/>
  <c r="M80" i="1" s="1"/>
  <c r="E10" i="8"/>
  <c r="M103" i="1" s="1"/>
  <c r="E11" i="8"/>
  <c r="E12" i="8"/>
  <c r="E13" i="8"/>
  <c r="M93" i="1" s="1"/>
  <c r="E14" i="8"/>
  <c r="M106" i="1" s="1"/>
  <c r="E15" i="8"/>
  <c r="M70" i="1" s="1"/>
  <c r="E16" i="8"/>
  <c r="E17" i="8"/>
  <c r="E18" i="8"/>
  <c r="E19" i="8"/>
  <c r="M114" i="1" s="1"/>
  <c r="E20" i="8"/>
  <c r="M141" i="1" s="1"/>
  <c r="E21" i="8"/>
  <c r="M104" i="1" s="1"/>
  <c r="E2" i="8"/>
  <c r="D8" i="8"/>
  <c r="C8" i="8"/>
  <c r="M157" i="1"/>
  <c r="M158" i="1"/>
  <c r="M145" i="1"/>
  <c r="M146" i="1"/>
  <c r="M148" i="1"/>
  <c r="M135" i="1"/>
  <c r="M122" i="1"/>
  <c r="M109" i="1"/>
  <c r="M110" i="1"/>
  <c r="M111" i="1"/>
  <c r="M154" i="1"/>
  <c r="M183" i="1"/>
  <c r="M156" i="1"/>
  <c r="B8" i="7"/>
  <c r="M147" i="1" s="1"/>
  <c r="B8" i="6"/>
  <c r="D8" i="6" s="1"/>
  <c r="M131" i="1"/>
  <c r="M134" i="1"/>
  <c r="M108" i="1"/>
  <c r="M96" i="1"/>
  <c r="M97" i="1"/>
  <c r="D3" i="6"/>
  <c r="D4" i="6"/>
  <c r="D5" i="6"/>
  <c r="D6" i="6"/>
  <c r="D7" i="6"/>
  <c r="D9" i="6"/>
  <c r="D10" i="6"/>
  <c r="D11" i="6"/>
  <c r="M143" i="1" s="1"/>
  <c r="D12" i="6"/>
  <c r="M95" i="1" s="1"/>
  <c r="D13" i="6"/>
  <c r="M121" i="1" s="1"/>
  <c r="D14" i="6"/>
  <c r="D15" i="6"/>
  <c r="M140" i="1" s="1"/>
  <c r="D16" i="6"/>
  <c r="M144" i="1" s="1"/>
  <c r="D17" i="6"/>
  <c r="D18" i="6"/>
  <c r="D19" i="6"/>
  <c r="M142" i="1" s="1"/>
  <c r="D20" i="6"/>
  <c r="D21" i="6"/>
  <c r="M132" i="1" s="1"/>
  <c r="D2" i="6"/>
  <c r="C8" i="6"/>
  <c r="M6" i="1"/>
  <c r="M8" i="1"/>
  <c r="M190" i="1"/>
  <c r="M43" i="1"/>
  <c r="M16" i="1"/>
  <c r="D3" i="5"/>
  <c r="D4" i="5"/>
  <c r="D5" i="5"/>
  <c r="D6" i="5"/>
  <c r="D7" i="5"/>
  <c r="D8" i="5"/>
  <c r="D9" i="5"/>
  <c r="M7" i="1" s="1"/>
  <c r="D10" i="5"/>
  <c r="M177" i="1" s="1"/>
  <c r="D11" i="5"/>
  <c r="M5" i="1" s="1"/>
  <c r="D12" i="5"/>
  <c r="M17" i="1" s="1"/>
  <c r="D13" i="5"/>
  <c r="M164" i="1" s="1"/>
  <c r="D14" i="5"/>
  <c r="D15" i="5"/>
  <c r="D16" i="5"/>
  <c r="M153" i="1" s="1"/>
  <c r="D17" i="5"/>
  <c r="M18" i="1" s="1"/>
  <c r="D18" i="5"/>
  <c r="M165" i="1" s="1"/>
  <c r="D19" i="5"/>
  <c r="M166" i="1" s="1"/>
  <c r="D20" i="5"/>
  <c r="D21" i="5"/>
  <c r="D22" i="5"/>
  <c r="D2" i="5"/>
  <c r="B9" i="5"/>
  <c r="M86" i="1"/>
  <c r="M60" i="1"/>
  <c r="M24" i="1"/>
  <c r="M11" i="1"/>
  <c r="M195" i="1"/>
  <c r="C8" i="4"/>
  <c r="D8" i="4"/>
  <c r="M49" i="1" s="1"/>
  <c r="B8" i="4"/>
  <c r="D2" i="4"/>
  <c r="D4" i="4"/>
  <c r="D5" i="4"/>
  <c r="D6" i="4"/>
  <c r="D7" i="4"/>
  <c r="D9" i="4"/>
  <c r="D10" i="4"/>
  <c r="M47" i="1" s="1"/>
  <c r="D11" i="4"/>
  <c r="M59" i="1" s="1"/>
  <c r="D12" i="4"/>
  <c r="D13" i="4"/>
  <c r="M37" i="1" s="1"/>
  <c r="D14" i="4"/>
  <c r="M50" i="1" s="1"/>
  <c r="D15" i="4"/>
  <c r="D16" i="4"/>
  <c r="D17" i="4"/>
  <c r="M12" i="1" s="1"/>
  <c r="D18" i="4"/>
  <c r="M13" i="1" s="1"/>
  <c r="D19" i="4"/>
  <c r="M58" i="1" s="1"/>
  <c r="D20" i="4"/>
  <c r="M85" i="1" s="1"/>
  <c r="D21" i="4"/>
  <c r="M48" i="1" s="1"/>
  <c r="D3" i="4"/>
  <c r="M88" i="1"/>
  <c r="M75" i="1"/>
  <c r="M76" i="1"/>
  <c r="M77" i="1"/>
  <c r="M78" i="1"/>
  <c r="M65" i="1"/>
  <c r="M52" i="1"/>
  <c r="M39" i="1"/>
  <c r="M40" i="1"/>
  <c r="M41" i="1"/>
  <c r="M28" i="1"/>
  <c r="M87" i="1"/>
  <c r="B6" i="3"/>
  <c r="D182" i="1"/>
  <c r="D154" i="1"/>
  <c r="D140" i="1"/>
  <c r="D84" i="1"/>
  <c r="D70" i="1"/>
  <c r="D56" i="1"/>
  <c r="D28" i="1"/>
  <c r="D14" i="1"/>
  <c r="D81" i="1"/>
  <c r="K72" i="1"/>
  <c r="J72" i="1"/>
  <c r="I72" i="1"/>
  <c r="H72" i="1"/>
  <c r="G72" i="1"/>
  <c r="F72" i="1"/>
  <c r="E72" i="1"/>
  <c r="D72" i="1"/>
  <c r="L58" i="1"/>
  <c r="L44" i="1"/>
  <c r="L100" i="1"/>
  <c r="L98" i="1"/>
  <c r="L42" i="1"/>
  <c r="L61" i="1"/>
  <c r="L59" i="1"/>
  <c r="L85" i="1"/>
  <c r="L80" i="1"/>
  <c r="L69" i="1"/>
  <c r="L83" i="1"/>
  <c r="L77" i="1"/>
  <c r="L86" i="1"/>
  <c r="L67" i="1"/>
  <c r="L22" i="1"/>
  <c r="L62" i="1"/>
  <c r="L63" i="1"/>
  <c r="L73" i="1"/>
  <c r="L82" i="1"/>
  <c r="L74" i="1"/>
  <c r="L25" i="1"/>
  <c r="L137" i="1"/>
  <c r="L68" i="1"/>
  <c r="L95" i="1"/>
  <c r="L16" i="1"/>
  <c r="L66" i="1"/>
  <c r="L71" i="1"/>
  <c r="L75" i="1"/>
  <c r="L78" i="1"/>
  <c r="L53" i="1"/>
  <c r="L33" i="1"/>
  <c r="L55" i="1"/>
  <c r="L76" i="1"/>
  <c r="L176" i="1"/>
  <c r="L36" i="1"/>
  <c r="L184" i="1"/>
  <c r="L192" i="1"/>
  <c r="L148" i="1"/>
  <c r="L134" i="1"/>
  <c r="L162" i="1"/>
  <c r="L64" i="1"/>
  <c r="L164" i="1"/>
  <c r="L60" i="1"/>
  <c r="L92" i="1"/>
  <c r="L39" i="1"/>
  <c r="L17" i="1"/>
  <c r="L120" i="1"/>
  <c r="L150" i="1"/>
  <c r="L153" i="1"/>
  <c r="L31" i="1"/>
  <c r="L94" i="1"/>
  <c r="L8" i="1"/>
  <c r="L195" i="1"/>
  <c r="L10" i="1"/>
  <c r="L122" i="1"/>
  <c r="L178" i="1"/>
  <c r="L167" i="1"/>
  <c r="L50" i="1"/>
  <c r="L27" i="1"/>
  <c r="L41" i="1"/>
  <c r="L125" i="1"/>
  <c r="L24" i="1"/>
  <c r="L129" i="1"/>
  <c r="L52" i="1"/>
  <c r="L114" i="1"/>
  <c r="L106" i="1"/>
  <c r="L79" i="1"/>
  <c r="L181" i="1"/>
  <c r="L171" i="1"/>
  <c r="L38" i="1"/>
  <c r="L13" i="1"/>
  <c r="L152" i="1"/>
  <c r="L166" i="1"/>
  <c r="L108" i="1"/>
  <c r="L138" i="1"/>
  <c r="L139" i="1"/>
  <c r="L179" i="1"/>
  <c r="L168" i="1"/>
  <c r="L97" i="1"/>
  <c r="L57" i="1"/>
  <c r="L136" i="1"/>
  <c r="L65" i="1"/>
  <c r="L173" i="1"/>
  <c r="L111" i="1"/>
  <c r="L194" i="1"/>
  <c r="L180" i="1"/>
  <c r="L40" i="1"/>
  <c r="L110" i="1"/>
  <c r="L183" i="1"/>
  <c r="L3" i="1"/>
  <c r="L2" i="1"/>
  <c r="L141" i="1"/>
  <c r="L45" i="1"/>
  <c r="L143" i="1"/>
  <c r="L157" i="1"/>
  <c r="L87" i="1"/>
  <c r="L124" i="1"/>
  <c r="L47" i="1"/>
  <c r="L12" i="1"/>
  <c r="L20" i="1"/>
  <c r="L29" i="1"/>
  <c r="L46" i="1"/>
  <c r="L185" i="1"/>
  <c r="L101" i="1"/>
  <c r="L96" i="1"/>
  <c r="L158" i="1"/>
  <c r="L188" i="1"/>
  <c r="L26" i="1"/>
  <c r="L90" i="1"/>
  <c r="L43" i="1"/>
  <c r="L191" i="1"/>
  <c r="L103" i="1"/>
  <c r="L155" i="1"/>
  <c r="L142" i="1"/>
  <c r="L128" i="1"/>
  <c r="L135" i="1"/>
  <c r="L163" i="1"/>
  <c r="L99" i="1"/>
  <c r="L146" i="1"/>
  <c r="L11" i="1"/>
  <c r="L151" i="1"/>
  <c r="L149" i="1"/>
  <c r="L115" i="1"/>
  <c r="L34" i="1"/>
  <c r="L132" i="1"/>
  <c r="L172" i="1"/>
  <c r="L54" i="1"/>
  <c r="L37" i="1"/>
  <c r="L19" i="1"/>
  <c r="L193" i="1"/>
  <c r="L23" i="1"/>
  <c r="L9" i="1"/>
  <c r="L93" i="1"/>
  <c r="L144" i="1"/>
  <c r="L48" i="1"/>
  <c r="L109" i="1"/>
  <c r="L113" i="1"/>
  <c r="L32" i="1"/>
  <c r="L5" i="1"/>
  <c r="L159" i="1"/>
  <c r="L177" i="1"/>
  <c r="L6" i="1"/>
  <c r="L186" i="1"/>
  <c r="L165" i="1"/>
  <c r="L18" i="1"/>
  <c r="L88" i="1"/>
  <c r="L160" i="1"/>
  <c r="L121" i="1"/>
  <c r="L145" i="1"/>
  <c r="L169" i="1"/>
  <c r="L161" i="1"/>
  <c r="L51" i="1"/>
  <c r="L107" i="1"/>
  <c r="L104" i="1"/>
  <c r="L130" i="1"/>
  <c r="L131" i="1"/>
  <c r="L118" i="1"/>
  <c r="L187" i="1"/>
  <c r="L174" i="1"/>
  <c r="L35" i="1"/>
  <c r="L4" i="1"/>
  <c r="L175" i="1"/>
  <c r="L89" i="1"/>
  <c r="L49" i="1"/>
  <c r="L15" i="1"/>
  <c r="L117" i="1"/>
  <c r="L21" i="1"/>
  <c r="L127" i="1"/>
  <c r="L123" i="1"/>
  <c r="L197" i="1"/>
  <c r="L133" i="1"/>
  <c r="L105" i="1"/>
  <c r="L102" i="1"/>
  <c r="L91" i="1"/>
  <c r="L7" i="1"/>
  <c r="L147" i="1"/>
  <c r="L189" i="1"/>
  <c r="L116" i="1"/>
  <c r="L119" i="1"/>
  <c r="L112" i="1"/>
  <c r="L196" i="1"/>
  <c r="L126" i="1"/>
  <c r="N170" i="1" l="1"/>
  <c r="N126" i="1"/>
  <c r="N196" i="1"/>
  <c r="N107" i="1"/>
  <c r="O15" i="1"/>
  <c r="N124" i="1"/>
  <c r="N156" i="1"/>
  <c r="N144" i="1"/>
  <c r="N86" i="1"/>
  <c r="N55" i="1"/>
  <c r="O55" i="1" s="1"/>
  <c r="N184" i="1"/>
  <c r="N96" i="1"/>
  <c r="N152" i="1"/>
  <c r="O152" i="1" s="1"/>
  <c r="Q192" i="1" a="1"/>
  <c r="P193" i="1" s="1"/>
  <c r="N38" i="1"/>
  <c r="N32" i="1"/>
  <c r="N90" i="1"/>
  <c r="O90" i="1" s="1"/>
  <c r="O184" i="1"/>
  <c r="N87" i="1"/>
  <c r="N49" i="1"/>
  <c r="O49" i="1" s="1"/>
  <c r="N31" i="1"/>
  <c r="N162" i="1"/>
  <c r="O162" i="1" s="1"/>
  <c r="N158" i="1"/>
  <c r="N120" i="1"/>
  <c r="N104" i="1"/>
  <c r="N102" i="1"/>
  <c r="O102" i="1" s="1"/>
  <c r="N40" i="1"/>
  <c r="N88" i="1"/>
  <c r="N72" i="1"/>
  <c r="N50" i="1"/>
  <c r="O50" i="1" s="1"/>
  <c r="N181" i="1"/>
  <c r="N34" i="1"/>
  <c r="N179" i="1"/>
  <c r="N177" i="1"/>
  <c r="N16" i="1"/>
  <c r="O16" i="1" s="1"/>
  <c r="N136" i="1"/>
  <c r="O136" i="1" s="1"/>
  <c r="N146" i="1"/>
  <c r="N94" i="1"/>
  <c r="O94" i="1" s="1"/>
  <c r="N128" i="1"/>
  <c r="N106" i="1"/>
  <c r="N56" i="1"/>
  <c r="O56" i="1" s="1"/>
  <c r="N51" i="1"/>
  <c r="N194" i="1"/>
  <c r="N33" i="1"/>
  <c r="N190" i="1"/>
  <c r="O190" i="1" s="1"/>
  <c r="N172" i="1"/>
  <c r="O172" i="1" s="1"/>
  <c r="N161" i="1"/>
  <c r="N111" i="1"/>
  <c r="N143" i="1"/>
  <c r="N141" i="1"/>
  <c r="N105" i="1"/>
  <c r="N89" i="1"/>
  <c r="O89" i="1" s="1"/>
  <c r="N64" i="1"/>
  <c r="N195" i="1"/>
  <c r="O195" i="1" s="1"/>
  <c r="N48" i="1"/>
  <c r="N193" i="1"/>
  <c r="N46" i="1"/>
  <c r="N191" i="1"/>
  <c r="N138" i="1"/>
  <c r="O138" i="1" s="1"/>
  <c r="N189" i="1"/>
  <c r="N178" i="1"/>
  <c r="N29" i="1"/>
  <c r="O29" i="1" s="1"/>
  <c r="N187" i="1"/>
  <c r="N149" i="1"/>
  <c r="O149" i="1" s="1"/>
  <c r="N145" i="1"/>
  <c r="N95" i="1"/>
  <c r="O95" i="1" s="1"/>
  <c r="N139" i="1"/>
  <c r="O139" i="1" s="1"/>
  <c r="N2" i="1"/>
  <c r="N160" i="1"/>
  <c r="O160" i="1" s="1"/>
  <c r="N110" i="1"/>
  <c r="O110" i="1" s="1"/>
  <c r="N108" i="1"/>
  <c r="O108" i="1" s="1"/>
  <c r="N142" i="1"/>
  <c r="O142" i="1" s="1"/>
  <c r="N70" i="1"/>
  <c r="N54" i="1"/>
  <c r="O54" i="1" s="1"/>
  <c r="N151" i="1"/>
  <c r="N4" i="1"/>
  <c r="O4" i="1" s="1"/>
  <c r="N85" i="1"/>
  <c r="O85" i="1" s="1"/>
  <c r="N30" i="1"/>
  <c r="O30" i="1" s="1"/>
  <c r="N78" i="1"/>
  <c r="O78" i="1" s="1"/>
  <c r="N14" i="1"/>
  <c r="N62" i="1"/>
  <c r="O62" i="1" s="1"/>
  <c r="N12" i="1"/>
  <c r="N60" i="1"/>
  <c r="O60" i="1" s="1"/>
  <c r="N10" i="1"/>
  <c r="N44" i="1"/>
  <c r="O44" i="1" s="1"/>
  <c r="N22" i="1"/>
  <c r="O22" i="1" s="1"/>
  <c r="N153" i="1"/>
  <c r="N6" i="1"/>
  <c r="O6" i="1" s="1"/>
  <c r="N98" i="1"/>
  <c r="O98" i="1" s="1"/>
  <c r="N154" i="1"/>
  <c r="O154" i="1" s="1"/>
  <c r="N39" i="1"/>
  <c r="O39" i="1" s="1"/>
  <c r="N52" i="1"/>
  <c r="O52" i="1" s="1"/>
  <c r="N8" i="1"/>
  <c r="O8" i="1" s="1"/>
  <c r="N174" i="1"/>
  <c r="O174" i="1" s="1"/>
  <c r="N42" i="1"/>
  <c r="O42" i="1" s="1"/>
  <c r="N122" i="1"/>
  <c r="O122" i="1" s="1"/>
  <c r="N134" i="1"/>
  <c r="O134" i="1" s="1"/>
  <c r="N84" i="1"/>
  <c r="O84" i="1" s="1"/>
  <c r="N118" i="1"/>
  <c r="O118" i="1" s="1"/>
  <c r="N68" i="1"/>
  <c r="O68" i="1" s="1"/>
  <c r="N116" i="1"/>
  <c r="O116" i="1" s="1"/>
  <c r="N66" i="1"/>
  <c r="O66" i="1" s="1"/>
  <c r="N100" i="1"/>
  <c r="O100" i="1" s="1"/>
  <c r="N113" i="1"/>
  <c r="O113" i="1" s="1"/>
  <c r="E205" i="1"/>
  <c r="F205" i="1"/>
  <c r="M169" i="1"/>
  <c r="M133" i="1"/>
  <c r="N197" i="1"/>
  <c r="O197" i="1" s="1"/>
  <c r="N175" i="1"/>
  <c r="O175" i="1" s="1"/>
  <c r="N168" i="1"/>
  <c r="O168" i="1" s="1"/>
  <c r="N159" i="1"/>
  <c r="O159" i="1" s="1"/>
  <c r="N109" i="1"/>
  <c r="N157" i="1"/>
  <c r="O157" i="1" s="1"/>
  <c r="N121" i="1"/>
  <c r="O121" i="1" s="1"/>
  <c r="N155" i="1"/>
  <c r="O155" i="1" s="1"/>
  <c r="N119" i="1"/>
  <c r="O119" i="1" s="1"/>
  <c r="N69" i="1"/>
  <c r="O69" i="1" s="1"/>
  <c r="N103" i="1"/>
  <c r="O103" i="1" s="1"/>
  <c r="N53" i="1"/>
  <c r="O53" i="1" s="1"/>
  <c r="N101" i="1"/>
  <c r="O101" i="1" s="1"/>
  <c r="N65" i="1"/>
  <c r="O65" i="1" s="1"/>
  <c r="N99" i="1"/>
  <c r="O99" i="1" s="1"/>
  <c r="N63" i="1"/>
  <c r="O63" i="1" s="1"/>
  <c r="N13" i="1"/>
  <c r="O13" i="1" s="1"/>
  <c r="N47" i="1"/>
  <c r="O47" i="1" s="1"/>
  <c r="N192" i="1"/>
  <c r="O192" i="1" s="1"/>
  <c r="N45" i="1"/>
  <c r="O45" i="1" s="1"/>
  <c r="N9" i="1"/>
  <c r="O9" i="1" s="1"/>
  <c r="N43" i="1"/>
  <c r="O43" i="1" s="1"/>
  <c r="N7" i="1"/>
  <c r="O7" i="1" s="1"/>
  <c r="N186" i="1"/>
  <c r="O186" i="1" s="1"/>
  <c r="N125" i="1"/>
  <c r="O125" i="1" s="1"/>
  <c r="N173" i="1"/>
  <c r="O173" i="1" s="1"/>
  <c r="N123" i="1"/>
  <c r="O123" i="1" s="1"/>
  <c r="N171" i="1"/>
  <c r="O171" i="1" s="1"/>
  <c r="N135" i="1"/>
  <c r="O135" i="1" s="1"/>
  <c r="N169" i="1"/>
  <c r="N133" i="1"/>
  <c r="N83" i="1"/>
  <c r="O83" i="1" s="1"/>
  <c r="N117" i="1"/>
  <c r="O117" i="1" s="1"/>
  <c r="N67" i="1"/>
  <c r="O67" i="1" s="1"/>
  <c r="N115" i="1"/>
  <c r="O115" i="1" s="1"/>
  <c r="N79" i="1"/>
  <c r="O79" i="1" s="1"/>
  <c r="N77" i="1"/>
  <c r="O77" i="1" s="1"/>
  <c r="N27" i="1"/>
  <c r="O27" i="1" s="1"/>
  <c r="N61" i="1"/>
  <c r="O61" i="1" s="1"/>
  <c r="N11" i="1"/>
  <c r="O11" i="1" s="1"/>
  <c r="N59" i="1"/>
  <c r="O59" i="1" s="1"/>
  <c r="N23" i="1"/>
  <c r="O23" i="1" s="1"/>
  <c r="N57" i="1"/>
  <c r="O57" i="1" s="1"/>
  <c r="N21" i="1"/>
  <c r="O21" i="1" s="1"/>
  <c r="N166" i="1"/>
  <c r="O166" i="1" s="1"/>
  <c r="N5" i="1"/>
  <c r="O5" i="1" s="1"/>
  <c r="N150" i="1"/>
  <c r="O150" i="1" s="1"/>
  <c r="N3" i="1"/>
  <c r="O3" i="1" s="1"/>
  <c r="N148" i="1"/>
  <c r="O148" i="1" s="1"/>
  <c r="N140" i="1"/>
  <c r="O140" i="1" s="1"/>
  <c r="N132" i="1"/>
  <c r="O132" i="1" s="1"/>
  <c r="N82" i="1"/>
  <c r="O82" i="1" s="1"/>
  <c r="N130" i="1"/>
  <c r="O130" i="1" s="1"/>
  <c r="N80" i="1"/>
  <c r="O80" i="1" s="1"/>
  <c r="N114" i="1"/>
  <c r="O114" i="1" s="1"/>
  <c r="N92" i="1"/>
  <c r="O92" i="1" s="1"/>
  <c r="N28" i="1"/>
  <c r="O28" i="1" s="1"/>
  <c r="N76" i="1"/>
  <c r="O76" i="1" s="1"/>
  <c r="N26" i="1"/>
  <c r="O26" i="1" s="1"/>
  <c r="N74" i="1"/>
  <c r="O74" i="1" s="1"/>
  <c r="N24" i="1"/>
  <c r="O24" i="1" s="1"/>
  <c r="N58" i="1"/>
  <c r="O58" i="1" s="1"/>
  <c r="N36" i="1"/>
  <c r="O36" i="1" s="1"/>
  <c r="N167" i="1"/>
  <c r="O167" i="1" s="1"/>
  <c r="N20" i="1"/>
  <c r="O20" i="1" s="1"/>
  <c r="N165" i="1"/>
  <c r="O165" i="1" s="1"/>
  <c r="N18" i="1"/>
  <c r="O18" i="1" s="1"/>
  <c r="N163" i="1"/>
  <c r="O163" i="1" s="1"/>
  <c r="N137" i="1"/>
  <c r="O137" i="1" s="1"/>
  <c r="N185" i="1"/>
  <c r="O185" i="1" s="1"/>
  <c r="N112" i="1"/>
  <c r="O112" i="1" s="1"/>
  <c r="N183" i="1"/>
  <c r="O183" i="1" s="1"/>
  <c r="N147" i="1"/>
  <c r="O147" i="1" s="1"/>
  <c r="N97" i="1"/>
  <c r="O97" i="1" s="1"/>
  <c r="N131" i="1"/>
  <c r="O131" i="1" s="1"/>
  <c r="N81" i="1"/>
  <c r="O81" i="1" s="1"/>
  <c r="N129" i="1"/>
  <c r="O129" i="1" s="1"/>
  <c r="N93" i="1"/>
  <c r="O93" i="1" s="1"/>
  <c r="N127" i="1"/>
  <c r="O127" i="1" s="1"/>
  <c r="N91" i="1"/>
  <c r="O91" i="1" s="1"/>
  <c r="N41" i="1"/>
  <c r="O41" i="1" s="1"/>
  <c r="N75" i="1"/>
  <c r="O75" i="1" s="1"/>
  <c r="N25" i="1"/>
  <c r="O25" i="1" s="1"/>
  <c r="N73" i="1"/>
  <c r="O73" i="1" s="1"/>
  <c r="N37" i="1"/>
  <c r="O37" i="1" s="1"/>
  <c r="N71" i="1"/>
  <c r="O71" i="1" s="1"/>
  <c r="N35" i="1"/>
  <c r="O35" i="1" s="1"/>
  <c r="N180" i="1"/>
  <c r="O180" i="1" s="1"/>
  <c r="N19" i="1"/>
  <c r="O19" i="1" s="1"/>
  <c r="N164" i="1"/>
  <c r="O164" i="1" s="1"/>
  <c r="N17" i="1"/>
  <c r="O17" i="1" s="1"/>
  <c r="N176" i="1"/>
  <c r="O176" i="1" s="1"/>
  <c r="O87" i="1"/>
  <c r="N188" i="1"/>
  <c r="O188" i="1" s="1"/>
  <c r="O111" i="1"/>
  <c r="O145" i="1"/>
  <c r="O51" i="1"/>
  <c r="O182" i="1"/>
  <c r="O161" i="1"/>
  <c r="O107" i="1"/>
  <c r="O143" i="1"/>
  <c r="O141" i="1"/>
  <c r="O105" i="1"/>
  <c r="O2" i="1"/>
  <c r="O126" i="1"/>
  <c r="O109" i="1"/>
  <c r="O124" i="1"/>
  <c r="O146" i="1"/>
  <c r="O156" i="1"/>
  <c r="O96" i="1"/>
  <c r="O144" i="1"/>
  <c r="O128" i="1"/>
  <c r="O106" i="1"/>
  <c r="O40" i="1"/>
  <c r="O88" i="1"/>
  <c r="O14" i="1"/>
  <c r="O38" i="1"/>
  <c r="O72" i="1"/>
  <c r="O12" i="1"/>
  <c r="O179" i="1"/>
  <c r="O32" i="1"/>
  <c r="O153" i="1"/>
  <c r="O177" i="1"/>
  <c r="O151" i="1"/>
  <c r="O189" i="1"/>
  <c r="O196" i="1"/>
  <c r="O194" i="1"/>
  <c r="O33" i="1"/>
  <c r="O178" i="1"/>
  <c r="O31" i="1"/>
  <c r="O170" i="1"/>
  <c r="O158" i="1"/>
  <c r="O120" i="1"/>
  <c r="O70" i="1"/>
  <c r="O104" i="1"/>
  <c r="O64" i="1"/>
  <c r="O193" i="1"/>
  <c r="O46" i="1"/>
  <c r="O86" i="1"/>
  <c r="O48" i="1"/>
  <c r="O191" i="1"/>
  <c r="O181" i="1"/>
  <c r="O10" i="1"/>
  <c r="O34" i="1"/>
  <c r="O187" i="1"/>
  <c r="L72" i="1"/>
  <c r="L81" i="1"/>
  <c r="L28" i="1"/>
  <c r="L70" i="1"/>
  <c r="L140" i="1"/>
  <c r="L182" i="1"/>
  <c r="L14" i="1"/>
  <c r="L56" i="1"/>
  <c r="L84" i="1"/>
  <c r="L154" i="1"/>
  <c r="Q192" i="1" l="1"/>
  <c r="O133" i="1"/>
  <c r="O16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<sst xmlns="http://schemas.openxmlformats.org/spreadsheetml/2006/main" count="2291" uniqueCount="621">
  <si>
    <t>Specialty_group</t>
  </si>
  <si>
    <t>Region</t>
  </si>
  <si>
    <t>Number of unique cycles ID per segment</t>
  </si>
  <si>
    <t>total_sales_cost_of_segment</t>
  </si>
  <si>
    <t>total_marketing_cost</t>
  </si>
  <si>
    <t>total_cost_of_the_segment</t>
  </si>
  <si>
    <t>cost_per_practi</t>
  </si>
  <si>
    <t>Seniority(Months)</t>
  </si>
  <si>
    <t>Used Interpolation</t>
  </si>
  <si>
    <t>CLV</t>
  </si>
  <si>
    <t>Profit</t>
  </si>
  <si>
    <t>Radiologists</t>
  </si>
  <si>
    <t>Île-de-France</t>
  </si>
  <si>
    <t>No</t>
  </si>
  <si>
    <t>Provence-Alpes-Côte d'Azur</t>
  </si>
  <si>
    <t>Yes</t>
  </si>
  <si>
    <t>Hauts-de-France</t>
  </si>
  <si>
    <t>Non-surgical specialists</t>
  </si>
  <si>
    <t>GPs</t>
  </si>
  <si>
    <t>Nouvelle-Aquitaine</t>
  </si>
  <si>
    <t>Auvergne-Rhône-Alpes</t>
  </si>
  <si>
    <t>Grand Est</t>
  </si>
  <si>
    <t>Normandie</t>
  </si>
  <si>
    <t>Surgeons</t>
  </si>
  <si>
    <t>Pediatricians</t>
  </si>
  <si>
    <t>Bourgogne-Franche-Comté</t>
  </si>
  <si>
    <t>Gynaecologists</t>
  </si>
  <si>
    <t>Centre-Val de Loire</t>
  </si>
  <si>
    <t>Pays de la Loire</t>
  </si>
  <si>
    <t>Bretagne</t>
  </si>
  <si>
    <t>Midwives</t>
  </si>
  <si>
    <t>Osteopaths</t>
  </si>
  <si>
    <t>Occitanie</t>
  </si>
  <si>
    <t>Physiotherapists</t>
  </si>
  <si>
    <t>Dentists</t>
  </si>
  <si>
    <t>Anesthetists</t>
  </si>
  <si>
    <t>Psychologists</t>
  </si>
  <si>
    <t>Corse</t>
  </si>
  <si>
    <t>Other non-doctors</t>
  </si>
  <si>
    <t>DOM-TOM</t>
  </si>
  <si>
    <t>Nurses</t>
  </si>
  <si>
    <t xml:space="preserve">number of </t>
  </si>
  <si>
    <t>Anesthetists/Auvergne-Rhône-Alpes</t>
  </si>
  <si>
    <t>1640.3067400401496</t>
  </si>
  <si>
    <t>11.80076791395791</t>
  </si>
  <si>
    <t>Anesthetists/Bourgogne-Franche-Comté</t>
  </si>
  <si>
    <t>1555.4726609734057</t>
  </si>
  <si>
    <t>11.190450798369826</t>
  </si>
  <si>
    <t>issue with cost here</t>
  </si>
  <si>
    <t>Anesthetists/Bretagne</t>
  </si>
  <si>
    <t>1640.981955342853</t>
  </si>
  <si>
    <t>11.805625578006138</t>
  </si>
  <si>
    <t>Anesthetists/Centre-Val de Loire</t>
  </si>
  <si>
    <t>Anesthetists/Corse</t>
  </si>
  <si>
    <t>Anesthetists/Grand Est</t>
  </si>
  <si>
    <t>1591.0792141881543</t>
  </si>
  <si>
    <t>11.44661305171334</t>
  </si>
  <si>
    <t>Anesthetists/Hauts-de-France</t>
  </si>
  <si>
    <t>1667.9845619142302</t>
  </si>
  <si>
    <t>11.99988893463475</t>
  </si>
  <si>
    <t>Anesthetists/Île-de-France</t>
  </si>
  <si>
    <t>1667.7455158191244</t>
  </si>
  <si>
    <t>11.998169178554852</t>
  </si>
  <si>
    <t>Anesthetists/Normandie</t>
  </si>
  <si>
    <t>Anesthetists/Nouvelle-Aquitaine</t>
  </si>
  <si>
    <t>Anesthetists/Occitanie</t>
  </si>
  <si>
    <t>1018.597091646431</t>
  </si>
  <si>
    <t>7.328036630549863</t>
  </si>
  <si>
    <t>Issue with cost here</t>
  </si>
  <si>
    <t>Anesthetists/Pays de la Loire</t>
  </si>
  <si>
    <t>1584.4762077663481</t>
  </si>
  <si>
    <t>11.399109408390993</t>
  </si>
  <si>
    <t>Anesthetists/Provence-Alpes-Côte d'Azur</t>
  </si>
  <si>
    <t>1632.610001069955</t>
  </si>
  <si>
    <t>11.745395691150755</t>
  </si>
  <si>
    <t>Dentists/Auvergne-Rhône-Alpes</t>
  </si>
  <si>
    <t>1473.1038929721317</t>
  </si>
  <si>
    <t>10.597869733612459</t>
  </si>
  <si>
    <t>Dentists/Bourgogne-Franche-Comté</t>
  </si>
  <si>
    <t>1385.7628788547577</t>
  </si>
  <si>
    <t>9.969517114063004</t>
  </si>
  <si>
    <t>Dentists/Bretagne</t>
  </si>
  <si>
    <t>1397.5681032418331</t>
  </si>
  <si>
    <t>10.054446785912468</t>
  </si>
  <si>
    <t>Dentists/Centre-Val de Loire</t>
  </si>
  <si>
    <t>1541.3412941718427</t>
  </si>
  <si>
    <t>11.088786289006062</t>
  </si>
  <si>
    <t>Dentists/Corse</t>
  </si>
  <si>
    <t>1086.6227958338227</t>
  </si>
  <si>
    <t>7.81743018585484</t>
  </si>
  <si>
    <t>Dentists/DOM-TOM</t>
  </si>
  <si>
    <t>1454.3388733588847</t>
  </si>
  <si>
    <t>10.462869592509962</t>
  </si>
  <si>
    <t>Dentists/Grand Est</t>
  </si>
  <si>
    <t>1495.396910013168</t>
  </si>
  <si>
    <t>10.758251151173871</t>
  </si>
  <si>
    <t>Dentists/Hauts-de-France</t>
  </si>
  <si>
    <t>1530.1669877674335</t>
  </si>
  <si>
    <t>11.008395595449162</t>
  </si>
  <si>
    <t>Dentists/Île-de-France</t>
  </si>
  <si>
    <t>1572.8748625289995</t>
  </si>
  <si>
    <t>11.315646493014386</t>
  </si>
  <si>
    <t>Dentists/Normandie</t>
  </si>
  <si>
    <t>1456.0338373306531</t>
  </si>
  <si>
    <t>10.475063577918368</t>
  </si>
  <si>
    <t>Dentists/Nouvelle-Aquitaine</t>
  </si>
  <si>
    <t>1494.284336626543</t>
  </si>
  <si>
    <t>10.750247026090237</t>
  </si>
  <si>
    <t>Dentists/Occitanie</t>
  </si>
  <si>
    <t>1494.7358099508033</t>
  </si>
  <si>
    <t>10.75349503561729</t>
  </si>
  <si>
    <t>Dentists/Pays de la Loire</t>
  </si>
  <si>
    <t>1453.8165107212021</t>
  </si>
  <si>
    <t>10.459111587922317</t>
  </si>
  <si>
    <t>Dentists/Provence-Alpes-Côte d'Azur</t>
  </si>
  <si>
    <t>1524.6971336523102</t>
  </si>
  <si>
    <t>10.969044126995037</t>
  </si>
  <si>
    <t>GPs/Auvergne-Rhône-Alpes</t>
  </si>
  <si>
    <t>1634.9626682161388</t>
  </si>
  <si>
    <t>11.762321354072942</t>
  </si>
  <si>
    <t>GPs/Bourgogne-Franche-Comté</t>
  </si>
  <si>
    <t>1619.214566250307</t>
  </si>
  <si>
    <t>11.649025656477027</t>
  </si>
  <si>
    <t>GPs/Bretagne</t>
  </si>
  <si>
    <t>1612.3822234185823</t>
  </si>
  <si>
    <t>11.599872110925052</t>
  </si>
  <si>
    <t>GPs/Centre-Val de Loire</t>
  </si>
  <si>
    <t>1541.4660102279888</t>
  </si>
  <si>
    <t>11.089683526820064</t>
  </si>
  <si>
    <t>GPs/Corse</t>
  </si>
  <si>
    <t>1546.5985498511886</t>
  </si>
  <si>
    <t>11.12660827231071</t>
  </si>
  <si>
    <t>GPs/DOM-TOM</t>
  </si>
  <si>
    <t>1277.7449633879426</t>
  </si>
  <si>
    <t>9.19240980854635</t>
  </si>
  <si>
    <t>GPs/Grand Est</t>
  </si>
  <si>
    <t>1619.673305765486</t>
  </si>
  <si>
    <t>11.652325940758892</t>
  </si>
  <si>
    <t>GPs/Hauts-de-France</t>
  </si>
  <si>
    <t>1662.536105227448</t>
  </si>
  <si>
    <t>11.960691404514014</t>
  </si>
  <si>
    <t>GPs/Île-de-France</t>
  </si>
  <si>
    <t>1667.8948801660445</t>
  </si>
  <si>
    <t>11.99924374220176</t>
  </si>
  <si>
    <t>GPs/Normandie</t>
  </si>
  <si>
    <t>1632.0261063754224</t>
  </si>
  <si>
    <t>11.741195009895126</t>
  </si>
  <si>
    <t>GPs/Nouvelle-Aquitaine</t>
  </si>
  <si>
    <t>1609.6457004604808</t>
  </si>
  <si>
    <t>11.580184895399142</t>
  </si>
  <si>
    <t>GPs/Occitanie</t>
  </si>
  <si>
    <t>1530.0818096251896</t>
  </si>
  <si>
    <t>11.007782803058918</t>
  </si>
  <si>
    <t>GPs/Pays de la Loire</t>
  </si>
  <si>
    <t>1586.9244260896592</t>
  </si>
  <si>
    <t>11.416722489853663</t>
  </si>
  <si>
    <t>GPs/Provence-Alpes-Côte d'Azur</t>
  </si>
  <si>
    <t>1607.1969732588545</t>
  </si>
  <si>
    <t>11.562568152941399</t>
  </si>
  <si>
    <t>Gynaecologists/Auvergne-Rhône-Alpes</t>
  </si>
  <si>
    <t>1667.8800207306508</t>
  </si>
  <si>
    <t>11.999136839788855</t>
  </si>
  <si>
    <t>Gynaecologists/Bourgogne-Franche-Comté</t>
  </si>
  <si>
    <t>1665.4190074732458</t>
  </si>
  <si>
    <t>11.981431708440617</t>
  </si>
  <si>
    <t>Gynaecologists/Bretagne</t>
  </si>
  <si>
    <t>1639.8713353471767</t>
  </si>
  <si>
    <t>11.797635506094796</t>
  </si>
  <si>
    <t>Gynaecologists/Centre-Val de Loire</t>
  </si>
  <si>
    <t>1667.9781552269817</t>
  </si>
  <si>
    <t>11.99984284335958</t>
  </si>
  <si>
    <t>Gynaecologists/Corse</t>
  </si>
  <si>
    <t>1665.195764426109</t>
  </si>
  <si>
    <t>11.979825643353301</t>
  </si>
  <si>
    <t>Gynaecologists/DOM-TOM</t>
  </si>
  <si>
    <t>Gynaecologists/Grand Est</t>
  </si>
  <si>
    <t>1667.998324300392</t>
  </si>
  <si>
    <t>11.999987944607136</t>
  </si>
  <si>
    <t>Gynaecologists/Hauts-de-France</t>
  </si>
  <si>
    <t>1667.0665014529425</t>
  </si>
  <si>
    <t>11.993284183114694</t>
  </si>
  <si>
    <t>Gynaecologists/Île-de-France</t>
  </si>
  <si>
    <t>1667.9169339416108</t>
  </si>
  <si>
    <t>11.999402402457632</t>
  </si>
  <si>
    <t>Gynaecologists/Normandie</t>
  </si>
  <si>
    <t>1667.610457157443</t>
  </si>
  <si>
    <t>11.997197533506785</t>
  </si>
  <si>
    <t>Gynaecologists/Nouvelle-Aquitaine</t>
  </si>
  <si>
    <t>1667.7259772174602</t>
  </si>
  <si>
    <t>11.998028613075254</t>
  </si>
  <si>
    <t>Gynaecologists/Occitanie</t>
  </si>
  <si>
    <t>1667.720807931508</t>
  </si>
  <si>
    <t>11.997991423967683</t>
  </si>
  <si>
    <t>Gynaecologists/Pays de la Loire</t>
  </si>
  <si>
    <t>1667.396202747724</t>
  </si>
  <si>
    <t>11.995656134875711</t>
  </si>
  <si>
    <t>Gynaecologists/Provence-Alpes-Côte d'Azur</t>
  </si>
  <si>
    <t>1667.7654495861711</t>
  </si>
  <si>
    <t>11.998312586950872</t>
  </si>
  <si>
    <t>Midwives/Auvergne-Rhône-Alpes</t>
  </si>
  <si>
    <t>1613.0779360861804</t>
  </si>
  <si>
    <t>11.604877238030076</t>
  </si>
  <si>
    <t>Midwives/Bourgogne-Franche-Comté</t>
  </si>
  <si>
    <t>1558.9252293555298</t>
  </si>
  <si>
    <t>11.215289419823955</t>
  </si>
  <si>
    <t>Midwives/Bretagne</t>
  </si>
  <si>
    <t>1603.8848560641243</t>
  </si>
  <si>
    <t>11.538739971684347</t>
  </si>
  <si>
    <t>Midwives/Centre-Val de Loire</t>
  </si>
  <si>
    <t>1660.9965599279305</t>
  </si>
  <si>
    <t>11.94961553904986</t>
  </si>
  <si>
    <t>Midwives/Corse</t>
  </si>
  <si>
    <t>1565.6524716712286</t>
  </si>
  <si>
    <t>11.2636868465556</t>
  </si>
  <si>
    <t>Midwives/DOM-TOM</t>
  </si>
  <si>
    <t>1610.394299561712</t>
  </si>
  <si>
    <t>11.585570500443968</t>
  </si>
  <si>
    <t>Midwives/Grand Est</t>
  </si>
  <si>
    <t>1568.3808085980868</t>
  </si>
  <si>
    <t>11.28331516977041</t>
  </si>
  <si>
    <t>Midwives/Hauts-de-France</t>
  </si>
  <si>
    <t>1643.5678946989567</t>
  </si>
  <si>
    <t>11.824229458265876</t>
  </si>
  <si>
    <t>Midwives/Île-de-France</t>
  </si>
  <si>
    <t>1644.592568658654</t>
  </si>
  <si>
    <t>11.831601213371611</t>
  </si>
  <si>
    <t>Midwives/Normandie</t>
  </si>
  <si>
    <t>1634.3537836631936</t>
  </si>
  <si>
    <t>11.757940889663264</t>
  </si>
  <si>
    <t>Midwives/Nouvelle-Aquitaine</t>
  </si>
  <si>
    <t>1581.134493266976</t>
  </si>
  <si>
    <t>11.37506829688472</t>
  </si>
  <si>
    <t>Midwives/Occitanie</t>
  </si>
  <si>
    <t>1626.5131988246812</t>
  </si>
  <si>
    <t>11.70153380449411</t>
  </si>
  <si>
    <t>Midwives/Pays de la Loire</t>
  </si>
  <si>
    <t>1667.6866917659056</t>
  </si>
  <si>
    <t>11.997745983927379</t>
  </si>
  <si>
    <t>Midwives/Provence-Alpes-Côte d'Azur</t>
  </si>
  <si>
    <t>1566.3594017208038</t>
  </si>
  <si>
    <t>11.268772674250387</t>
  </si>
  <si>
    <t>Non-surgical specialists/Auvergne-Rhône-Alpes</t>
  </si>
  <si>
    <t>1667.8957471868166</t>
  </si>
  <si>
    <t>11.99924997976127</t>
  </si>
  <si>
    <t>Non-surgical specialists/Bourgogne-Franche-Comté</t>
  </si>
  <si>
    <t>1659.788600776765</t>
  </si>
  <si>
    <t>11.940925185444351</t>
  </si>
  <si>
    <t>Non-surgical specialists/Bretagne</t>
  </si>
  <si>
    <t>1667.9630610459592</t>
  </si>
  <si>
    <t>11.999734252129203</t>
  </si>
  <si>
    <t>Non-surgical specialists/Centre-Val de Loire</t>
  </si>
  <si>
    <t>1667.987012432378</t>
  </si>
  <si>
    <t>11.999906564261712</t>
  </si>
  <si>
    <t>Non-surgical specialists/Corse</t>
  </si>
  <si>
    <t>1436.5396890573568</t>
  </si>
  <si>
    <t>10.334817906887459</t>
  </si>
  <si>
    <t>Non-surgical specialists/DOM-TOM</t>
  </si>
  <si>
    <t>1309.5577556960054</t>
  </si>
  <si>
    <t>9.421278817956873</t>
  </si>
  <si>
    <t>Non-surgical specialists/Grand Est</t>
  </si>
  <si>
    <t>1667.9667251361038</t>
  </si>
  <si>
    <t>11.999760612489956</t>
  </si>
  <si>
    <t>Non-surgical specialists/Hauts-de-France</t>
  </si>
  <si>
    <t>1667.8555888210801</t>
  </si>
  <si>
    <t>11.998961070655252</t>
  </si>
  <si>
    <t>Non-surgical specialists/Île-de-France</t>
  </si>
  <si>
    <t>1667.9602310163514</t>
  </si>
  <si>
    <t>11.999713892203967</t>
  </si>
  <si>
    <t>Non-surgical specialists/Normandie</t>
  </si>
  <si>
    <t>1667.4136058033948</t>
  </si>
  <si>
    <t>11.995781336715071</t>
  </si>
  <si>
    <t>Non-surgical specialists/Nouvelle-Aquitaine</t>
  </si>
  <si>
    <t>1667.913224822631</t>
  </si>
  <si>
    <t>11.999375718148425</t>
  </si>
  <si>
    <t>Non-surgical specialists/Occitanie</t>
  </si>
  <si>
    <t>1626.4693155948032</t>
  </si>
  <si>
    <t>11.70121809780434</t>
  </si>
  <si>
    <t>Non-surgical specialists/Pays de la Loire</t>
  </si>
  <si>
    <t>1647.2199287599672</t>
  </si>
  <si>
    <t>11.85050308460408</t>
  </si>
  <si>
    <t>Non-surgical specialists/Provence-Alpes-Côte d'Azur</t>
  </si>
  <si>
    <t>1667.6341345556054</t>
  </si>
  <si>
    <t>11.997367874500759</t>
  </si>
  <si>
    <t>Nurses/Auvergne-Rhône-Alpes</t>
  </si>
  <si>
    <t>1374.5797243238053</t>
  </si>
  <si>
    <t>9.889062764919462</t>
  </si>
  <si>
    <t>Nurses/Bourgogne-Franche-Comté</t>
  </si>
  <si>
    <t>1429.733187768082</t>
  </si>
  <si>
    <t>10.28585027171282</t>
  </si>
  <si>
    <t>Nurses/Bretagne</t>
  </si>
  <si>
    <t>1347.2726105059915</t>
  </si>
  <si>
    <t>9.6926087086762</t>
  </si>
  <si>
    <t>Nurses/Centre-Val de Loire</t>
  </si>
  <si>
    <t>1434.8801589789437</t>
  </si>
  <si>
    <t>10.322878841575134</t>
  </si>
  <si>
    <t>Nurses/Corse</t>
  </si>
  <si>
    <t>Nurses/DOM-TOM</t>
  </si>
  <si>
    <t>Nurses/Grand Est</t>
  </si>
  <si>
    <t>1353.9351455298904</t>
  </si>
  <si>
    <t>9.740540615322953</t>
  </si>
  <si>
    <t>Nurses/Hauts-de-France</t>
  </si>
  <si>
    <t>1433.0261093373085</t>
  </si>
  <si>
    <t>10.309540354944666</t>
  </si>
  <si>
    <t>Nurses/Île-de-France</t>
  </si>
  <si>
    <t>1347.1909488904955</t>
  </si>
  <si>
    <t>9.692021215039537</t>
  </si>
  <si>
    <t>Nurses/Normandie</t>
  </si>
  <si>
    <t>Nurses/Nouvelle-Aquitaine</t>
  </si>
  <si>
    <t>1336.1121801659524</t>
  </si>
  <si>
    <t>9.61231784292052</t>
  </si>
  <si>
    <t>Nurses/Occitanie</t>
  </si>
  <si>
    <t>1323.7154176107513</t>
  </si>
  <si>
    <t>9.523132500796772</t>
  </si>
  <si>
    <t>Nurses/Pays de la Loire</t>
  </si>
  <si>
    <t>1383.0844247534283</t>
  </si>
  <si>
    <t>9.950247660096606</t>
  </si>
  <si>
    <t>Nurses/Provence-Alpes-Côte d'Azur</t>
  </si>
  <si>
    <t>1056.4688077012597</t>
  </si>
  <si>
    <t>7.600495019433523</t>
  </si>
  <si>
    <t>Osteopaths/Auvergne-Rhône-Alpes</t>
  </si>
  <si>
    <t>1596.8465947958703</t>
  </si>
  <si>
    <t>11.48810499853144</t>
  </si>
  <si>
    <t>Osteopaths/Bourgogne-Franche-Comté</t>
  </si>
  <si>
    <t>1607.9436196674546</t>
  </si>
  <si>
    <t>11.567939709837804</t>
  </si>
  <si>
    <t>Osteopaths/Bretagne</t>
  </si>
  <si>
    <t>1591.1586897692875</t>
  </si>
  <si>
    <t>11.447184818484082</t>
  </si>
  <si>
    <t>Osteopaths/Centre-Val de Loire</t>
  </si>
  <si>
    <t>1641.8712833652098</t>
  </si>
  <si>
    <t>11.812023621332445</t>
  </si>
  <si>
    <t>Osteopaths/Corse</t>
  </si>
  <si>
    <t>1518.6529538351388</t>
  </si>
  <si>
    <t>10.925560818957832</t>
  </si>
  <si>
    <t>Osteopaths/DOM-TOM</t>
  </si>
  <si>
    <t>1488.2130427019702</t>
  </si>
  <si>
    <t>10.706568652532159</t>
  </si>
  <si>
    <t>Osteopaths/Grand Est</t>
  </si>
  <si>
    <t>1610.6641912570276</t>
  </si>
  <si>
    <t>11.587512167316746</t>
  </si>
  <si>
    <t>Osteopaths/Hauts-de-France</t>
  </si>
  <si>
    <t>1631.1140071589418</t>
  </si>
  <si>
    <t>11.734633145028358</t>
  </si>
  <si>
    <t>Osteopaths/Île-de-France</t>
  </si>
  <si>
    <t>1615.0183912620698</t>
  </si>
  <si>
    <t>11.618837347209135</t>
  </si>
  <si>
    <t>Osteopaths/Normandie</t>
  </si>
  <si>
    <t>1569.8750470499674</t>
  </si>
  <si>
    <t>11.294065086690413</t>
  </si>
  <si>
    <t>Osteopaths/Nouvelle-Aquitaine</t>
  </si>
  <si>
    <t>1572.5663892182872</t>
  </si>
  <si>
    <t>11.313427260563218</t>
  </si>
  <si>
    <t>Osteopaths/Occitanie</t>
  </si>
  <si>
    <t>1562.7624164599745</t>
  </si>
  <si>
    <t>11.242895082445859</t>
  </si>
  <si>
    <t>Osteopaths/Pays de la Loire</t>
  </si>
  <si>
    <t>1607.266840067095</t>
  </si>
  <si>
    <t>11.563070791849604</t>
  </si>
  <si>
    <t>Osteopaths/Provence-Alpes-Côte d'Azur</t>
  </si>
  <si>
    <t>1551.1267163138398</t>
  </si>
  <si>
    <t>11.159185009452084</t>
  </si>
  <si>
    <t>Other non-doctors/Auvergne-Rhône-Alpes</t>
  </si>
  <si>
    <t>1363.9898603696654</t>
  </si>
  <si>
    <t>9.812876693306945</t>
  </si>
  <si>
    <t>Other non-doctors/Bourgogne-Franche-Comté</t>
  </si>
  <si>
    <t>1410.4559486186258</t>
  </si>
  <si>
    <t>10.147165097975725</t>
  </si>
  <si>
    <t>Other non-doctors/Bretagne</t>
  </si>
  <si>
    <t>1422.2325384061505</t>
  </si>
  <si>
    <t>10.231888765511874</t>
  </si>
  <si>
    <t>Other non-doctors/Centre-Val de Loire</t>
  </si>
  <si>
    <t>1415.7276134539595</t>
  </si>
  <si>
    <t>10.18509074427309</t>
  </si>
  <si>
    <t>Other non-doctors/Corse</t>
  </si>
  <si>
    <t>1259.9229549742563</t>
  </si>
  <si>
    <t>9.064193920678102</t>
  </si>
  <si>
    <t>Other non-doctors/DOM-TOM</t>
  </si>
  <si>
    <t>1314.01912909611</t>
  </si>
  <si>
    <t>9.453375029468416</t>
  </si>
  <si>
    <t>Other non-doctors/Grand Est</t>
  </si>
  <si>
    <t>1363.16198001504</t>
  </si>
  <si>
    <t>9.80692071953266</t>
  </si>
  <si>
    <t>Other non-doctors/Hauts-de-France</t>
  </si>
  <si>
    <t>1427.3082035466825</t>
  </si>
  <si>
    <t>10.268404342062464</t>
  </si>
  <si>
    <t>Other non-doctors/Île-de-France</t>
  </si>
  <si>
    <t>1367.534345266603</t>
  </si>
  <si>
    <t>9.83837658465182</t>
  </si>
  <si>
    <t>Other non-doctors/Normandie</t>
  </si>
  <si>
    <t>1454.669041027706</t>
  </si>
  <si>
    <t>10.465244899479899</t>
  </si>
  <si>
    <t>Other non-doctors/Nouvelle-Aquitaine</t>
  </si>
  <si>
    <t>1348.8208934032589</t>
  </si>
  <si>
    <t>9.703747434555819</t>
  </si>
  <si>
    <t>Other non-doctors/Occitanie</t>
  </si>
  <si>
    <t>1310.2996110811544</t>
  </si>
  <si>
    <t>9.426615907058665</t>
  </si>
  <si>
    <t>Other non-doctors/Pays de la Loire</t>
  </si>
  <si>
    <t>1376.9624019985379</t>
  </si>
  <si>
    <t>9.906204330924734</t>
  </si>
  <si>
    <t>Other non-doctors/Provence-Alpes-Côte d'Azur</t>
  </si>
  <si>
    <t>1302.897244629626</t>
  </si>
  <si>
    <t>9.373361472155581</t>
  </si>
  <si>
    <t>Pediatricians/Auvergne-Rhône-Alpes</t>
  </si>
  <si>
    <t>1667.793562381297</t>
  </si>
  <si>
    <t>11.998514837275518</t>
  </si>
  <si>
    <t>Pediatricians/Bourgogne-Franche-Comté</t>
  </si>
  <si>
    <t>1632.619010494915</t>
  </si>
  <si>
    <t>11.745460507157663</t>
  </si>
  <si>
    <t>Pediatricians/Bretagne</t>
  </si>
  <si>
    <t>1667.5826985272913</t>
  </si>
  <si>
    <t>11.996997831131592</t>
  </si>
  <si>
    <t>Pediatricians/Centre-Val de Loire</t>
  </si>
  <si>
    <t>1612.6466291572829</t>
  </si>
  <si>
    <t>11.60177431048405</t>
  </si>
  <si>
    <t>Pediatricians/Corse</t>
  </si>
  <si>
    <t>1652.5699670462634</t>
  </si>
  <si>
    <t>11.88899256867815</t>
  </si>
  <si>
    <t>issue with cost</t>
  </si>
  <si>
    <t>Pediatricians/DOM-TOM</t>
  </si>
  <si>
    <t>Pediatricians/Grand Est</t>
  </si>
  <si>
    <t>1651.2228030084093</t>
  </si>
  <si>
    <t>11.879300741067693</t>
  </si>
  <si>
    <t>Pediatricians/Hauts-de-France</t>
  </si>
  <si>
    <t>1667.7142928704052</t>
  </si>
  <si>
    <t>11.997944553024498</t>
  </si>
  <si>
    <t>Pediatricians/Île-de-France</t>
  </si>
  <si>
    <t>1667.909600707306</t>
  </si>
  <si>
    <t>11.999349645376302</t>
  </si>
  <si>
    <t>Pediatricians/Normandie</t>
  </si>
  <si>
    <t>1667.7619705682835</t>
  </si>
  <si>
    <t>11.998287558045204</t>
  </si>
  <si>
    <t>Pediatricians/Nouvelle-Aquitaine</t>
  </si>
  <si>
    <t>1667.9931296795435</t>
  </si>
  <si>
    <t>11.999950573234125</t>
  </si>
  <si>
    <t>Pediatricians/Occitanie</t>
  </si>
  <si>
    <t>1667.7511825060233</t>
  </si>
  <si>
    <t>11.998209946086499</t>
  </si>
  <si>
    <t>Pediatricians/Pays de la Loire</t>
  </si>
  <si>
    <t>1592.0134003456103</t>
  </si>
  <si>
    <t>11.453333815436045</t>
  </si>
  <si>
    <t>Pediatricians/Provence-Alpes-Côte d'Azur</t>
  </si>
  <si>
    <t>1667.8313243087932</t>
  </si>
  <si>
    <t>11.998786505818657</t>
  </si>
  <si>
    <t>Physiotherapists/Auvergne-Rhône-Alpes</t>
  </si>
  <si>
    <t>1508.5041088367468</t>
  </si>
  <si>
    <t>10.852547545588106</t>
  </si>
  <si>
    <t>Physiotherapists/Bourgogne-Franche-Comté</t>
  </si>
  <si>
    <t>1569.0581133565827</t>
  </si>
  <si>
    <t>11.288187865874695</t>
  </si>
  <si>
    <t>Physiotherapists/Bretagne</t>
  </si>
  <si>
    <t>1482.0844230638654</t>
  </si>
  <si>
    <t>10.662477863768816</t>
  </si>
  <si>
    <t>Physiotherapists/Centre-Val de Loire</t>
  </si>
  <si>
    <t>1628.8214143505165</t>
  </si>
  <si>
    <t>11.71813967158645</t>
  </si>
  <si>
    <t>Physiotherapists/Corse</t>
  </si>
  <si>
    <t>1433.4859096054336</t>
  </si>
  <si>
    <t>10.312848270542688</t>
  </si>
  <si>
    <t>Physiotherapists/DOM-TOM</t>
  </si>
  <si>
    <t>1320.8418236944265</t>
  </si>
  <si>
    <t>9.502459163269256</t>
  </si>
  <si>
    <t>Physiotherapists/Grand Est</t>
  </si>
  <si>
    <t>1535.4430446338595</t>
  </si>
  <si>
    <t>11.046352839092513</t>
  </si>
  <si>
    <t>Physiotherapists/Hauts-de-France</t>
  </si>
  <si>
    <t>1470.669167045962</t>
  </si>
  <si>
    <t>10.580353719755122</t>
  </si>
  <si>
    <t>Physiotherapists/Île-de-France</t>
  </si>
  <si>
    <t>1497.9151710192457</t>
  </si>
  <si>
    <t>10.776368136829106</t>
  </si>
  <si>
    <t>Physiotherapists/Normandie</t>
  </si>
  <si>
    <t>1487.2165950839706</t>
  </si>
  <si>
    <t>10.699399964632882</t>
  </si>
  <si>
    <t>Physiotherapists/Nouvelle-Aquitaine</t>
  </si>
  <si>
    <t>1426.4727908547468</t>
  </si>
  <si>
    <t>10.262394178811128</t>
  </si>
  <si>
    <t>Physiotherapists/Occitanie</t>
  </si>
  <si>
    <t>1424.5599160474926</t>
  </si>
  <si>
    <t>10.248632489550307</t>
  </si>
  <si>
    <t>Physiotherapists/Pays de la Loire</t>
  </si>
  <si>
    <t>1469.6798257558075</t>
  </si>
  <si>
    <t>10.5732361565166</t>
  </si>
  <si>
    <t>Physiotherapists/Provence-Alpes-Côte d'Azur</t>
  </si>
  <si>
    <t>1460.3263753578497</t>
  </si>
  <si>
    <t>10.50594514645935</t>
  </si>
  <si>
    <t>Psychologists/Auvergne-Rhône-Alpes</t>
  </si>
  <si>
    <t>1419.5390163835928</t>
  </si>
  <si>
    <t>10.21251090923448</t>
  </si>
  <si>
    <t>Psychologists/Bourgogne-Franche-Comté</t>
  </si>
  <si>
    <t>1390.897803692697</t>
  </si>
  <si>
    <t>10.00645901937192</t>
  </si>
  <si>
    <t>Psychologists/Bretagne</t>
  </si>
  <si>
    <t>1388.7535055630249</t>
  </si>
  <si>
    <t>9.99103241412248</t>
  </si>
  <si>
    <t>Psychologists/Centre-Val de Loire</t>
  </si>
  <si>
    <t>1293.254100273929</t>
  </si>
  <si>
    <t>9.303986332905964</t>
  </si>
  <si>
    <t>Psychologists/Corse</t>
  </si>
  <si>
    <t>1107.4107899021533</t>
  </si>
  <si>
    <t>7.966984100015492</t>
  </si>
  <si>
    <t>Psychologists/DOM-TOM</t>
  </si>
  <si>
    <t>1204.7297974276298</t>
  </si>
  <si>
    <t>8.667120844803092</t>
  </si>
  <si>
    <t>Psychologists/Grand Est</t>
  </si>
  <si>
    <t>1439.7956168726903</t>
  </si>
  <si>
    <t>10.358241848004965</t>
  </si>
  <si>
    <t>Psychologists/Hauts-de-France</t>
  </si>
  <si>
    <t>1460.877271914141</t>
  </si>
  <si>
    <t>10.509908431036985</t>
  </si>
  <si>
    <t>Psychologists/Île-de-France</t>
  </si>
  <si>
    <t>1398.7557054121485</t>
  </si>
  <si>
    <t>10.062990686418335</t>
  </si>
  <si>
    <t>Psychologists/Normandie</t>
  </si>
  <si>
    <t>1436.3956457908248</t>
  </si>
  <si>
    <t>10.333781624394422</t>
  </si>
  <si>
    <t>Psychologists/Nouvelle-Aquitaine</t>
  </si>
  <si>
    <t>1360.8876074009343</t>
  </si>
  <si>
    <t>9.790558326625426</t>
  </si>
  <si>
    <t>Psychologists/Occitanie</t>
  </si>
  <si>
    <t>1378.6501193799547</t>
  </si>
  <si>
    <t>9.918346182589602</t>
  </si>
  <si>
    <t>Psychologists/Pays de la Loire</t>
  </si>
  <si>
    <t>1422.1872529647703</t>
  </si>
  <si>
    <t>10.23156297096957</t>
  </si>
  <si>
    <t>Psychologists/Provence-Alpes-Côte d'Azur</t>
  </si>
  <si>
    <t>1364.7783383378408</t>
  </si>
  <si>
    <t>9.818549196675113</t>
  </si>
  <si>
    <t>Radiologists/Auvergne-Rhône-Alpes</t>
  </si>
  <si>
    <t>3054.0773868011906</t>
  </si>
  <si>
    <t>10.915161766987458</t>
  </si>
  <si>
    <t>we can delete it</t>
  </si>
  <si>
    <t>Radiologists/Bourgogne-Franche-Comté</t>
  </si>
  <si>
    <t>Radiologists/Bretagne</t>
  </si>
  <si>
    <t>2450.289551640698</t>
  </si>
  <si>
    <t>8.757245951822508</t>
  </si>
  <si>
    <t>Radiologists/Centre-Val de Loire</t>
  </si>
  <si>
    <t>no issue with cost</t>
  </si>
  <si>
    <t>Radiologists/Corse</t>
  </si>
  <si>
    <t>Radiologists/DOM-TOM</t>
  </si>
  <si>
    <t>Radiologists/Grand Est</t>
  </si>
  <si>
    <t>3355.816456459509</t>
  </si>
  <si>
    <t>11.99356625371543</t>
  </si>
  <si>
    <t>Radiologists/Hauts-de-France</t>
  </si>
  <si>
    <t>Radiologists/Île-de-France</t>
  </si>
  <si>
    <t>3356.126152303365</t>
  </si>
  <si>
    <t>11.994673095424439</t>
  </si>
  <si>
    <t>Radiologists/Normandie</t>
  </si>
  <si>
    <t>Radiologists/Nouvelle-Aquitaine</t>
  </si>
  <si>
    <t>Radiologists/Occitanie</t>
  </si>
  <si>
    <t>Radiologists/Pays de la Loire</t>
  </si>
  <si>
    <t>Radiologists/Provence-Alpes-Côte d'Azur</t>
  </si>
  <si>
    <t>Surgeons/Auvergne-Rhône-Alpes</t>
  </si>
  <si>
    <t>1667.8191877268496</t>
  </si>
  <si>
    <t>11.998699192279494</t>
  </si>
  <si>
    <t>Surgeons/Bourgogne-Franche-Comté</t>
  </si>
  <si>
    <t>1634.7403968876702</t>
  </si>
  <si>
    <t>11.76072227976741</t>
  </si>
  <si>
    <t>Surgeons/Bretagne</t>
  </si>
  <si>
    <t>1667.8424853726258</t>
  </si>
  <si>
    <t>11.998866801241912</t>
  </si>
  <si>
    <t>Surgeons/Centre-Val de Loire</t>
  </si>
  <si>
    <t>1543.6645760313206</t>
  </si>
  <si>
    <t>11.105500546987917</t>
  </si>
  <si>
    <t>Surgeons/Corse</t>
  </si>
  <si>
    <t>1442.242125606255</t>
  </si>
  <si>
    <t>10.375842630260827</t>
  </si>
  <si>
    <t>Surgeons/DOM-TOM</t>
  </si>
  <si>
    <t>1611.3813497938727</t>
  </si>
  <si>
    <t>11.592671581250883</t>
  </si>
  <si>
    <t>Surgeons/Grand Est</t>
  </si>
  <si>
    <t>1643.3428640306695</t>
  </si>
  <si>
    <t>11.822610532594744</t>
  </si>
  <si>
    <t>Surgeons/Hauts-de-France</t>
  </si>
  <si>
    <t>1667.7792093053952</t>
  </si>
  <si>
    <t>11.998411577736656</t>
  </si>
  <si>
    <t>Surgeons/Île-de-France</t>
  </si>
  <si>
    <t>1667.9404224044372</t>
  </si>
  <si>
    <t>11.999571384204584</t>
  </si>
  <si>
    <t>Surgeons/Normandie</t>
  </si>
  <si>
    <t>1624.201113208646</t>
  </si>
  <si>
    <t>11.68490009502623</t>
  </si>
  <si>
    <t>Surgeons/Nouvelle-Aquitaine</t>
  </si>
  <si>
    <t>1630.1417039960545</t>
  </si>
  <si>
    <t>11.727638158244996</t>
  </si>
  <si>
    <t>Surgeons/Occitanie</t>
  </si>
  <si>
    <t>1653.9133350672919</t>
  </si>
  <si>
    <t>11.89865708681505</t>
  </si>
  <si>
    <t>Surgeons/Pays de la Loire</t>
  </si>
  <si>
    <t>1614.729618604395</t>
  </si>
  <si>
    <t>11.616759846074784</t>
  </si>
  <si>
    <t>Surgeons/Provence-Alpes-Côte d'Azur</t>
  </si>
  <si>
    <t>1667.935770452126</t>
  </si>
  <si>
    <t>11.99953791692177</t>
  </si>
  <si>
    <t>#all_doctors</t>
  </si>
  <si>
    <t>#doctolib_users</t>
  </si>
  <si>
    <t>01 - Guadeloupe</t>
  </si>
  <si>
    <t>02 - Martinique</t>
  </si>
  <si>
    <t>03 - Guyane</t>
  </si>
  <si>
    <t>04 - La Rééunion</t>
  </si>
  <si>
    <t>06 - Mayotte</t>
  </si>
  <si>
    <t>1 - Lib??raux exclusifs_ Ensemble</t>
  </si>
  <si>
    <t>1 - Lib??raux exclusifs_01 - Guadeloupe</t>
  </si>
  <si>
    <t>1 - Lib??raux exclusifs_02 - Martinique</t>
  </si>
  <si>
    <t>1 - Lib??raux exclusifs_03 - Guyane</t>
  </si>
  <si>
    <t>1 - Lib??raux exclusifs_04 - La R??union</t>
  </si>
  <si>
    <t>1 - Lib??raux exclusifs_06 - Mayotte</t>
  </si>
  <si>
    <t>libereaux_exclu</t>
  </si>
  <si>
    <t>mixtes</t>
  </si>
  <si>
    <t>total</t>
  </si>
  <si>
    <t xml:space="preserve"> Ensemble</t>
  </si>
  <si>
    <t>1 - Lib??raux exclusifs_00 - COM ou Etranger</t>
  </si>
  <si>
    <t>libereaux</t>
  </si>
  <si>
    <t>exercice</t>
  </si>
  <si>
    <t>pharmacien</t>
  </si>
  <si>
    <t>audioprothesistes</t>
  </si>
  <si>
    <t>ergotherapeutes</t>
  </si>
  <si>
    <t>specialty_group</t>
  </si>
  <si>
    <t>practice_region</t>
  </si>
  <si>
    <t>practitioner_id</t>
  </si>
  <si>
    <t>penetration_rate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</si>
</sst>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.00\ [$€-1]"/>
    <numFmt numFmtId="166" formatCode="_-* #,##0_-;\-* #,##0_-;_-* &quot;-&quot;??_-;_-@_-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1"/>
      <color rgb="FF000000"/>
      <name val="Inconsolata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8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6F6F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65" fontId="1" fillId="0" borderId="0" xfId="0" applyNumberFormat="1" applyFont="1" applyAlignment="1"/>
    <xf numFmtId="2" fontId="2" fillId="0" borderId="0" xfId="0" applyNumberFormat="1" applyFont="1" applyAlignment="1"/>
    <xf numFmtId="165" fontId="2" fillId="0" borderId="0" xfId="0" applyNumberFormat="1" applyFont="1" applyAlignment="1"/>
    <xf numFmtId="165" fontId="3" fillId="2" borderId="0" xfId="0" applyNumberFormat="1" applyFont="1" applyFill="1"/>
    <xf numFmtId="2" fontId="4" fillId="3" borderId="0" xfId="0" applyNumberFormat="1" applyFont="1" applyFill="1" applyAlignment="1"/>
    <xf numFmtId="0" fontId="1" fillId="0" borderId="1" xfId="0" applyFont="1" applyBorder="1" applyAlignment="1"/>
    <xf numFmtId="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Border="1" applyAlignment="1"/>
    <xf numFmtId="0" fontId="7" fillId="4" borderId="0" xfId="0" applyFont="1" applyFill="1" applyAlignment="1">
      <alignment horizontal="right" vertical="center" wrapText="1"/>
    </xf>
    <xf numFmtId="0" fontId="0" fillId="0" borderId="0" xfId="0"/>
    <xf numFmtId="0" fontId="9" fillId="0" borderId="0" xfId="0" applyFont="1"/>
    <xf numFmtId="0" fontId="6" fillId="0" borderId="0" xfId="0" applyFont="1"/>
    <xf numFmtId="0" fontId="8" fillId="0" borderId="0" xfId="0" applyFont="1"/>
    <xf numFmtId="0" fontId="8" fillId="0" borderId="0" xfId="0" applyFont="1" applyAlignment="1"/>
    <xf numFmtId="1" fontId="0" fillId="0" borderId="0" xfId="0" applyNumberFormat="1"/>
    <xf numFmtId="1" fontId="0" fillId="0" borderId="0" xfId="0" applyNumberFormat="1" applyFont="1" applyAlignment="1"/>
    <xf numFmtId="166" fontId="0" fillId="0" borderId="0" xfId="1" applyNumberFormat="1" applyFont="1"/>
    <xf numFmtId="166" fontId="8" fillId="0" borderId="0" xfId="1" applyNumberFormat="1" applyFont="1"/>
    <xf numFmtId="166" fontId="0" fillId="0" borderId="0" xfId="0" applyNumberFormat="1" applyFont="1" applyAlignment="1"/>
    <xf numFmtId="0" fontId="2" fillId="0" borderId="0" xfId="0" applyFont="1" applyBorder="1" applyAlignment="1"/>
    <xf numFmtId="10" fontId="0" fillId="0" borderId="0" xfId="2" applyNumberFormat="1" applyFont="1" applyAlignment="1"/>
    <xf numFmtId="165" fontId="0" fillId="0" borderId="0" xfId="0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ixin/Desktop/MG_speciali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_specialiste"/>
      <sheetName val="Sheet2"/>
      <sheetName val="Sheet3"/>
    </sheetNames>
    <sheetDataSet>
      <sheetData sheetId="0"/>
      <sheetData sheetId="1"/>
      <sheetData sheetId="2">
        <row r="2">
          <cell r="A2" t="str">
            <v>specialite</v>
          </cell>
          <cell r="B2" t="str">
            <v>Anesthetists</v>
          </cell>
          <cell r="C2" t="str">
            <v>GPs</v>
          </cell>
          <cell r="D2" t="str">
            <v>Pediatricians</v>
          </cell>
          <cell r="E2" t="str">
            <v>Radiologists</v>
          </cell>
          <cell r="F2" t="str">
            <v>Gynaecologists</v>
          </cell>
          <cell r="G2" t="str">
            <v>Surgeons</v>
          </cell>
          <cell r="H2" t="str">
            <v>Non-surgical specialists</v>
          </cell>
        </row>
        <row r="3">
          <cell r="A3" t="str">
            <v xml:space="preserve"> Ensemble</v>
          </cell>
          <cell r="B3">
            <v>4536</v>
          </cell>
          <cell r="C3">
            <v>65898</v>
          </cell>
          <cell r="D3">
            <v>3175</v>
          </cell>
          <cell r="E3">
            <v>6663</v>
          </cell>
          <cell r="F3">
            <v>4924</v>
          </cell>
          <cell r="G3">
            <v>8210</v>
          </cell>
          <cell r="H3">
            <v>18651</v>
          </cell>
          <cell r="I3">
            <v>27470</v>
          </cell>
        </row>
        <row r="4">
          <cell r="A4" t="str">
            <v>01 - Guadeloupe</v>
          </cell>
          <cell r="B4">
            <v>17</v>
          </cell>
          <cell r="C4">
            <v>346</v>
          </cell>
          <cell r="D4">
            <v>23</v>
          </cell>
          <cell r="E4">
            <v>26</v>
          </cell>
          <cell r="F4">
            <v>37</v>
          </cell>
          <cell r="G4">
            <v>28</v>
          </cell>
          <cell r="H4">
            <v>65</v>
          </cell>
          <cell r="I4">
            <v>107</v>
          </cell>
        </row>
        <row r="5">
          <cell r="A5" t="str">
            <v>02 - Martinique</v>
          </cell>
          <cell r="B5">
            <v>15</v>
          </cell>
          <cell r="C5">
            <v>345</v>
          </cell>
          <cell r="D5">
            <v>10</v>
          </cell>
          <cell r="E5">
            <v>25</v>
          </cell>
          <cell r="F5">
            <v>19</v>
          </cell>
          <cell r="G5">
            <v>33</v>
          </cell>
          <cell r="H5">
            <v>64</v>
          </cell>
          <cell r="I5">
            <v>115</v>
          </cell>
        </row>
        <row r="6">
          <cell r="A6" t="str">
            <v>03 - Guyane</v>
          </cell>
          <cell r="B6">
            <v>6</v>
          </cell>
          <cell r="C6">
            <v>134</v>
          </cell>
          <cell r="D6">
            <v>5</v>
          </cell>
          <cell r="E6">
            <v>7</v>
          </cell>
          <cell r="F6">
            <v>18</v>
          </cell>
          <cell r="G6">
            <v>7</v>
          </cell>
          <cell r="H6">
            <v>13</v>
          </cell>
          <cell r="I6">
            <v>33</v>
          </cell>
        </row>
        <row r="7">
          <cell r="A7" t="str">
            <v>04 - La Rééunion</v>
          </cell>
          <cell r="B7">
            <v>44</v>
          </cell>
          <cell r="C7">
            <v>1050</v>
          </cell>
          <cell r="D7">
            <v>47</v>
          </cell>
          <cell r="E7">
            <v>74</v>
          </cell>
          <cell r="F7">
            <v>62</v>
          </cell>
          <cell r="G7">
            <v>70</v>
          </cell>
          <cell r="H7">
            <v>161</v>
          </cell>
          <cell r="I7">
            <v>119</v>
          </cell>
        </row>
        <row r="8">
          <cell r="A8" t="str">
            <v>06 - Mayotte</v>
          </cell>
          <cell r="B8">
            <v>0</v>
          </cell>
          <cell r="C8">
            <v>36</v>
          </cell>
          <cell r="D8">
            <v>1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3</v>
          </cell>
        </row>
        <row r="9">
          <cell r="A9" t="str">
            <v>DOM-TOM</v>
          </cell>
          <cell r="B9">
            <v>82</v>
          </cell>
          <cell r="C9">
            <v>1911</v>
          </cell>
          <cell r="D9">
            <v>86</v>
          </cell>
          <cell r="E9">
            <v>133</v>
          </cell>
          <cell r="F9">
            <v>137</v>
          </cell>
          <cell r="G9">
            <v>138</v>
          </cell>
          <cell r="H9">
            <v>304</v>
          </cell>
          <cell r="I9">
            <v>377</v>
          </cell>
        </row>
        <row r="10">
          <cell r="A10" t="str">
            <v>Île-de-France</v>
          </cell>
          <cell r="B10">
            <v>771</v>
          </cell>
          <cell r="C10">
            <v>9732</v>
          </cell>
          <cell r="D10">
            <v>908</v>
          </cell>
          <cell r="E10">
            <v>1474</v>
          </cell>
          <cell r="F10">
            <v>1298</v>
          </cell>
          <cell r="G10">
            <v>1709</v>
          </cell>
          <cell r="H10">
            <v>4710</v>
          </cell>
          <cell r="I10">
            <v>7382</v>
          </cell>
        </row>
        <row r="11">
          <cell r="A11" t="str">
            <v>Centre-Val de Loire</v>
          </cell>
          <cell r="B11">
            <v>110</v>
          </cell>
          <cell r="C11">
            <v>2035</v>
          </cell>
          <cell r="D11">
            <v>79</v>
          </cell>
          <cell r="E11">
            <v>208</v>
          </cell>
          <cell r="F11">
            <v>138</v>
          </cell>
          <cell r="G11">
            <v>241</v>
          </cell>
          <cell r="H11">
            <v>525</v>
          </cell>
          <cell r="I11">
            <v>768</v>
          </cell>
        </row>
        <row r="12">
          <cell r="A12" t="str">
            <v>Bourgogne-Franche-Comté</v>
          </cell>
          <cell r="B12">
            <v>154</v>
          </cell>
          <cell r="C12">
            <v>2522</v>
          </cell>
          <cell r="D12">
            <v>85</v>
          </cell>
          <cell r="E12">
            <v>237</v>
          </cell>
          <cell r="F12">
            <v>158</v>
          </cell>
          <cell r="G12">
            <v>296</v>
          </cell>
          <cell r="H12">
            <v>557</v>
          </cell>
          <cell r="I12">
            <v>1085</v>
          </cell>
        </row>
        <row r="13">
          <cell r="A13" t="str">
            <v>Normandie</v>
          </cell>
          <cell r="B13">
            <v>172</v>
          </cell>
          <cell r="C13">
            <v>2987</v>
          </cell>
          <cell r="D13">
            <v>93</v>
          </cell>
          <cell r="E13">
            <v>275</v>
          </cell>
          <cell r="F13">
            <v>156</v>
          </cell>
          <cell r="G13">
            <v>325</v>
          </cell>
          <cell r="H13">
            <v>620</v>
          </cell>
          <cell r="I13">
            <v>1043</v>
          </cell>
        </row>
        <row r="14">
          <cell r="A14" t="str">
            <v>Hauts-de-France</v>
          </cell>
          <cell r="B14">
            <v>319</v>
          </cell>
          <cell r="C14">
            <v>5751</v>
          </cell>
          <cell r="D14">
            <v>162</v>
          </cell>
          <cell r="E14">
            <v>501</v>
          </cell>
          <cell r="F14">
            <v>331</v>
          </cell>
          <cell r="G14">
            <v>585</v>
          </cell>
          <cell r="H14">
            <v>1100</v>
          </cell>
          <cell r="I14">
            <v>2037</v>
          </cell>
        </row>
        <row r="15">
          <cell r="A15" t="str">
            <v>Grand Est</v>
          </cell>
          <cell r="B15">
            <v>324</v>
          </cell>
          <cell r="C15">
            <v>5469</v>
          </cell>
          <cell r="D15">
            <v>244</v>
          </cell>
          <cell r="E15">
            <v>530</v>
          </cell>
          <cell r="F15">
            <v>408</v>
          </cell>
          <cell r="G15">
            <v>632</v>
          </cell>
          <cell r="H15">
            <v>1378</v>
          </cell>
          <cell r="I15">
            <v>2262</v>
          </cell>
        </row>
        <row r="16">
          <cell r="A16" t="str">
            <v>Pays de la Loire</v>
          </cell>
          <cell r="B16">
            <v>261</v>
          </cell>
          <cell r="C16">
            <v>3745</v>
          </cell>
          <cell r="D16">
            <v>117</v>
          </cell>
          <cell r="E16">
            <v>263</v>
          </cell>
          <cell r="F16">
            <v>194</v>
          </cell>
          <cell r="G16">
            <v>427</v>
          </cell>
          <cell r="H16">
            <v>848</v>
          </cell>
          <cell r="I16">
            <v>1104</v>
          </cell>
        </row>
        <row r="17">
          <cell r="A17" t="str">
            <v>Bretagne</v>
          </cell>
          <cell r="B17">
            <v>197</v>
          </cell>
          <cell r="C17">
            <v>3629</v>
          </cell>
          <cell r="D17">
            <v>123</v>
          </cell>
          <cell r="E17">
            <v>262</v>
          </cell>
          <cell r="F17">
            <v>178</v>
          </cell>
          <cell r="G17">
            <v>326</v>
          </cell>
          <cell r="H17">
            <v>742</v>
          </cell>
          <cell r="I17">
            <v>1014</v>
          </cell>
        </row>
        <row r="18">
          <cell r="A18" t="str">
            <v>Nouvelle-Aquitaine</v>
          </cell>
          <cell r="B18">
            <v>437</v>
          </cell>
          <cell r="C18">
            <v>6639</v>
          </cell>
          <cell r="D18">
            <v>228</v>
          </cell>
          <cell r="E18">
            <v>604</v>
          </cell>
          <cell r="F18">
            <v>406</v>
          </cell>
          <cell r="G18">
            <v>784</v>
          </cell>
          <cell r="H18">
            <v>1685</v>
          </cell>
          <cell r="I18">
            <v>2225</v>
          </cell>
        </row>
        <row r="19">
          <cell r="A19" t="str">
            <v>Occitanie</v>
          </cell>
          <cell r="B19">
            <v>532</v>
          </cell>
          <cell r="C19">
            <v>6793</v>
          </cell>
          <cell r="D19">
            <v>323</v>
          </cell>
          <cell r="E19">
            <v>629</v>
          </cell>
          <cell r="F19">
            <v>441</v>
          </cell>
          <cell r="G19">
            <v>788</v>
          </cell>
          <cell r="H19">
            <v>1802</v>
          </cell>
          <cell r="I19">
            <v>2309</v>
          </cell>
        </row>
        <row r="20">
          <cell r="A20" t="str">
            <v>Auvergne-Rhône-Alpes</v>
          </cell>
          <cell r="B20">
            <v>589</v>
          </cell>
          <cell r="C20">
            <v>8286</v>
          </cell>
          <cell r="D20">
            <v>356</v>
          </cell>
          <cell r="E20">
            <v>800</v>
          </cell>
          <cell r="F20">
            <v>532</v>
          </cell>
          <cell r="G20">
            <v>1016</v>
          </cell>
          <cell r="H20">
            <v>2089</v>
          </cell>
          <cell r="I20">
            <v>3226</v>
          </cell>
        </row>
        <row r="21">
          <cell r="A21" t="str">
            <v>Provence-Alpes-Côte d'Azur</v>
          </cell>
          <cell r="B21">
            <v>565</v>
          </cell>
          <cell r="C21">
            <v>6060</v>
          </cell>
          <cell r="D21">
            <v>358</v>
          </cell>
          <cell r="E21">
            <v>712</v>
          </cell>
          <cell r="F21">
            <v>526</v>
          </cell>
          <cell r="G21">
            <v>906</v>
          </cell>
          <cell r="H21">
            <v>2176</v>
          </cell>
          <cell r="I21">
            <v>2513</v>
          </cell>
        </row>
        <row r="22">
          <cell r="A22" t="str">
            <v>Corse</v>
          </cell>
          <cell r="B22">
            <v>23</v>
          </cell>
          <cell r="C22">
            <v>339</v>
          </cell>
          <cell r="D22">
            <v>13</v>
          </cell>
          <cell r="E22">
            <v>35</v>
          </cell>
          <cell r="F22">
            <v>21</v>
          </cell>
          <cell r="G22">
            <v>37</v>
          </cell>
          <cell r="H22">
            <v>115</v>
          </cell>
          <cell r="I22">
            <v>125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30"/>
  <sheetViews>
    <sheetView tabSelected="1" topLeftCell="B1" zoomScale="85" zoomScaleNormal="85" workbookViewId="0">
      <pane ySplit="1" topLeftCell="A2" activePane="bottomLeft" state="frozen"/>
      <selection activeCell="B1" sqref="B1"/>
      <selection pane="bottomLeft" activeCell="B21" sqref="B21"/>
    </sheetView>
  </sheetViews>
  <sheetFormatPr baseColWidth="10" defaultColWidth="12.6640625" defaultRowHeight="15.75" customHeight="1" x14ac:dyDescent="0.15"/>
  <cols>
    <col min="1" max="1" width="18" hidden="1" customWidth="1"/>
    <col min="2" max="2" width="18.33203125" customWidth="1"/>
    <col min="3" max="3" width="18.1640625" customWidth="1"/>
    <col min="4" max="4" width="34.6640625" customWidth="1"/>
    <col min="5" max="5" width="26.83203125" customWidth="1"/>
    <col min="6" max="6" width="21" customWidth="1"/>
    <col min="7" max="7" width="25.5" customWidth="1"/>
    <col min="8" max="8" width="19.33203125" customWidth="1"/>
    <col min="9" max="9" width="18.83203125" customWidth="1"/>
    <col min="10" max="10" width="15.6640625" customWidth="1"/>
    <col min="11" max="11" width="12.6640625" customWidth="1"/>
  </cols>
  <sheetData>
    <row r="1" spans="1:16" ht="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1" t="s">
        <v>9</v>
      </c>
      <c r="L1" s="1" t="s">
        <v>10</v>
      </c>
      <c r="M1" s="1" t="s">
        <v>594</v>
      </c>
      <c r="N1" s="1" t="s">
        <v>595</v>
      </c>
      <c r="O1" s="1" t="s">
        <v>620</v>
      </c>
    </row>
    <row r="2" spans="1:16" ht="13" x14ac:dyDescent="0.15">
      <c r="A2" t="str">
        <f>CONCATENATE(B2,C2)</f>
        <v>AnesthetistsAuvergne-Rhône-Alpes</v>
      </c>
      <c r="B2" s="1" t="s">
        <v>35</v>
      </c>
      <c r="C2" s="1" t="s">
        <v>20</v>
      </c>
      <c r="D2" s="1">
        <v>12</v>
      </c>
      <c r="E2" s="4">
        <v>2376</v>
      </c>
      <c r="F2" s="4">
        <v>51.8206231331338</v>
      </c>
      <c r="G2" s="4">
        <v>2427.8206231331301</v>
      </c>
      <c r="H2" s="4">
        <v>202.31838526109399</v>
      </c>
      <c r="I2" s="10">
        <v>11.8007679139579</v>
      </c>
      <c r="J2" s="11" t="s">
        <v>13</v>
      </c>
      <c r="K2" s="6">
        <v>1640.3067400401401</v>
      </c>
      <c r="L2" s="7">
        <f>K2-H2</f>
        <v>1437.9883547790462</v>
      </c>
      <c r="M2">
        <f>INDEX([1]Sheet3!$A$2:$I$22,MATCH(C2,[1]Sheet3!$A$2:$A$22,0),MATCH(B2,[1]Sheet3!$A$2:$I$2,0))</f>
        <v>589</v>
      </c>
      <c r="N2">
        <f>VLOOKUP(A2,nb_practioners!$A:$D,4,FALSE)</f>
        <v>33</v>
      </c>
      <c r="O2" s="28">
        <f>N2/M2</f>
        <v>5.6027164685908321E-2</v>
      </c>
      <c r="P2" t="e">
        <f t="shared" ref="P2:P16" si="0">IF(B2&lt;&gt;B1, MAX(#REF!)-MIN(#REF!), 0)</f>
        <v>#REF!</v>
      </c>
    </row>
    <row r="3" spans="1:16" ht="13" x14ac:dyDescent="0.15">
      <c r="A3" t="str">
        <f>CONCATENATE(B3,C3)</f>
        <v>DentistsAuvergne-Rhône-Alpes</v>
      </c>
      <c r="B3" s="1" t="s">
        <v>34</v>
      </c>
      <c r="C3" s="1" t="s">
        <v>20</v>
      </c>
      <c r="D3" s="1">
        <v>454</v>
      </c>
      <c r="E3" s="4">
        <v>14010</v>
      </c>
      <c r="F3" s="4">
        <v>1960.54690853689</v>
      </c>
      <c r="G3" s="4">
        <v>15970.5469085368</v>
      </c>
      <c r="H3" s="4">
        <v>35.177416098098803</v>
      </c>
      <c r="I3" s="5">
        <v>10.5978697336124</v>
      </c>
      <c r="J3" s="11" t="s">
        <v>13</v>
      </c>
      <c r="K3" s="6">
        <v>1473.1038929721301</v>
      </c>
      <c r="L3" s="7">
        <f>K3-H3</f>
        <v>1437.9264768740313</v>
      </c>
      <c r="M3" t="e">
        <f>INDEX([1]Sheet3!$A$2:$I$22,MATCH(C3,[1]Sheet3!$A$2:$A$22,0),MATCH(B3,[1]Sheet3!$A$2:$I$2,0))</f>
        <v>#N/A</v>
      </c>
      <c r="N3">
        <f>VLOOKUP(A3,nb_practioners!$A:$D,4,FALSE)</f>
        <v>1036</v>
      </c>
      <c r="O3" s="28" t="e">
        <f>N3/M3</f>
        <v>#N/A</v>
      </c>
      <c r="P3" t="e">
        <f t="shared" si="0"/>
        <v>#REF!</v>
      </c>
    </row>
    <row r="4" spans="1:16" ht="13" x14ac:dyDescent="0.15">
      <c r="B4" s="1" t="s">
        <v>18</v>
      </c>
      <c r="C4" s="1" t="s">
        <v>20</v>
      </c>
      <c r="D4" s="1">
        <v>814</v>
      </c>
      <c r="E4" s="4">
        <v>23316</v>
      </c>
      <c r="F4" s="4">
        <v>3515.1656025309098</v>
      </c>
      <c r="G4" s="4">
        <v>26831.165602530898</v>
      </c>
      <c r="H4" s="4">
        <v>32.962119904829102</v>
      </c>
      <c r="I4" s="5">
        <v>11.762321354072901</v>
      </c>
      <c r="J4" s="11" t="s">
        <v>13</v>
      </c>
      <c r="K4" s="6">
        <v>1634.9626682161299</v>
      </c>
      <c r="L4" s="7">
        <f>K4-H4</f>
        <v>1602.0005483113009</v>
      </c>
      <c r="M4">
        <f>INDEX([1]Sheet3!$A$2:$I$22,MATCH(C4,[1]Sheet3!$A$2:$A$22,0),MATCH(B4,[1]Sheet3!$A$2:$I$2,0))</f>
        <v>8286</v>
      </c>
      <c r="N4" t="e">
        <f>VLOOKUP(A4,nb_practioners!$A:$D,4,FALSE)</f>
        <v>#N/A</v>
      </c>
      <c r="O4" s="28" t="e">
        <f>N4/M4</f>
        <v>#N/A</v>
      </c>
      <c r="P4" t="e">
        <f t="shared" si="0"/>
        <v>#REF!</v>
      </c>
    </row>
    <row r="5" spans="1:16" ht="13" x14ac:dyDescent="0.15">
      <c r="A5" t="str">
        <f>CONCATENATE(B5,C5)</f>
        <v>GynaecologistsAuvergne-Rhône-Alpes</v>
      </c>
      <c r="B5" s="1" t="s">
        <v>26</v>
      </c>
      <c r="C5" s="1" t="s">
        <v>20</v>
      </c>
      <c r="D5" s="1">
        <v>62</v>
      </c>
      <c r="E5" s="4">
        <v>5850</v>
      </c>
      <c r="F5" s="4">
        <v>267.73988618785802</v>
      </c>
      <c r="G5" s="4">
        <v>6117.7398861878501</v>
      </c>
      <c r="H5" s="4">
        <v>98.6732239707719</v>
      </c>
      <c r="I5" s="5">
        <v>11.9991368397888</v>
      </c>
      <c r="J5" s="11" t="s">
        <v>13</v>
      </c>
      <c r="K5" s="6">
        <v>1667.8800207306499</v>
      </c>
      <c r="L5" s="7">
        <f>K5-H5</f>
        <v>1569.206796759878</v>
      </c>
      <c r="M5">
        <f>VLOOKUP(C5,dentists!$A$1:$D$23,4,FALSE)</f>
        <v>4494</v>
      </c>
      <c r="N5">
        <f>VLOOKUP(A5,nb_practioners!$A:$D,4,FALSE)</f>
        <v>328</v>
      </c>
      <c r="O5" s="28">
        <f>N5/M5</f>
        <v>7.2986203827325319E-2</v>
      </c>
      <c r="P5" t="e">
        <f t="shared" si="0"/>
        <v>#REF!</v>
      </c>
    </row>
    <row r="6" spans="1:16" ht="13" x14ac:dyDescent="0.15">
      <c r="A6" t="str">
        <f>CONCATENATE(B6,C6)</f>
        <v>MidwivesAuvergne-Rhône-Alpes</v>
      </c>
      <c r="B6" s="1" t="s">
        <v>30</v>
      </c>
      <c r="C6" s="1" t="s">
        <v>20</v>
      </c>
      <c r="D6" s="1">
        <v>273</v>
      </c>
      <c r="E6" s="4">
        <v>9840</v>
      </c>
      <c r="F6" s="4">
        <v>1178.91917627879</v>
      </c>
      <c r="G6" s="4">
        <v>11018.9191762787</v>
      </c>
      <c r="H6" s="4">
        <v>40.362341305050499</v>
      </c>
      <c r="I6" s="5">
        <v>11.604877238029999</v>
      </c>
      <c r="J6" s="11" t="s">
        <v>13</v>
      </c>
      <c r="K6" s="6">
        <v>1613.07793608618</v>
      </c>
      <c r="L6" s="7">
        <f>K6-H6</f>
        <v>1572.7155947811295</v>
      </c>
      <c r="M6">
        <f>VLOOKUP(C6,dentists!$A$1:$D$23,4,FALSE)</f>
        <v>4494</v>
      </c>
      <c r="N6">
        <f>VLOOKUP(A6,nb_practioners!$A:$D,4,FALSE)</f>
        <v>696</v>
      </c>
      <c r="O6" s="28">
        <f>N6/M6</f>
        <v>0.15487316421895861</v>
      </c>
      <c r="P6" t="e">
        <f t="shared" si="0"/>
        <v>#REF!</v>
      </c>
    </row>
    <row r="7" spans="1:16" ht="13" x14ac:dyDescent="0.15">
      <c r="A7" t="str">
        <f>CONCATENATE(B7,C7)</f>
        <v>Non-surgical specialistsAuvergne-Rhône-Alpes</v>
      </c>
      <c r="B7" s="1" t="s">
        <v>17</v>
      </c>
      <c r="C7" s="1" t="s">
        <v>20</v>
      </c>
      <c r="D7" s="1">
        <v>381</v>
      </c>
      <c r="E7" s="4">
        <v>12984</v>
      </c>
      <c r="F7" s="4">
        <v>1645.3047844769901</v>
      </c>
      <c r="G7" s="4">
        <v>14629.304784477001</v>
      </c>
      <c r="H7" s="4">
        <v>38.397125418574802</v>
      </c>
      <c r="I7" s="5">
        <v>11.999249979761199</v>
      </c>
      <c r="J7" s="11" t="s">
        <v>13</v>
      </c>
      <c r="K7" s="6">
        <v>1667.89574718681</v>
      </c>
      <c r="L7" s="7">
        <f>K7-H7</f>
        <v>1629.4986217682351</v>
      </c>
      <c r="M7">
        <f>VLOOKUP(C7,dentists!$A$1:$D$23,4,FALSE)</f>
        <v>4494</v>
      </c>
      <c r="N7">
        <f>VLOOKUP(A7,nb_practioners!$A:$D,4,FALSE)</f>
        <v>1436</v>
      </c>
      <c r="O7" s="28">
        <f>N7/M7</f>
        <v>0.31953716065865601</v>
      </c>
      <c r="P7" t="e">
        <f t="shared" si="0"/>
        <v>#REF!</v>
      </c>
    </row>
    <row r="8" spans="1:16" ht="13" x14ac:dyDescent="0.15">
      <c r="A8" t="str">
        <f>CONCATENATE(B8,C8)</f>
        <v>NursesAuvergne-Rhône-Alpes</v>
      </c>
      <c r="B8" s="1" t="s">
        <v>40</v>
      </c>
      <c r="C8" s="1" t="s">
        <v>20</v>
      </c>
      <c r="D8" s="1">
        <v>90</v>
      </c>
      <c r="E8" s="4">
        <v>3380</v>
      </c>
      <c r="F8" s="4">
        <v>388.65467349850297</v>
      </c>
      <c r="G8" s="4">
        <v>3768.6546734985</v>
      </c>
      <c r="H8" s="4">
        <v>41.873940816649998</v>
      </c>
      <c r="I8" s="5">
        <v>9.8890627649194602</v>
      </c>
      <c r="J8" s="11" t="s">
        <v>13</v>
      </c>
      <c r="K8" s="6">
        <v>1374.5797243238001</v>
      </c>
      <c r="L8" s="7">
        <f>K8-H8</f>
        <v>1332.70578350715</v>
      </c>
      <c r="M8">
        <f>VLOOKUP(C8,dentists!$A$1:$D$23,4,FALSE)</f>
        <v>4494</v>
      </c>
      <c r="N8">
        <f>VLOOKUP(A8,nb_practioners!$A:$D,4,FALSE)</f>
        <v>86</v>
      </c>
      <c r="O8" s="28">
        <f>N8/M8</f>
        <v>1.9136626613262129E-2</v>
      </c>
      <c r="P8" t="e">
        <f t="shared" si="0"/>
        <v>#REF!</v>
      </c>
    </row>
    <row r="9" spans="1:16" ht="13" x14ac:dyDescent="0.15">
      <c r="A9" t="str">
        <f>CONCATENATE(B9,C9)</f>
        <v>OsteopathsAuvergne-Rhône-Alpes</v>
      </c>
      <c r="B9" s="1" t="s">
        <v>31</v>
      </c>
      <c r="C9" s="1" t="s">
        <v>20</v>
      </c>
      <c r="D9" s="1">
        <v>794</v>
      </c>
      <c r="E9" s="4">
        <v>22680</v>
      </c>
      <c r="F9" s="4">
        <v>3428.7978973090198</v>
      </c>
      <c r="G9" s="4">
        <v>26108.797897308999</v>
      </c>
      <c r="H9" s="4">
        <v>32.882616999129702</v>
      </c>
      <c r="I9" s="5">
        <v>11.4881049985314</v>
      </c>
      <c r="J9" s="11" t="s">
        <v>13</v>
      </c>
      <c r="K9" s="6">
        <v>1596.84659479587</v>
      </c>
      <c r="L9" s="7">
        <f>K9-H9</f>
        <v>1563.9639777967404</v>
      </c>
      <c r="M9" t="e">
        <f>INDEX([1]Sheet3!$A$2:$I$22,MATCH(C9,[1]Sheet3!$A$2:$A$22,0),MATCH(B9,[1]Sheet3!$A$2:$I$2,0))</f>
        <v>#N/A</v>
      </c>
      <c r="N9">
        <f>VLOOKUP(A9,nb_practioners!$A:$D,4,FALSE)</f>
        <v>2003</v>
      </c>
      <c r="O9" s="28" t="e">
        <f>N9/M9</f>
        <v>#N/A</v>
      </c>
      <c r="P9" t="e">
        <f t="shared" si="0"/>
        <v>#REF!</v>
      </c>
    </row>
    <row r="10" spans="1:16" ht="13" x14ac:dyDescent="0.15">
      <c r="A10" t="str">
        <f>CONCATENATE(B10,C10)</f>
        <v>Other non-doctorsAuvergne-Rhône-Alpes</v>
      </c>
      <c r="B10" s="1" t="s">
        <v>38</v>
      </c>
      <c r="C10" s="1" t="s">
        <v>20</v>
      </c>
      <c r="D10" s="1">
        <v>1441</v>
      </c>
      <c r="E10" s="4">
        <v>37170</v>
      </c>
      <c r="F10" s="4">
        <v>6222.7931612371503</v>
      </c>
      <c r="G10" s="4">
        <v>43392.793161237103</v>
      </c>
      <c r="H10" s="4">
        <v>30.112972353391498</v>
      </c>
      <c r="I10" s="5">
        <v>9.81287669330694</v>
      </c>
      <c r="J10" s="11" t="s">
        <v>13</v>
      </c>
      <c r="K10" s="6">
        <v>1363.9898603696599</v>
      </c>
      <c r="L10" s="7">
        <f>K10-H10</f>
        <v>1333.8768880162684</v>
      </c>
      <c r="M10" t="e">
        <f>INDEX([1]Sheet3!$A$2:$I$22,MATCH(C10,[1]Sheet3!$A$2:$A$22,0),MATCH(B10,[1]Sheet3!$A$2:$I$2,0))</f>
        <v>#N/A</v>
      </c>
      <c r="N10">
        <f>VLOOKUP(A10,nb_practioners!$A:$D,4,FALSE)</f>
        <v>2319</v>
      </c>
      <c r="O10" s="28" t="e">
        <f>N10/M10</f>
        <v>#N/A</v>
      </c>
      <c r="P10" t="e">
        <f t="shared" si="0"/>
        <v>#REF!</v>
      </c>
    </row>
    <row r="11" spans="1:16" ht="13" x14ac:dyDescent="0.15">
      <c r="A11" t="str">
        <f>CONCATENATE(B11,C11)</f>
        <v>PediatriciansAuvergne-Rhône-Alpes</v>
      </c>
      <c r="B11" s="1" t="s">
        <v>24</v>
      </c>
      <c r="C11" s="1" t="s">
        <v>20</v>
      </c>
      <c r="D11" s="1">
        <v>48</v>
      </c>
      <c r="E11" s="4">
        <v>6306</v>
      </c>
      <c r="F11" s="4">
        <v>207.282492532535</v>
      </c>
      <c r="G11" s="4">
        <v>6513.2824925325303</v>
      </c>
      <c r="H11" s="4">
        <v>135.69338526109399</v>
      </c>
      <c r="I11" s="5">
        <v>11.998514837275501</v>
      </c>
      <c r="J11" s="11" t="s">
        <v>13</v>
      </c>
      <c r="K11" s="6">
        <v>1667.79356238129</v>
      </c>
      <c r="L11" s="7">
        <f>K11-H11</f>
        <v>1532.1001771201961</v>
      </c>
      <c r="M11">
        <f>VLOOKUP(C11,midwives!$A$1:$D$21,4,FALSE)</f>
        <v>1205</v>
      </c>
      <c r="N11">
        <f>VLOOKUP(A11,nb_practioners!$A:$D,4,FALSE)</f>
        <v>163</v>
      </c>
      <c r="O11" s="28">
        <f>N11/M11</f>
        <v>0.13526970954356846</v>
      </c>
      <c r="P11" t="e">
        <f t="shared" si="0"/>
        <v>#REF!</v>
      </c>
    </row>
    <row r="12" spans="1:16" ht="13" x14ac:dyDescent="0.15">
      <c r="A12" t="str">
        <f>CONCATENATE(B12,C12)</f>
        <v>PhysiotherapistsAuvergne-Rhône-Alpes</v>
      </c>
      <c r="B12" s="1" t="s">
        <v>33</v>
      </c>
      <c r="C12" s="1" t="s">
        <v>20</v>
      </c>
      <c r="D12" s="1">
        <v>626</v>
      </c>
      <c r="E12" s="4">
        <v>18480</v>
      </c>
      <c r="F12" s="4">
        <v>2703.30917344514</v>
      </c>
      <c r="G12" s="4">
        <v>21183.309173445101</v>
      </c>
      <c r="H12" s="4">
        <v>33.839152034257403</v>
      </c>
      <c r="I12" s="5">
        <v>10.8525475455881</v>
      </c>
      <c r="J12" s="11" t="s">
        <v>13</v>
      </c>
      <c r="K12" s="6">
        <v>1508.50410883674</v>
      </c>
      <c r="L12" s="7">
        <f>K12-H12</f>
        <v>1474.6649568024825</v>
      </c>
      <c r="M12">
        <f>VLOOKUP(C12,midwives!$A$1:$D$21,4,FALSE)</f>
        <v>1205</v>
      </c>
      <c r="N12">
        <f>VLOOKUP(A12,nb_practioners!$A:$D,4,FALSE)</f>
        <v>962</v>
      </c>
      <c r="O12" s="28">
        <f>N12/M12</f>
        <v>0.79834024896265565</v>
      </c>
      <c r="P12" t="e">
        <f t="shared" si="0"/>
        <v>#REF!</v>
      </c>
    </row>
    <row r="13" spans="1:16" ht="13" x14ac:dyDescent="0.15">
      <c r="A13" t="str">
        <f>CONCATENATE(B13,C13)</f>
        <v>PsychologistsAuvergne-Rhône-Alpes</v>
      </c>
      <c r="B13" s="1" t="s">
        <v>36</v>
      </c>
      <c r="C13" s="1" t="s">
        <v>20</v>
      </c>
      <c r="D13" s="1">
        <v>940</v>
      </c>
      <c r="E13" s="4">
        <v>24080</v>
      </c>
      <c r="F13" s="4">
        <v>4059.2821454288101</v>
      </c>
      <c r="G13" s="4">
        <v>28139.282145428799</v>
      </c>
      <c r="H13" s="4">
        <v>29.935406537690199</v>
      </c>
      <c r="I13" s="5">
        <v>10.2125109092344</v>
      </c>
      <c r="J13" s="11" t="s">
        <v>13</v>
      </c>
      <c r="K13" s="6">
        <v>1419.53901638359</v>
      </c>
      <c r="L13" s="7">
        <f>K13-H13</f>
        <v>1389.6036098458999</v>
      </c>
      <c r="M13">
        <f>VLOOKUP(C13,midwives!$A$1:$D$21,4,FALSE)</f>
        <v>1205</v>
      </c>
      <c r="N13">
        <f>VLOOKUP(A13,nb_practioners!$A:$D,4,FALSE)</f>
        <v>1344</v>
      </c>
      <c r="O13" s="28">
        <f>N13/M13</f>
        <v>1.1153526970954357</v>
      </c>
      <c r="P13" t="e">
        <f t="shared" si="0"/>
        <v>#REF!</v>
      </c>
    </row>
    <row r="14" spans="1:16" ht="13" x14ac:dyDescent="0.15">
      <c r="A14" t="str">
        <f>CONCATENATE(B14,C14)</f>
        <v>RadiologistsAuvergne-Rhône-Alpes</v>
      </c>
      <c r="B14" s="11" t="s">
        <v>11</v>
      </c>
      <c r="C14" s="14" t="s">
        <v>20</v>
      </c>
      <c r="D14" s="1" t="e">
        <f>NA( )</f>
        <v>#N/A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/>
      <c r="L14" s="7">
        <f>K14-H14</f>
        <v>0</v>
      </c>
      <c r="M14">
        <f>INDEX([1]Sheet3!$A$2:$I$22,MATCH(C14,[1]Sheet3!$A$2:$A$22,0),MATCH(B14,[1]Sheet3!$A$2:$I$2,0))</f>
        <v>800</v>
      </c>
      <c r="N14">
        <f>VLOOKUP(A14,nb_practioners!$A:$D,4,FALSE)</f>
        <v>1</v>
      </c>
      <c r="O14" s="28">
        <f>N14/M14</f>
        <v>1.25E-3</v>
      </c>
      <c r="P14" t="e">
        <f t="shared" si="0"/>
        <v>#REF!</v>
      </c>
    </row>
    <row r="15" spans="1:16" ht="13" x14ac:dyDescent="0.15">
      <c r="B15" s="1" t="s">
        <v>23</v>
      </c>
      <c r="C15" s="15" t="s">
        <v>20</v>
      </c>
      <c r="D15" s="1">
        <v>123</v>
      </c>
      <c r="E15" s="4">
        <v>6892</v>
      </c>
      <c r="F15" s="4">
        <v>531.16138711462202</v>
      </c>
      <c r="G15" s="4">
        <v>7423.1613871146201</v>
      </c>
      <c r="H15" s="4">
        <v>60.350905586297699</v>
      </c>
      <c r="I15" s="5">
        <v>11.9986991922794</v>
      </c>
      <c r="J15" s="11" t="s">
        <v>13</v>
      </c>
      <c r="K15" s="6">
        <v>1667.81918772684</v>
      </c>
      <c r="L15" s="7">
        <f>K15-H15</f>
        <v>1607.4682821405422</v>
      </c>
      <c r="M15">
        <f>INDEX([1]Sheet3!$A$2:$I$22,MATCH(C15,[1]Sheet3!$A$2:$A$22,0),MATCH(B15,[1]Sheet3!$A$2:$I$2,0))</f>
        <v>1016</v>
      </c>
      <c r="N15" t="e">
        <f>VLOOKUP(A15,nb_practioners!$A:$D,4,FALSE)</f>
        <v>#N/A</v>
      </c>
      <c r="O15" s="28" t="e">
        <f>N15/M15</f>
        <v>#N/A</v>
      </c>
      <c r="P15" t="e">
        <f t="shared" si="0"/>
        <v>#REF!</v>
      </c>
    </row>
    <row r="16" spans="1:16" ht="13" x14ac:dyDescent="0.15">
      <c r="A16" t="str">
        <f>CONCATENATE(B16,C16)</f>
        <v>AnesthetistsBourgogne-Franche-Comté</v>
      </c>
      <c r="B16" s="1" t="s">
        <v>35</v>
      </c>
      <c r="C16" s="15" t="s">
        <v>25</v>
      </c>
      <c r="D16" s="1">
        <v>11</v>
      </c>
      <c r="E16" s="4">
        <v>4008</v>
      </c>
      <c r="F16" s="4">
        <v>47.502237872039302</v>
      </c>
      <c r="G16" s="4">
        <v>4055.50223787203</v>
      </c>
      <c r="H16" s="4">
        <v>368.68202162473</v>
      </c>
      <c r="I16" s="5">
        <v>11.190450798369801</v>
      </c>
      <c r="J16" s="11" t="s">
        <v>15</v>
      </c>
      <c r="K16" s="6">
        <v>1555.4726609734</v>
      </c>
      <c r="L16" s="7">
        <f>K16-H16</f>
        <v>1186.7906393486701</v>
      </c>
      <c r="M16">
        <f>VLOOKUP(C16,dentists!$A$1:$D$23,4,FALSE)</f>
        <v>1203</v>
      </c>
      <c r="N16">
        <f>VLOOKUP(A16,nb_practioners!$A:$D,4,FALSE)</f>
        <v>9</v>
      </c>
      <c r="O16" s="28">
        <f>N16/M16</f>
        <v>7.481296758104738E-3</v>
      </c>
      <c r="P16" t="e">
        <f t="shared" si="0"/>
        <v>#REF!</v>
      </c>
    </row>
    <row r="17" spans="1:16" ht="13" x14ac:dyDescent="0.15">
      <c r="A17" t="str">
        <f>CONCATENATE(B17,C17)</f>
        <v>DentistsBourgogne-Franche-Comté</v>
      </c>
      <c r="B17" s="1" t="s">
        <v>34</v>
      </c>
      <c r="C17" s="1" t="s">
        <v>25</v>
      </c>
      <c r="D17" s="1">
        <v>61</v>
      </c>
      <c r="E17" s="4">
        <v>4250</v>
      </c>
      <c r="F17" s="4">
        <v>263.42150092676297</v>
      </c>
      <c r="G17" s="4">
        <v>4513.42150092676</v>
      </c>
      <c r="H17" s="4">
        <v>73.990516408635401</v>
      </c>
      <c r="I17" s="5">
        <v>9.9695171140630006</v>
      </c>
      <c r="J17" s="11" t="s">
        <v>13</v>
      </c>
      <c r="K17" s="6">
        <v>1385.7628788547499</v>
      </c>
      <c r="L17" s="7">
        <f>K17-H17</f>
        <v>1311.7723624461146</v>
      </c>
      <c r="M17">
        <f>VLOOKUP(C17,dentists!$A$1:$D$23,4,FALSE)</f>
        <v>1203</v>
      </c>
      <c r="N17">
        <f>VLOOKUP(A17,nb_practioners!$A:$D,4,FALSE)</f>
        <v>160</v>
      </c>
      <c r="O17" s="28">
        <f>N17/M17</f>
        <v>0.13300083125519535</v>
      </c>
      <c r="P17" t="e">
        <f t="shared" ref="P17" si="1">IF(B17&lt;&gt;B16, MAX(#REF!)-MIN(#REF!), 0)</f>
        <v>#REF!</v>
      </c>
    </row>
    <row r="18" spans="1:16" ht="13" x14ac:dyDescent="0.15">
      <c r="A18" t="str">
        <f>CONCATENATE(B18,C18)</f>
        <v>GPsBourgogne-Franche-Comté</v>
      </c>
      <c r="B18" s="1" t="s">
        <v>18</v>
      </c>
      <c r="C18" s="1" t="s">
        <v>25</v>
      </c>
      <c r="D18" s="1">
        <v>253</v>
      </c>
      <c r="E18" s="4">
        <v>10056</v>
      </c>
      <c r="F18" s="4">
        <v>1092.5514710569</v>
      </c>
      <c r="G18" s="4">
        <v>11148.5514710569</v>
      </c>
      <c r="H18" s="4">
        <v>44.065420834217001</v>
      </c>
      <c r="I18" s="5">
        <v>11.649025656477001</v>
      </c>
      <c r="J18" s="3" t="s">
        <v>13</v>
      </c>
      <c r="K18" s="6">
        <v>1619.2145662503001</v>
      </c>
      <c r="L18" s="7">
        <f>K18-H18</f>
        <v>1575.149145416083</v>
      </c>
      <c r="M18">
        <f>VLOOKUP(C18,dentists!$A$1:$D$23,4,FALSE)</f>
        <v>1203</v>
      </c>
      <c r="N18">
        <f>VLOOKUP(A18,nb_practioners!$A:$D,4,FALSE)</f>
        <v>579</v>
      </c>
      <c r="O18" s="28">
        <f>N18/M18</f>
        <v>0.48129675810473815</v>
      </c>
      <c r="P18">
        <f t="shared" ref="P18:P81" si="2">IF(B18&lt;&gt;B17, MAX(K4:K17)-MIN(K4:K17), 0)</f>
        <v>303.90588681715008</v>
      </c>
    </row>
    <row r="19" spans="1:16" ht="13" x14ac:dyDescent="0.15">
      <c r="A19" t="str">
        <f>CONCATENATE(B19,C19)</f>
        <v>GynaecologistsBourgogne-Franche-Comté</v>
      </c>
      <c r="B19" s="1" t="s">
        <v>26</v>
      </c>
      <c r="C19" s="1" t="s">
        <v>25</v>
      </c>
      <c r="D19" s="1">
        <v>29</v>
      </c>
      <c r="E19" s="4">
        <v>3012</v>
      </c>
      <c r="F19" s="4">
        <v>125.23317257174</v>
      </c>
      <c r="G19" s="4">
        <v>3137.2331725717399</v>
      </c>
      <c r="H19" s="4">
        <v>108.180454226611</v>
      </c>
      <c r="I19" s="5">
        <v>11.981431708440599</v>
      </c>
      <c r="J19" s="3" t="s">
        <v>13</v>
      </c>
      <c r="K19" s="6">
        <v>1665.4190074732401</v>
      </c>
      <c r="L19" s="7">
        <f>K19-H19</f>
        <v>1557.2385532466292</v>
      </c>
      <c r="M19">
        <f>INDEX([1]Sheet3!$A$2:$I$22,MATCH(C19,[1]Sheet3!$A$2:$A$22,0),MATCH(B19,[1]Sheet3!$A$2:$I$2,0))</f>
        <v>158</v>
      </c>
      <c r="N19">
        <f>VLOOKUP(A19,nb_practioners!$A:$D,4,FALSE)</f>
        <v>78</v>
      </c>
      <c r="O19" s="28">
        <f>N19/M19</f>
        <v>0.49367088607594939</v>
      </c>
      <c r="P19">
        <f t="shared" si="2"/>
        <v>303.90588681715008</v>
      </c>
    </row>
    <row r="20" spans="1:16" ht="13" x14ac:dyDescent="0.15">
      <c r="A20" t="str">
        <f>CONCATENATE(B20,C20)</f>
        <v>MidwivesBourgogne-Franche-Comté</v>
      </c>
      <c r="B20" s="1" t="s">
        <v>30</v>
      </c>
      <c r="C20" s="1" t="s">
        <v>25</v>
      </c>
      <c r="D20" s="1">
        <v>73</v>
      </c>
      <c r="E20" s="4">
        <v>5400</v>
      </c>
      <c r="F20" s="4">
        <v>315.24212405989698</v>
      </c>
      <c r="G20" s="4">
        <v>5715.2421240598896</v>
      </c>
      <c r="H20" s="4">
        <v>78.290988000820505</v>
      </c>
      <c r="I20" s="5">
        <v>11.2152894198239</v>
      </c>
      <c r="J20" s="3" t="s">
        <v>13</v>
      </c>
      <c r="K20" s="6">
        <v>1558.9252293555201</v>
      </c>
      <c r="L20" s="7">
        <f>K20-H20</f>
        <v>1480.6342413546995</v>
      </c>
      <c r="M20" t="e">
        <f>INDEX([1]Sheet3!$A$2:$I$22,MATCH(C20,[1]Sheet3!$A$2:$A$22,0),MATCH(B20,[1]Sheet3!$A$2:$I$2,0))</f>
        <v>#N/A</v>
      </c>
      <c r="N20">
        <f>VLOOKUP(A20,nb_practioners!$A:$D,4,FALSE)</f>
        <v>131</v>
      </c>
      <c r="O20" s="28" t="e">
        <f>N20/M20</f>
        <v>#N/A</v>
      </c>
      <c r="P20">
        <f t="shared" si="2"/>
        <v>303.90588681715008</v>
      </c>
    </row>
    <row r="21" spans="1:16" ht="13" x14ac:dyDescent="0.15">
      <c r="A21" t="str">
        <f>CONCATENATE(B21,C21)</f>
        <v>Non-surgical specialistsBourgogne-Franche-Comté</v>
      </c>
      <c r="B21" s="1" t="s">
        <v>17</v>
      </c>
      <c r="C21" s="1" t="s">
        <v>25</v>
      </c>
      <c r="D21" s="1">
        <v>114</v>
      </c>
      <c r="E21" s="4">
        <v>5322</v>
      </c>
      <c r="F21" s="4">
        <v>492.29591976477099</v>
      </c>
      <c r="G21" s="4">
        <v>5814.2959197647697</v>
      </c>
      <c r="H21" s="4">
        <v>51.002595787410201</v>
      </c>
      <c r="I21" s="5">
        <v>11.9409251854443</v>
      </c>
      <c r="J21" s="3" t="s">
        <v>13</v>
      </c>
      <c r="K21" s="6">
        <v>1659.7886007767599</v>
      </c>
      <c r="L21" s="7">
        <f>K21-H21</f>
        <v>1608.7860049893497</v>
      </c>
      <c r="M21">
        <f>INDEX([1]Sheet3!$A$2:$I$22,MATCH(C21,[1]Sheet3!$A$2:$A$22,0),MATCH(B21,[1]Sheet3!$A$2:$I$2,0))</f>
        <v>557</v>
      </c>
      <c r="N21">
        <f>VLOOKUP(A21,nb_practioners!$A:$D,4,FALSE)</f>
        <v>366</v>
      </c>
      <c r="O21" s="28">
        <f>N21/M21</f>
        <v>0.65709156193895868</v>
      </c>
      <c r="P21">
        <f t="shared" si="2"/>
        <v>303.90588681715008</v>
      </c>
    </row>
    <row r="22" spans="1:16" ht="13" x14ac:dyDescent="0.15">
      <c r="A22" t="str">
        <f>CONCATENATE(B22,C22)</f>
        <v>NursesBourgogne-Franche-Comté</v>
      </c>
      <c r="B22" s="1" t="s">
        <v>40</v>
      </c>
      <c r="C22" s="1" t="s">
        <v>25</v>
      </c>
      <c r="D22" s="1">
        <v>9</v>
      </c>
      <c r="E22" s="4">
        <v>3650</v>
      </c>
      <c r="F22" s="4">
        <v>38.865467349850398</v>
      </c>
      <c r="G22" s="4">
        <v>3688.86546734985</v>
      </c>
      <c r="H22" s="4">
        <v>409.87394081665002</v>
      </c>
      <c r="I22" s="5">
        <v>10.2858502717128</v>
      </c>
      <c r="J22" s="3" t="s">
        <v>13</v>
      </c>
      <c r="K22" s="6">
        <v>1429.7331877680799</v>
      </c>
      <c r="L22" s="7">
        <f>K22-H22</f>
        <v>1019.8592469514299</v>
      </c>
      <c r="M22" t="e">
        <f>INDEX([1]Sheet3!$A$2:$I$22,MATCH(C22,[1]Sheet3!$A$2:$A$22,0),MATCH(B22,[1]Sheet3!$A$2:$I$2,0))</f>
        <v>#N/A</v>
      </c>
      <c r="N22">
        <f>VLOOKUP(A22,nb_practioners!$A:$D,4,FALSE)</f>
        <v>12</v>
      </c>
      <c r="O22" s="28" t="e">
        <f>N22/M22</f>
        <v>#N/A</v>
      </c>
      <c r="P22">
        <f t="shared" si="2"/>
        <v>303.82932735718009</v>
      </c>
    </row>
    <row r="23" spans="1:16" ht="13" x14ac:dyDescent="0.15">
      <c r="A23" t="str">
        <f>CONCATENATE(B23,C23)</f>
        <v>OsteopathsBourgogne-Franche-Comté</v>
      </c>
      <c r="B23" s="1" t="s">
        <v>31</v>
      </c>
      <c r="C23" s="1" t="s">
        <v>25</v>
      </c>
      <c r="D23" s="1">
        <v>129</v>
      </c>
      <c r="E23" s="4">
        <v>5220</v>
      </c>
      <c r="F23" s="4">
        <v>557.07169868118899</v>
      </c>
      <c r="G23" s="4">
        <v>5777.0716986811804</v>
      </c>
      <c r="H23" s="4">
        <v>44.783501540164202</v>
      </c>
      <c r="I23" s="5">
        <v>11.5679397098378</v>
      </c>
      <c r="J23" s="3" t="s">
        <v>13</v>
      </c>
      <c r="K23" s="6">
        <v>1607.9436196674501</v>
      </c>
      <c r="L23" s="7">
        <f>K23-H23</f>
        <v>1563.1601181272858</v>
      </c>
      <c r="M23" t="e">
        <f>INDEX([1]Sheet3!$A$2:$I$22,MATCH(C23,[1]Sheet3!$A$2:$A$22,0),MATCH(B23,[1]Sheet3!$A$2:$I$2,0))</f>
        <v>#N/A</v>
      </c>
      <c r="N23">
        <f>VLOOKUP(A23,nb_practioners!$A:$D,4,FALSE)</f>
        <v>338</v>
      </c>
      <c r="O23" s="28" t="e">
        <f>N23/M23</f>
        <v>#N/A</v>
      </c>
      <c r="P23">
        <f t="shared" si="2"/>
        <v>303.82932735718009</v>
      </c>
    </row>
    <row r="24" spans="1:16" ht="13" x14ac:dyDescent="0.15">
      <c r="A24" t="str">
        <f>CONCATENATE(B24,C24)</f>
        <v>Other non-doctorsBourgogne-Franche-Comté</v>
      </c>
      <c r="B24" s="1" t="s">
        <v>38</v>
      </c>
      <c r="C24" s="1" t="s">
        <v>25</v>
      </c>
      <c r="D24" s="1">
        <v>275</v>
      </c>
      <c r="E24" s="4">
        <v>8460</v>
      </c>
      <c r="F24" s="4">
        <v>1187.5559468009801</v>
      </c>
      <c r="G24" s="4">
        <v>9647.5559468009797</v>
      </c>
      <c r="H24" s="4">
        <v>35.0820216247308</v>
      </c>
      <c r="I24" s="5">
        <v>10.1471650979757</v>
      </c>
      <c r="J24" s="3" t="s">
        <v>13</v>
      </c>
      <c r="K24" s="6">
        <v>1410.4559486186199</v>
      </c>
      <c r="L24" s="7">
        <f>K24-H24</f>
        <v>1375.3739269938892</v>
      </c>
      <c r="M24">
        <f>VLOOKUP(C24,midwives!$A$1:$D$21,4,FALSE)</f>
        <v>264</v>
      </c>
      <c r="N24">
        <f>VLOOKUP(A24,nb_practioners!$A:$D,4,FALSE)</f>
        <v>413</v>
      </c>
      <c r="O24" s="28">
        <f>N24/M24</f>
        <v>1.5643939393939394</v>
      </c>
      <c r="P24">
        <f t="shared" si="2"/>
        <v>303.82932735718009</v>
      </c>
    </row>
    <row r="25" spans="1:16" ht="13" x14ac:dyDescent="0.15">
      <c r="A25" t="str">
        <f>CONCATENATE(B25,C25)</f>
        <v>PediatriciansBourgogne-Franche-Comté</v>
      </c>
      <c r="B25" s="1" t="s">
        <v>24</v>
      </c>
      <c r="C25" s="1" t="s">
        <v>25</v>
      </c>
      <c r="D25" s="1">
        <v>10</v>
      </c>
      <c r="E25" s="4">
        <v>4692</v>
      </c>
      <c r="F25" s="4">
        <v>43.183852610944797</v>
      </c>
      <c r="G25" s="4">
        <v>4735.1838526109404</v>
      </c>
      <c r="H25" s="4">
        <v>473.51838526109401</v>
      </c>
      <c r="I25" s="5">
        <v>11.745460507157601</v>
      </c>
      <c r="J25" s="3" t="s">
        <v>13</v>
      </c>
      <c r="K25" s="6">
        <v>1632.6190104949101</v>
      </c>
      <c r="L25" s="7">
        <f>K25-H25</f>
        <v>1159.1006252338161</v>
      </c>
      <c r="M25">
        <f>INDEX([1]Sheet3!$A$2:$I$22,MATCH(C25,[1]Sheet3!$A$2:$A$22,0),MATCH(B25,[1]Sheet3!$A$2:$I$2,0))</f>
        <v>85</v>
      </c>
      <c r="N25">
        <f>VLOOKUP(A25,nb_practioners!$A:$D,4,FALSE)</f>
        <v>44</v>
      </c>
      <c r="O25" s="28">
        <f>N25/M25</f>
        <v>0.51764705882352946</v>
      </c>
      <c r="P25">
        <f t="shared" si="2"/>
        <v>282.05630887209009</v>
      </c>
    </row>
    <row r="26" spans="1:16" ht="13" x14ac:dyDescent="0.15">
      <c r="A26" t="str">
        <f>CONCATENATE(B26,C26)</f>
        <v>PhysiotherapistsBourgogne-Franche-Comté</v>
      </c>
      <c r="B26" s="1" t="s">
        <v>33</v>
      </c>
      <c r="C26" s="1" t="s">
        <v>25</v>
      </c>
      <c r="D26" s="1">
        <v>101</v>
      </c>
      <c r="E26" s="4">
        <v>5586</v>
      </c>
      <c r="F26" s="4">
        <v>436.15691137054301</v>
      </c>
      <c r="G26" s="4">
        <v>6022.15691137054</v>
      </c>
      <c r="H26" s="4">
        <v>59.625315954163703</v>
      </c>
      <c r="I26" s="5">
        <v>11.288187865874599</v>
      </c>
      <c r="J26" s="3" t="s">
        <v>13</v>
      </c>
      <c r="K26" s="6">
        <v>1569.05811335658</v>
      </c>
      <c r="L26" s="7">
        <f>K26-H26</f>
        <v>1509.4327974024163</v>
      </c>
      <c r="M26" t="e">
        <f>INDEX([1]Sheet3!$A$2:$I$22,MATCH(C26,[1]Sheet3!$A$2:$A$22,0),MATCH(B26,[1]Sheet3!$A$2:$I$2,0))</f>
        <v>#N/A</v>
      </c>
      <c r="N26">
        <f>VLOOKUP(A26,nb_practioners!$A:$D,4,FALSE)</f>
        <v>160</v>
      </c>
      <c r="O26" s="28" t="e">
        <f>N26/M26</f>
        <v>#N/A</v>
      </c>
      <c r="P26">
        <f t="shared" si="2"/>
        <v>282.05630887209009</v>
      </c>
    </row>
    <row r="27" spans="1:16" ht="13" x14ac:dyDescent="0.15">
      <c r="A27" t="str">
        <f>CONCATENATE(B27,C27)</f>
        <v>PsychologistsBourgogne-Franche-Comté</v>
      </c>
      <c r="B27" s="1" t="s">
        <v>36</v>
      </c>
      <c r="C27" s="1" t="s">
        <v>25</v>
      </c>
      <c r="D27" s="1">
        <v>177</v>
      </c>
      <c r="E27" s="4">
        <v>5890</v>
      </c>
      <c r="F27" s="4">
        <v>764.35419121372399</v>
      </c>
      <c r="G27" s="4">
        <v>6654.3541912137198</v>
      </c>
      <c r="H27" s="4">
        <v>37.595221419286503</v>
      </c>
      <c r="I27" s="5">
        <v>10.006459019371899</v>
      </c>
      <c r="J27" s="3" t="s">
        <v>13</v>
      </c>
      <c r="K27" s="6">
        <v>1390.8978036926901</v>
      </c>
      <c r="L27" s="7">
        <f>K27-H27</f>
        <v>1353.3025822734037</v>
      </c>
      <c r="M27" t="e">
        <f>INDEX([1]Sheet3!$A$2:$I$22,MATCH(C27,[1]Sheet3!$A$2:$A$22,0),MATCH(B27,[1]Sheet3!$A$2:$I$2,0))</f>
        <v>#N/A</v>
      </c>
      <c r="N27">
        <f>VLOOKUP(A27,nb_practioners!$A:$D,4,FALSE)</f>
        <v>211</v>
      </c>
      <c r="O27" s="28" t="e">
        <f>N27/M27</f>
        <v>#N/A</v>
      </c>
      <c r="P27">
        <f t="shared" si="2"/>
        <v>282.05630887209009</v>
      </c>
    </row>
    <row r="28" spans="1:16" ht="13" x14ac:dyDescent="0.15">
      <c r="A28" t="str">
        <f>CONCATENATE(B28,C28)</f>
        <v>RadiologistsBourgogne-Franche-Comté</v>
      </c>
      <c r="B28" s="11" t="s">
        <v>11</v>
      </c>
      <c r="C28" s="27" t="s">
        <v>25</v>
      </c>
      <c r="D28" s="1" t="e">
        <f>NA( )</f>
        <v>#N/A</v>
      </c>
      <c r="E28" s="4"/>
      <c r="F28" s="4"/>
      <c r="G28" s="4"/>
      <c r="H28" s="4"/>
      <c r="I28" s="4"/>
      <c r="J28" s="4"/>
      <c r="K28" s="4"/>
      <c r="L28" s="7">
        <f>K28-H28</f>
        <v>0</v>
      </c>
      <c r="M28">
        <f>VLOOKUP(C27,nurse!$A$1:$B$19,2,FALSE)</f>
        <v>4470</v>
      </c>
      <c r="N28" t="e">
        <f>VLOOKUP(A28,nb_practioners!$A:$D,4,FALSE)</f>
        <v>#N/A</v>
      </c>
      <c r="O28" s="28" t="e">
        <f>N28/M28</f>
        <v>#N/A</v>
      </c>
      <c r="P28">
        <f t="shared" si="2"/>
        <v>282.05630887209009</v>
      </c>
    </row>
    <row r="29" spans="1:16" ht="13" x14ac:dyDescent="0.15">
      <c r="A29" t="str">
        <f>CONCATENATE(B29,C29)</f>
        <v>SurgeonsBourgogne-Franche-Comté</v>
      </c>
      <c r="B29" s="1" t="s">
        <v>23</v>
      </c>
      <c r="C29" s="1" t="s">
        <v>25</v>
      </c>
      <c r="D29" s="1">
        <v>57</v>
      </c>
      <c r="E29" s="4">
        <v>8420</v>
      </c>
      <c r="F29" s="4">
        <v>246.14795988238501</v>
      </c>
      <c r="G29" s="4">
        <v>8666.1479598823807</v>
      </c>
      <c r="H29" s="4">
        <v>152.03768350670799</v>
      </c>
      <c r="I29" s="5">
        <v>11.7607222797674</v>
      </c>
      <c r="J29" s="3" t="s">
        <v>13</v>
      </c>
      <c r="K29" s="6">
        <v>1634.7403968876699</v>
      </c>
      <c r="L29" s="7">
        <f>K29-H29</f>
        <v>1482.702713380962</v>
      </c>
      <c r="M29">
        <f>INDEX([1]Sheet3!$A$2:$I$22,MATCH(C29,[1]Sheet3!$A$2:$A$22,0),MATCH(B29,[1]Sheet3!$A$2:$I$2,0))</f>
        <v>296</v>
      </c>
      <c r="N29">
        <f>VLOOKUP(A29,nb_practioners!$A:$D,4,FALSE)</f>
        <v>175</v>
      </c>
      <c r="O29" s="28">
        <f>N29/M29</f>
        <v>0.59121621621621623</v>
      </c>
      <c r="P29">
        <f t="shared" si="2"/>
        <v>282.05630887209009</v>
      </c>
    </row>
    <row r="30" spans="1:16" ht="13" x14ac:dyDescent="0.15">
      <c r="A30" t="str">
        <f>CONCATENATE(B30,C30)</f>
        <v>AnesthetistsBretagne</v>
      </c>
      <c r="B30" s="11" t="s">
        <v>35</v>
      </c>
      <c r="C30" s="11" t="s">
        <v>29</v>
      </c>
      <c r="D30" s="1"/>
      <c r="E30" s="4"/>
      <c r="F30" s="4"/>
      <c r="G30" s="4"/>
      <c r="H30" s="4"/>
      <c r="I30" s="4"/>
      <c r="J30" s="4"/>
      <c r="K30" s="4"/>
      <c r="L30" s="7"/>
      <c r="M30">
        <f>INDEX([1]Sheet3!$A$2:$I$22,MATCH(C30,[1]Sheet3!$A$2:$A$22,0),MATCH(B30,[1]Sheet3!$A$2:$I$2,0))</f>
        <v>197</v>
      </c>
      <c r="N30">
        <f>VLOOKUP(A30,nb_practioners!$A:$D,4,FALSE)</f>
        <v>4</v>
      </c>
      <c r="O30" s="28">
        <f>N30/M30</f>
        <v>2.030456852791878E-2</v>
      </c>
      <c r="P30">
        <f t="shared" si="2"/>
        <v>279.65612861849013</v>
      </c>
    </row>
    <row r="31" spans="1:16" ht="13" x14ac:dyDescent="0.15">
      <c r="A31" t="str">
        <f>CONCATENATE(B31,C31)</f>
        <v>DentistsBretagne</v>
      </c>
      <c r="B31" s="1" t="s">
        <v>34</v>
      </c>
      <c r="C31" s="1" t="s">
        <v>29</v>
      </c>
      <c r="D31" s="1">
        <v>72</v>
      </c>
      <c r="E31" s="4">
        <v>4570</v>
      </c>
      <c r="F31" s="4">
        <v>310.92373879880302</v>
      </c>
      <c r="G31" s="4">
        <v>4880.9237387987996</v>
      </c>
      <c r="H31" s="4">
        <v>67.790607483316705</v>
      </c>
      <c r="I31" s="5">
        <v>10.0544467859124</v>
      </c>
      <c r="J31" s="3" t="s">
        <v>13</v>
      </c>
      <c r="K31" s="6">
        <v>1397.5681032418299</v>
      </c>
      <c r="L31" s="7">
        <f>K31-H31</f>
        <v>1329.7774957585132</v>
      </c>
      <c r="M31" t="e">
        <f>INDEX([1]Sheet3!$A$2:$I$22,MATCH(C31,[1]Sheet3!$A$2:$A$22,0),MATCH(B31,[1]Sheet3!$A$2:$I$2,0))</f>
        <v>#N/A</v>
      </c>
      <c r="N31">
        <f>VLOOKUP(A31,nb_practioners!$A:$D,4,FALSE)</f>
        <v>237</v>
      </c>
      <c r="O31" s="28" t="e">
        <f>N31/M31</f>
        <v>#N/A</v>
      </c>
      <c r="P31">
        <f t="shared" si="2"/>
        <v>279.65612861849013</v>
      </c>
    </row>
    <row r="32" spans="1:16" ht="13" x14ac:dyDescent="0.15">
      <c r="A32" t="str">
        <f>CONCATENATE(B32,C32)</f>
        <v>GPsBretagne</v>
      </c>
      <c r="B32" s="1" t="s">
        <v>18</v>
      </c>
      <c r="C32" s="1" t="s">
        <v>29</v>
      </c>
      <c r="D32" s="1">
        <v>289</v>
      </c>
      <c r="E32" s="4">
        <v>11574</v>
      </c>
      <c r="F32" s="4">
        <v>1248.0133404563001</v>
      </c>
      <c r="G32" s="4">
        <v>12822.0133404563</v>
      </c>
      <c r="H32" s="4">
        <v>44.3668281676688</v>
      </c>
      <c r="I32" s="5">
        <v>11.599872110925</v>
      </c>
      <c r="J32" s="3" t="s">
        <v>13</v>
      </c>
      <c r="K32" s="6">
        <v>1612.38222341858</v>
      </c>
      <c r="L32" s="7">
        <f>K32-H32</f>
        <v>1568.0153952509113</v>
      </c>
      <c r="M32">
        <f>INDEX([1]Sheet3!$A$2:$I$22,MATCH(C32,[1]Sheet3!$A$2:$A$22,0),MATCH(B32,[1]Sheet3!$A$2:$I$2,0))</f>
        <v>3629</v>
      </c>
      <c r="N32">
        <f>VLOOKUP(A32,nb_practioners!$A:$D,4,FALSE)</f>
        <v>936</v>
      </c>
      <c r="O32" s="28">
        <f>N32/M32</f>
        <v>0.25792229264260125</v>
      </c>
      <c r="P32">
        <f t="shared" si="2"/>
        <v>274.52120378054997</v>
      </c>
    </row>
    <row r="33" spans="1:16" ht="13" x14ac:dyDescent="0.15">
      <c r="A33" t="str">
        <f>CONCATENATE(B33,C33)</f>
        <v>GynaecologistsBretagne</v>
      </c>
      <c r="B33" s="1" t="s">
        <v>26</v>
      </c>
      <c r="C33" s="1" t="s">
        <v>29</v>
      </c>
      <c r="D33" s="1">
        <v>16</v>
      </c>
      <c r="E33" s="4">
        <v>6204</v>
      </c>
      <c r="F33" s="4">
        <v>69.0941641775118</v>
      </c>
      <c r="G33" s="4">
        <v>6273.0941641775098</v>
      </c>
      <c r="H33" s="4">
        <v>392.06838526109402</v>
      </c>
      <c r="I33" s="5">
        <v>11.7976355060947</v>
      </c>
      <c r="J33" s="3" t="s">
        <v>13</v>
      </c>
      <c r="K33" s="6">
        <v>1639.8713353471701</v>
      </c>
      <c r="L33" s="7">
        <f>K33-H33</f>
        <v>1247.8029500860762</v>
      </c>
      <c r="M33">
        <f>INDEX([1]Sheet3!$A$2:$I$22,MATCH(C33,[1]Sheet3!$A$2:$A$22,0),MATCH(B33,[1]Sheet3!$A$2:$I$2,0))</f>
        <v>178</v>
      </c>
      <c r="N33">
        <f>VLOOKUP(A33,nb_practioners!$A:$D,4,FALSE)</f>
        <v>86</v>
      </c>
      <c r="O33" s="28">
        <f>N33/M33</f>
        <v>0.48314606741573035</v>
      </c>
      <c r="P33">
        <f t="shared" si="2"/>
        <v>274.52120378054997</v>
      </c>
    </row>
    <row r="34" spans="1:16" ht="13" x14ac:dyDescent="0.15">
      <c r="A34" t="str">
        <f>CONCATENATE(B34,C34)</f>
        <v>MidwivesBretagne</v>
      </c>
      <c r="B34" s="1" t="s">
        <v>30</v>
      </c>
      <c r="C34" s="1" t="s">
        <v>29</v>
      </c>
      <c r="D34" s="1">
        <v>97</v>
      </c>
      <c r="E34" s="4">
        <v>5388</v>
      </c>
      <c r="F34" s="4">
        <v>418.88337032616499</v>
      </c>
      <c r="G34" s="4">
        <v>5806.8833703261598</v>
      </c>
      <c r="H34" s="4">
        <v>59.864777013671798</v>
      </c>
      <c r="I34" s="5">
        <v>11.538739971684301</v>
      </c>
      <c r="J34" s="3" t="s">
        <v>13</v>
      </c>
      <c r="K34" s="6">
        <v>1603.88485606412</v>
      </c>
      <c r="L34" s="7">
        <f>K34-H34</f>
        <v>1544.0200790504482</v>
      </c>
      <c r="M34" t="e">
        <f>INDEX([1]Sheet3!$A$2:$I$22,MATCH(C34,[1]Sheet3!$A$2:$A$22,0),MATCH(B34,[1]Sheet3!$A$2:$I$2,0))</f>
        <v>#N/A</v>
      </c>
      <c r="N34">
        <f>VLOOKUP(A34,nb_practioners!$A:$D,4,FALSE)</f>
        <v>226</v>
      </c>
      <c r="O34" s="28" t="e">
        <f>N34/M34</f>
        <v>#N/A</v>
      </c>
      <c r="P34">
        <f t="shared" si="2"/>
        <v>268.89079708406985</v>
      </c>
    </row>
    <row r="35" spans="1:16" ht="13" x14ac:dyDescent="0.15">
      <c r="B35" s="1" t="s">
        <v>17</v>
      </c>
      <c r="C35" s="1" t="s">
        <v>29</v>
      </c>
      <c r="D35" s="1">
        <v>120</v>
      </c>
      <c r="E35" s="4">
        <v>7446</v>
      </c>
      <c r="F35" s="4">
        <v>518.20623133133802</v>
      </c>
      <c r="G35" s="4">
        <v>7964.2062313313299</v>
      </c>
      <c r="H35" s="4">
        <v>66.368385261094403</v>
      </c>
      <c r="I35" s="5">
        <v>11.999734252129199</v>
      </c>
      <c r="J35" s="3" t="s">
        <v>13</v>
      </c>
      <c r="K35" s="6">
        <v>1667.9630610459501</v>
      </c>
      <c r="L35" s="7">
        <f>K35-H35</f>
        <v>1601.5946757848558</v>
      </c>
      <c r="M35">
        <f>INDEX([1]Sheet3!$A$2:$I$22,MATCH(C35,[1]Sheet3!$A$2:$A$22,0),MATCH(B35,[1]Sheet3!$A$2:$I$2,0))</f>
        <v>742</v>
      </c>
      <c r="N35" t="e">
        <f>VLOOKUP(A35,nb_practioners!$A:$D,4,FALSE)</f>
        <v>#N/A</v>
      </c>
      <c r="O35" s="28" t="e">
        <f>N35/M35</f>
        <v>#N/A</v>
      </c>
      <c r="P35">
        <f t="shared" si="2"/>
        <v>268.89079708406985</v>
      </c>
    </row>
    <row r="36" spans="1:16" ht="13" x14ac:dyDescent="0.15">
      <c r="A36" t="str">
        <f>CONCATENATE(B36,C36)</f>
        <v>NursesBretagne</v>
      </c>
      <c r="B36" s="1" t="s">
        <v>40</v>
      </c>
      <c r="C36" s="1" t="s">
        <v>29</v>
      </c>
      <c r="D36" s="1">
        <v>21</v>
      </c>
      <c r="E36" s="4">
        <v>1480</v>
      </c>
      <c r="F36" s="4">
        <v>90.686090482984199</v>
      </c>
      <c r="G36" s="4">
        <v>1570.68609048298</v>
      </c>
      <c r="H36" s="4">
        <v>74.794575737284902</v>
      </c>
      <c r="I36" s="5">
        <v>9.6926087086762003</v>
      </c>
      <c r="J36" s="3" t="s">
        <v>15</v>
      </c>
      <c r="K36" s="6">
        <v>1347.2726105059901</v>
      </c>
      <c r="L36" s="7">
        <f>K36-H36</f>
        <v>1272.4780347687051</v>
      </c>
      <c r="M36" t="e">
        <f>INDEX([1]Sheet3!$A$2:$I$22,MATCH(C36,[1]Sheet3!$A$2:$A$22,0),MATCH(B36,[1]Sheet3!$A$2:$I$2,0))</f>
        <v>#N/A</v>
      </c>
      <c r="N36">
        <f>VLOOKUP(A36,nb_practioners!$A:$D,4,FALSE)</f>
        <v>15</v>
      </c>
      <c r="O36" s="28" t="e">
        <f>N36/M36</f>
        <v>#N/A</v>
      </c>
      <c r="P36">
        <f t="shared" si="2"/>
        <v>277.06525735325999</v>
      </c>
    </row>
    <row r="37" spans="1:16" ht="13" x14ac:dyDescent="0.15">
      <c r="A37" t="str">
        <f>CONCATENATE(B37,C37)</f>
        <v>OsteopathsBretagne</v>
      </c>
      <c r="B37" s="1" t="s">
        <v>31</v>
      </c>
      <c r="C37" s="1" t="s">
        <v>29</v>
      </c>
      <c r="D37" s="1">
        <v>310</v>
      </c>
      <c r="E37" s="4">
        <v>10990</v>
      </c>
      <c r="F37" s="4">
        <v>1338.6994309392901</v>
      </c>
      <c r="G37" s="4">
        <v>12328.699430939199</v>
      </c>
      <c r="H37" s="4">
        <v>39.769998164320299</v>
      </c>
      <c r="I37" s="5">
        <v>11.447184818484001</v>
      </c>
      <c r="J37" s="3" t="s">
        <v>13</v>
      </c>
      <c r="K37" s="6">
        <v>1591.15868976928</v>
      </c>
      <c r="L37" s="7">
        <f>K37-H37</f>
        <v>1551.3886916049598</v>
      </c>
      <c r="M37">
        <f>VLOOKUP(C37,midwives!$A$1:$D$21,4,FALSE)</f>
        <v>397</v>
      </c>
      <c r="N37">
        <f>VLOOKUP(A37,nb_practioners!$A:$D,4,FALSE)</f>
        <v>641</v>
      </c>
      <c r="O37" s="28">
        <f>N37/M37</f>
        <v>1.614609571788413</v>
      </c>
      <c r="P37">
        <f t="shared" si="2"/>
        <v>320.69045053996001</v>
      </c>
    </row>
    <row r="38" spans="1:16" ht="13" x14ac:dyDescent="0.15">
      <c r="A38" t="str">
        <f>CONCATENATE(B38,C38)</f>
        <v>Other non-doctorsBretagne</v>
      </c>
      <c r="B38" s="1" t="s">
        <v>38</v>
      </c>
      <c r="C38" s="1" t="s">
        <v>29</v>
      </c>
      <c r="D38" s="1">
        <v>481</v>
      </c>
      <c r="E38" s="4">
        <v>13940</v>
      </c>
      <c r="F38" s="4">
        <v>2077.1433105864398</v>
      </c>
      <c r="G38" s="4">
        <v>16017.1433105864</v>
      </c>
      <c r="H38" s="4">
        <v>33.299674242383396</v>
      </c>
      <c r="I38" s="5">
        <v>10.231888765511799</v>
      </c>
      <c r="J38" s="3" t="s">
        <v>13</v>
      </c>
      <c r="K38" s="6">
        <v>1422.2325384061501</v>
      </c>
      <c r="L38" s="7">
        <f>K38-H38</f>
        <v>1388.9328641637667</v>
      </c>
      <c r="M38" t="e">
        <f>INDEX([1]Sheet3!$A$2:$I$22,MATCH(C38,[1]Sheet3!$A$2:$A$22,0),MATCH(B38,[1]Sheet3!$A$2:$I$2,0))</f>
        <v>#N/A</v>
      </c>
      <c r="N38">
        <f>VLOOKUP(A38,nb_practioners!$A:$D,4,FALSE)</f>
        <v>748</v>
      </c>
      <c r="O38" s="28" t="e">
        <f>N38/M38</f>
        <v>#N/A</v>
      </c>
      <c r="P38">
        <f t="shared" si="2"/>
        <v>320.69045053996001</v>
      </c>
    </row>
    <row r="39" spans="1:16" ht="13" x14ac:dyDescent="0.15">
      <c r="A39" t="str">
        <f>CONCATENATE(B39,C39)</f>
        <v>PediatriciansBretagne</v>
      </c>
      <c r="B39" s="1" t="s">
        <v>24</v>
      </c>
      <c r="C39" s="1" t="s">
        <v>29</v>
      </c>
      <c r="D39" s="1">
        <v>13</v>
      </c>
      <c r="E39" s="4">
        <v>4608</v>
      </c>
      <c r="F39" s="4">
        <v>56.139008394228298</v>
      </c>
      <c r="G39" s="4">
        <v>4664.1390083942197</v>
      </c>
      <c r="H39" s="4">
        <v>358.77992372263299</v>
      </c>
      <c r="I39" s="5">
        <v>11.9969978311315</v>
      </c>
      <c r="J39" s="3" t="s">
        <v>13</v>
      </c>
      <c r="K39" s="6">
        <v>1667.5826985272899</v>
      </c>
      <c r="L39" s="7">
        <f>K39-H39</f>
        <v>1308.802774804657</v>
      </c>
      <c r="M39">
        <f>VLOOKUP(C38,nurse!$A$1:$B$19,2,FALSE)</f>
        <v>7522</v>
      </c>
      <c r="N39">
        <f>VLOOKUP(A39,nb_practioners!$A:$D,4,FALSE)</f>
        <v>64</v>
      </c>
      <c r="O39" s="28">
        <f>N39/M39</f>
        <v>8.5083754320659406E-3</v>
      </c>
      <c r="P39">
        <f t="shared" si="2"/>
        <v>320.69045053996001</v>
      </c>
    </row>
    <row r="40" spans="1:16" ht="13" x14ac:dyDescent="0.15">
      <c r="A40" t="str">
        <f>CONCATENATE(B40,C40)</f>
        <v>PhysiotherapistsBretagne</v>
      </c>
      <c r="B40" s="1" t="s">
        <v>33</v>
      </c>
      <c r="C40" s="1" t="s">
        <v>29</v>
      </c>
      <c r="D40" s="1">
        <v>199</v>
      </c>
      <c r="E40" s="4">
        <v>9162</v>
      </c>
      <c r="F40" s="4">
        <v>859.35866695780305</v>
      </c>
      <c r="G40" s="4">
        <v>10021.3586669578</v>
      </c>
      <c r="H40" s="4">
        <v>50.358586266119602</v>
      </c>
      <c r="I40" s="5">
        <v>10.6624778637688</v>
      </c>
      <c r="J40" s="3" t="s">
        <v>13</v>
      </c>
      <c r="K40" s="6">
        <v>1482.08442306386</v>
      </c>
      <c r="L40" s="7">
        <f>K40-H40</f>
        <v>1431.7258367977404</v>
      </c>
      <c r="M40">
        <f>VLOOKUP(C39,nurse!$A$1:$B$19,2,FALSE)</f>
        <v>7522</v>
      </c>
      <c r="N40">
        <f>VLOOKUP(A40,nb_practioners!$A:$D,4,FALSE)</f>
        <v>376</v>
      </c>
      <c r="O40" s="28">
        <f>N40/M40</f>
        <v>4.99867056633874E-2</v>
      </c>
      <c r="P40">
        <f t="shared" si="2"/>
        <v>320.69045053996001</v>
      </c>
    </row>
    <row r="41" spans="1:16" ht="13" x14ac:dyDescent="0.15">
      <c r="A41" t="str">
        <f>CONCATENATE(B41,C41)</f>
        <v>PsychologistsBretagne</v>
      </c>
      <c r="B41" s="1" t="s">
        <v>36</v>
      </c>
      <c r="C41" s="1" t="s">
        <v>29</v>
      </c>
      <c r="D41" s="1">
        <v>335</v>
      </c>
      <c r="E41" s="4">
        <v>9290</v>
      </c>
      <c r="F41" s="4">
        <v>1446.6590624666501</v>
      </c>
      <c r="G41" s="4">
        <v>10736.659062466601</v>
      </c>
      <c r="H41" s="4">
        <v>32.049728544676498</v>
      </c>
      <c r="I41" s="5">
        <v>9.9910324141224809</v>
      </c>
      <c r="J41" s="3" t="s">
        <v>13</v>
      </c>
      <c r="K41" s="6">
        <v>1388.7535055630201</v>
      </c>
      <c r="L41" s="7">
        <f>K41-H41</f>
        <v>1356.7037770183435</v>
      </c>
      <c r="M41">
        <f>VLOOKUP(C40,nurse!$A$1:$B$19,2,FALSE)</f>
        <v>7522</v>
      </c>
      <c r="N41">
        <f>VLOOKUP(A41,nb_practioners!$A:$D,4,FALSE)</f>
        <v>434</v>
      </c>
      <c r="O41" s="28">
        <f>N41/M41</f>
        <v>5.7697420898697158E-2</v>
      </c>
      <c r="P41">
        <f t="shared" si="2"/>
        <v>320.69045053996001</v>
      </c>
    </row>
    <row r="42" spans="1:16" ht="13" x14ac:dyDescent="0.15">
      <c r="A42" t="str">
        <f>CONCATENATE(B42,C42)</f>
        <v>RadiologistsBretagne</v>
      </c>
      <c r="B42" s="1" t="s">
        <v>11</v>
      </c>
      <c r="C42" s="15" t="s">
        <v>29</v>
      </c>
      <c r="D42" s="1">
        <v>2</v>
      </c>
      <c r="E42" s="4">
        <v>5440</v>
      </c>
      <c r="F42" s="4">
        <v>8.6367705221889697</v>
      </c>
      <c r="G42" s="4">
        <v>5448.6367705221801</v>
      </c>
      <c r="H42" s="4">
        <v>2724.31838526109</v>
      </c>
      <c r="I42" s="5">
        <v>8.7572459518224992</v>
      </c>
      <c r="J42" s="3" t="s">
        <v>13</v>
      </c>
      <c r="K42" s="6">
        <v>2450.2895516406902</v>
      </c>
      <c r="L42" s="7">
        <f>K42-H42</f>
        <v>-274.02883362039984</v>
      </c>
      <c r="M42">
        <f>INDEX([1]Sheet3!$A$2:$I$22,MATCH(C42,[1]Sheet3!$A$2:$A$22,0),MATCH(B42,[1]Sheet3!$A$2:$I$2,0))</f>
        <v>262</v>
      </c>
      <c r="N42">
        <f>VLOOKUP(A42,nb_practioners!$A:$D,4,FALSE)</f>
        <v>5</v>
      </c>
      <c r="O42" s="28">
        <f>N42/M42</f>
        <v>1.9083969465648856E-2</v>
      </c>
      <c r="P42">
        <f t="shared" si="2"/>
        <v>320.69045053996001</v>
      </c>
    </row>
    <row r="43" spans="1:16" ht="13" x14ac:dyDescent="0.15">
      <c r="A43" t="str">
        <f>CONCATENATE(B43,C43)</f>
        <v>SurgeonsBretagne</v>
      </c>
      <c r="B43" s="1" t="s">
        <v>23</v>
      </c>
      <c r="C43" s="15" t="s">
        <v>29</v>
      </c>
      <c r="D43" s="1">
        <v>48</v>
      </c>
      <c r="E43" s="4">
        <v>7206</v>
      </c>
      <c r="F43" s="4">
        <v>207.282492532535</v>
      </c>
      <c r="G43" s="4">
        <v>7413.2824925325303</v>
      </c>
      <c r="H43" s="4">
        <v>154.44338526109399</v>
      </c>
      <c r="I43" s="5">
        <v>11.998866801241901</v>
      </c>
      <c r="J43" s="3" t="s">
        <v>13</v>
      </c>
      <c r="K43" s="6">
        <v>1667.8424853726201</v>
      </c>
      <c r="L43" s="7">
        <f>K43-H43</f>
        <v>1513.3991001115262</v>
      </c>
      <c r="M43">
        <f>VLOOKUP(C43,dentists!$A$1:$D$23,4,FALSE)</f>
        <v>1928</v>
      </c>
      <c r="N43">
        <f>VLOOKUP(A43,nb_practioners!$A:$D,4,FALSE)</f>
        <v>164</v>
      </c>
      <c r="O43" s="28">
        <f>N43/M43</f>
        <v>8.5062240663900418E-2</v>
      </c>
      <c r="P43">
        <f t="shared" si="2"/>
        <v>1103.0169411347001</v>
      </c>
    </row>
    <row r="44" spans="1:16" ht="13" x14ac:dyDescent="0.15">
      <c r="A44" t="str">
        <f>CONCATENATE(B44,C44)</f>
        <v>AnesthetistsCentre-Val de Loire</v>
      </c>
      <c r="B44" s="1" t="s">
        <v>35</v>
      </c>
      <c r="C44" s="1" t="s">
        <v>27</v>
      </c>
      <c r="D44" s="1">
        <v>2</v>
      </c>
      <c r="E44" s="4">
        <v>5154</v>
      </c>
      <c r="F44" s="4">
        <v>8.6367705221889697</v>
      </c>
      <c r="G44" s="4">
        <v>5162.6367705221801</v>
      </c>
      <c r="H44" s="4">
        <v>2581.31838526109</v>
      </c>
      <c r="I44" s="5">
        <v>11.190450798369801</v>
      </c>
      <c r="J44" s="3" t="s">
        <v>15</v>
      </c>
      <c r="K44" s="6">
        <v>1555.4726609734</v>
      </c>
      <c r="L44" s="7">
        <f>K44-H44</f>
        <v>-1025.84572428769</v>
      </c>
      <c r="M44">
        <f>INDEX([1]Sheet3!$A$2:$I$22,MATCH(C44,[1]Sheet3!$A$2:$A$22,0),MATCH(B44,[1]Sheet3!$A$2:$I$2,0))</f>
        <v>110</v>
      </c>
      <c r="N44">
        <f>VLOOKUP(A44,nb_practioners!$A:$D,4,FALSE)</f>
        <v>6</v>
      </c>
      <c r="O44" s="28">
        <f>N44/M44</f>
        <v>5.4545454545454543E-2</v>
      </c>
      <c r="P44">
        <f t="shared" si="2"/>
        <v>1103.0169411347001</v>
      </c>
    </row>
    <row r="45" spans="1:16" ht="13" x14ac:dyDescent="0.15">
      <c r="A45" t="str">
        <f>CONCATENATE(B45,C45)</f>
        <v>DentistsCentre-Val de Loire</v>
      </c>
      <c r="B45" s="1" t="s">
        <v>34</v>
      </c>
      <c r="C45" s="1" t="s">
        <v>27</v>
      </c>
      <c r="D45" s="1">
        <v>55</v>
      </c>
      <c r="E45" s="4">
        <v>4660</v>
      </c>
      <c r="F45" s="4">
        <v>237.511189360196</v>
      </c>
      <c r="G45" s="4">
        <v>4897.5111893601897</v>
      </c>
      <c r="H45" s="4">
        <v>89.045657988367196</v>
      </c>
      <c r="I45" s="5">
        <v>11.088786289006</v>
      </c>
      <c r="J45" s="3" t="s">
        <v>13</v>
      </c>
      <c r="K45" s="6">
        <v>1541.34129417184</v>
      </c>
      <c r="L45" s="7">
        <f>K45-H45</f>
        <v>1452.2956361834729</v>
      </c>
      <c r="M45" t="e">
        <f>INDEX([1]Sheet3!$A$2:$I$22,MATCH(C45,[1]Sheet3!$A$2:$A$22,0),MATCH(B45,[1]Sheet3!$A$2:$I$2,0))</f>
        <v>#N/A</v>
      </c>
      <c r="N45">
        <f>VLOOKUP(A45,nb_practioners!$A:$D,4,FALSE)</f>
        <v>146</v>
      </c>
      <c r="O45" s="28" t="e">
        <f>N45/M45</f>
        <v>#N/A</v>
      </c>
      <c r="P45">
        <f t="shared" si="2"/>
        <v>1103.0169411347001</v>
      </c>
    </row>
    <row r="46" spans="1:16" ht="13" x14ac:dyDescent="0.15">
      <c r="A46" t="str">
        <f>CONCATENATE(B46,C46)</f>
        <v>GPsCentre-Val de Loire</v>
      </c>
      <c r="B46" s="1" t="s">
        <v>18</v>
      </c>
      <c r="C46" s="1" t="s">
        <v>27</v>
      </c>
      <c r="D46" s="1">
        <v>146</v>
      </c>
      <c r="E46" s="4">
        <v>7854</v>
      </c>
      <c r="F46" s="4">
        <v>630.48424811979498</v>
      </c>
      <c r="G46" s="4">
        <v>8484.4842481197902</v>
      </c>
      <c r="H46" s="4">
        <v>58.112905809039603</v>
      </c>
      <c r="I46" s="5">
        <v>11.08968352682</v>
      </c>
      <c r="J46" s="3" t="s">
        <v>13</v>
      </c>
      <c r="K46" s="6">
        <v>1541.46601022798</v>
      </c>
      <c r="L46" s="7">
        <f>K46-H46</f>
        <v>1483.3531044189403</v>
      </c>
      <c r="M46">
        <f>INDEX([1]Sheet3!$A$2:$I$22,MATCH(C46,[1]Sheet3!$A$2:$A$22,0),MATCH(B46,[1]Sheet3!$A$2:$I$2,0))</f>
        <v>2035</v>
      </c>
      <c r="N46">
        <f>VLOOKUP(A46,nb_practioners!$A:$D,4,FALSE)</f>
        <v>468</v>
      </c>
      <c r="O46" s="28">
        <f>N46/M46</f>
        <v>0.22997542997542997</v>
      </c>
      <c r="P46">
        <f t="shared" si="2"/>
        <v>1103.0169411347001</v>
      </c>
    </row>
    <row r="47" spans="1:16" ht="13" x14ac:dyDescent="0.15">
      <c r="A47" t="str">
        <f>CONCATENATE(B47,C47)</f>
        <v>GynaecologistsCentre-Val de Loire</v>
      </c>
      <c r="B47" s="1" t="s">
        <v>26</v>
      </c>
      <c r="C47" s="1" t="s">
        <v>27</v>
      </c>
      <c r="D47" s="1">
        <v>24</v>
      </c>
      <c r="E47" s="4">
        <v>4716</v>
      </c>
      <c r="F47" s="4">
        <v>103.641246266267</v>
      </c>
      <c r="G47" s="4">
        <v>4819.6412462662602</v>
      </c>
      <c r="H47" s="4">
        <v>200.81838526109399</v>
      </c>
      <c r="I47" s="5">
        <v>11.999842843359501</v>
      </c>
      <c r="J47" s="3" t="s">
        <v>13</v>
      </c>
      <c r="K47" s="6">
        <v>1667.9781552269801</v>
      </c>
      <c r="L47" s="7">
        <f>K47-H47</f>
        <v>1467.1597699658862</v>
      </c>
      <c r="M47">
        <f>VLOOKUP(C47,midwives!$A$1:$D$21,4,FALSE)</f>
        <v>241</v>
      </c>
      <c r="N47">
        <f>VLOOKUP(A47,nb_practioners!$A:$D,4,FALSE)</f>
        <v>82</v>
      </c>
      <c r="O47" s="28">
        <f>N47/M47</f>
        <v>0.34024896265560167</v>
      </c>
      <c r="P47">
        <f t="shared" si="2"/>
        <v>1103.0169411347001</v>
      </c>
    </row>
    <row r="48" spans="1:16" ht="13" x14ac:dyDescent="0.15">
      <c r="A48" t="str">
        <f>CONCATENATE(B48,C48)</f>
        <v>MidwivesCentre-Val de Loire</v>
      </c>
      <c r="B48" s="1" t="s">
        <v>30</v>
      </c>
      <c r="C48" s="1" t="s">
        <v>27</v>
      </c>
      <c r="D48" s="1">
        <v>57</v>
      </c>
      <c r="E48" s="4">
        <v>5148</v>
      </c>
      <c r="F48" s="4">
        <v>246.14795988238501</v>
      </c>
      <c r="G48" s="4">
        <v>5394.1479598823798</v>
      </c>
      <c r="H48" s="4">
        <v>94.634174734778696</v>
      </c>
      <c r="I48" s="5">
        <v>11.9496155390498</v>
      </c>
      <c r="J48" s="3" t="s">
        <v>13</v>
      </c>
      <c r="K48" s="6">
        <v>1660.9965599279301</v>
      </c>
      <c r="L48" s="7">
        <f>K48-H48</f>
        <v>1566.3623851931513</v>
      </c>
      <c r="M48">
        <f>VLOOKUP(C48,midwives!$A$1:$D$21,4,FALSE)</f>
        <v>241</v>
      </c>
      <c r="N48">
        <f>VLOOKUP(A48,nb_practioners!$A:$D,4,FALSE)</f>
        <v>121</v>
      </c>
      <c r="O48" s="28">
        <f>N48/M48</f>
        <v>0.50207468879668049</v>
      </c>
      <c r="P48">
        <f t="shared" si="2"/>
        <v>1103.0169411347001</v>
      </c>
    </row>
    <row r="49" spans="1:16" ht="13" x14ac:dyDescent="0.15">
      <c r="B49" s="1" t="s">
        <v>17</v>
      </c>
      <c r="C49" s="1" t="s">
        <v>27</v>
      </c>
      <c r="D49" s="1">
        <v>119</v>
      </c>
      <c r="E49" s="4">
        <v>6816</v>
      </c>
      <c r="F49" s="4">
        <v>513.887846070244</v>
      </c>
      <c r="G49" s="4">
        <v>7329.8878460702399</v>
      </c>
      <c r="H49" s="4">
        <v>61.595696185464199</v>
      </c>
      <c r="I49" s="5">
        <v>11.9999065642617</v>
      </c>
      <c r="J49" s="3" t="s">
        <v>13</v>
      </c>
      <c r="K49" s="6">
        <v>1667.98701243237</v>
      </c>
      <c r="L49" s="7">
        <f>K49-H49</f>
        <v>1606.3913162469057</v>
      </c>
      <c r="M49">
        <f>VLOOKUP(C49,midwives!$A$1:$D$21,4,FALSE)</f>
        <v>241</v>
      </c>
      <c r="N49" t="e">
        <f>VLOOKUP(A49,nb_practioners!$A:$D,4,FALSE)</f>
        <v>#N/A</v>
      </c>
      <c r="O49" s="28" t="e">
        <f>N49/M49</f>
        <v>#N/A</v>
      </c>
      <c r="P49">
        <f t="shared" si="2"/>
        <v>1103.0169411347001</v>
      </c>
    </row>
    <row r="50" spans="1:16" ht="13" x14ac:dyDescent="0.15">
      <c r="A50" t="str">
        <f>CONCATENATE(B50,C50)</f>
        <v>NursesCentre-Val de Loire</v>
      </c>
      <c r="B50" s="1" t="s">
        <v>40</v>
      </c>
      <c r="C50" s="1" t="s">
        <v>27</v>
      </c>
      <c r="D50" s="1">
        <v>11</v>
      </c>
      <c r="E50" s="4">
        <v>850</v>
      </c>
      <c r="F50" s="4">
        <v>47.502237872039302</v>
      </c>
      <c r="G50" s="4">
        <v>897.50223787203902</v>
      </c>
      <c r="H50" s="4">
        <v>81.5911125338217</v>
      </c>
      <c r="I50" s="5">
        <v>10.3228788415751</v>
      </c>
      <c r="J50" s="3" t="s">
        <v>13</v>
      </c>
      <c r="K50" s="6">
        <v>1434.88015897894</v>
      </c>
      <c r="L50" s="7">
        <f>K50-H50</f>
        <v>1353.2890464451184</v>
      </c>
      <c r="M50">
        <f>VLOOKUP(C50,midwives!$A$1:$D$21,4,FALSE)</f>
        <v>241</v>
      </c>
      <c r="N50">
        <f>VLOOKUP(A50,nb_practioners!$A:$D,4,FALSE)</f>
        <v>19</v>
      </c>
      <c r="O50" s="28">
        <f>N50/M50</f>
        <v>7.8838174273858919E-2</v>
      </c>
      <c r="P50">
        <f t="shared" si="2"/>
        <v>1103.0169411347001</v>
      </c>
    </row>
    <row r="51" spans="1:16" ht="13" x14ac:dyDescent="0.15">
      <c r="A51" t="str">
        <f>CONCATENATE(B51,C51)</f>
        <v>OsteopathsCentre-Val de Loire</v>
      </c>
      <c r="B51" s="1" t="s">
        <v>31</v>
      </c>
      <c r="C51" s="1" t="s">
        <v>27</v>
      </c>
      <c r="D51" s="1">
        <v>133</v>
      </c>
      <c r="E51" s="4">
        <v>6190</v>
      </c>
      <c r="F51" s="4">
        <v>574.34523972556599</v>
      </c>
      <c r="G51" s="4">
        <v>6764.3452397255596</v>
      </c>
      <c r="H51" s="4">
        <v>50.859738644553097</v>
      </c>
      <c r="I51" s="5">
        <v>11.812023621332401</v>
      </c>
      <c r="J51" s="3" t="s">
        <v>13</v>
      </c>
      <c r="K51" s="6">
        <v>1641.8712833652</v>
      </c>
      <c r="L51" s="7">
        <f>K51-H51</f>
        <v>1591.011544720647</v>
      </c>
      <c r="M51" t="e">
        <f>INDEX([1]Sheet3!$A$2:$I$22,MATCH(C51,[1]Sheet3!$A$2:$A$22,0),MATCH(B51,[1]Sheet3!$A$2:$I$2,0))</f>
        <v>#N/A</v>
      </c>
      <c r="N51">
        <f>VLOOKUP(A51,nb_practioners!$A:$D,4,FALSE)</f>
        <v>338</v>
      </c>
      <c r="O51" s="28" t="e">
        <f>N51/M51</f>
        <v>#N/A</v>
      </c>
      <c r="P51">
        <f t="shared" si="2"/>
        <v>1061.5360460776701</v>
      </c>
    </row>
    <row r="52" spans="1:16" ht="13" x14ac:dyDescent="0.15">
      <c r="A52" t="str">
        <f>CONCATENATE(B52,C52)</f>
        <v>Other non-doctorsCentre-Val de Loire</v>
      </c>
      <c r="B52" s="1" t="s">
        <v>38</v>
      </c>
      <c r="C52" s="1" t="s">
        <v>27</v>
      </c>
      <c r="D52" s="1">
        <v>319</v>
      </c>
      <c r="E52" s="4">
        <v>10430</v>
      </c>
      <c r="F52" s="4">
        <v>1377.56489828914</v>
      </c>
      <c r="G52" s="4">
        <v>11807.5648982891</v>
      </c>
      <c r="H52" s="4">
        <v>37.014310025984699</v>
      </c>
      <c r="I52" s="5">
        <v>10.185090744272999</v>
      </c>
      <c r="J52" s="3" t="s">
        <v>13</v>
      </c>
      <c r="K52" s="6">
        <v>1415.72761345395</v>
      </c>
      <c r="L52" s="7">
        <f>K52-H52</f>
        <v>1378.7133034279652</v>
      </c>
      <c r="M52">
        <f>VLOOKUP(C51,nurse!$A$1:$B$19,2,FALSE)</f>
        <v>3028</v>
      </c>
      <c r="N52">
        <f>VLOOKUP(A52,nb_practioners!$A:$D,4,FALSE)</f>
        <v>495</v>
      </c>
      <c r="O52" s="28">
        <f>N52/M52</f>
        <v>0.16347424042272127</v>
      </c>
      <c r="P52">
        <f t="shared" si="2"/>
        <v>1061.5360460776701</v>
      </c>
    </row>
    <row r="53" spans="1:16" ht="13" x14ac:dyDescent="0.15">
      <c r="A53" t="str">
        <f>CONCATENATE(B53,C53)</f>
        <v>PediatriciansCentre-Val de Loire</v>
      </c>
      <c r="B53" s="1" t="s">
        <v>24</v>
      </c>
      <c r="C53" s="1" t="s">
        <v>27</v>
      </c>
      <c r="D53" s="1">
        <v>14</v>
      </c>
      <c r="E53" s="4">
        <v>5442</v>
      </c>
      <c r="F53" s="4">
        <v>60.457393655322797</v>
      </c>
      <c r="G53" s="4">
        <v>5502.4573936553197</v>
      </c>
      <c r="H53" s="4">
        <v>393.03267097537997</v>
      </c>
      <c r="I53" s="5">
        <v>11.601774310484</v>
      </c>
      <c r="J53" s="3" t="s">
        <v>13</v>
      </c>
      <c r="K53" s="6">
        <v>1612.6466291572799</v>
      </c>
      <c r="L53" s="7">
        <f>K53-H53</f>
        <v>1219.6139581819</v>
      </c>
      <c r="M53">
        <v>1043</v>
      </c>
      <c r="N53">
        <f>VLOOKUP(A53,nb_practioners!$A:$D,4,FALSE)</f>
        <v>38</v>
      </c>
      <c r="O53" s="28">
        <f>N53/M53</f>
        <v>3.6433365292425697E-2</v>
      </c>
      <c r="P53">
        <f t="shared" si="2"/>
        <v>1061.5360460776701</v>
      </c>
    </row>
    <row r="54" spans="1:16" ht="13" x14ac:dyDescent="0.15">
      <c r="A54" t="str">
        <f>CONCATENATE(B54,C54)</f>
        <v>PhysiotherapistsCentre-Val de Loire</v>
      </c>
      <c r="B54" s="1" t="s">
        <v>33</v>
      </c>
      <c r="C54" s="1" t="s">
        <v>27</v>
      </c>
      <c r="D54" s="1">
        <v>59</v>
      </c>
      <c r="E54" s="4">
        <v>4362</v>
      </c>
      <c r="F54" s="4">
        <v>254.78473040457399</v>
      </c>
      <c r="G54" s="4">
        <v>4616.7847304045699</v>
      </c>
      <c r="H54" s="4">
        <v>78.250588650924996</v>
      </c>
      <c r="I54" s="5">
        <v>11.7181396715864</v>
      </c>
      <c r="J54" s="3" t="s">
        <v>13</v>
      </c>
      <c r="K54" s="6">
        <v>1628.8214143505099</v>
      </c>
      <c r="L54" s="7">
        <f>K54-H54</f>
        <v>1550.5708256995849</v>
      </c>
      <c r="M54">
        <v>3740</v>
      </c>
      <c r="N54">
        <f>VLOOKUP(A54,nb_practioners!$A:$D,4,FALSE)</f>
        <v>86</v>
      </c>
      <c r="O54" s="28">
        <f>N54/M54</f>
        <v>2.2994652406417113E-2</v>
      </c>
      <c r="P54">
        <f t="shared" si="2"/>
        <v>1061.5360460776701</v>
      </c>
    </row>
    <row r="55" spans="1:16" ht="13" x14ac:dyDescent="0.15">
      <c r="A55" t="str">
        <f>CONCATENATE(B55,C55)</f>
        <v>PsychologistsCentre-Val de Loire</v>
      </c>
      <c r="B55" s="1" t="s">
        <v>36</v>
      </c>
      <c r="C55" s="1" t="s">
        <v>27</v>
      </c>
      <c r="D55" s="1">
        <v>211</v>
      </c>
      <c r="E55" s="4">
        <v>6360</v>
      </c>
      <c r="F55" s="4">
        <v>911.179290090937</v>
      </c>
      <c r="G55" s="4">
        <v>7271.1792900909304</v>
      </c>
      <c r="H55" s="4">
        <v>34.460565355881201</v>
      </c>
      <c r="I55" s="5">
        <v>9.3039863329059607</v>
      </c>
      <c r="J55" s="11" t="s">
        <v>13</v>
      </c>
      <c r="K55" s="6">
        <v>1293.2541002739199</v>
      </c>
      <c r="L55" s="7">
        <f>K55-H55</f>
        <v>1258.7935349180386</v>
      </c>
      <c r="M55">
        <v>3858</v>
      </c>
      <c r="N55">
        <f>VLOOKUP(A55,nb_practioners!$A:$D,4,FALSE)</f>
        <v>268</v>
      </c>
      <c r="O55" s="28">
        <f>N55/M55</f>
        <v>6.9466044582685335E-2</v>
      </c>
      <c r="P55">
        <f t="shared" si="2"/>
        <v>1061.5360460776701</v>
      </c>
    </row>
    <row r="56" spans="1:16" ht="13" x14ac:dyDescent="0.15">
      <c r="A56" t="str">
        <f>CONCATENATE(B56,C56)</f>
        <v>RadiologistsCentre-Val de Loire</v>
      </c>
      <c r="B56" s="11" t="s">
        <v>11</v>
      </c>
      <c r="C56" s="27" t="s">
        <v>27</v>
      </c>
      <c r="D56" s="1" t="e">
        <f>NA( )</f>
        <v>#N/A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/>
      <c r="L56" s="7">
        <f>K56-H56</f>
        <v>0</v>
      </c>
      <c r="M56">
        <v>2093</v>
      </c>
      <c r="N56">
        <f>VLOOKUP(A56,nb_practioners!$A:$D,4,FALSE)</f>
        <v>1</v>
      </c>
      <c r="O56" s="28">
        <f>N56/M56</f>
        <v>4.7778308647873863E-4</v>
      </c>
      <c r="P56">
        <f t="shared" si="2"/>
        <v>1157.0354513667703</v>
      </c>
    </row>
    <row r="57" spans="1:16" ht="13" x14ac:dyDescent="0.15">
      <c r="A57" t="str">
        <f>CONCATENATE(B57,C57)</f>
        <v>SurgeonsCentre-Val de Loire</v>
      </c>
      <c r="B57" s="1" t="s">
        <v>23</v>
      </c>
      <c r="C57" s="1" t="s">
        <v>27</v>
      </c>
      <c r="D57" s="1">
        <v>37</v>
      </c>
      <c r="E57" s="4">
        <v>4500</v>
      </c>
      <c r="F57" s="4">
        <v>159.78025466049601</v>
      </c>
      <c r="G57" s="4">
        <v>4659.7802546604898</v>
      </c>
      <c r="H57" s="4">
        <v>125.94000688271601</v>
      </c>
      <c r="I57" s="5">
        <v>11.1055005469879</v>
      </c>
      <c r="J57" s="3" t="s">
        <v>13</v>
      </c>
      <c r="K57" s="6">
        <v>1543.6645760313199</v>
      </c>
      <c r="L57" s="7">
        <f>K57-H57</f>
        <v>1417.7245691486039</v>
      </c>
      <c r="M57">
        <f>INDEX([1]Sheet3!$A$2:$I$22,MATCH(C57,[1]Sheet3!$A$2:$A$22,0),MATCH(B57,[1]Sheet3!$A$2:$I$2,0))</f>
        <v>241</v>
      </c>
      <c r="N57">
        <f>VLOOKUP(A57,nb_practioners!$A:$D,4,FALSE)</f>
        <v>126</v>
      </c>
      <c r="O57" s="28">
        <f>N57/M57</f>
        <v>0.52282157676348551</v>
      </c>
      <c r="P57">
        <f t="shared" si="2"/>
        <v>374.73291215845006</v>
      </c>
    </row>
    <row r="58" spans="1:16" ht="13" x14ac:dyDescent="0.15">
      <c r="A58" t="str">
        <f>CONCATENATE(B58,C58)</f>
        <v>AnesthetistsCorse</v>
      </c>
      <c r="B58" s="1" t="s">
        <v>35</v>
      </c>
      <c r="C58" s="1" t="s">
        <v>37</v>
      </c>
      <c r="D58" s="1">
        <v>1</v>
      </c>
      <c r="E58" s="4">
        <v>3852</v>
      </c>
      <c r="F58" s="4">
        <v>4.3183852610944804</v>
      </c>
      <c r="G58" s="4">
        <v>3856.31838526109</v>
      </c>
      <c r="H58" s="4">
        <v>3856.31838526109</v>
      </c>
      <c r="I58" s="5">
        <v>11.190450798369801</v>
      </c>
      <c r="J58" s="3" t="s">
        <v>15</v>
      </c>
      <c r="K58" s="6">
        <v>1555.4726609734</v>
      </c>
      <c r="L58" s="7">
        <f>K58-H58</f>
        <v>-2300.8457242876902</v>
      </c>
      <c r="M58">
        <f>VLOOKUP(C58,midwives!$A$1:$D$21,4,FALSE)</f>
        <v>33</v>
      </c>
      <c r="N58">
        <f>VLOOKUP(A58,nb_practioners!$A:$D,4,FALSE)</f>
        <v>3</v>
      </c>
      <c r="O58" s="28">
        <f>N58/M58</f>
        <v>9.0909090909090912E-2</v>
      </c>
      <c r="P58">
        <f t="shared" si="2"/>
        <v>374.73291215845006</v>
      </c>
    </row>
    <row r="59" spans="1:16" ht="13" x14ac:dyDescent="0.15">
      <c r="A59" t="str">
        <f>CONCATENATE(B59,C59)</f>
        <v>DentistsCorse</v>
      </c>
      <c r="B59" s="1" t="s">
        <v>34</v>
      </c>
      <c r="C59" s="1" t="s">
        <v>37</v>
      </c>
      <c r="D59" s="1">
        <v>10</v>
      </c>
      <c r="E59" s="4">
        <v>5070</v>
      </c>
      <c r="F59" s="4">
        <v>43.183852610944797</v>
      </c>
      <c r="G59" s="4">
        <v>5113.1838526109404</v>
      </c>
      <c r="H59" s="4">
        <v>511.31838526109402</v>
      </c>
      <c r="I59" s="5">
        <v>7.8174301858548398</v>
      </c>
      <c r="J59" s="3" t="s">
        <v>13</v>
      </c>
      <c r="K59" s="6">
        <v>1086.62279583382</v>
      </c>
      <c r="L59" s="7">
        <f>K59-H59</f>
        <v>575.30441057272594</v>
      </c>
      <c r="M59">
        <f>VLOOKUP(C59,midwives!$A$1:$D$21,4,FALSE)</f>
        <v>33</v>
      </c>
      <c r="N59">
        <f>VLOOKUP(A59,nb_practioners!$A:$D,4,FALSE)</f>
        <v>23</v>
      </c>
      <c r="O59" s="28">
        <f>N59/M59</f>
        <v>0.69696969696969702</v>
      </c>
      <c r="P59">
        <f t="shared" si="2"/>
        <v>374.73291215845006</v>
      </c>
    </row>
    <row r="60" spans="1:16" ht="13" x14ac:dyDescent="0.15">
      <c r="A60" t="str">
        <f>CONCATENATE(B60,C60)</f>
        <v>GPsCorse</v>
      </c>
      <c r="B60" s="1" t="s">
        <v>18</v>
      </c>
      <c r="C60" s="1" t="s">
        <v>37</v>
      </c>
      <c r="D60" s="1">
        <v>15</v>
      </c>
      <c r="E60" s="4">
        <v>3780</v>
      </c>
      <c r="F60" s="4">
        <v>64.775778916417295</v>
      </c>
      <c r="G60" s="4">
        <v>3844.7757789164102</v>
      </c>
      <c r="H60" s="4">
        <v>256.31838526109402</v>
      </c>
      <c r="I60" s="5">
        <v>11.126608272310699</v>
      </c>
      <c r="J60" s="3" t="s">
        <v>13</v>
      </c>
      <c r="K60" s="6">
        <v>1546.59854985118</v>
      </c>
      <c r="L60" s="7">
        <f>K60-H60</f>
        <v>1290.2801645900859</v>
      </c>
      <c r="M60">
        <f>VLOOKUP(C60,midwives!$A$1:$D$21,4,FALSE)</f>
        <v>33</v>
      </c>
      <c r="N60">
        <f>VLOOKUP(A60,nb_practioners!$A:$D,4,FALSE)</f>
        <v>49</v>
      </c>
      <c r="O60" s="28">
        <f>N60/M60</f>
        <v>1.4848484848484849</v>
      </c>
      <c r="P60">
        <f t="shared" si="2"/>
        <v>581.36421659855</v>
      </c>
    </row>
    <row r="61" spans="1:16" ht="13" x14ac:dyDescent="0.15">
      <c r="A61" t="str">
        <f>CONCATENATE(B61,C61)</f>
        <v>GynaecologistsCorse</v>
      </c>
      <c r="B61" s="1" t="s">
        <v>26</v>
      </c>
      <c r="C61" s="1" t="s">
        <v>37</v>
      </c>
      <c r="D61" s="1">
        <v>1</v>
      </c>
      <c r="E61" s="4">
        <v>1290</v>
      </c>
      <c r="F61" s="4">
        <v>4.3183852610944804</v>
      </c>
      <c r="G61" s="4">
        <v>1294.31838526109</v>
      </c>
      <c r="H61" s="4">
        <v>1294.31838526109</v>
      </c>
      <c r="I61" s="5">
        <v>11.979825643353299</v>
      </c>
      <c r="J61" s="3" t="s">
        <v>15</v>
      </c>
      <c r="K61" s="6">
        <v>1665.1957644260999</v>
      </c>
      <c r="L61" s="7">
        <f>K61-H61</f>
        <v>370.87737916500987</v>
      </c>
      <c r="M61">
        <f>INDEX([1]Sheet3!$A$2:$I$22,MATCH(C61,[1]Sheet3!$A$2:$A$22,0),MATCH(B61,[1]Sheet3!$A$2:$I$2,0))</f>
        <v>21</v>
      </c>
      <c r="N61">
        <f>VLOOKUP(A61,nb_practioners!$A:$D,4,FALSE)</f>
        <v>10</v>
      </c>
      <c r="O61" s="28">
        <f>N61/M61</f>
        <v>0.47619047619047616</v>
      </c>
      <c r="P61">
        <f t="shared" si="2"/>
        <v>581.36421659855</v>
      </c>
    </row>
    <row r="62" spans="1:16" ht="13" x14ac:dyDescent="0.15">
      <c r="A62" t="str">
        <f>CONCATENATE(B62,C62)</f>
        <v>MidwivesCorse</v>
      </c>
      <c r="B62" s="1" t="s">
        <v>30</v>
      </c>
      <c r="C62" s="15" t="s">
        <v>37</v>
      </c>
      <c r="D62" s="1">
        <v>9</v>
      </c>
      <c r="E62" s="4">
        <v>4860</v>
      </c>
      <c r="F62" s="4">
        <v>38.865467349850398</v>
      </c>
      <c r="G62" s="4">
        <v>4898.8654673498504</v>
      </c>
      <c r="H62" s="4">
        <v>544.31838526109402</v>
      </c>
      <c r="I62" s="5">
        <v>11.263686846555601</v>
      </c>
      <c r="J62" s="3" t="s">
        <v>13</v>
      </c>
      <c r="K62" s="6">
        <v>1565.6524716712199</v>
      </c>
      <c r="L62" s="7">
        <f>K62-H62</f>
        <v>1021.3340864101259</v>
      </c>
      <c r="M62" t="e">
        <f>INDEX([1]Sheet3!$A$2:$I$22,MATCH(C62,[1]Sheet3!$A$2:$A$22,0),MATCH(B62,[1]Sheet3!$A$2:$I$2,0))</f>
        <v>#N/A</v>
      </c>
      <c r="N62">
        <f>VLOOKUP(A62,nb_practioners!$A:$D,4,FALSE)</f>
        <v>10</v>
      </c>
      <c r="O62" s="28" t="e">
        <f>N62/M62</f>
        <v>#N/A</v>
      </c>
      <c r="P62">
        <f t="shared" si="2"/>
        <v>581.36421659855</v>
      </c>
    </row>
    <row r="63" spans="1:16" ht="13" x14ac:dyDescent="0.15">
      <c r="A63" t="str">
        <f>CONCATENATE(B63,C63)</f>
        <v>Non-surgical specialistsCorse</v>
      </c>
      <c r="B63" s="1" t="s">
        <v>17</v>
      </c>
      <c r="C63" s="1" t="s">
        <v>37</v>
      </c>
      <c r="D63" s="1">
        <v>15</v>
      </c>
      <c r="E63" s="4">
        <v>5628</v>
      </c>
      <c r="F63" s="4">
        <v>64.775778916417295</v>
      </c>
      <c r="G63" s="4">
        <v>5692.7757789164098</v>
      </c>
      <c r="H63" s="4">
        <v>379.51838526109401</v>
      </c>
      <c r="I63" s="5">
        <v>10.3348179068874</v>
      </c>
      <c r="J63" s="3" t="s">
        <v>13</v>
      </c>
      <c r="K63" s="6">
        <v>1436.53968905735</v>
      </c>
      <c r="L63" s="7">
        <f>K63-H63</f>
        <v>1057.021303796256</v>
      </c>
      <c r="M63">
        <f>INDEX([1]Sheet3!$A$2:$I$22,MATCH(C63,[1]Sheet3!$A$2:$A$22,0),MATCH(B63,[1]Sheet3!$A$2:$I$2,0))</f>
        <v>115</v>
      </c>
      <c r="N63">
        <f>VLOOKUP(A63,nb_practioners!$A:$D,4,FALSE)</f>
        <v>47</v>
      </c>
      <c r="O63" s="28">
        <f>N63/M63</f>
        <v>0.40869565217391307</v>
      </c>
      <c r="P63">
        <f t="shared" si="2"/>
        <v>581.36421659855</v>
      </c>
    </row>
    <row r="64" spans="1:16" ht="13" x14ac:dyDescent="0.15">
      <c r="A64" t="str">
        <f>CONCATENATE(B64,C64)</f>
        <v>NursesCorse</v>
      </c>
      <c r="B64" s="1" t="s">
        <v>40</v>
      </c>
      <c r="C64" s="1" t="s">
        <v>37</v>
      </c>
      <c r="D64" s="1">
        <v>6</v>
      </c>
      <c r="E64" s="4">
        <v>380</v>
      </c>
      <c r="F64" s="4">
        <v>25.9103115665669</v>
      </c>
      <c r="G64" s="4">
        <v>405.91031156656601</v>
      </c>
      <c r="H64" s="4">
        <v>67.651718594427805</v>
      </c>
      <c r="I64" s="5">
        <v>9.6926087086762003</v>
      </c>
      <c r="J64" s="3" t="s">
        <v>15</v>
      </c>
      <c r="K64" s="6">
        <v>1347.2726105059901</v>
      </c>
      <c r="L64" s="7">
        <f>K64-H64</f>
        <v>1279.6208919115622</v>
      </c>
      <c r="M64" t="e">
        <f>INDEX([1]Sheet3!$A$2:$I$22,MATCH(C64,[1]Sheet3!$A$2:$A$22,0),MATCH(B64,[1]Sheet3!$A$2:$I$2,0))</f>
        <v>#N/A</v>
      </c>
      <c r="N64">
        <f>VLOOKUP(A64,nb_practioners!$A:$D,4,FALSE)</f>
        <v>6</v>
      </c>
      <c r="O64" s="28" t="e">
        <f>N64/M64</f>
        <v>#N/A</v>
      </c>
      <c r="P64">
        <f t="shared" si="2"/>
        <v>578.57296859227995</v>
      </c>
    </row>
    <row r="65" spans="1:16" ht="13" x14ac:dyDescent="0.15">
      <c r="A65" t="str">
        <f>CONCATENATE(B65,C65)</f>
        <v>OsteopathsCorse</v>
      </c>
      <c r="B65" s="1" t="s">
        <v>31</v>
      </c>
      <c r="C65" s="1" t="s">
        <v>37</v>
      </c>
      <c r="D65" s="1">
        <v>29</v>
      </c>
      <c r="E65" s="4">
        <v>2560</v>
      </c>
      <c r="F65" s="4">
        <v>125.23317257174</v>
      </c>
      <c r="G65" s="4">
        <v>2685.2331725717399</v>
      </c>
      <c r="H65" s="4">
        <v>92.59424733006</v>
      </c>
      <c r="I65" s="5">
        <v>10.9255608189578</v>
      </c>
      <c r="J65" s="3" t="s">
        <v>13</v>
      </c>
      <c r="K65" s="6">
        <v>1518.6529538351299</v>
      </c>
      <c r="L65" s="7">
        <f>K65-H65</f>
        <v>1426.0587065050699</v>
      </c>
      <c r="M65">
        <f>VLOOKUP(C64,nurse!$A$1:$B$19,2,FALSE)</f>
        <v>1839</v>
      </c>
      <c r="N65">
        <f>VLOOKUP(A65,nb_practioners!$A:$D,4,FALSE)</f>
        <v>50</v>
      </c>
      <c r="O65" s="28">
        <f>N65/M65</f>
        <v>2.7188689505165852E-2</v>
      </c>
      <c r="P65">
        <f t="shared" si="2"/>
        <v>578.57296859227995</v>
      </c>
    </row>
    <row r="66" spans="1:16" ht="13" x14ac:dyDescent="0.15">
      <c r="A66" t="str">
        <f>CONCATENATE(B66,C66)</f>
        <v>Other non-doctorsCorse</v>
      </c>
      <c r="B66" s="1" t="s">
        <v>38</v>
      </c>
      <c r="C66" s="1" t="s">
        <v>37</v>
      </c>
      <c r="D66" s="1">
        <v>52</v>
      </c>
      <c r="E66" s="4">
        <v>3140</v>
      </c>
      <c r="F66" s="4">
        <v>224.55603357691299</v>
      </c>
      <c r="G66" s="4">
        <v>3364.5560335769101</v>
      </c>
      <c r="H66" s="4">
        <v>64.703000645709807</v>
      </c>
      <c r="I66" s="5">
        <v>9.0641939206781004</v>
      </c>
      <c r="J66" s="3" t="s">
        <v>13</v>
      </c>
      <c r="K66" s="6">
        <v>1259.9229549742499</v>
      </c>
      <c r="L66" s="7">
        <f>K66-H66</f>
        <v>1195.2199543285401</v>
      </c>
      <c r="M66">
        <v>6522</v>
      </c>
      <c r="N66">
        <f>VLOOKUP(A66,nb_practioners!$A:$D,4,FALSE)</f>
        <v>55</v>
      </c>
      <c r="O66" s="28">
        <f>N66/M66</f>
        <v>8.4329960134927936E-3</v>
      </c>
      <c r="P66">
        <f t="shared" si="2"/>
        <v>578.57296859227995</v>
      </c>
    </row>
    <row r="67" spans="1:16" ht="13" x14ac:dyDescent="0.15">
      <c r="A67" t="str">
        <f>CONCATENATE(B67,C67)</f>
        <v>PediatriciansCorse</v>
      </c>
      <c r="B67" s="1" t="s">
        <v>24</v>
      </c>
      <c r="C67" s="15" t="s">
        <v>37</v>
      </c>
      <c r="D67" s="1">
        <v>2</v>
      </c>
      <c r="E67" s="4">
        <v>1290</v>
      </c>
      <c r="F67" s="4">
        <v>8.6367705221889697</v>
      </c>
      <c r="G67" s="4">
        <v>1298.6367705221801</v>
      </c>
      <c r="H67" s="4">
        <v>649.31838526109402</v>
      </c>
      <c r="I67" s="5">
        <v>11.8889925686781</v>
      </c>
      <c r="J67" s="3" t="s">
        <v>15</v>
      </c>
      <c r="K67" s="6">
        <v>1652.56996704626</v>
      </c>
      <c r="L67" s="7">
        <f>K67-H67</f>
        <v>1003.251581785166</v>
      </c>
      <c r="M67">
        <f>VLOOKUP(C67,'non-doctor'!$A$1:$E$21,5,FALSE)</f>
        <v>206</v>
      </c>
      <c r="N67">
        <f>VLOOKUP(A67,nb_practioners!$A:$D,4,FALSE)</f>
        <v>1</v>
      </c>
      <c r="O67" s="28">
        <f>N67/M67</f>
        <v>4.8543689320388345E-3</v>
      </c>
      <c r="P67">
        <f t="shared" si="2"/>
        <v>578.57296859227995</v>
      </c>
    </row>
    <row r="68" spans="1:16" ht="13" x14ac:dyDescent="0.15">
      <c r="A68" t="str">
        <f>CONCATENATE(B68,C68)</f>
        <v>PhysiotherapistsCorse</v>
      </c>
      <c r="B68" s="1" t="s">
        <v>33</v>
      </c>
      <c r="C68" s="1" t="s">
        <v>37</v>
      </c>
      <c r="D68" s="1">
        <v>14</v>
      </c>
      <c r="E68" s="4">
        <v>3690</v>
      </c>
      <c r="F68" s="4">
        <v>60.457393655322797</v>
      </c>
      <c r="G68" s="4">
        <v>3750.4573936553202</v>
      </c>
      <c r="H68" s="4">
        <v>267.88981383252298</v>
      </c>
      <c r="I68" s="5">
        <v>10.312848270542601</v>
      </c>
      <c r="J68" s="3" t="s">
        <v>13</v>
      </c>
      <c r="K68" s="6">
        <v>1433.4859096054299</v>
      </c>
      <c r="L68" s="7">
        <f>K68-H68</f>
        <v>1165.5960957729069</v>
      </c>
      <c r="M68">
        <f>VLOOKUP(C68,'non-doctor'!$A$1:$E$21,5,FALSE)</f>
        <v>206</v>
      </c>
      <c r="N68">
        <f>VLOOKUP(A68,nb_practioners!$A:$D,4,FALSE)</f>
        <v>15</v>
      </c>
      <c r="O68" s="28">
        <f>N68/M68</f>
        <v>7.281553398058252E-2</v>
      </c>
      <c r="P68">
        <f t="shared" si="2"/>
        <v>578.57296859227995</v>
      </c>
    </row>
    <row r="69" spans="1:16" ht="13" x14ac:dyDescent="0.15">
      <c r="A69" t="str">
        <f>CONCATENATE(B69,C69)</f>
        <v>PsychologistsCorse</v>
      </c>
      <c r="B69" s="1" t="s">
        <v>36</v>
      </c>
      <c r="C69" s="1" t="s">
        <v>37</v>
      </c>
      <c r="D69" s="1">
        <v>15</v>
      </c>
      <c r="E69" s="4">
        <v>2640</v>
      </c>
      <c r="F69" s="4">
        <v>64.775778916417295</v>
      </c>
      <c r="G69" s="4">
        <v>2704.7757789164102</v>
      </c>
      <c r="H69" s="4">
        <v>180.31838526109399</v>
      </c>
      <c r="I69" s="5">
        <v>7.9669841000154902</v>
      </c>
      <c r="J69" s="11" t="s">
        <v>13</v>
      </c>
      <c r="K69" s="6">
        <v>1107.4107899021501</v>
      </c>
      <c r="L69" s="7">
        <f>K69-H69</f>
        <v>927.09240464105608</v>
      </c>
      <c r="M69">
        <f>VLOOKUP(C69,'non-doctor'!$A$1:$E$21,5,FALSE)</f>
        <v>206</v>
      </c>
      <c r="N69">
        <f>VLOOKUP(A69,nb_practioners!$A:$D,4,FALSE)</f>
        <v>18</v>
      </c>
      <c r="O69" s="28">
        <f>N69/M69</f>
        <v>8.7378640776699032E-2</v>
      </c>
      <c r="P69">
        <f t="shared" si="2"/>
        <v>578.57296859227995</v>
      </c>
    </row>
    <row r="70" spans="1:16" ht="13" x14ac:dyDescent="0.15">
      <c r="A70" t="str">
        <f>CONCATENATE(B70,C70)</f>
        <v>RadiologistsCorse</v>
      </c>
      <c r="B70" s="11" t="s">
        <v>11</v>
      </c>
      <c r="C70" s="27" t="s">
        <v>37</v>
      </c>
      <c r="D70" s="1" t="e">
        <f>NA( )</f>
        <v>#N/A</v>
      </c>
      <c r="E70" s="4"/>
      <c r="F70" s="4"/>
      <c r="G70" s="4"/>
      <c r="H70" s="4"/>
      <c r="I70" s="4"/>
      <c r="J70" s="4"/>
      <c r="K70" s="4"/>
      <c r="L70" s="7">
        <f>K70-H70</f>
        <v>0</v>
      </c>
      <c r="M70">
        <f>VLOOKUP(C70,'non-doctor'!$A$1:$E$21,5,FALSE)</f>
        <v>206</v>
      </c>
      <c r="N70" t="e">
        <f>VLOOKUP(A70,nb_practioners!$A:$D,4,FALSE)</f>
        <v>#N/A</v>
      </c>
      <c r="O70" s="28" t="e">
        <f>N70/M70</f>
        <v>#N/A</v>
      </c>
      <c r="P70">
        <f t="shared" si="2"/>
        <v>578.57296859227995</v>
      </c>
    </row>
    <row r="71" spans="1:16" ht="13" x14ac:dyDescent="0.15">
      <c r="A71" t="str">
        <f>CONCATENATE(B71,C71)</f>
        <v>SurgeonsCorse</v>
      </c>
      <c r="B71" s="1" t="s">
        <v>23</v>
      </c>
      <c r="C71" s="15" t="s">
        <v>37</v>
      </c>
      <c r="D71" s="1">
        <v>3</v>
      </c>
      <c r="E71" s="4">
        <v>690</v>
      </c>
      <c r="F71" s="4">
        <v>12.9551557832834</v>
      </c>
      <c r="G71" s="4">
        <v>702.95515578328298</v>
      </c>
      <c r="H71" s="4">
        <v>234.31838526109399</v>
      </c>
      <c r="I71" s="5">
        <v>10.3758426302608</v>
      </c>
      <c r="J71" s="11" t="s">
        <v>13</v>
      </c>
      <c r="K71" s="6">
        <v>1442.2421256062501</v>
      </c>
      <c r="L71" s="7">
        <f>K71-H71</f>
        <v>1207.9237403451561</v>
      </c>
      <c r="M71">
        <f>INDEX([1]Sheet3!$A$2:$I$22,MATCH(C71,[1]Sheet3!$A$2:$A$22,0),MATCH(B71,[1]Sheet3!$A$2:$I$2,0))</f>
        <v>37</v>
      </c>
      <c r="N71">
        <f>VLOOKUP(A71,nb_practioners!$A:$D,4,FALSE)</f>
        <v>17</v>
      </c>
      <c r="O71" s="28">
        <f>N71/M71</f>
        <v>0.45945945945945948</v>
      </c>
      <c r="P71">
        <f t="shared" si="2"/>
        <v>578.57296859227995</v>
      </c>
    </row>
    <row r="72" spans="1:16" ht="15.75" customHeight="1" x14ac:dyDescent="0.15">
      <c r="A72" t="str">
        <f>CONCATENATE(B72,C72)</f>
        <v>AnesthetistsDOM-TOM</v>
      </c>
      <c r="B72" s="11" t="s">
        <v>35</v>
      </c>
      <c r="C72" s="27" t="s">
        <v>39</v>
      </c>
      <c r="D72" s="1" t="e">
        <f>NA( )</f>
        <v>#N/A</v>
      </c>
      <c r="E72" s="4" t="e">
        <f>NA( )</f>
        <v>#N/A</v>
      </c>
      <c r="F72" s="4" t="e">
        <f>NA( )</f>
        <v>#N/A</v>
      </c>
      <c r="G72" s="4" t="e">
        <f>NA( )</f>
        <v>#N/A</v>
      </c>
      <c r="H72" s="4" t="e">
        <f>NA( )</f>
        <v>#N/A</v>
      </c>
      <c r="I72" s="4" t="e">
        <f>NA( )</f>
        <v>#N/A</v>
      </c>
      <c r="J72" s="4" t="e">
        <f>NA( )</f>
        <v>#N/A</v>
      </c>
      <c r="K72" s="4" t="e">
        <f>NA( )</f>
        <v>#N/A</v>
      </c>
      <c r="L72" s="7" t="e">
        <f>K72-H72</f>
        <v>#N/A</v>
      </c>
      <c r="M72">
        <f>INDEX([1]Sheet3!$A$2:$I$22,MATCH(C72,[1]Sheet3!$A$2:$A$22,0),MATCH(B72,[1]Sheet3!$A$2:$I$2,0))</f>
        <v>82</v>
      </c>
      <c r="N72" t="e">
        <f>VLOOKUP(A72,nb_practioners!$A:$D,4,FALSE)</f>
        <v>#N/A</v>
      </c>
      <c r="O72" s="28" t="e">
        <f>N72/M72</f>
        <v>#N/A</v>
      </c>
      <c r="P72">
        <f t="shared" si="2"/>
        <v>578.57296859227995</v>
      </c>
    </row>
    <row r="73" spans="1:16" ht="13" x14ac:dyDescent="0.15">
      <c r="A73" t="str">
        <f>CONCATENATE(B73,C73)</f>
        <v>DentistsDOM-TOM</v>
      </c>
      <c r="B73" s="1" t="s">
        <v>34</v>
      </c>
      <c r="C73" s="1" t="s">
        <v>39</v>
      </c>
      <c r="D73" s="1">
        <v>14</v>
      </c>
      <c r="E73" s="4">
        <v>5360</v>
      </c>
      <c r="F73" s="4">
        <v>60.457393655322797</v>
      </c>
      <c r="G73" s="4">
        <v>5420.4573936553197</v>
      </c>
      <c r="H73" s="4">
        <v>387.17552811823703</v>
      </c>
      <c r="I73" s="5">
        <v>10.4628695925099</v>
      </c>
      <c r="J73" s="3" t="s">
        <v>15</v>
      </c>
      <c r="K73" s="6">
        <v>1454.3388733588799</v>
      </c>
      <c r="L73" s="7">
        <f>K73-H73</f>
        <v>1067.1633452406429</v>
      </c>
      <c r="M73" t="e">
        <f>INDEX([1]Sheet3!$A$2:$I$22,MATCH(C73,[1]Sheet3!$A$2:$A$22,0),MATCH(B73,[1]Sheet3!$A$2:$I$2,0))</f>
        <v>#N/A</v>
      </c>
      <c r="N73">
        <f>VLOOKUP(A73,nb_practioners!$A:$D,4,FALSE)</f>
        <v>19</v>
      </c>
      <c r="O73" s="28" t="e">
        <f>N73/M73</f>
        <v>#N/A</v>
      </c>
      <c r="P73" t="e">
        <f t="shared" si="2"/>
        <v>#N/A</v>
      </c>
    </row>
    <row r="74" spans="1:16" ht="13" x14ac:dyDescent="0.15">
      <c r="A74" t="str">
        <f>CONCATENATE(B74,C74)</f>
        <v>GPsDOM-TOM</v>
      </c>
      <c r="B74" s="1" t="s">
        <v>18</v>
      </c>
      <c r="C74" s="1" t="s">
        <v>39</v>
      </c>
      <c r="D74" s="1">
        <v>32</v>
      </c>
      <c r="E74" s="4">
        <v>4236</v>
      </c>
      <c r="F74" s="4">
        <v>138.188328355023</v>
      </c>
      <c r="G74" s="4">
        <v>4374.1883283550196</v>
      </c>
      <c r="H74" s="4">
        <v>136.69338526109399</v>
      </c>
      <c r="I74" s="5">
        <v>9.1924098085463495</v>
      </c>
      <c r="J74" s="3" t="s">
        <v>13</v>
      </c>
      <c r="K74" s="6">
        <v>1277.7449633879401</v>
      </c>
      <c r="L74" s="7">
        <f>K74-H74</f>
        <v>1141.0515781268462</v>
      </c>
      <c r="M74">
        <f>INDEX([1]Sheet3!$A$2:$I$22,MATCH(C74,[1]Sheet3!$A$2:$A$22,0),MATCH(B74,[1]Sheet3!$A$2:$I$2,0))</f>
        <v>1911</v>
      </c>
      <c r="N74">
        <f>VLOOKUP(A74,nb_practioners!$A:$D,4,FALSE)</f>
        <v>45</v>
      </c>
      <c r="O74" s="28">
        <f>N74/M74</f>
        <v>2.3547880690737835E-2</v>
      </c>
      <c r="P74" t="e">
        <f t="shared" si="2"/>
        <v>#N/A</v>
      </c>
    </row>
    <row r="75" spans="1:16" ht="13" x14ac:dyDescent="0.15">
      <c r="A75" t="str">
        <f>CONCATENATE(B75,C75)</f>
        <v>GynaecologistsDOM-TOM</v>
      </c>
      <c r="B75" s="1" t="s">
        <v>26</v>
      </c>
      <c r="C75" s="1" t="s">
        <v>39</v>
      </c>
      <c r="D75" s="1">
        <v>7</v>
      </c>
      <c r="E75" s="4">
        <v>3162</v>
      </c>
      <c r="F75" s="4">
        <v>30.228696827661398</v>
      </c>
      <c r="G75" s="4">
        <v>3192.2286968276599</v>
      </c>
      <c r="H75" s="4">
        <v>456.03267097537997</v>
      </c>
      <c r="I75" s="5">
        <v>11.979825643353299</v>
      </c>
      <c r="J75" s="3" t="s">
        <v>15</v>
      </c>
      <c r="K75" s="6">
        <v>1665.1957644260999</v>
      </c>
      <c r="L75" s="7">
        <f>K75-H75</f>
        <v>1209.16309345072</v>
      </c>
      <c r="M75">
        <f>VLOOKUP(C74,nurse!$A$1:$B$19,2,FALSE)</f>
        <v>7202</v>
      </c>
      <c r="N75">
        <f>VLOOKUP(A75,nb_practioners!$A:$D,4,FALSE)</f>
        <v>13</v>
      </c>
      <c r="O75" s="28">
        <f>N75/M75</f>
        <v>1.8050541516245488E-3</v>
      </c>
      <c r="P75" t="e">
        <f t="shared" si="2"/>
        <v>#N/A</v>
      </c>
    </row>
    <row r="76" spans="1:16" ht="13" x14ac:dyDescent="0.15">
      <c r="A76" t="str">
        <f>CONCATENATE(B76,C76)</f>
        <v>MidwivesDOM-TOM</v>
      </c>
      <c r="B76" s="1" t="s">
        <v>30</v>
      </c>
      <c r="C76" s="1" t="s">
        <v>39</v>
      </c>
      <c r="D76" s="1">
        <v>2</v>
      </c>
      <c r="E76" s="4">
        <v>690</v>
      </c>
      <c r="F76" s="4">
        <v>8.6367705221889697</v>
      </c>
      <c r="G76" s="4">
        <v>698.63677052218895</v>
      </c>
      <c r="H76" s="4">
        <v>349.31838526109402</v>
      </c>
      <c r="I76" s="5">
        <v>11.5855705004439</v>
      </c>
      <c r="J76" s="3" t="s">
        <v>15</v>
      </c>
      <c r="K76" s="6">
        <v>1610.3942995617101</v>
      </c>
      <c r="L76" s="7">
        <f>K76-H76</f>
        <v>1261.0759143006162</v>
      </c>
      <c r="M76">
        <f>VLOOKUP(C75,nurse!$A$1:$B$19,2,FALSE)</f>
        <v>7202</v>
      </c>
      <c r="N76">
        <f>VLOOKUP(A76,nb_practioners!$A:$D,4,FALSE)</f>
        <v>5</v>
      </c>
      <c r="O76" s="28">
        <f>N76/M76</f>
        <v>6.942515967786726E-4</v>
      </c>
      <c r="P76" t="e">
        <f t="shared" si="2"/>
        <v>#N/A</v>
      </c>
    </row>
    <row r="77" spans="1:16" ht="13" x14ac:dyDescent="0.15">
      <c r="A77" t="str">
        <f>CONCATENATE(B77,C77)</f>
        <v>Non-surgical specialistsDOM-TOM</v>
      </c>
      <c r="B77" s="1" t="s">
        <v>17</v>
      </c>
      <c r="C77" s="15" t="s">
        <v>39</v>
      </c>
      <c r="D77" s="1">
        <v>21</v>
      </c>
      <c r="E77" s="4">
        <v>6546</v>
      </c>
      <c r="F77" s="4">
        <v>90.686090482984199</v>
      </c>
      <c r="G77" s="4">
        <v>6636.68609048298</v>
      </c>
      <c r="H77" s="4">
        <v>316.03267097537997</v>
      </c>
      <c r="I77" s="5">
        <v>9.4212788179568694</v>
      </c>
      <c r="J77" s="3" t="s">
        <v>13</v>
      </c>
      <c r="K77" s="6">
        <v>1309.557755696</v>
      </c>
      <c r="L77" s="7">
        <f>K77-H77</f>
        <v>993.52508472062004</v>
      </c>
      <c r="M77">
        <f>VLOOKUP(C76,nurse!$A$1:$B$19,2,FALSE)</f>
        <v>7202</v>
      </c>
      <c r="N77">
        <f>VLOOKUP(A77,nb_practioners!$A:$D,4,FALSE)</f>
        <v>27</v>
      </c>
      <c r="O77" s="28">
        <f>N77/M77</f>
        <v>3.748958622604832E-3</v>
      </c>
      <c r="P77" t="e">
        <f t="shared" si="2"/>
        <v>#N/A</v>
      </c>
    </row>
    <row r="78" spans="1:16" ht="13" x14ac:dyDescent="0.15">
      <c r="A78" t="str">
        <f>CONCATENATE(B78,C78)</f>
        <v>NursesDOM-TOM</v>
      </c>
      <c r="B78" s="1" t="s">
        <v>40</v>
      </c>
      <c r="C78" s="1" t="s">
        <v>39</v>
      </c>
      <c r="D78" s="1">
        <v>5</v>
      </c>
      <c r="E78" s="4">
        <v>630</v>
      </c>
      <c r="F78" s="4">
        <v>21.591926305472398</v>
      </c>
      <c r="G78" s="4">
        <v>651.59192630547204</v>
      </c>
      <c r="H78" s="4">
        <v>130.31838526109399</v>
      </c>
      <c r="I78" s="5">
        <v>9.6926087086762003</v>
      </c>
      <c r="J78" s="3" t="s">
        <v>15</v>
      </c>
      <c r="K78" s="6">
        <v>1347.2726105059901</v>
      </c>
      <c r="L78" s="7">
        <f>K78-H78</f>
        <v>1216.9542252448962</v>
      </c>
      <c r="M78">
        <f>VLOOKUP(C77,nurse!$A$1:$B$19,2,FALSE)</f>
        <v>7202</v>
      </c>
      <c r="N78">
        <f>VLOOKUP(A78,nb_practioners!$A:$D,4,FALSE)</f>
        <v>5</v>
      </c>
      <c r="O78" s="28">
        <f>N78/M78</f>
        <v>6.942515967786726E-4</v>
      </c>
      <c r="P78" t="e">
        <f t="shared" si="2"/>
        <v>#N/A</v>
      </c>
    </row>
    <row r="79" spans="1:16" ht="13" x14ac:dyDescent="0.15">
      <c r="A79" t="str">
        <f>CONCATENATE(B79,C79)</f>
        <v>OsteopathsDOM-TOM</v>
      </c>
      <c r="B79" s="1" t="s">
        <v>31</v>
      </c>
      <c r="C79" s="1" t="s">
        <v>39</v>
      </c>
      <c r="D79" s="1">
        <v>36</v>
      </c>
      <c r="E79" s="4">
        <v>3540</v>
      </c>
      <c r="F79" s="4">
        <v>155.461869399401</v>
      </c>
      <c r="G79" s="4">
        <v>3695.4618693993998</v>
      </c>
      <c r="H79" s="4">
        <v>102.651718594427</v>
      </c>
      <c r="I79" s="5">
        <v>10.7065686525321</v>
      </c>
      <c r="J79" s="3" t="s">
        <v>13</v>
      </c>
      <c r="K79" s="6">
        <v>1488.2130427019699</v>
      </c>
      <c r="L79" s="7">
        <f>K79-H79</f>
        <v>1385.561324107543</v>
      </c>
      <c r="M79">
        <v>1905</v>
      </c>
      <c r="N79">
        <f>VLOOKUP(A79,nb_practioners!$A:$D,4,FALSE)</f>
        <v>42</v>
      </c>
      <c r="O79" s="28">
        <f>N79/M79</f>
        <v>2.2047244094488189E-2</v>
      </c>
      <c r="P79" t="e">
        <f t="shared" si="2"/>
        <v>#N/A</v>
      </c>
    </row>
    <row r="80" spans="1:16" ht="13" x14ac:dyDescent="0.15">
      <c r="A80" t="str">
        <f>CONCATENATE(B80,C80)</f>
        <v>Other non-doctorsDOM-TOM</v>
      </c>
      <c r="B80" s="1" t="s">
        <v>38</v>
      </c>
      <c r="C80" s="1" t="s">
        <v>39</v>
      </c>
      <c r="D80" s="1">
        <v>13</v>
      </c>
      <c r="E80" s="4">
        <v>5000</v>
      </c>
      <c r="F80" s="4">
        <v>56.139008394228298</v>
      </c>
      <c r="G80" s="4">
        <v>5056.1390083942197</v>
      </c>
      <c r="H80" s="4">
        <v>388.933769876479</v>
      </c>
      <c r="I80" s="5">
        <v>9.4533750294684094</v>
      </c>
      <c r="J80" s="11" t="s">
        <v>13</v>
      </c>
      <c r="K80" s="6">
        <v>1314.01912909611</v>
      </c>
      <c r="L80" s="7">
        <f>K80-H80</f>
        <v>925.08535921963096</v>
      </c>
      <c r="M80">
        <f>VLOOKUP(C80,'non-doctor'!$A$1:$E$21,5,FALSE)</f>
        <v>4462</v>
      </c>
      <c r="N80">
        <f>VLOOKUP(A80,nb_practioners!$A:$D,4,FALSE)</f>
        <v>26</v>
      </c>
      <c r="O80" s="28">
        <f>N80/M80</f>
        <v>5.8269834155087403E-3</v>
      </c>
      <c r="P80" t="e">
        <f t="shared" si="2"/>
        <v>#N/A</v>
      </c>
    </row>
    <row r="81" spans="1:16" ht="13" x14ac:dyDescent="0.15">
      <c r="A81" t="str">
        <f>CONCATENATE(B81,C81)</f>
        <v>PediatriciansDOM-TOM</v>
      </c>
      <c r="B81" s="11" t="s">
        <v>24</v>
      </c>
      <c r="C81" s="11" t="s">
        <v>39</v>
      </c>
      <c r="D81" s="1" t="e">
        <f>NA( )</f>
        <v>#N/A</v>
      </c>
      <c r="E81" s="4"/>
      <c r="F81" s="4"/>
      <c r="G81" s="4"/>
      <c r="H81" s="4"/>
      <c r="I81" s="4"/>
      <c r="J81" s="4"/>
      <c r="K81" s="4"/>
      <c r="L81" s="7">
        <f>K81-H81</f>
        <v>0</v>
      </c>
      <c r="M81">
        <f>INDEX([1]Sheet3!$A$2:$I$22,MATCH(C81,[1]Sheet3!$A$2:$A$22,0),MATCH(B81,[1]Sheet3!$A$2:$I$2,0))</f>
        <v>86</v>
      </c>
      <c r="N81">
        <f>VLOOKUP(A81,nb_practioners!$A:$D,4,FALSE)</f>
        <v>2</v>
      </c>
      <c r="O81" s="28">
        <f>N81/M81</f>
        <v>2.3255813953488372E-2</v>
      </c>
      <c r="P81" t="e">
        <f t="shared" si="2"/>
        <v>#N/A</v>
      </c>
    </row>
    <row r="82" spans="1:16" ht="13" x14ac:dyDescent="0.15">
      <c r="A82" t="str">
        <f>CONCATENATE(B82,C82)</f>
        <v>PhysiotherapistsDOM-TOM</v>
      </c>
      <c r="B82" s="1" t="s">
        <v>33</v>
      </c>
      <c r="C82" s="1" t="s">
        <v>39</v>
      </c>
      <c r="D82" s="1">
        <v>7</v>
      </c>
      <c r="E82" s="4">
        <v>1440</v>
      </c>
      <c r="F82" s="4">
        <v>30.228696827661398</v>
      </c>
      <c r="G82" s="4">
        <v>1470.2286968276601</v>
      </c>
      <c r="H82" s="4">
        <v>210.03267097538</v>
      </c>
      <c r="I82" s="5">
        <v>9.5024591632692506</v>
      </c>
      <c r="J82" s="3" t="s">
        <v>13</v>
      </c>
      <c r="K82" s="6">
        <v>1320.8418236944201</v>
      </c>
      <c r="L82" s="7">
        <f>K82-H82</f>
        <v>1110.8091527190402</v>
      </c>
      <c r="M82" t="e">
        <f>INDEX([1]Sheet3!$A$2:$I$22,MATCH(C82,[1]Sheet3!$A$2:$A$22,0),MATCH(B82,[1]Sheet3!$A$2:$I$2,0))</f>
        <v>#N/A</v>
      </c>
      <c r="N82">
        <f>VLOOKUP(A82,nb_practioners!$A:$D,4,FALSE)</f>
        <v>12</v>
      </c>
      <c r="O82" s="28" t="e">
        <f>N82/M82</f>
        <v>#N/A</v>
      </c>
      <c r="P82" t="e">
        <f t="shared" ref="P82:P145" si="3">IF(B82&lt;&gt;B81, MAX(K68:K81)-MIN(K68:K81), 0)</f>
        <v>#N/A</v>
      </c>
    </row>
    <row r="83" spans="1:16" ht="13" x14ac:dyDescent="0.15">
      <c r="A83" t="str">
        <f>CONCATENATE(B83,C83)</f>
        <v>PsychologistsDOM-TOM</v>
      </c>
      <c r="B83" s="1" t="s">
        <v>36</v>
      </c>
      <c r="C83" s="1" t="s">
        <v>39</v>
      </c>
      <c r="D83" s="1">
        <v>19</v>
      </c>
      <c r="E83" s="4">
        <v>4570</v>
      </c>
      <c r="F83" s="4">
        <v>82.049319960795202</v>
      </c>
      <c r="G83" s="4">
        <v>4652.0493199607899</v>
      </c>
      <c r="H83" s="4">
        <v>244.84470105056801</v>
      </c>
      <c r="I83" s="5">
        <v>8.6671208448030903</v>
      </c>
      <c r="J83" s="11" t="s">
        <v>13</v>
      </c>
      <c r="K83" s="6">
        <v>1204.72979742762</v>
      </c>
      <c r="L83" s="7">
        <f>K83-H83</f>
        <v>959.88509637705204</v>
      </c>
      <c r="M83" t="e">
        <f>INDEX([1]Sheet3!$A$2:$I$22,MATCH(C83,[1]Sheet3!$A$2:$A$22,0),MATCH(B83,[1]Sheet3!$A$2:$I$2,0))</f>
        <v>#N/A</v>
      </c>
      <c r="N83">
        <f>VLOOKUP(A83,nb_practioners!$A:$D,4,FALSE)</f>
        <v>19</v>
      </c>
      <c r="O83" s="28" t="e">
        <f>N83/M83</f>
        <v>#N/A</v>
      </c>
      <c r="P83" t="e">
        <f t="shared" si="3"/>
        <v>#N/A</v>
      </c>
    </row>
    <row r="84" spans="1:16" ht="13" x14ac:dyDescent="0.15">
      <c r="A84" t="str">
        <f>CONCATENATE(B84,C84)</f>
        <v>RadiologistsDOM-TOM</v>
      </c>
      <c r="B84" s="11" t="s">
        <v>11</v>
      </c>
      <c r="C84" s="27" t="s">
        <v>39</v>
      </c>
      <c r="D84" s="1" t="e">
        <f>NA( )</f>
        <v>#N/A</v>
      </c>
      <c r="E84" s="4"/>
      <c r="F84" s="4"/>
      <c r="G84" s="4"/>
      <c r="H84" s="4"/>
      <c r="I84" s="4"/>
      <c r="J84" s="4"/>
      <c r="K84" s="4"/>
      <c r="L84" s="7">
        <f>K84-H84</f>
        <v>0</v>
      </c>
      <c r="M84">
        <f>INDEX([1]Sheet3!$A$2:$I$22,MATCH(C84,[1]Sheet3!$A$2:$A$22,0),MATCH(B84,[1]Sheet3!$A$2:$I$2,0))</f>
        <v>133</v>
      </c>
      <c r="N84" t="e">
        <f>VLOOKUP(A84,nb_practioners!$A:$D,4,FALSE)</f>
        <v>#N/A</v>
      </c>
      <c r="O84" s="28" t="e">
        <f>N84/M84</f>
        <v>#N/A</v>
      </c>
      <c r="P84" t="e">
        <f t="shared" si="3"/>
        <v>#N/A</v>
      </c>
    </row>
    <row r="85" spans="1:16" ht="13" x14ac:dyDescent="0.15">
      <c r="A85" t="str">
        <f>CONCATENATE(B85,C85)</f>
        <v>SurgeonsDOM-TOM</v>
      </c>
      <c r="B85" s="1" t="s">
        <v>23</v>
      </c>
      <c r="C85" s="1" t="s">
        <v>39</v>
      </c>
      <c r="D85" s="1">
        <v>7</v>
      </c>
      <c r="E85" s="4">
        <v>4842</v>
      </c>
      <c r="F85" s="4">
        <v>30.228696827661398</v>
      </c>
      <c r="G85" s="4">
        <v>4872.2286968276603</v>
      </c>
      <c r="H85" s="4">
        <v>696.03267097538003</v>
      </c>
      <c r="I85" s="5">
        <v>11.5926715812508</v>
      </c>
      <c r="J85" s="3" t="s">
        <v>13</v>
      </c>
      <c r="K85" s="6">
        <v>1611.38134979387</v>
      </c>
      <c r="L85" s="7">
        <f>K85-H85</f>
        <v>915.34867881848993</v>
      </c>
      <c r="M85">
        <f>VLOOKUP(C85,midwives!$A$1:$D$21,4,FALSE)</f>
        <v>8355</v>
      </c>
      <c r="N85">
        <f>VLOOKUP(A85,nb_practioners!$A:$D,4,FALSE)</f>
        <v>16</v>
      </c>
      <c r="O85" s="28">
        <f>N85/M85</f>
        <v>1.9150209455415918E-3</v>
      </c>
      <c r="P85" t="e">
        <f t="shared" si="3"/>
        <v>#N/A</v>
      </c>
    </row>
    <row r="86" spans="1:16" ht="13" x14ac:dyDescent="0.15">
      <c r="A86" t="str">
        <f>CONCATENATE(B86,C86)</f>
        <v>AnesthetistsGrand Est</v>
      </c>
      <c r="B86" s="1" t="s">
        <v>35</v>
      </c>
      <c r="C86" s="15" t="s">
        <v>21</v>
      </c>
      <c r="D86" s="1">
        <v>3</v>
      </c>
      <c r="E86" s="4">
        <v>1770</v>
      </c>
      <c r="F86" s="4">
        <v>12.9551557832834</v>
      </c>
      <c r="G86" s="4">
        <v>1782.9551557832799</v>
      </c>
      <c r="H86" s="4">
        <v>594.31838526109402</v>
      </c>
      <c r="I86" s="5">
        <v>11.4466130517133</v>
      </c>
      <c r="J86" s="3" t="s">
        <v>13</v>
      </c>
      <c r="K86" s="6">
        <v>1591.07921418815</v>
      </c>
      <c r="L86" s="7">
        <f>K86-H86</f>
        <v>996.76082892705597</v>
      </c>
      <c r="M86">
        <f>VLOOKUP(C85,nurse!$A$1:$B$19,2,FALSE)</f>
        <v>7202</v>
      </c>
      <c r="N86">
        <f>VLOOKUP(A86,nb_practioners!$A:$D,4,FALSE)</f>
        <v>9</v>
      </c>
      <c r="O86" s="28">
        <f>N86/M86</f>
        <v>1.2496528742016106E-3</v>
      </c>
      <c r="P86" t="e">
        <f t="shared" si="3"/>
        <v>#N/A</v>
      </c>
    </row>
    <row r="87" spans="1:16" ht="13" x14ac:dyDescent="0.15">
      <c r="A87" t="str">
        <f>CONCATENATE(B87,C87)</f>
        <v>DentistsGrand Est</v>
      </c>
      <c r="B87" s="1" t="s">
        <v>34</v>
      </c>
      <c r="C87" s="1" t="s">
        <v>21</v>
      </c>
      <c r="D87" s="1">
        <v>343</v>
      </c>
      <c r="E87" s="4">
        <v>10250</v>
      </c>
      <c r="F87" s="4">
        <v>1481.2061445554</v>
      </c>
      <c r="G87" s="4">
        <v>11731.206144555401</v>
      </c>
      <c r="H87" s="4">
        <v>34.201767185292702</v>
      </c>
      <c r="I87" s="5">
        <v>10.7582511511738</v>
      </c>
      <c r="J87" s="3" t="s">
        <v>13</v>
      </c>
      <c r="K87" s="6">
        <v>1495.3969100131601</v>
      </c>
      <c r="L87" s="7">
        <f>K87-H87</f>
        <v>1461.1951428278674</v>
      </c>
      <c r="M87">
        <f>VLOOKUP(C86,nurse!$A$1:$B$19,2,FALSE)</f>
        <v>9427</v>
      </c>
      <c r="N87">
        <f>VLOOKUP(A87,nb_practioners!$A:$D,4,FALSE)</f>
        <v>976</v>
      </c>
      <c r="O87" s="28">
        <f>N87/M87</f>
        <v>0.10353240691630423</v>
      </c>
      <c r="P87">
        <f t="shared" si="3"/>
        <v>460.46596699847987</v>
      </c>
    </row>
    <row r="88" spans="1:16" ht="13" x14ac:dyDescent="0.15">
      <c r="A88" t="str">
        <f>CONCATENATE(B88,C88)</f>
        <v>GPsGrand Est</v>
      </c>
      <c r="B88" s="1" t="s">
        <v>18</v>
      </c>
      <c r="C88" s="1" t="s">
        <v>21</v>
      </c>
      <c r="D88" s="1">
        <v>559</v>
      </c>
      <c r="E88" s="4">
        <v>19228</v>
      </c>
      <c r="F88" s="4">
        <v>2413.9773609518102</v>
      </c>
      <c r="G88" s="4">
        <v>21641.977360951802</v>
      </c>
      <c r="H88" s="4">
        <v>38.7155230070694</v>
      </c>
      <c r="I88" s="5">
        <v>11.6523259407588</v>
      </c>
      <c r="J88" s="3" t="s">
        <v>13</v>
      </c>
      <c r="K88" s="6">
        <v>1619.6733057654801</v>
      </c>
      <c r="L88" s="7">
        <f>K88-H88</f>
        <v>1580.9577827584108</v>
      </c>
      <c r="M88">
        <f>VLOOKUP(C87,nurse!$A$1:$B$19,2,FALSE)</f>
        <v>9427</v>
      </c>
      <c r="N88">
        <f>VLOOKUP(A88,nb_practioners!$A:$D,4,FALSE)</f>
        <v>1482</v>
      </c>
      <c r="O88" s="28">
        <f>N88/M88</f>
        <v>0.15720801951840457</v>
      </c>
      <c r="P88">
        <f t="shared" si="3"/>
        <v>460.46596699847987</v>
      </c>
    </row>
    <row r="89" spans="1:16" ht="13" x14ac:dyDescent="0.15">
      <c r="B89" s="1" t="s">
        <v>26</v>
      </c>
      <c r="C89" s="1" t="s">
        <v>21</v>
      </c>
      <c r="D89" s="1">
        <v>34</v>
      </c>
      <c r="E89" s="4">
        <v>2040</v>
      </c>
      <c r="F89" s="4">
        <v>146.82509887721201</v>
      </c>
      <c r="G89" s="4">
        <v>2186.8250988772102</v>
      </c>
      <c r="H89" s="4">
        <v>64.318385261094406</v>
      </c>
      <c r="I89" s="5">
        <v>11.999987944607099</v>
      </c>
      <c r="J89" s="3" t="s">
        <v>13</v>
      </c>
      <c r="K89" s="6">
        <v>1667.9983243003901</v>
      </c>
      <c r="L89" s="7">
        <f>K89-H89</f>
        <v>1603.6799390392957</v>
      </c>
      <c r="M89">
        <v>955</v>
      </c>
      <c r="N89" t="e">
        <f>VLOOKUP(A89,nb_practioners!$A:$D,4,FALSE)</f>
        <v>#N/A</v>
      </c>
      <c r="O89" s="28" t="e">
        <f>N89/M89</f>
        <v>#N/A</v>
      </c>
      <c r="P89">
        <f t="shared" si="3"/>
        <v>460.46596699847987</v>
      </c>
    </row>
    <row r="90" spans="1:16" ht="13" x14ac:dyDescent="0.15">
      <c r="A90" t="str">
        <f>CONCATENATE(B90,C90)</f>
        <v>MidwivesGrand Est</v>
      </c>
      <c r="B90" s="1" t="s">
        <v>30</v>
      </c>
      <c r="C90" s="1" t="s">
        <v>21</v>
      </c>
      <c r="D90" s="1">
        <v>130</v>
      </c>
      <c r="E90" s="4">
        <v>6960</v>
      </c>
      <c r="F90" s="4">
        <v>561.39008394228301</v>
      </c>
      <c r="G90" s="4">
        <v>7521.3900839422804</v>
      </c>
      <c r="H90" s="4">
        <v>57.856846799556003</v>
      </c>
      <c r="I90" s="5">
        <v>11.2833151697704</v>
      </c>
      <c r="J90" s="3" t="s">
        <v>13</v>
      </c>
      <c r="K90" s="6">
        <v>1568.38080859808</v>
      </c>
      <c r="L90" s="7">
        <f>K90-H90</f>
        <v>1510.5239617985239</v>
      </c>
      <c r="M90">
        <v>195</v>
      </c>
      <c r="N90">
        <f>VLOOKUP(A90,nb_practioners!$A:$D,4,FALSE)</f>
        <v>309</v>
      </c>
      <c r="O90" s="28">
        <f>N90/M90</f>
        <v>1.5846153846153845</v>
      </c>
      <c r="P90">
        <f t="shared" si="3"/>
        <v>463.26852687277005</v>
      </c>
    </row>
    <row r="91" spans="1:16" ht="13" x14ac:dyDescent="0.15">
      <c r="A91" t="str">
        <f>CONCATENATE(B91,C91)</f>
        <v>Non-surgical specialistsGrand Est</v>
      </c>
      <c r="B91" s="1" t="s">
        <v>17</v>
      </c>
      <c r="C91" s="1" t="s">
        <v>21</v>
      </c>
      <c r="D91" s="1">
        <v>296</v>
      </c>
      <c r="E91" s="4">
        <v>10230</v>
      </c>
      <c r="F91" s="4">
        <v>1278.2420372839599</v>
      </c>
      <c r="G91" s="4">
        <v>11508.242037283901</v>
      </c>
      <c r="H91" s="4">
        <v>38.879196071905298</v>
      </c>
      <c r="I91" s="5">
        <v>11.999760612489901</v>
      </c>
      <c r="J91" s="3" t="s">
        <v>13</v>
      </c>
      <c r="K91" s="6">
        <v>1667.9667251361</v>
      </c>
      <c r="L91" s="7">
        <f>K91-H91</f>
        <v>1629.0875290641948</v>
      </c>
      <c r="M91">
        <v>0</v>
      </c>
      <c r="N91">
        <f>VLOOKUP(A91,nb_practioners!$A:$D,4,FALSE)</f>
        <v>1076</v>
      </c>
      <c r="O91" s="28" t="e">
        <f>N91/M91</f>
        <v>#DIV/0!</v>
      </c>
      <c r="P91">
        <f t="shared" si="3"/>
        <v>463.26852687277005</v>
      </c>
    </row>
    <row r="92" spans="1:16" ht="13" x14ac:dyDescent="0.15">
      <c r="A92" t="str">
        <f>CONCATENATE(B92,C92)</f>
        <v>NursesGrand Est</v>
      </c>
      <c r="B92" s="1" t="s">
        <v>40</v>
      </c>
      <c r="C92" s="15" t="s">
        <v>21</v>
      </c>
      <c r="D92" s="1">
        <v>43</v>
      </c>
      <c r="E92" s="4">
        <v>2550</v>
      </c>
      <c r="F92" s="4">
        <v>185.69056622706299</v>
      </c>
      <c r="G92" s="4">
        <v>2735.6905662270601</v>
      </c>
      <c r="H92" s="4">
        <v>63.6207108424898</v>
      </c>
      <c r="I92" s="5">
        <v>9.7405406153229492</v>
      </c>
      <c r="J92" s="3" t="s">
        <v>13</v>
      </c>
      <c r="K92" s="6">
        <v>1353.93514552989</v>
      </c>
      <c r="L92" s="7">
        <f>K92-H92</f>
        <v>1290.3144346874001</v>
      </c>
      <c r="M92">
        <v>1787</v>
      </c>
      <c r="N92">
        <f>VLOOKUP(A92,nb_practioners!$A:$D,4,FALSE)</f>
        <v>37</v>
      </c>
      <c r="O92" s="28">
        <f>N92/M92</f>
        <v>2.0705092333519866E-2</v>
      </c>
      <c r="P92">
        <f t="shared" si="3"/>
        <v>463.26852687277005</v>
      </c>
    </row>
    <row r="93" spans="1:16" ht="13" x14ac:dyDescent="0.15">
      <c r="A93" t="str">
        <f>CONCATENATE(B93,C93)</f>
        <v>OsteopathsGrand Est</v>
      </c>
      <c r="B93" s="1" t="s">
        <v>31</v>
      </c>
      <c r="C93" s="1" t="s">
        <v>21</v>
      </c>
      <c r="D93" s="1">
        <v>255</v>
      </c>
      <c r="E93" s="4">
        <v>10430</v>
      </c>
      <c r="F93" s="4">
        <v>1101.1882415790899</v>
      </c>
      <c r="G93" s="4">
        <v>11531.188241579001</v>
      </c>
      <c r="H93" s="4">
        <v>45.220346045408199</v>
      </c>
      <c r="I93" s="5">
        <v>11.587512167316699</v>
      </c>
      <c r="J93" s="3" t="s">
        <v>13</v>
      </c>
      <c r="K93" s="6">
        <v>1610.6641912570201</v>
      </c>
      <c r="L93" s="7">
        <f>K93-H93</f>
        <v>1565.4438452116119</v>
      </c>
      <c r="M93">
        <f>VLOOKUP(C93,'non-doctor'!$A$1:$E$21,5,FALSE)</f>
        <v>2419</v>
      </c>
      <c r="N93">
        <f>VLOOKUP(A93,nb_practioners!$A:$D,4,FALSE)</f>
        <v>625</v>
      </c>
      <c r="O93" s="28">
        <f>N93/M93</f>
        <v>0.25837122778007443</v>
      </c>
      <c r="P93">
        <f t="shared" si="3"/>
        <v>463.26852687277005</v>
      </c>
    </row>
    <row r="94" spans="1:16" ht="13" x14ac:dyDescent="0.15">
      <c r="A94" t="str">
        <f>CONCATENATE(B94,C94)</f>
        <v>Other non-doctorsGrand Est</v>
      </c>
      <c r="B94" s="1" t="s">
        <v>38</v>
      </c>
      <c r="C94" s="1" t="s">
        <v>21</v>
      </c>
      <c r="D94" s="1">
        <v>619</v>
      </c>
      <c r="E94" s="4">
        <v>17450</v>
      </c>
      <c r="F94" s="4">
        <v>2673.0804766174801</v>
      </c>
      <c r="G94" s="4">
        <v>20123.080476617401</v>
      </c>
      <c r="H94" s="4">
        <v>32.5090153095597</v>
      </c>
      <c r="I94" s="5">
        <v>9.8069207195326609</v>
      </c>
      <c r="J94" s="3" t="s">
        <v>13</v>
      </c>
      <c r="K94" s="6">
        <v>1363.1619800150399</v>
      </c>
      <c r="L94" s="7">
        <f>K94-H94</f>
        <v>1330.6529647054801</v>
      </c>
      <c r="M94" t="e">
        <f>INDEX([1]Sheet3!$A$2:$I$22,MATCH(C94,[1]Sheet3!$A$2:$A$22,0),MATCH(B94,[1]Sheet3!$A$2:$I$2,0))</f>
        <v>#N/A</v>
      </c>
      <c r="N94">
        <f>VLOOKUP(A94,nb_practioners!$A:$D,4,FALSE)</f>
        <v>907</v>
      </c>
      <c r="O94" s="28" t="e">
        <f>N94/M94</f>
        <v>#N/A</v>
      </c>
      <c r="P94">
        <f t="shared" si="3"/>
        <v>463.26852687277005</v>
      </c>
    </row>
    <row r="95" spans="1:16" ht="13" x14ac:dyDescent="0.15">
      <c r="A95" t="str">
        <f>CONCATENATE(B95,C95)</f>
        <v>PediatriciansGrand Est</v>
      </c>
      <c r="B95" s="1" t="s">
        <v>24</v>
      </c>
      <c r="C95" s="1" t="s">
        <v>21</v>
      </c>
      <c r="D95" s="1">
        <v>12</v>
      </c>
      <c r="E95" s="4">
        <v>5664</v>
      </c>
      <c r="F95" s="4">
        <v>51.8206231331338</v>
      </c>
      <c r="G95" s="4">
        <v>5715.8206231331296</v>
      </c>
      <c r="H95" s="4">
        <v>476.31838526109402</v>
      </c>
      <c r="I95" s="5">
        <v>11.879300741067601</v>
      </c>
      <c r="J95" s="3" t="s">
        <v>13</v>
      </c>
      <c r="K95" s="6">
        <v>1651.2228030084</v>
      </c>
      <c r="L95" s="7">
        <f>K95-H95</f>
        <v>1174.9044177473061</v>
      </c>
      <c r="M95">
        <f>VLOOKUP(C95,Physiotherapists!$A$1:$D$21,4,FALSE)</f>
        <v>5694</v>
      </c>
      <c r="N95">
        <f>VLOOKUP(A95,nb_practioners!$A:$D,4,FALSE)</f>
        <v>111</v>
      </c>
      <c r="O95" s="28">
        <f>N95/M95</f>
        <v>1.9494204425711276E-2</v>
      </c>
      <c r="P95">
        <f t="shared" si="3"/>
        <v>463.26852687277005</v>
      </c>
    </row>
    <row r="96" spans="1:16" ht="13" x14ac:dyDescent="0.15">
      <c r="A96" t="str">
        <f>CONCATENATE(B96,C96)</f>
        <v>PhysiotherapistsGrand Est</v>
      </c>
      <c r="B96" s="1" t="s">
        <v>33</v>
      </c>
      <c r="C96" s="1" t="s">
        <v>21</v>
      </c>
      <c r="D96" s="1">
        <v>446</v>
      </c>
      <c r="E96" s="4">
        <v>14748</v>
      </c>
      <c r="F96" s="4">
        <v>1925.9998264481401</v>
      </c>
      <c r="G96" s="4">
        <v>16673.9998264481</v>
      </c>
      <c r="H96" s="4">
        <v>37.385649835085502</v>
      </c>
      <c r="I96" s="5">
        <v>11.046352839092499</v>
      </c>
      <c r="J96" s="3" t="s">
        <v>13</v>
      </c>
      <c r="K96" s="6">
        <v>1535.4430446338499</v>
      </c>
      <c r="L96" s="7">
        <f>K96-H96</f>
        <v>1498.0573947987643</v>
      </c>
      <c r="M96">
        <f>VLOOKUP(C96,Physiotherapists!$A$1:$D$21,4,FALSE)</f>
        <v>5694</v>
      </c>
      <c r="N96">
        <f>VLOOKUP(A96,nb_practioners!$A:$D,4,FALSE)</f>
        <v>754</v>
      </c>
      <c r="O96" s="28">
        <f>N96/M96</f>
        <v>0.13242009132420091</v>
      </c>
      <c r="P96">
        <f t="shared" si="3"/>
        <v>463.26852687277005</v>
      </c>
    </row>
    <row r="97" spans="1:16" ht="13" x14ac:dyDescent="0.15">
      <c r="A97" t="str">
        <f>CONCATENATE(B97,C97)</f>
        <v>PsychologistsGrand Est</v>
      </c>
      <c r="B97" s="1" t="s">
        <v>36</v>
      </c>
      <c r="C97" s="1" t="s">
        <v>21</v>
      </c>
      <c r="D97" s="1">
        <v>345</v>
      </c>
      <c r="E97" s="4">
        <v>10370</v>
      </c>
      <c r="F97" s="4">
        <v>1489.8429150775901</v>
      </c>
      <c r="G97" s="4">
        <v>11859.842915077599</v>
      </c>
      <c r="H97" s="4">
        <v>34.376356275587199</v>
      </c>
      <c r="I97" s="5">
        <v>10.3582418480049</v>
      </c>
      <c r="J97" s="3" t="s">
        <v>13</v>
      </c>
      <c r="K97" s="6">
        <v>1439.7956168726901</v>
      </c>
      <c r="L97" s="7">
        <f>K97-H97</f>
        <v>1405.4192605971029</v>
      </c>
      <c r="M97">
        <f>VLOOKUP(C97,Physiotherapists!$A$1:$D$21,4,FALSE)</f>
        <v>5694</v>
      </c>
      <c r="N97">
        <f>VLOOKUP(A97,nb_practioners!$A:$D,4,FALSE)</f>
        <v>452</v>
      </c>
      <c r="O97" s="28">
        <f>N97/M97</f>
        <v>7.9381805409202671E-2</v>
      </c>
      <c r="P97">
        <f t="shared" si="3"/>
        <v>463.26852687277005</v>
      </c>
    </row>
    <row r="98" spans="1:16" ht="13" x14ac:dyDescent="0.15">
      <c r="A98" t="str">
        <f>CONCATENATE(B98,C98)</f>
        <v>RadiologistsGrand Est</v>
      </c>
      <c r="B98" s="1" t="s">
        <v>11</v>
      </c>
      <c r="C98" s="15" t="s">
        <v>21</v>
      </c>
      <c r="D98" s="1">
        <v>1</v>
      </c>
      <c r="E98" s="4">
        <v>3630</v>
      </c>
      <c r="F98" s="4">
        <v>4.3183852610944804</v>
      </c>
      <c r="G98" s="4">
        <v>3634.31838526109</v>
      </c>
      <c r="H98" s="4">
        <v>3634.31838526109</v>
      </c>
      <c r="I98" s="5">
        <v>11.9935662537154</v>
      </c>
      <c r="J98" s="3" t="s">
        <v>13</v>
      </c>
      <c r="K98" s="6">
        <v>3355.8164564594999</v>
      </c>
      <c r="L98" s="7">
        <f>K98-H98</f>
        <v>-278.50192880159011</v>
      </c>
      <c r="M98">
        <f>INDEX([1]Sheet3!$A$2:$I$22,MATCH(C98,[1]Sheet3!$A$2:$A$22,0),MATCH(B98,[1]Sheet3!$A$2:$I$2,0))</f>
        <v>530</v>
      </c>
      <c r="N98">
        <f>VLOOKUP(A98,nb_practioners!$A:$D,4,FALSE)</f>
        <v>8</v>
      </c>
      <c r="O98" s="28">
        <f>N98/M98</f>
        <v>1.509433962264151E-2</v>
      </c>
      <c r="P98">
        <f t="shared" si="3"/>
        <v>314.06317877050014</v>
      </c>
    </row>
    <row r="99" spans="1:16" ht="13" x14ac:dyDescent="0.15">
      <c r="A99" t="str">
        <f>CONCATENATE(B99,C99)</f>
        <v>SurgeonsGrand Est</v>
      </c>
      <c r="B99" s="1" t="s">
        <v>23</v>
      </c>
      <c r="C99" s="1" t="s">
        <v>21</v>
      </c>
      <c r="D99" s="1">
        <v>95</v>
      </c>
      <c r="E99" s="4">
        <v>10354</v>
      </c>
      <c r="F99" s="4">
        <v>410.24659980397598</v>
      </c>
      <c r="G99" s="4">
        <v>10764.246599803901</v>
      </c>
      <c r="H99" s="4">
        <v>113.307858945305</v>
      </c>
      <c r="I99" s="5">
        <v>11.8226105325947</v>
      </c>
      <c r="J99" s="3" t="s">
        <v>13</v>
      </c>
      <c r="K99" s="6">
        <v>1643.3428640306599</v>
      </c>
      <c r="L99" s="7">
        <f>K99-H99</f>
        <v>1530.0350050853549</v>
      </c>
      <c r="M99">
        <f>INDEX([1]Sheet3!$A$2:$I$22,MATCH(C99,[1]Sheet3!$A$2:$A$22,0),MATCH(B99,[1]Sheet3!$A$2:$I$2,0))</f>
        <v>632</v>
      </c>
      <c r="N99">
        <f>VLOOKUP(A99,nb_practioners!$A:$D,4,FALSE)</f>
        <v>346</v>
      </c>
      <c r="O99" s="28">
        <f>N99/M99</f>
        <v>0.54746835443037978</v>
      </c>
      <c r="P99">
        <f t="shared" si="3"/>
        <v>2001.88131092961</v>
      </c>
    </row>
    <row r="100" spans="1:16" ht="13" x14ac:dyDescent="0.15">
      <c r="A100" t="str">
        <f>CONCATENATE(B100,C100)</f>
        <v>AnesthetistsHauts-de-France</v>
      </c>
      <c r="B100" s="1" t="s">
        <v>35</v>
      </c>
      <c r="C100" s="1" t="s">
        <v>16</v>
      </c>
      <c r="D100" s="1">
        <v>2</v>
      </c>
      <c r="E100" s="4">
        <v>4470</v>
      </c>
      <c r="F100" s="4">
        <v>8.6367705221889697</v>
      </c>
      <c r="G100" s="4">
        <v>4478.6367705221801</v>
      </c>
      <c r="H100" s="4">
        <v>2239.31838526109</v>
      </c>
      <c r="I100" s="5">
        <v>11.999888934634701</v>
      </c>
      <c r="J100" s="3" t="s">
        <v>13</v>
      </c>
      <c r="K100" s="6">
        <v>1667.98456191423</v>
      </c>
      <c r="L100" s="7">
        <f>K100-H100</f>
        <v>-571.33382334686007</v>
      </c>
      <c r="M100">
        <v>5379</v>
      </c>
      <c r="N100">
        <f>VLOOKUP(A100,nb_practioners!$A:$D,4,FALSE)</f>
        <v>25</v>
      </c>
      <c r="O100" s="28">
        <f>N100/M100</f>
        <v>4.6477040342071015E-3</v>
      </c>
      <c r="P100">
        <f t="shared" si="3"/>
        <v>2001.88131092961</v>
      </c>
    </row>
    <row r="101" spans="1:16" ht="13" x14ac:dyDescent="0.15">
      <c r="A101" t="str">
        <f>CONCATENATE(B101,C101)</f>
        <v>DentistsHauts-de-France</v>
      </c>
      <c r="B101" s="1" t="s">
        <v>34</v>
      </c>
      <c r="C101" s="1" t="s">
        <v>16</v>
      </c>
      <c r="D101" s="1">
        <v>231</v>
      </c>
      <c r="E101" s="4">
        <v>7710</v>
      </c>
      <c r="F101" s="4">
        <v>997.54699531282597</v>
      </c>
      <c r="G101" s="4">
        <v>8707.5469953128195</v>
      </c>
      <c r="H101" s="4">
        <v>37.695008637717798</v>
      </c>
      <c r="I101" s="5">
        <v>11.0083955954491</v>
      </c>
      <c r="J101" s="3" t="s">
        <v>13</v>
      </c>
      <c r="K101" s="6">
        <v>1530.1669877674301</v>
      </c>
      <c r="L101" s="7">
        <f>K101-H101</f>
        <v>1492.4719791297123</v>
      </c>
      <c r="M101">
        <v>1023</v>
      </c>
      <c r="N101">
        <f>VLOOKUP(A101,nb_practioners!$A:$D,4,FALSE)</f>
        <v>756</v>
      </c>
      <c r="O101" s="28">
        <f>N101/M101</f>
        <v>0.73900293255131966</v>
      </c>
      <c r="P101">
        <f t="shared" si="3"/>
        <v>2001.88131092961</v>
      </c>
    </row>
    <row r="102" spans="1:16" ht="13" x14ac:dyDescent="0.15">
      <c r="A102" t="str">
        <f>CONCATENATE(B102,C102)</f>
        <v>GPsHauts-de-France</v>
      </c>
      <c r="B102" s="1" t="s">
        <v>18</v>
      </c>
      <c r="C102" s="1" t="s">
        <v>16</v>
      </c>
      <c r="D102" s="1">
        <v>585</v>
      </c>
      <c r="E102" s="4">
        <v>19164</v>
      </c>
      <c r="F102" s="4">
        <v>2526.25537774027</v>
      </c>
      <c r="G102" s="4">
        <v>21690.255377740199</v>
      </c>
      <c r="H102" s="4">
        <v>37.077359620068798</v>
      </c>
      <c r="I102" s="5">
        <v>11.960691404514</v>
      </c>
      <c r="J102" s="3" t="s">
        <v>13</v>
      </c>
      <c r="K102" s="6">
        <v>1662.53610522744</v>
      </c>
      <c r="L102" s="7">
        <f>K102-H102</f>
        <v>1625.4587456073712</v>
      </c>
      <c r="M102">
        <v>1813</v>
      </c>
      <c r="N102">
        <f>VLOOKUP(A102,nb_practioners!$A:$D,4,FALSE)</f>
        <v>1812</v>
      </c>
      <c r="O102" s="28">
        <f>N102/M102</f>
        <v>0.99944842801985656</v>
      </c>
      <c r="P102">
        <f t="shared" si="3"/>
        <v>2001.88131092961</v>
      </c>
    </row>
    <row r="103" spans="1:16" ht="13" x14ac:dyDescent="0.15">
      <c r="A103" t="str">
        <f>CONCATENATE(B103,C103)</f>
        <v>GynaecologistsHauts-de-France</v>
      </c>
      <c r="B103" s="1" t="s">
        <v>26</v>
      </c>
      <c r="C103" s="1" t="s">
        <v>16</v>
      </c>
      <c r="D103" s="1">
        <v>29</v>
      </c>
      <c r="E103" s="4">
        <v>4176</v>
      </c>
      <c r="F103" s="4">
        <v>125.23317257174</v>
      </c>
      <c r="G103" s="4">
        <v>4301.2331725717404</v>
      </c>
      <c r="H103" s="4">
        <v>148.31838526109399</v>
      </c>
      <c r="I103" s="5">
        <v>11.9932841831146</v>
      </c>
      <c r="J103" s="3" t="s">
        <v>13</v>
      </c>
      <c r="K103" s="6">
        <v>1667.06650145294</v>
      </c>
      <c r="L103" s="7">
        <f>K103-H103</f>
        <v>1518.7481161918461</v>
      </c>
      <c r="M103">
        <f>VLOOKUP(C103,'non-doctor'!$A$1:$E$21,5,FALSE)</f>
        <v>2867</v>
      </c>
      <c r="N103">
        <f>VLOOKUP(A103,nb_practioners!$A:$D,4,FALSE)</f>
        <v>204</v>
      </c>
      <c r="O103" s="28">
        <f>N103/M103</f>
        <v>7.11545169166376E-2</v>
      </c>
      <c r="P103">
        <f t="shared" si="3"/>
        <v>2001.88131092961</v>
      </c>
    </row>
    <row r="104" spans="1:16" ht="13" x14ac:dyDescent="0.15">
      <c r="A104" t="str">
        <f>CONCATENATE(B104,C104)</f>
        <v>MidwivesHauts-de-France</v>
      </c>
      <c r="B104" s="1" t="s">
        <v>30</v>
      </c>
      <c r="C104" s="1" t="s">
        <v>16</v>
      </c>
      <c r="D104" s="1">
        <v>113</v>
      </c>
      <c r="E104" s="4">
        <v>5262</v>
      </c>
      <c r="F104" s="4">
        <v>487.97753450367702</v>
      </c>
      <c r="G104" s="4">
        <v>5749.9775345036696</v>
      </c>
      <c r="H104" s="4">
        <v>50.8847569425104</v>
      </c>
      <c r="I104" s="5">
        <v>11.824229458265799</v>
      </c>
      <c r="J104" s="3" t="s">
        <v>13</v>
      </c>
      <c r="K104" s="6">
        <v>1643.5678946989501</v>
      </c>
      <c r="L104" s="7">
        <f>K104-H104</f>
        <v>1592.6831377564397</v>
      </c>
      <c r="M104">
        <f>VLOOKUP(C104,'non-doctor'!$A$1:$E$21,5,FALSE)</f>
        <v>2867</v>
      </c>
      <c r="N104">
        <f>VLOOKUP(A104,nb_practioners!$A:$D,4,FALSE)</f>
        <v>346</v>
      </c>
      <c r="O104" s="28">
        <f>N104/M104</f>
        <v>0.1206836414370422</v>
      </c>
      <c r="P104">
        <f t="shared" si="3"/>
        <v>2001.88131092961</v>
      </c>
    </row>
    <row r="105" spans="1:16" ht="13" x14ac:dyDescent="0.15">
      <c r="A105" t="str">
        <f>CONCATENATE(B105,C105)</f>
        <v>Non-surgical specialistsHauts-de-France</v>
      </c>
      <c r="B105" s="1" t="s">
        <v>17</v>
      </c>
      <c r="C105" s="1" t="s">
        <v>16</v>
      </c>
      <c r="D105" s="1">
        <v>198</v>
      </c>
      <c r="E105" s="4">
        <v>8502</v>
      </c>
      <c r="F105" s="4">
        <v>855.04028169670801</v>
      </c>
      <c r="G105" s="4">
        <v>9357.0402816966998</v>
      </c>
      <c r="H105" s="4">
        <v>47.2577792004884</v>
      </c>
      <c r="I105" s="5">
        <v>11.9989610706552</v>
      </c>
      <c r="J105" s="3" t="s">
        <v>13</v>
      </c>
      <c r="K105" s="6">
        <v>1667.8555888210799</v>
      </c>
      <c r="L105" s="7">
        <f>K105-H105</f>
        <v>1620.5978096205915</v>
      </c>
      <c r="M105">
        <f>VLOOKUP(C105,'non-doctor'!$A$1:$E$21,5,FALSE)</f>
        <v>2867</v>
      </c>
      <c r="N105">
        <f>VLOOKUP(A105,nb_practioners!$A:$D,4,FALSE)</f>
        <v>1012</v>
      </c>
      <c r="O105" s="28">
        <f>N105/M105</f>
        <v>0.35298221137077085</v>
      </c>
      <c r="P105">
        <f t="shared" si="3"/>
        <v>2001.88131092961</v>
      </c>
    </row>
    <row r="106" spans="1:16" ht="13" x14ac:dyDescent="0.15">
      <c r="A106" t="str">
        <f>CONCATENATE(B106,C106)</f>
        <v>NursesHauts-de-France</v>
      </c>
      <c r="B106" s="1" t="s">
        <v>40</v>
      </c>
      <c r="C106" s="15" t="s">
        <v>16</v>
      </c>
      <c r="D106" s="1">
        <v>80</v>
      </c>
      <c r="E106" s="4">
        <v>3500</v>
      </c>
      <c r="F106" s="4">
        <v>345.470820887559</v>
      </c>
      <c r="G106" s="4">
        <v>3845.47082088755</v>
      </c>
      <c r="H106" s="4">
        <v>48.068385261094399</v>
      </c>
      <c r="I106" s="5">
        <v>10.3095403549446</v>
      </c>
      <c r="J106" s="3" t="s">
        <v>13</v>
      </c>
      <c r="K106" s="6">
        <v>1433.0261093373001</v>
      </c>
      <c r="L106" s="7">
        <f>K106-H106</f>
        <v>1384.9577240762057</v>
      </c>
      <c r="M106">
        <f>VLOOKUP(C106,'non-doctor'!$A$1:$E$21,5,FALSE)</f>
        <v>2867</v>
      </c>
      <c r="N106">
        <f>VLOOKUP(A106,nb_practioners!$A:$D,4,FALSE)</f>
        <v>74</v>
      </c>
      <c r="O106" s="28">
        <f>N106/M106</f>
        <v>2.5810952214858737E-2</v>
      </c>
      <c r="P106">
        <f t="shared" si="3"/>
        <v>2001.88131092961</v>
      </c>
    </row>
    <row r="107" spans="1:16" ht="13" x14ac:dyDescent="0.15">
      <c r="A107" t="str">
        <f>CONCATENATE(B107,C107)</f>
        <v>OsteopathsHauts-de-France</v>
      </c>
      <c r="B107" s="1" t="s">
        <v>31</v>
      </c>
      <c r="C107" s="1" t="s">
        <v>16</v>
      </c>
      <c r="D107" s="1">
        <v>254</v>
      </c>
      <c r="E107" s="4">
        <v>9070</v>
      </c>
      <c r="F107" s="4">
        <v>1096.8698563180001</v>
      </c>
      <c r="G107" s="4">
        <v>10166.869856318001</v>
      </c>
      <c r="H107" s="4">
        <v>40.0270466784173</v>
      </c>
      <c r="I107" s="5">
        <v>11.734633145028299</v>
      </c>
      <c r="J107" s="3" t="s">
        <v>13</v>
      </c>
      <c r="K107" s="6">
        <v>1631.11400715894</v>
      </c>
      <c r="L107" s="7">
        <f>K107-H107</f>
        <v>1591.0869604805227</v>
      </c>
      <c r="M107" t="e">
        <f>INDEX([1]Sheet3!$A$2:$I$22,MATCH(C107,[1]Sheet3!$A$2:$A$22,0),MATCH(B107,[1]Sheet3!$A$2:$I$2,0))</f>
        <v>#N/A</v>
      </c>
      <c r="N107">
        <f>VLOOKUP(A107,nb_practioners!$A:$D,4,FALSE)</f>
        <v>809</v>
      </c>
      <c r="O107" s="28" t="e">
        <f>N107/M107</f>
        <v>#N/A</v>
      </c>
      <c r="P107">
        <f t="shared" si="3"/>
        <v>1992.65447644446</v>
      </c>
    </row>
    <row r="108" spans="1:16" ht="13" x14ac:dyDescent="0.15">
      <c r="A108" t="str">
        <f>CONCATENATE(B108,C108)</f>
        <v>Other non-doctorsHauts-de-France</v>
      </c>
      <c r="B108" s="1" t="s">
        <v>38</v>
      </c>
      <c r="C108" s="1" t="s">
        <v>16</v>
      </c>
      <c r="D108" s="1">
        <v>849</v>
      </c>
      <c r="E108" s="4">
        <v>23000</v>
      </c>
      <c r="F108" s="4">
        <v>3666.3090866692201</v>
      </c>
      <c r="G108" s="4">
        <v>26666.3090866692</v>
      </c>
      <c r="H108" s="4">
        <v>31.409080196312299</v>
      </c>
      <c r="I108" s="5">
        <v>10.2684043420624</v>
      </c>
      <c r="J108" s="3" t="s">
        <v>13</v>
      </c>
      <c r="K108" s="6">
        <v>1427.30820354668</v>
      </c>
      <c r="L108" s="7">
        <f>K108-H108</f>
        <v>1395.8991233503677</v>
      </c>
      <c r="M108">
        <f>VLOOKUP(C108,Physiotherapists!$A$1:$D$21,4,FALSE)</f>
        <v>6188</v>
      </c>
      <c r="N108">
        <f>VLOOKUP(A108,nb_practioners!$A:$D,4,FALSE)</f>
        <v>1391</v>
      </c>
      <c r="O108" s="28">
        <f>N108/M108</f>
        <v>0.22478991596638656</v>
      </c>
      <c r="P108">
        <f t="shared" si="3"/>
        <v>1992.65447644446</v>
      </c>
    </row>
    <row r="109" spans="1:16" ht="13" x14ac:dyDescent="0.15">
      <c r="A109" t="str">
        <f>CONCATENATE(B109,C109)</f>
        <v>PediatriciansHauts-de-France</v>
      </c>
      <c r="B109" s="1" t="s">
        <v>24</v>
      </c>
      <c r="C109" s="1" t="s">
        <v>16</v>
      </c>
      <c r="D109" s="1">
        <v>16</v>
      </c>
      <c r="E109" s="4">
        <v>1542</v>
      </c>
      <c r="F109" s="4">
        <v>69.0941641775118</v>
      </c>
      <c r="G109" s="4">
        <v>1611.09416417751</v>
      </c>
      <c r="H109" s="4">
        <v>100.69338526109399</v>
      </c>
      <c r="I109" s="5">
        <v>11.9979445530244</v>
      </c>
      <c r="J109" s="3" t="s">
        <v>13</v>
      </c>
      <c r="K109" s="6">
        <v>1667.7142928704</v>
      </c>
      <c r="L109" s="7">
        <f>K109-H109</f>
        <v>1567.0209076093061</v>
      </c>
      <c r="M109">
        <f>VLOOKUP(C109,psychologists!$A$1:$B$21,2,FALSE)</f>
        <v>1415</v>
      </c>
      <c r="N109">
        <f>VLOOKUP(A109,nb_practioners!$A:$D,4,FALSE)</f>
        <v>83</v>
      </c>
      <c r="O109" s="28">
        <f>N109/M109</f>
        <v>5.8657243816254416E-2</v>
      </c>
      <c r="P109">
        <f t="shared" si="3"/>
        <v>1928.5082529128199</v>
      </c>
    </row>
    <row r="110" spans="1:16" ht="13" x14ac:dyDescent="0.15">
      <c r="A110" t="str">
        <f>CONCATENATE(B110,C110)</f>
        <v>PhysiotherapistsHauts-de-France</v>
      </c>
      <c r="B110" s="1" t="s">
        <v>33</v>
      </c>
      <c r="C110" s="1" t="s">
        <v>16</v>
      </c>
      <c r="D110" s="1">
        <v>486</v>
      </c>
      <c r="E110" s="4">
        <v>14568</v>
      </c>
      <c r="F110" s="4">
        <v>2098.7352368919201</v>
      </c>
      <c r="G110" s="4">
        <v>16666.735236891898</v>
      </c>
      <c r="H110" s="4">
        <v>34.293693903069702</v>
      </c>
      <c r="I110" s="5">
        <v>10.580353719755101</v>
      </c>
      <c r="J110" s="3" t="s">
        <v>13</v>
      </c>
      <c r="K110" s="6">
        <v>1470.66916704596</v>
      </c>
      <c r="L110" s="7">
        <f>K110-H110</f>
        <v>1436.3754731428903</v>
      </c>
      <c r="M110">
        <f>VLOOKUP(C110,psychologists!$A$1:$B$21,2,FALSE)</f>
        <v>1415</v>
      </c>
      <c r="N110">
        <f>VLOOKUP(A110,nb_practioners!$A:$D,4,FALSE)</f>
        <v>734</v>
      </c>
      <c r="O110" s="28">
        <f>N110/M110</f>
        <v>0.51872791519434625</v>
      </c>
      <c r="P110">
        <f t="shared" si="3"/>
        <v>1928.5082529128199</v>
      </c>
    </row>
    <row r="111" spans="1:16" ht="13" x14ac:dyDescent="0.15">
      <c r="A111" t="str">
        <f>CONCATENATE(B111,C111)</f>
        <v>PsychologistsHauts-de-France</v>
      </c>
      <c r="B111" s="1" t="s">
        <v>36</v>
      </c>
      <c r="C111" s="1" t="s">
        <v>16</v>
      </c>
      <c r="D111" s="1">
        <v>392</v>
      </c>
      <c r="E111" s="4">
        <v>11800</v>
      </c>
      <c r="F111" s="4">
        <v>1692.8070223490299</v>
      </c>
      <c r="G111" s="4">
        <v>13492.807022348999</v>
      </c>
      <c r="H111" s="4">
        <v>34.420426077420998</v>
      </c>
      <c r="I111" s="5">
        <v>10.5099084310369</v>
      </c>
      <c r="J111" s="3" t="s">
        <v>13</v>
      </c>
      <c r="K111" s="6">
        <v>1460.87727191414</v>
      </c>
      <c r="L111" s="7">
        <f>K111-H111</f>
        <v>1426.4568458367189</v>
      </c>
      <c r="M111">
        <f>VLOOKUP(C111,psychologists!$A$1:$B$21,2,FALSE)</f>
        <v>1415</v>
      </c>
      <c r="N111">
        <f>VLOOKUP(A111,nb_practioners!$A:$D,4,FALSE)</f>
        <v>599</v>
      </c>
      <c r="O111" s="28">
        <f>N111/M111</f>
        <v>0.42332155477031802</v>
      </c>
      <c r="P111">
        <f t="shared" si="3"/>
        <v>1928.5082529128199</v>
      </c>
    </row>
    <row r="112" spans="1:16" ht="13" x14ac:dyDescent="0.15">
      <c r="A112" t="str">
        <f>CONCATENATE(B112,C112)</f>
        <v>RadiologistsHauts-de-France</v>
      </c>
      <c r="B112" s="1" t="s">
        <v>11</v>
      </c>
      <c r="C112" s="1" t="s">
        <v>16</v>
      </c>
      <c r="D112" s="1">
        <v>1</v>
      </c>
      <c r="E112" s="4">
        <v>1230</v>
      </c>
      <c r="F112" s="4">
        <v>4.3183852610944804</v>
      </c>
      <c r="G112" s="4">
        <v>1234.31838526109</v>
      </c>
      <c r="H112" s="4">
        <v>1234.31838526109</v>
      </c>
      <c r="I112" s="5">
        <v>11.9997138922039</v>
      </c>
      <c r="J112" s="3" t="s">
        <v>15</v>
      </c>
      <c r="K112" s="6">
        <v>3054.0773868011902</v>
      </c>
      <c r="L112" s="7">
        <f>K112-H112</f>
        <v>1819.7590015401001</v>
      </c>
      <c r="M112">
        <f>INDEX([1]Sheet3!$A$2:$I$22,MATCH(C112,[1]Sheet3!$A$2:$A$22,0),MATCH(B112,[1]Sheet3!$A$2:$I$2,0))</f>
        <v>501</v>
      </c>
      <c r="N112">
        <f>VLOOKUP(A112,nb_practioners!$A:$D,4,FALSE)</f>
        <v>5</v>
      </c>
      <c r="O112" s="28">
        <f>N112/M112</f>
        <v>9.9800399201596807E-3</v>
      </c>
      <c r="P112">
        <f t="shared" si="3"/>
        <v>1928.5082529128199</v>
      </c>
    </row>
    <row r="113" spans="1:16" ht="13" x14ac:dyDescent="0.15">
      <c r="A113" t="str">
        <f>CONCATENATE(B113,C113)</f>
        <v>SurgeonsHauts-de-France</v>
      </c>
      <c r="B113" s="1" t="s">
        <v>23</v>
      </c>
      <c r="C113" s="1" t="s">
        <v>16</v>
      </c>
      <c r="D113" s="1">
        <v>94</v>
      </c>
      <c r="E113" s="4">
        <v>9054</v>
      </c>
      <c r="F113" s="4">
        <v>405.92821454288099</v>
      </c>
      <c r="G113" s="4">
        <v>9459.9282145428806</v>
      </c>
      <c r="H113" s="4">
        <v>100.637534197264</v>
      </c>
      <c r="I113" s="5">
        <v>11.998411577736601</v>
      </c>
      <c r="J113" s="3" t="s">
        <v>13</v>
      </c>
      <c r="K113" s="6">
        <v>1667.7792093053899</v>
      </c>
      <c r="L113" s="7">
        <f>K113-H113</f>
        <v>1567.141675108126</v>
      </c>
      <c r="M113">
        <f>VLOOKUP(C112,nurse!$A$1:$B$19,2,FALSE)</f>
        <v>11119</v>
      </c>
      <c r="N113">
        <f>VLOOKUP(A113,nb_practioners!$A:$D,4,FALSE)</f>
        <v>351</v>
      </c>
      <c r="O113" s="28">
        <f>N113/M113</f>
        <v>3.1567587013220613E-2</v>
      </c>
      <c r="P113">
        <f t="shared" si="3"/>
        <v>1626.7691832545102</v>
      </c>
    </row>
    <row r="114" spans="1:16" ht="13" x14ac:dyDescent="0.15">
      <c r="A114" t="str">
        <f>CONCATENATE(B114,C114)</f>
        <v>AnesthetistsÎle-de-France</v>
      </c>
      <c r="B114" s="1" t="s">
        <v>35</v>
      </c>
      <c r="C114" s="1" t="s">
        <v>12</v>
      </c>
      <c r="D114" s="1">
        <v>19</v>
      </c>
      <c r="E114" s="4">
        <v>5346</v>
      </c>
      <c r="F114" s="4">
        <v>82.049319960795202</v>
      </c>
      <c r="G114" s="4">
        <v>5428.0493199607899</v>
      </c>
      <c r="H114" s="4">
        <v>285.68680631372598</v>
      </c>
      <c r="I114" s="5">
        <v>11.9981691785548</v>
      </c>
      <c r="J114" s="3" t="s">
        <v>13</v>
      </c>
      <c r="K114" s="6">
        <v>1667.7455158191201</v>
      </c>
      <c r="L114" s="7">
        <f>K114-H114</f>
        <v>1382.0587095053941</v>
      </c>
      <c r="M114">
        <f>VLOOKUP(C114,'non-doctor'!$A$1:$E$21,5,FALSE)</f>
        <v>5055</v>
      </c>
      <c r="N114">
        <f>VLOOKUP(A114,nb_practioners!$A:$D,4,FALSE)</f>
        <v>102</v>
      </c>
      <c r="O114" s="28">
        <f>N114/M114</f>
        <v>2.0178041543026708E-2</v>
      </c>
      <c r="P114">
        <f t="shared" si="3"/>
        <v>1626.7691832545102</v>
      </c>
    </row>
    <row r="115" spans="1:16" ht="13" x14ac:dyDescent="0.15">
      <c r="A115" t="str">
        <f>CONCATENATE(B115,C115)</f>
        <v>DentistsÎle-de-France</v>
      </c>
      <c r="B115" s="1" t="s">
        <v>34</v>
      </c>
      <c r="C115" s="1" t="s">
        <v>12</v>
      </c>
      <c r="D115" s="1">
        <v>1240</v>
      </c>
      <c r="E115" s="4">
        <v>33390</v>
      </c>
      <c r="F115" s="4">
        <v>5354.7977237571604</v>
      </c>
      <c r="G115" s="4">
        <v>38744.797723757103</v>
      </c>
      <c r="H115" s="4">
        <v>31.2458046159331</v>
      </c>
      <c r="I115" s="5">
        <v>11.315646493014301</v>
      </c>
      <c r="J115" s="3" t="s">
        <v>13</v>
      </c>
      <c r="K115" s="6">
        <v>1572.87486252899</v>
      </c>
      <c r="L115" s="7">
        <f>K115-H115</f>
        <v>1541.6290579130568</v>
      </c>
      <c r="M115">
        <f>VLOOKUP(C115,'non-doctor'!$A$1:$E$21,5,FALSE)</f>
        <v>5055</v>
      </c>
      <c r="N115">
        <f>VLOOKUP(A115,nb_practioners!$A:$D,4,FALSE)</f>
        <v>4327</v>
      </c>
      <c r="O115" s="28">
        <f>N115/M115</f>
        <v>0.85598417408506433</v>
      </c>
      <c r="P115">
        <f t="shared" si="3"/>
        <v>1626.7691832545102</v>
      </c>
    </row>
    <row r="116" spans="1:16" ht="13" x14ac:dyDescent="0.15">
      <c r="A116" t="str">
        <f>CONCATENATE(B116,C116)</f>
        <v>GPsÎle-de-France</v>
      </c>
      <c r="B116" s="1" t="s">
        <v>18</v>
      </c>
      <c r="C116" s="1" t="s">
        <v>12</v>
      </c>
      <c r="D116" s="1">
        <v>1052</v>
      </c>
      <c r="E116" s="4">
        <v>29862</v>
      </c>
      <c r="F116" s="4">
        <v>4542.9412946714001</v>
      </c>
      <c r="G116" s="4">
        <v>34404.9412946714</v>
      </c>
      <c r="H116" s="4">
        <v>32.704316820029803</v>
      </c>
      <c r="I116" s="5">
        <v>11.999243742201701</v>
      </c>
      <c r="J116" s="3" t="s">
        <v>13</v>
      </c>
      <c r="K116" s="6">
        <v>1667.8948801660399</v>
      </c>
      <c r="L116" s="7">
        <f>K116-H116</f>
        <v>1635.1905633460101</v>
      </c>
      <c r="M116">
        <f>VLOOKUP(C116,'non-doctor'!$A$1:$E$21,5,FALSE)</f>
        <v>5055</v>
      </c>
      <c r="N116">
        <f>VLOOKUP(A116,nb_practioners!$A:$D,4,FALSE)</f>
        <v>4186</v>
      </c>
      <c r="O116" s="28">
        <f>N116/M116</f>
        <v>0.82809099901088035</v>
      </c>
      <c r="P116">
        <f t="shared" si="3"/>
        <v>1626.7691832545102</v>
      </c>
    </row>
    <row r="117" spans="1:16" ht="13" x14ac:dyDescent="0.15">
      <c r="A117" t="str">
        <f>CONCATENATE(B117,C117)</f>
        <v>GynaecologistsÎle-de-France</v>
      </c>
      <c r="B117" s="1" t="s">
        <v>26</v>
      </c>
      <c r="C117" s="15" t="s">
        <v>12</v>
      </c>
      <c r="D117" s="1">
        <v>124</v>
      </c>
      <c r="E117" s="4">
        <v>6876</v>
      </c>
      <c r="F117" s="4">
        <v>535.47977237571604</v>
      </c>
      <c r="G117" s="4">
        <v>7411.4797723757101</v>
      </c>
      <c r="H117" s="4">
        <v>59.769998164320199</v>
      </c>
      <c r="I117" s="5">
        <v>11.9994024024576</v>
      </c>
      <c r="J117" s="3" t="s">
        <v>13</v>
      </c>
      <c r="K117" s="6">
        <v>1667.9169339416101</v>
      </c>
      <c r="L117" s="7">
        <f>K117-H117</f>
        <v>1608.1469357772899</v>
      </c>
      <c r="M117">
        <f>INDEX([1]Sheet3!$A$2:$I$22,MATCH(C117,[1]Sheet3!$A$2:$A$22,0),MATCH(B117,[1]Sheet3!$A$2:$I$2,0))</f>
        <v>1298</v>
      </c>
      <c r="N117">
        <f>VLOOKUP(A117,nb_practioners!$A:$D,4,FALSE)</f>
        <v>914</v>
      </c>
      <c r="O117" s="28">
        <f>N117/M117</f>
        <v>0.70416024653312792</v>
      </c>
      <c r="P117">
        <f t="shared" si="3"/>
        <v>1626.7691832545102</v>
      </c>
    </row>
    <row r="118" spans="1:16" ht="13" x14ac:dyDescent="0.15">
      <c r="A118" t="str">
        <f>CONCATENATE(B118,C118)</f>
        <v>MidwivesÎle-de-France</v>
      </c>
      <c r="B118" s="1" t="s">
        <v>30</v>
      </c>
      <c r="C118" s="15" t="s">
        <v>12</v>
      </c>
      <c r="D118" s="1">
        <v>241</v>
      </c>
      <c r="E118" s="4">
        <v>10350</v>
      </c>
      <c r="F118" s="4">
        <v>1040.7308479237699</v>
      </c>
      <c r="G118" s="4">
        <v>11390.7308479237</v>
      </c>
      <c r="H118" s="4">
        <v>47.264443352380802</v>
      </c>
      <c r="I118" s="5">
        <v>11.8316012133716</v>
      </c>
      <c r="J118" s="3" t="s">
        <v>13</v>
      </c>
      <c r="K118" s="6">
        <v>1644.59256865865</v>
      </c>
      <c r="L118" s="7">
        <f>K118-H118</f>
        <v>1597.3281253062692</v>
      </c>
      <c r="M118" t="e">
        <f>INDEX([1]Sheet3!$A$2:$I$22,MATCH(C118,[1]Sheet3!$A$2:$A$22,0),MATCH(B118,[1]Sheet3!$A$2:$I$2,0))</f>
        <v>#N/A</v>
      </c>
      <c r="N118">
        <f>VLOOKUP(A118,nb_practioners!$A:$D,4,FALSE)</f>
        <v>820</v>
      </c>
      <c r="O118" s="28" t="e">
        <f>N118/M118</f>
        <v>#N/A</v>
      </c>
      <c r="P118">
        <f t="shared" si="3"/>
        <v>1626.7691832545102</v>
      </c>
    </row>
    <row r="119" spans="1:16" ht="13" x14ac:dyDescent="0.15">
      <c r="A119" t="str">
        <f>CONCATENATE(B119,C119)</f>
        <v>Non-surgical specialistsÎle-de-France</v>
      </c>
      <c r="B119" s="1" t="s">
        <v>17</v>
      </c>
      <c r="C119" s="15" t="s">
        <v>12</v>
      </c>
      <c r="D119" s="1">
        <v>790</v>
      </c>
      <c r="E119" s="4">
        <v>22296</v>
      </c>
      <c r="F119" s="4">
        <v>3411.5243562646401</v>
      </c>
      <c r="G119" s="4">
        <v>25707.524356264599</v>
      </c>
      <c r="H119" s="4">
        <v>32.541170071221003</v>
      </c>
      <c r="I119" s="8">
        <v>11.9997138922039</v>
      </c>
      <c r="J119" s="3" t="s">
        <v>13</v>
      </c>
      <c r="K119" s="6">
        <v>1667.96023101635</v>
      </c>
      <c r="L119" s="7">
        <f>K119-H119</f>
        <v>1635.4190609451291</v>
      </c>
      <c r="M119">
        <f>INDEX([1]Sheet3!$A$2:$I$22,MATCH(C119,[1]Sheet3!$A$2:$A$22,0),MATCH(B119,[1]Sheet3!$A$2:$I$2,0))</f>
        <v>4710</v>
      </c>
      <c r="N119">
        <f>VLOOKUP(A119,nb_practioners!$A:$D,4,FALSE)</f>
        <v>4103</v>
      </c>
      <c r="O119" s="28">
        <f>N119/M119</f>
        <v>0.87112526539278134</v>
      </c>
      <c r="P119">
        <f t="shared" si="3"/>
        <v>1626.7691832545102</v>
      </c>
    </row>
    <row r="120" spans="1:16" ht="13" x14ac:dyDescent="0.15">
      <c r="A120" t="str">
        <f>CONCATENATE(B120,C120)</f>
        <v>NursesÎle-de-France</v>
      </c>
      <c r="B120" s="1" t="s">
        <v>40</v>
      </c>
      <c r="C120" s="1" t="s">
        <v>12</v>
      </c>
      <c r="D120" s="1">
        <v>171</v>
      </c>
      <c r="E120" s="4">
        <v>5250</v>
      </c>
      <c r="F120" s="4">
        <v>738.44387964715702</v>
      </c>
      <c r="G120" s="4">
        <v>5988.4438796471504</v>
      </c>
      <c r="H120" s="4">
        <v>35.020139647059402</v>
      </c>
      <c r="I120" s="5">
        <v>9.6920212150395297</v>
      </c>
      <c r="J120" s="3" t="s">
        <v>13</v>
      </c>
      <c r="K120" s="6">
        <v>1347.1909488904901</v>
      </c>
      <c r="L120" s="7">
        <f>K120-H120</f>
        <v>1312.1708092434308</v>
      </c>
      <c r="M120" t="e">
        <f>INDEX([1]Sheet3!$A$2:$I$22,MATCH(C120,[1]Sheet3!$A$2:$A$22,0),MATCH(B120,[1]Sheet3!$A$2:$I$2,0))</f>
        <v>#N/A</v>
      </c>
      <c r="N120">
        <f>VLOOKUP(A120,nb_practioners!$A:$D,4,FALSE)</f>
        <v>196</v>
      </c>
      <c r="O120" s="28" t="e">
        <f>N120/M120</f>
        <v>#N/A</v>
      </c>
      <c r="P120">
        <f t="shared" si="3"/>
        <v>1626.7691832545102</v>
      </c>
    </row>
    <row r="121" spans="1:16" ht="13" x14ac:dyDescent="0.15">
      <c r="A121" t="str">
        <f>CONCATENATE(B121,C121)</f>
        <v>OsteopathsÎle-de-France</v>
      </c>
      <c r="B121" s="1" t="s">
        <v>31</v>
      </c>
      <c r="C121" s="1" t="s">
        <v>12</v>
      </c>
      <c r="D121" s="1">
        <v>986</v>
      </c>
      <c r="E121" s="4">
        <v>27730</v>
      </c>
      <c r="F121" s="4">
        <v>4257.9278674391599</v>
      </c>
      <c r="G121" s="4">
        <v>31987.927867439099</v>
      </c>
      <c r="H121" s="4">
        <v>32.442117512615702</v>
      </c>
      <c r="I121" s="5">
        <v>11.6188373472091</v>
      </c>
      <c r="J121" s="3" t="s">
        <v>13</v>
      </c>
      <c r="K121" s="6">
        <v>1615.01839126206</v>
      </c>
      <c r="L121" s="7">
        <f>K121-H121</f>
        <v>1582.5762737494445</v>
      </c>
      <c r="M121">
        <f>VLOOKUP(C121,Physiotherapists!$A$1:$D$21,4,FALSE)</f>
        <v>10342</v>
      </c>
      <c r="N121">
        <f>VLOOKUP(A121,nb_practioners!$A:$D,4,FALSE)</f>
        <v>3910</v>
      </c>
      <c r="O121" s="28">
        <f>N121/M121</f>
        <v>0.37807000580158578</v>
      </c>
      <c r="P121">
        <f t="shared" si="3"/>
        <v>1706.8864379107001</v>
      </c>
    </row>
    <row r="122" spans="1:16" ht="13" x14ac:dyDescent="0.15">
      <c r="A122" t="str">
        <f>CONCATENATE(B122,C122)</f>
        <v>Other non-doctorsÎle-de-France</v>
      </c>
      <c r="B122" s="1" t="s">
        <v>38</v>
      </c>
      <c r="C122" s="1" t="s">
        <v>12</v>
      </c>
      <c r="D122" s="1">
        <v>3093</v>
      </c>
      <c r="E122" s="4">
        <v>79950</v>
      </c>
      <c r="F122" s="4">
        <v>13356.765612565199</v>
      </c>
      <c r="G122" s="4">
        <v>93306.765612565199</v>
      </c>
      <c r="H122" s="4">
        <v>30.167075852753001</v>
      </c>
      <c r="I122" s="5">
        <v>9.8383765846518205</v>
      </c>
      <c r="J122" s="3" t="s">
        <v>13</v>
      </c>
      <c r="K122" s="6">
        <v>1367.5343452666</v>
      </c>
      <c r="L122" s="7">
        <f>K122-H122</f>
        <v>1337.367269413847</v>
      </c>
      <c r="M122">
        <f>VLOOKUP(C122,psychologists!$A$1:$B$21,2,FALSE)</f>
        <v>7541</v>
      </c>
      <c r="N122">
        <f>VLOOKUP(A122,nb_practioners!$A:$D,4,FALSE)</f>
        <v>6707</v>
      </c>
      <c r="O122" s="28">
        <f>N122/M122</f>
        <v>0.88940458825089508</v>
      </c>
      <c r="P122">
        <f t="shared" si="3"/>
        <v>1706.8864379107001</v>
      </c>
    </row>
    <row r="123" spans="1:16" ht="13" x14ac:dyDescent="0.15">
      <c r="A123" t="str">
        <f>CONCATENATE(B123,C123)</f>
        <v>PediatriciansÎle-de-France</v>
      </c>
      <c r="B123" s="1" t="s">
        <v>24</v>
      </c>
      <c r="C123" s="1" t="s">
        <v>12</v>
      </c>
      <c r="D123" s="1">
        <v>121</v>
      </c>
      <c r="E123" s="4">
        <v>6420</v>
      </c>
      <c r="F123" s="4">
        <v>522.52461659243295</v>
      </c>
      <c r="G123" s="4">
        <v>6942.52461659243</v>
      </c>
      <c r="H123" s="4">
        <v>57.376236500763902</v>
      </c>
      <c r="I123" s="5">
        <v>11.9993496453763</v>
      </c>
      <c r="J123" s="3" t="s">
        <v>13</v>
      </c>
      <c r="K123" s="6">
        <v>1667.9096007072999</v>
      </c>
      <c r="L123" s="7">
        <f>K123-H123</f>
        <v>1610.5333642065359</v>
      </c>
      <c r="M123">
        <f>INDEX([1]Sheet3!$A$2:$I$22,MATCH(C123,[1]Sheet3!$A$2:$A$22,0),MATCH(B123,[1]Sheet3!$A$2:$I$2,0))</f>
        <v>908</v>
      </c>
      <c r="N123">
        <f>VLOOKUP(A123,nb_practioners!$A:$D,4,FALSE)</f>
        <v>541</v>
      </c>
      <c r="O123" s="28">
        <f>N123/M123</f>
        <v>0.5958149779735683</v>
      </c>
      <c r="P123">
        <f t="shared" si="3"/>
        <v>1706.8864379107001</v>
      </c>
    </row>
    <row r="124" spans="1:16" ht="13" x14ac:dyDescent="0.15">
      <c r="A124" t="str">
        <f>CONCATENATE(B124,C124)</f>
        <v>PhysiotherapistsÎle-de-France</v>
      </c>
      <c r="B124" s="1" t="s">
        <v>33</v>
      </c>
      <c r="C124" s="1" t="s">
        <v>12</v>
      </c>
      <c r="D124" s="1">
        <v>1193</v>
      </c>
      <c r="E124" s="4">
        <v>33912</v>
      </c>
      <c r="F124" s="4">
        <v>5151.8336164857201</v>
      </c>
      <c r="G124" s="4">
        <v>39063.833616485703</v>
      </c>
      <c r="H124" s="4">
        <v>32.744202528487598</v>
      </c>
      <c r="I124" s="5">
        <v>10.776368136829101</v>
      </c>
      <c r="J124" s="3" t="s">
        <v>13</v>
      </c>
      <c r="K124" s="6">
        <v>1497.91517101924</v>
      </c>
      <c r="L124" s="7">
        <f>K124-H124</f>
        <v>1465.1709684907523</v>
      </c>
      <c r="M124" t="e">
        <f>INDEX([1]Sheet3!$A$2:$I$22,MATCH(C124,[1]Sheet3!$A$2:$A$22,0),MATCH(B124,[1]Sheet3!$A$2:$I$2,0))</f>
        <v>#N/A</v>
      </c>
      <c r="N124">
        <f>VLOOKUP(A124,nb_practioners!$A:$D,4,FALSE)</f>
        <v>2683</v>
      </c>
      <c r="O124" s="28" t="e">
        <f>N124/M124</f>
        <v>#N/A</v>
      </c>
      <c r="P124">
        <f t="shared" si="3"/>
        <v>1706.8864379107001</v>
      </c>
    </row>
    <row r="125" spans="1:16" ht="13" x14ac:dyDescent="0.15">
      <c r="A125" t="str">
        <f>CONCATENATE(B125,C125)</f>
        <v>PsychologistsÎle-de-France</v>
      </c>
      <c r="B125" s="1" t="s">
        <v>36</v>
      </c>
      <c r="C125" s="1" t="s">
        <v>12</v>
      </c>
      <c r="D125" s="1">
        <v>2534</v>
      </c>
      <c r="E125" s="4">
        <v>60030</v>
      </c>
      <c r="F125" s="4">
        <v>10942.7882516134</v>
      </c>
      <c r="G125" s="4">
        <v>70972.788251613398</v>
      </c>
      <c r="H125" s="4">
        <v>28.008203729918399</v>
      </c>
      <c r="I125" s="5">
        <v>10.062990686418299</v>
      </c>
      <c r="J125" s="3" t="s">
        <v>13</v>
      </c>
      <c r="K125" s="6">
        <v>1398.7557054121401</v>
      </c>
      <c r="L125" s="7">
        <f>K125-H125</f>
        <v>1370.7475016822216</v>
      </c>
      <c r="M125" t="e">
        <f>INDEX([1]Sheet3!$A$2:$I$22,MATCH(C125,[1]Sheet3!$A$2:$A$22,0),MATCH(B125,[1]Sheet3!$A$2:$I$2,0))</f>
        <v>#N/A</v>
      </c>
      <c r="N125">
        <f>VLOOKUP(A125,nb_practioners!$A:$D,4,FALSE)</f>
        <v>4302</v>
      </c>
      <c r="O125" s="28" t="e">
        <f>N125/M125</f>
        <v>#N/A</v>
      </c>
      <c r="P125">
        <f t="shared" si="3"/>
        <v>1706.8864379107001</v>
      </c>
    </row>
    <row r="126" spans="1:16" ht="13" x14ac:dyDescent="0.15">
      <c r="A126" t="str">
        <f>CONCATENATE(B126,C126)</f>
        <v>RadiologistsÎle-de-France</v>
      </c>
      <c r="B126" s="1" t="s">
        <v>11</v>
      </c>
      <c r="C126" s="15" t="s">
        <v>12</v>
      </c>
      <c r="D126" s="1">
        <v>14</v>
      </c>
      <c r="E126" s="4">
        <v>2230</v>
      </c>
      <c r="F126" s="4">
        <v>60.457393655322797</v>
      </c>
      <c r="G126" s="4">
        <v>2290.4573936553202</v>
      </c>
      <c r="H126" s="4">
        <v>163.60409954680799</v>
      </c>
      <c r="I126" s="5">
        <v>11.9946730954244</v>
      </c>
      <c r="J126" s="3" t="s">
        <v>13</v>
      </c>
      <c r="K126" s="6">
        <v>3356.12615230336</v>
      </c>
      <c r="L126" s="7">
        <f>K126-H126</f>
        <v>3192.5220527565521</v>
      </c>
      <c r="M126">
        <f>INDEX([1]Sheet3!$A$2:$I$22,MATCH(C126,[1]Sheet3!$A$2:$A$22,0),MATCH(B126,[1]Sheet3!$A$2:$I$2,0))</f>
        <v>1474</v>
      </c>
      <c r="N126">
        <f>VLOOKUP(A126,nb_practioners!$A:$D,4,FALSE)</f>
        <v>45</v>
      </c>
      <c r="O126" s="28">
        <f>N126/M126</f>
        <v>3.0529172320217096E-2</v>
      </c>
      <c r="P126">
        <f t="shared" si="3"/>
        <v>1706.8864379107001</v>
      </c>
    </row>
    <row r="127" spans="1:16" ht="13" x14ac:dyDescent="0.15">
      <c r="A127" t="str">
        <f>CONCATENATE(B127,C127)</f>
        <v>SurgeonsÎle-de-France</v>
      </c>
      <c r="B127" s="1" t="s">
        <v>23</v>
      </c>
      <c r="C127" s="15" t="s">
        <v>12</v>
      </c>
      <c r="D127" s="1">
        <v>218</v>
      </c>
      <c r="E127" s="4">
        <v>11784</v>
      </c>
      <c r="F127" s="4">
        <v>941.407986918598</v>
      </c>
      <c r="G127" s="4">
        <v>12725.407986918501</v>
      </c>
      <c r="H127" s="4">
        <v>58.373431132654098</v>
      </c>
      <c r="I127" s="5">
        <v>11.999571384204501</v>
      </c>
      <c r="J127" s="3" t="s">
        <v>13</v>
      </c>
      <c r="K127" s="6">
        <v>1667.9404224044299</v>
      </c>
      <c r="L127" s="7">
        <f>K127-H127</f>
        <v>1609.5669912717758</v>
      </c>
      <c r="M127" s="1">
        <v>3879</v>
      </c>
      <c r="N127">
        <f>VLOOKUP(A127,nb_practioners!$A:$D,4,FALSE)</f>
        <v>1279</v>
      </c>
      <c r="O127" s="28">
        <f>N127/M127</f>
        <v>0.32972415571023461</v>
      </c>
      <c r="P127">
        <f t="shared" si="3"/>
        <v>2008.9352034128699</v>
      </c>
    </row>
    <row r="128" spans="1:16" ht="13" x14ac:dyDescent="0.15">
      <c r="A128" t="str">
        <f>CONCATENATE(B128,C128)</f>
        <v>AnesthetistsNormandie</v>
      </c>
      <c r="B128" s="1" t="s">
        <v>35</v>
      </c>
      <c r="C128" s="1" t="s">
        <v>22</v>
      </c>
      <c r="D128" s="1">
        <v>1</v>
      </c>
      <c r="E128" s="4">
        <v>30</v>
      </c>
      <c r="F128" s="4">
        <v>4.3183852610944804</v>
      </c>
      <c r="G128" s="4">
        <v>34.318385261094399</v>
      </c>
      <c r="H128" s="4">
        <v>34.318385261094399</v>
      </c>
      <c r="I128" s="5">
        <v>11.190450798369801</v>
      </c>
      <c r="J128" s="11" t="s">
        <v>15</v>
      </c>
      <c r="K128" s="6">
        <v>1555.4726609734</v>
      </c>
      <c r="L128" s="7">
        <f>K128-H128</f>
        <v>1521.1542757123057</v>
      </c>
      <c r="M128">
        <f>INDEX([1]Sheet3!$A$2:$I$22,MATCH(C128,[1]Sheet3!$A$2:$A$22,0),MATCH(B128,[1]Sheet3!$A$2:$I$2,0))</f>
        <v>172</v>
      </c>
      <c r="N128">
        <f>VLOOKUP(A128,nb_practioners!$A:$D,4,FALSE)</f>
        <v>7</v>
      </c>
      <c r="O128" s="28">
        <f>N128/M128</f>
        <v>4.0697674418604654E-2</v>
      </c>
      <c r="P128">
        <f t="shared" si="3"/>
        <v>2008.9352034128699</v>
      </c>
    </row>
    <row r="129" spans="1:16" ht="13" x14ac:dyDescent="0.15">
      <c r="A129" t="str">
        <f>CONCATENATE(B129,C129)</f>
        <v>DentistsNormandie</v>
      </c>
      <c r="B129" s="1" t="s">
        <v>34</v>
      </c>
      <c r="C129" s="1" t="s">
        <v>22</v>
      </c>
      <c r="D129" s="1">
        <v>76</v>
      </c>
      <c r="E129" s="4">
        <v>5790</v>
      </c>
      <c r="F129" s="4">
        <v>328.19727984318098</v>
      </c>
      <c r="G129" s="4">
        <v>6118.1972798431798</v>
      </c>
      <c r="H129" s="4">
        <v>80.502595787410201</v>
      </c>
      <c r="I129" s="5">
        <v>10.4750635779183</v>
      </c>
      <c r="J129" s="3" t="s">
        <v>13</v>
      </c>
      <c r="K129" s="6">
        <v>1456.0338373306499</v>
      </c>
      <c r="L129" s="7">
        <f>K129-H129</f>
        <v>1375.5312415432397</v>
      </c>
      <c r="M129" t="e">
        <f>INDEX([1]Sheet3!$A$2:$I$22,MATCH(C129,[1]Sheet3!$A$2:$A$22,0),MATCH(B129,[1]Sheet3!$A$2:$I$2,0))</f>
        <v>#N/A</v>
      </c>
      <c r="N129">
        <f>VLOOKUP(A129,nb_practioners!$A:$D,4,FALSE)</f>
        <v>179</v>
      </c>
      <c r="O129" s="28" t="e">
        <f>N129/M129</f>
        <v>#N/A</v>
      </c>
      <c r="P129">
        <f t="shared" si="3"/>
        <v>2008.9352034128699</v>
      </c>
    </row>
    <row r="130" spans="1:16" ht="13" x14ac:dyDescent="0.15">
      <c r="A130" t="str">
        <f>CONCATENATE(B130,C130)</f>
        <v>GPsNormandie</v>
      </c>
      <c r="B130" s="1" t="s">
        <v>18</v>
      </c>
      <c r="C130" s="1" t="s">
        <v>22</v>
      </c>
      <c r="D130" s="1">
        <v>295</v>
      </c>
      <c r="E130" s="4">
        <v>10038</v>
      </c>
      <c r="F130" s="4">
        <v>1273.9236520228701</v>
      </c>
      <c r="G130" s="4">
        <v>11311.923652022801</v>
      </c>
      <c r="H130" s="4">
        <v>38.345503905162197</v>
      </c>
      <c r="I130" s="5">
        <v>11.741195009895099</v>
      </c>
      <c r="J130" s="3" t="s">
        <v>13</v>
      </c>
      <c r="K130" s="6">
        <v>1632.0261063754201</v>
      </c>
      <c r="L130" s="7">
        <f>K130-H130</f>
        <v>1593.680602470258</v>
      </c>
      <c r="M130">
        <f>INDEX([1]Sheet3!$A$2:$I$22,MATCH(C130,[1]Sheet3!$A$2:$A$22,0),MATCH(B130,[1]Sheet3!$A$2:$I$2,0))</f>
        <v>2987</v>
      </c>
      <c r="N130">
        <f>VLOOKUP(A130,nb_practioners!$A:$D,4,FALSE)</f>
        <v>863</v>
      </c>
      <c r="O130" s="28">
        <f>N130/M130</f>
        <v>0.28891864747238033</v>
      </c>
      <c r="P130">
        <f t="shared" si="3"/>
        <v>2008.9352034128699</v>
      </c>
    </row>
    <row r="131" spans="1:16" ht="13" x14ac:dyDescent="0.15">
      <c r="A131" t="str">
        <f>CONCATENATE(B131,C131)</f>
        <v>GynaecologistsNormandie</v>
      </c>
      <c r="B131" s="1" t="s">
        <v>26</v>
      </c>
      <c r="C131" s="1" t="s">
        <v>22</v>
      </c>
      <c r="D131" s="1">
        <v>16</v>
      </c>
      <c r="E131" s="4">
        <v>1092</v>
      </c>
      <c r="F131" s="4">
        <v>69.0941641775118</v>
      </c>
      <c r="G131" s="4">
        <v>1161.09416417751</v>
      </c>
      <c r="H131" s="4">
        <v>72.568385261094406</v>
      </c>
      <c r="I131" s="5">
        <v>11.9971975335067</v>
      </c>
      <c r="J131" s="3" t="s">
        <v>13</v>
      </c>
      <c r="K131" s="6">
        <v>1667.6104571574399</v>
      </c>
      <c r="L131" s="7">
        <f>K131-H131</f>
        <v>1595.0420718963455</v>
      </c>
      <c r="M131">
        <f>VLOOKUP(C131,Physiotherapists!$A$1:$D$21,4,FALSE)</f>
        <v>2337</v>
      </c>
      <c r="N131">
        <f>VLOOKUP(A131,nb_practioners!$A:$D,4,FALSE)</f>
        <v>85</v>
      </c>
      <c r="O131" s="28">
        <f>N131/M131</f>
        <v>3.6371416345742404E-2</v>
      </c>
      <c r="P131">
        <f t="shared" si="3"/>
        <v>2008.9352034128699</v>
      </c>
    </row>
    <row r="132" spans="1:16" ht="13" x14ac:dyDescent="0.15">
      <c r="A132" t="str">
        <f>CONCATENATE(B132,C132)</f>
        <v>MidwivesNormandie</v>
      </c>
      <c r="B132" s="1" t="s">
        <v>30</v>
      </c>
      <c r="C132" s="1" t="s">
        <v>22</v>
      </c>
      <c r="D132" s="1">
        <v>61</v>
      </c>
      <c r="E132" s="4">
        <v>5244</v>
      </c>
      <c r="F132" s="4">
        <v>263.42150092676297</v>
      </c>
      <c r="G132" s="4">
        <v>5507.42150092676</v>
      </c>
      <c r="H132" s="4">
        <v>90.285598375848494</v>
      </c>
      <c r="I132" s="5">
        <v>11.7579408896632</v>
      </c>
      <c r="J132" s="3" t="s">
        <v>13</v>
      </c>
      <c r="K132" s="6">
        <v>1634.3537836631899</v>
      </c>
      <c r="L132" s="7">
        <f>K132-H132</f>
        <v>1544.0681852873415</v>
      </c>
      <c r="M132">
        <f>VLOOKUP(C132,Physiotherapists!$A$1:$D$21,4,FALSE)</f>
        <v>2337</v>
      </c>
      <c r="N132">
        <f>VLOOKUP(A132,nb_practioners!$A:$D,4,FALSE)</f>
        <v>143</v>
      </c>
      <c r="O132" s="28">
        <f>N132/M132</f>
        <v>6.118955926401369E-2</v>
      </c>
      <c r="P132">
        <f t="shared" si="3"/>
        <v>2008.9352034128699</v>
      </c>
    </row>
    <row r="133" spans="1:16" ht="13" x14ac:dyDescent="0.15">
      <c r="A133" t="str">
        <f>CONCATENATE(B133,C133)</f>
        <v>Non-surgical specialistsNormandie</v>
      </c>
      <c r="B133" s="1" t="s">
        <v>17</v>
      </c>
      <c r="C133" s="1" t="s">
        <v>22</v>
      </c>
      <c r="D133" s="1">
        <v>147</v>
      </c>
      <c r="E133" s="4">
        <v>6654</v>
      </c>
      <c r="F133" s="4">
        <v>634.80263338088901</v>
      </c>
      <c r="G133" s="4">
        <v>7288.8026333808903</v>
      </c>
      <c r="H133" s="4">
        <v>49.583691383543403</v>
      </c>
      <c r="I133" s="5">
        <v>11.995781336715</v>
      </c>
      <c r="J133" s="11" t="s">
        <v>13</v>
      </c>
      <c r="K133" s="6">
        <v>1667.4136058033901</v>
      </c>
      <c r="L133" s="7">
        <f>K133-H133</f>
        <v>1617.8299144198465</v>
      </c>
      <c r="M133">
        <f>VLOOKUP(C133,Physiotherapists!$A$1:$D$21,4,FALSE)</f>
        <v>2337</v>
      </c>
      <c r="N133">
        <f>VLOOKUP(A133,nb_practioners!$A:$D,4,FALSE)</f>
        <v>463</v>
      </c>
      <c r="O133" s="28">
        <f>N133/M133</f>
        <v>0.19811724433033803</v>
      </c>
      <c r="P133">
        <f t="shared" si="3"/>
        <v>2008.9352034128699</v>
      </c>
    </row>
    <row r="134" spans="1:16" ht="13" x14ac:dyDescent="0.15">
      <c r="A134" t="str">
        <f>CONCATENATE(B134,C134)</f>
        <v>NursesNormandie</v>
      </c>
      <c r="B134" s="1" t="s">
        <v>40</v>
      </c>
      <c r="C134" s="1" t="s">
        <v>22</v>
      </c>
      <c r="D134" s="1">
        <v>29</v>
      </c>
      <c r="E134" s="4">
        <v>1850</v>
      </c>
      <c r="F134" s="4">
        <v>125.23317257174</v>
      </c>
      <c r="G134" s="4">
        <v>1975.2331725717399</v>
      </c>
      <c r="H134" s="4">
        <v>68.111488709370306</v>
      </c>
      <c r="I134" s="5">
        <v>9.6926087086762003</v>
      </c>
      <c r="J134" s="3" t="s">
        <v>15</v>
      </c>
      <c r="K134" s="6">
        <v>1347.2726105059901</v>
      </c>
      <c r="L134" s="7">
        <f>K134-H134</f>
        <v>1279.1611217966197</v>
      </c>
      <c r="M134">
        <f>VLOOKUP(C134,Physiotherapists!$A$1:$D$21,4,FALSE)</f>
        <v>2337</v>
      </c>
      <c r="N134">
        <f>VLOOKUP(A134,nb_practioners!$A:$D,4,FALSE)</f>
        <v>26</v>
      </c>
      <c r="O134" s="28">
        <f>N134/M134</f>
        <v>1.1125374411638854E-2</v>
      </c>
      <c r="P134">
        <f t="shared" si="3"/>
        <v>2008.9352034128699</v>
      </c>
    </row>
    <row r="135" spans="1:16" ht="13" x14ac:dyDescent="0.15">
      <c r="A135" t="str">
        <f>CONCATENATE(B135,C135)</f>
        <v>OsteopathsNormandie</v>
      </c>
      <c r="B135" s="1" t="s">
        <v>31</v>
      </c>
      <c r="C135" s="1" t="s">
        <v>22</v>
      </c>
      <c r="D135" s="1">
        <v>149</v>
      </c>
      <c r="E135" s="4">
        <v>5790</v>
      </c>
      <c r="F135" s="4">
        <v>643.43940390307796</v>
      </c>
      <c r="G135" s="4">
        <v>6433.4394039030703</v>
      </c>
      <c r="H135" s="4">
        <v>43.177445663778997</v>
      </c>
      <c r="I135" s="5">
        <v>11.2940650866904</v>
      </c>
      <c r="J135" s="3" t="s">
        <v>13</v>
      </c>
      <c r="K135" s="6">
        <v>1569.8750470499599</v>
      </c>
      <c r="L135" s="7">
        <f>K135-H135</f>
        <v>1526.6976013861808</v>
      </c>
      <c r="M135">
        <f>VLOOKUP(C135,psychologists!$A$1:$B$21,2,FALSE)</f>
        <v>850</v>
      </c>
      <c r="N135">
        <f>VLOOKUP(A135,nb_practioners!$A:$D,4,FALSE)</f>
        <v>397</v>
      </c>
      <c r="O135" s="28">
        <f>N135/M135</f>
        <v>0.46705882352941175</v>
      </c>
      <c r="P135">
        <f t="shared" si="3"/>
        <v>2008.8535417973699</v>
      </c>
    </row>
    <row r="136" spans="1:16" ht="13" x14ac:dyDescent="0.15">
      <c r="A136" t="str">
        <f>CONCATENATE(B136,C136)</f>
        <v>Other non-doctorsNormandie</v>
      </c>
      <c r="B136" s="1" t="s">
        <v>38</v>
      </c>
      <c r="C136" s="1" t="s">
        <v>22</v>
      </c>
      <c r="D136" s="1">
        <v>423</v>
      </c>
      <c r="E136" s="4">
        <v>13040</v>
      </c>
      <c r="F136" s="4">
        <v>1826.67696544296</v>
      </c>
      <c r="G136" s="4">
        <v>14866.676965442901</v>
      </c>
      <c r="H136" s="4">
        <v>35.145808428943099</v>
      </c>
      <c r="I136" s="5">
        <v>10.465244899479799</v>
      </c>
      <c r="J136" s="11" t="s">
        <v>13</v>
      </c>
      <c r="K136" s="6">
        <v>1454.6690410276999</v>
      </c>
      <c r="L136" s="7">
        <f>K136-H136</f>
        <v>1419.5232325987567</v>
      </c>
      <c r="M136" t="e">
        <f>INDEX([1]Sheet3!$A$2:$I$22,MATCH(C136,[1]Sheet3!$A$2:$A$22,0),MATCH(B136,[1]Sheet3!$A$2:$I$2,0))</f>
        <v>#N/A</v>
      </c>
      <c r="N136">
        <f>VLOOKUP(A136,nb_practioners!$A:$D,4,FALSE)</f>
        <v>673</v>
      </c>
      <c r="O136" s="28" t="e">
        <f>N136/M136</f>
        <v>#N/A</v>
      </c>
      <c r="P136">
        <f t="shared" si="3"/>
        <v>2008.8535417973699</v>
      </c>
    </row>
    <row r="137" spans="1:16" ht="13" x14ac:dyDescent="0.15">
      <c r="A137" t="str">
        <f>CONCATENATE(B137,C137)</f>
        <v>PediatriciansNormandie</v>
      </c>
      <c r="B137" s="1" t="s">
        <v>24</v>
      </c>
      <c r="C137" s="1" t="s">
        <v>22</v>
      </c>
      <c r="D137" s="1">
        <v>12</v>
      </c>
      <c r="E137" s="4">
        <v>6012</v>
      </c>
      <c r="F137" s="4">
        <v>51.8206231331338</v>
      </c>
      <c r="G137" s="4">
        <v>6063.8206231331296</v>
      </c>
      <c r="H137" s="4">
        <v>505.31838526109402</v>
      </c>
      <c r="I137" s="5">
        <v>11.998287558045201</v>
      </c>
      <c r="J137" s="3" t="s">
        <v>13</v>
      </c>
      <c r="K137" s="6">
        <v>1667.76197056828</v>
      </c>
      <c r="L137" s="7">
        <f>K137-H137</f>
        <v>1162.4435853071859</v>
      </c>
      <c r="M137">
        <f>INDEX([1]Sheet3!$A$2:$I$22,MATCH(C137,[1]Sheet3!$A$2:$A$22,0),MATCH(B137,[1]Sheet3!$A$2:$I$2,0))</f>
        <v>93</v>
      </c>
      <c r="N137">
        <f>VLOOKUP(A137,nb_practioners!$A:$D,4,FALSE)</f>
        <v>52</v>
      </c>
      <c r="O137" s="28">
        <f>N137/M137</f>
        <v>0.55913978494623651</v>
      </c>
      <c r="P137">
        <f t="shared" si="3"/>
        <v>2008.8535417973699</v>
      </c>
    </row>
    <row r="138" spans="1:16" ht="13" x14ac:dyDescent="0.15">
      <c r="A138" t="str">
        <f>CONCATENATE(B138,C138)</f>
        <v>PhysiotherapistsNormandie</v>
      </c>
      <c r="B138" s="1" t="s">
        <v>33</v>
      </c>
      <c r="C138" s="1" t="s">
        <v>22</v>
      </c>
      <c r="D138" s="1">
        <v>63</v>
      </c>
      <c r="E138" s="4">
        <v>5346</v>
      </c>
      <c r="F138" s="4">
        <v>272.05827144895198</v>
      </c>
      <c r="G138" s="4">
        <v>5618.0582714489501</v>
      </c>
      <c r="H138" s="4">
        <v>89.175528118237295</v>
      </c>
      <c r="I138" s="5">
        <v>10.6993999646328</v>
      </c>
      <c r="J138" s="3" t="s">
        <v>13</v>
      </c>
      <c r="K138" s="6">
        <v>1487.2165950839701</v>
      </c>
      <c r="L138" s="7">
        <f>K138-H138</f>
        <v>1398.0410669657329</v>
      </c>
      <c r="M138" t="e">
        <f>INDEX([1]Sheet3!$A$2:$I$22,MATCH(C138,[1]Sheet3!$A$2:$A$22,0),MATCH(B138,[1]Sheet3!$A$2:$I$2,0))</f>
        <v>#N/A</v>
      </c>
      <c r="N138">
        <f>VLOOKUP(A138,nb_practioners!$A:$D,4,FALSE)</f>
        <v>116</v>
      </c>
      <c r="O138" s="28" t="e">
        <f>N138/M138</f>
        <v>#N/A</v>
      </c>
      <c r="P138">
        <f t="shared" si="3"/>
        <v>2008.8535417973699</v>
      </c>
    </row>
    <row r="139" spans="1:16" ht="13" x14ac:dyDescent="0.15">
      <c r="A139" t="str">
        <f>CONCATENATE(B139,C139)</f>
        <v>PsychologistsNormandie</v>
      </c>
      <c r="B139" s="1" t="s">
        <v>36</v>
      </c>
      <c r="C139" s="1" t="s">
        <v>22</v>
      </c>
      <c r="D139" s="1">
        <v>221</v>
      </c>
      <c r="E139" s="4">
        <v>7290</v>
      </c>
      <c r="F139" s="4">
        <v>954.36314270188097</v>
      </c>
      <c r="G139" s="4">
        <v>8244.3631427018809</v>
      </c>
      <c r="H139" s="4">
        <v>37.304810600461003</v>
      </c>
      <c r="I139" s="5">
        <v>10.333781624394399</v>
      </c>
      <c r="J139" s="3" t="s">
        <v>13</v>
      </c>
      <c r="K139" s="6">
        <v>1436.39564579082</v>
      </c>
      <c r="L139" s="7">
        <f>K139-H139</f>
        <v>1399.090835190359</v>
      </c>
      <c r="M139" t="e">
        <f>INDEX([1]Sheet3!$A$2:$I$22,MATCH(C139,[1]Sheet3!$A$2:$A$22,0),MATCH(B139,[1]Sheet3!$A$2:$I$2,0))</f>
        <v>#N/A</v>
      </c>
      <c r="N139">
        <f>VLOOKUP(A139,nb_practioners!$A:$D,4,FALSE)</f>
        <v>298</v>
      </c>
      <c r="O139" s="28" t="e">
        <f>N139/M139</f>
        <v>#N/A</v>
      </c>
      <c r="P139">
        <f t="shared" si="3"/>
        <v>2008.8535417973699</v>
      </c>
    </row>
    <row r="140" spans="1:16" ht="13" x14ac:dyDescent="0.15">
      <c r="A140" t="str">
        <f>CONCATENATE(B140,C140)</f>
        <v>RadiologistsNormandie</v>
      </c>
      <c r="B140" s="11" t="s">
        <v>11</v>
      </c>
      <c r="C140" s="11" t="s">
        <v>22</v>
      </c>
      <c r="D140" s="1" t="e">
        <f>NA( )</f>
        <v>#N/A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/>
      <c r="L140" s="7">
        <f>K140-H140</f>
        <v>0</v>
      </c>
      <c r="M140">
        <f>VLOOKUP(C140,Physiotherapists!$A$1:$D$21,4,FALSE)</f>
        <v>2337</v>
      </c>
      <c r="N140">
        <f>VLOOKUP(A140,nb_practioners!$A:$D,4,FALSE)</f>
        <v>1</v>
      </c>
      <c r="O140" s="28">
        <f>N140/M140</f>
        <v>4.2789901583226359E-4</v>
      </c>
      <c r="P140">
        <f t="shared" si="3"/>
        <v>2008.8535417973699</v>
      </c>
    </row>
    <row r="141" spans="1:16" ht="13" x14ac:dyDescent="0.15">
      <c r="A141" t="str">
        <f>CONCATENATE(B141,C141)</f>
        <v>SurgeonsNormandie</v>
      </c>
      <c r="B141" s="1" t="s">
        <v>23</v>
      </c>
      <c r="C141" s="1" t="s">
        <v>22</v>
      </c>
      <c r="D141" s="1">
        <v>57</v>
      </c>
      <c r="E141" s="4">
        <v>10214</v>
      </c>
      <c r="F141" s="4">
        <v>246.14795988238501</v>
      </c>
      <c r="G141" s="4">
        <v>10460.147959882301</v>
      </c>
      <c r="H141" s="4">
        <v>183.51136771723401</v>
      </c>
      <c r="I141" s="5">
        <v>11.684900095026199</v>
      </c>
      <c r="J141" s="11" t="s">
        <v>13</v>
      </c>
      <c r="K141" s="6">
        <v>1624.20111320864</v>
      </c>
      <c r="L141" s="7">
        <f>K141-H141</f>
        <v>1440.689745491406</v>
      </c>
      <c r="M141">
        <f>VLOOKUP(C141,'non-doctor'!$A$1:$E$21,5,FALSE)</f>
        <v>1486</v>
      </c>
      <c r="N141">
        <f>VLOOKUP(A141,nb_practioners!$A:$D,4,FALSE)</f>
        <v>194</v>
      </c>
      <c r="O141" s="28">
        <f>N141/M141</f>
        <v>0.13055181695827725</v>
      </c>
      <c r="P141">
        <f t="shared" si="3"/>
        <v>320.66781189843982</v>
      </c>
    </row>
    <row r="142" spans="1:16" ht="13" x14ac:dyDescent="0.15">
      <c r="A142" t="str">
        <f>CONCATENATE(B142,C142)</f>
        <v>AnesthetistsNouvelle-Aquitaine</v>
      </c>
      <c r="B142" s="1" t="s">
        <v>35</v>
      </c>
      <c r="C142" s="15" t="s">
        <v>19</v>
      </c>
      <c r="D142" s="1">
        <v>2</v>
      </c>
      <c r="E142" s="4">
        <v>60</v>
      </c>
      <c r="F142" s="4">
        <v>8.6367705221889697</v>
      </c>
      <c r="G142" s="4">
        <v>68.636770522188897</v>
      </c>
      <c r="H142" s="4">
        <v>34.318385261094399</v>
      </c>
      <c r="I142" s="5">
        <v>11.190450798369801</v>
      </c>
      <c r="J142" s="3" t="s">
        <v>15</v>
      </c>
      <c r="K142" s="6">
        <v>1555.4726609734</v>
      </c>
      <c r="L142" s="7">
        <f>K142-H142</f>
        <v>1521.1542757123057</v>
      </c>
      <c r="M142">
        <f>VLOOKUP(C142,Physiotherapists!$A$1:$D$21,4,FALSE)</f>
        <v>7498</v>
      </c>
      <c r="N142">
        <f>VLOOKUP(A142,nb_practioners!$A:$D,4,FALSE)</f>
        <v>26</v>
      </c>
      <c r="O142" s="28">
        <f>N142/M142</f>
        <v>3.4675913576953854E-3</v>
      </c>
      <c r="P142">
        <f t="shared" si="3"/>
        <v>320.48936006228996</v>
      </c>
    </row>
    <row r="143" spans="1:16" ht="13" x14ac:dyDescent="0.15">
      <c r="A143" t="str">
        <f>CONCATENATE(B143,C143)</f>
        <v>DentistsNouvelle-Aquitaine</v>
      </c>
      <c r="B143" s="1" t="s">
        <v>34</v>
      </c>
      <c r="C143" s="1" t="s">
        <v>19</v>
      </c>
      <c r="D143" s="1">
        <v>343</v>
      </c>
      <c r="E143" s="4">
        <v>11410</v>
      </c>
      <c r="F143" s="4">
        <v>1481.2061445554</v>
      </c>
      <c r="G143" s="4">
        <v>12891.206144555401</v>
      </c>
      <c r="H143" s="4">
        <v>37.583691383543403</v>
      </c>
      <c r="I143" s="5">
        <v>10.7502470260902</v>
      </c>
      <c r="J143" s="3" t="s">
        <v>13</v>
      </c>
      <c r="K143" s="6">
        <v>1494.2843366265399</v>
      </c>
      <c r="L143" s="7">
        <f>K143-H143</f>
        <v>1456.7006452429964</v>
      </c>
      <c r="M143">
        <f>VLOOKUP(C143,Physiotherapists!$A$1:$D$21,4,FALSE)</f>
        <v>7498</v>
      </c>
      <c r="N143">
        <f>VLOOKUP(A143,nb_practioners!$A:$D,4,FALSE)</f>
        <v>835</v>
      </c>
      <c r="O143" s="28">
        <f>N143/M143</f>
        <v>0.11136303014137103</v>
      </c>
      <c r="P143">
        <f t="shared" si="3"/>
        <v>320.48936006228996</v>
      </c>
    </row>
    <row r="144" spans="1:16" ht="13" x14ac:dyDescent="0.15">
      <c r="A144" t="str">
        <f>CONCATENATE(B144,C144)</f>
        <v>GPsNouvelle-Aquitaine</v>
      </c>
      <c r="B144" s="1" t="s">
        <v>18</v>
      </c>
      <c r="C144" s="1" t="s">
        <v>19</v>
      </c>
      <c r="D144" s="1">
        <v>693</v>
      </c>
      <c r="E144" s="4">
        <v>27564</v>
      </c>
      <c r="F144" s="4">
        <v>2992.6409859384798</v>
      </c>
      <c r="G144" s="4">
        <v>30556.6409859384</v>
      </c>
      <c r="H144" s="4">
        <v>44.093277035986198</v>
      </c>
      <c r="I144" s="5">
        <v>11.5801848953991</v>
      </c>
      <c r="J144" s="3" t="s">
        <v>13</v>
      </c>
      <c r="K144" s="6">
        <v>1609.6457004604799</v>
      </c>
      <c r="L144" s="7">
        <f>K144-H144</f>
        <v>1565.5524234244938</v>
      </c>
      <c r="M144">
        <f>VLOOKUP(C144,Physiotherapists!$A$1:$D$21,4,FALSE)</f>
        <v>7498</v>
      </c>
      <c r="N144">
        <f>VLOOKUP(A144,nb_practioners!$A:$D,4,FALSE)</f>
        <v>1621</v>
      </c>
      <c r="O144" s="28">
        <f>N144/M144</f>
        <v>0.21619098426246999</v>
      </c>
      <c r="P144">
        <f t="shared" si="3"/>
        <v>320.48936006228996</v>
      </c>
    </row>
    <row r="145" spans="1:16" ht="13" x14ac:dyDescent="0.15">
      <c r="A145" t="str">
        <f>CONCATENATE(B145,C145)</f>
        <v>GynaecologistsNouvelle-Aquitaine</v>
      </c>
      <c r="B145" s="1" t="s">
        <v>26</v>
      </c>
      <c r="C145" s="1" t="s">
        <v>19</v>
      </c>
      <c r="D145" s="1">
        <v>43</v>
      </c>
      <c r="E145" s="4">
        <v>3474</v>
      </c>
      <c r="F145" s="4">
        <v>185.69056622706299</v>
      </c>
      <c r="G145" s="4">
        <v>3659.6905662270601</v>
      </c>
      <c r="H145" s="4">
        <v>85.109082935513001</v>
      </c>
      <c r="I145" s="5">
        <v>11.998028613075199</v>
      </c>
      <c r="J145" s="3" t="s">
        <v>13</v>
      </c>
      <c r="K145" s="6">
        <v>1667.72597721746</v>
      </c>
      <c r="L145" s="7">
        <f>K145-H145</f>
        <v>1582.616894281947</v>
      </c>
      <c r="M145">
        <f>VLOOKUP(C145,psychologists!$A$1:$B$21,2,FALSE)</f>
        <v>2257</v>
      </c>
      <c r="N145">
        <f>VLOOKUP(A145,nb_practioners!$A:$D,4,FALSE)</f>
        <v>227</v>
      </c>
      <c r="O145" s="28">
        <f>N145/M145</f>
        <v>0.10057598582188747</v>
      </c>
      <c r="P145">
        <f t="shared" si="3"/>
        <v>320.48936006228996</v>
      </c>
    </row>
    <row r="146" spans="1:16" ht="13" x14ac:dyDescent="0.15">
      <c r="A146" t="str">
        <f>CONCATENATE(B146,C146)</f>
        <v>MidwivesNouvelle-Aquitaine</v>
      </c>
      <c r="B146" s="1" t="s">
        <v>30</v>
      </c>
      <c r="C146" s="1" t="s">
        <v>19</v>
      </c>
      <c r="D146" s="1">
        <v>163</v>
      </c>
      <c r="E146" s="4">
        <v>7572</v>
      </c>
      <c r="F146" s="4">
        <v>703.89679755840098</v>
      </c>
      <c r="G146" s="4">
        <v>8275.8967975584001</v>
      </c>
      <c r="H146" s="4">
        <v>50.772372991155798</v>
      </c>
      <c r="I146" s="5">
        <v>11.375068296884701</v>
      </c>
      <c r="J146" s="3" t="s">
        <v>13</v>
      </c>
      <c r="K146" s="6">
        <v>1581.1344932669699</v>
      </c>
      <c r="L146" s="7">
        <f>K146-H146</f>
        <v>1530.362120275814</v>
      </c>
      <c r="M146">
        <f>VLOOKUP(C146,psychologists!$A$1:$B$21,2,FALSE)</f>
        <v>2257</v>
      </c>
      <c r="N146">
        <f>VLOOKUP(A146,nb_practioners!$A:$D,4,FALSE)</f>
        <v>332</v>
      </c>
      <c r="O146" s="28">
        <f>N146/M146</f>
        <v>0.14709791758972088</v>
      </c>
      <c r="P146">
        <f t="shared" ref="P146:P191" si="4">IF(B146&lt;&gt;B145, MAX(K132:K145)-MIN(K132:K145), 0)</f>
        <v>320.48936006228996</v>
      </c>
    </row>
    <row r="147" spans="1:16" ht="13" x14ac:dyDescent="0.15">
      <c r="A147" t="str">
        <f>CONCATENATE(B147,C147)</f>
        <v>Non-surgical specialistsNouvelle-Aquitaine</v>
      </c>
      <c r="B147" s="1" t="s">
        <v>17</v>
      </c>
      <c r="C147" s="1" t="s">
        <v>19</v>
      </c>
      <c r="D147" s="1">
        <v>375</v>
      </c>
      <c r="E147" s="4">
        <v>12198</v>
      </c>
      <c r="F147" s="4">
        <v>1619.3944729104301</v>
      </c>
      <c r="G147" s="4">
        <v>13817.394472910401</v>
      </c>
      <c r="H147" s="4">
        <v>36.846385261094397</v>
      </c>
      <c r="I147" s="5">
        <v>11.9993757181484</v>
      </c>
      <c r="J147" s="3" t="s">
        <v>13</v>
      </c>
      <c r="K147" s="6">
        <v>1667.9132248226299</v>
      </c>
      <c r="L147" s="7">
        <f>K147-H147</f>
        <v>1631.0668395615355</v>
      </c>
      <c r="M147">
        <f>VLOOKUP(C147,psychologists!$A$1:$B$21,2,FALSE)</f>
        <v>2257</v>
      </c>
      <c r="N147">
        <f>VLOOKUP(A147,nb_practioners!$A:$D,4,FALSE)</f>
        <v>1069</v>
      </c>
      <c r="O147" s="28">
        <f>N147/M147</f>
        <v>0.47363757199822776</v>
      </c>
      <c r="P147">
        <f t="shared" si="4"/>
        <v>320.48936006228996</v>
      </c>
    </row>
    <row r="148" spans="1:16" ht="13" x14ac:dyDescent="0.15">
      <c r="A148" t="str">
        <f>CONCATENATE(B148,C148)</f>
        <v>NursesNouvelle-Aquitaine</v>
      </c>
      <c r="B148" s="1" t="s">
        <v>40</v>
      </c>
      <c r="C148" s="1" t="s">
        <v>19</v>
      </c>
      <c r="D148" s="1">
        <v>45</v>
      </c>
      <c r="E148" s="4">
        <v>2490</v>
      </c>
      <c r="F148" s="4">
        <v>194.327336749251</v>
      </c>
      <c r="G148" s="4">
        <v>2684.3273367492502</v>
      </c>
      <c r="H148" s="4">
        <v>59.651718594427798</v>
      </c>
      <c r="I148" s="5">
        <v>9.6123178429205201</v>
      </c>
      <c r="J148" s="3" t="s">
        <v>13</v>
      </c>
      <c r="K148" s="6">
        <v>1336.1121801659499</v>
      </c>
      <c r="L148" s="7">
        <f>K148-H148</f>
        <v>1276.460461571522</v>
      </c>
      <c r="M148">
        <f>VLOOKUP(C148,psychologists!$A$1:$B$21,2,FALSE)</f>
        <v>2257</v>
      </c>
      <c r="N148">
        <f>VLOOKUP(A148,nb_practioners!$A:$D,4,FALSE)</f>
        <v>45</v>
      </c>
      <c r="O148" s="28">
        <f>N148/M148</f>
        <v>1.9937970757642889E-2</v>
      </c>
      <c r="P148">
        <f t="shared" si="4"/>
        <v>320.64061431663981</v>
      </c>
    </row>
    <row r="149" spans="1:16" ht="13" x14ac:dyDescent="0.15">
      <c r="A149" t="str">
        <f>CONCATENATE(B149,C149)</f>
        <v>OsteopathsNouvelle-Aquitaine</v>
      </c>
      <c r="B149" s="1" t="s">
        <v>31</v>
      </c>
      <c r="C149" s="1" t="s">
        <v>19</v>
      </c>
      <c r="D149" s="1">
        <v>525</v>
      </c>
      <c r="E149" s="4">
        <v>16860</v>
      </c>
      <c r="F149" s="4">
        <v>2267.1522620746</v>
      </c>
      <c r="G149" s="4">
        <v>19127.1522620746</v>
      </c>
      <c r="H149" s="4">
        <v>36.432670975380198</v>
      </c>
      <c r="I149" s="5">
        <v>11.3134272605632</v>
      </c>
      <c r="J149" s="3" t="s">
        <v>13</v>
      </c>
      <c r="K149" s="6">
        <v>1572.5663892182799</v>
      </c>
      <c r="L149" s="7">
        <f>K149-H149</f>
        <v>1536.1337182428997</v>
      </c>
      <c r="M149" t="e">
        <f>INDEX([1]Sheet3!$A$2:$I$22,MATCH(C149,[1]Sheet3!$A$2:$A$22,0),MATCH(B149,[1]Sheet3!$A$2:$I$2,0))</f>
        <v>#N/A</v>
      </c>
      <c r="N149">
        <f>VLOOKUP(A149,nb_practioners!$A:$D,4,FALSE)</f>
        <v>1262</v>
      </c>
      <c r="O149" s="28" t="e">
        <f>N149/M149</f>
        <v>#N/A</v>
      </c>
      <c r="P149">
        <f t="shared" si="4"/>
        <v>331.80104465668001</v>
      </c>
    </row>
    <row r="150" spans="1:16" ht="13" x14ac:dyDescent="0.15">
      <c r="A150" t="str">
        <f>CONCATENATE(B150,C150)</f>
        <v>Other non-doctorsNouvelle-Aquitaine</v>
      </c>
      <c r="B150" s="1" t="s">
        <v>38</v>
      </c>
      <c r="C150" s="1" t="s">
        <v>19</v>
      </c>
      <c r="D150" s="1">
        <v>1169</v>
      </c>
      <c r="E150" s="4">
        <v>30620</v>
      </c>
      <c r="F150" s="4">
        <v>5048.1923702194499</v>
      </c>
      <c r="G150" s="4">
        <v>35668.192370219404</v>
      </c>
      <c r="H150" s="4">
        <v>30.511712891547798</v>
      </c>
      <c r="I150" s="5">
        <v>9.7037474345558099</v>
      </c>
      <c r="J150" s="11" t="s">
        <v>13</v>
      </c>
      <c r="K150" s="6">
        <v>1348.82089340325</v>
      </c>
      <c r="L150" s="7">
        <f>K150-H150</f>
        <v>1318.3091805117022</v>
      </c>
      <c r="M150" t="e">
        <f>INDEX([1]Sheet3!$A$2:$I$22,MATCH(C150,[1]Sheet3!$A$2:$A$22,0),MATCH(B150,[1]Sheet3!$A$2:$I$2,0))</f>
        <v>#N/A</v>
      </c>
      <c r="N150">
        <f>VLOOKUP(A150,nb_practioners!$A:$D,4,FALSE)</f>
        <v>1714</v>
      </c>
      <c r="O150" s="28" t="e">
        <f>N150/M150</f>
        <v>#N/A</v>
      </c>
      <c r="P150">
        <f t="shared" si="4"/>
        <v>331.80104465668001</v>
      </c>
    </row>
    <row r="151" spans="1:16" ht="13" x14ac:dyDescent="0.15">
      <c r="A151" t="str">
        <f>CONCATENATE(B151,C151)</f>
        <v>PediatriciansNouvelle-Aquitaine</v>
      </c>
      <c r="B151" s="1" t="s">
        <v>24</v>
      </c>
      <c r="C151" s="1" t="s">
        <v>19</v>
      </c>
      <c r="D151" s="1">
        <v>42</v>
      </c>
      <c r="E151" s="4">
        <v>5472</v>
      </c>
      <c r="F151" s="4">
        <v>181.372180965968</v>
      </c>
      <c r="G151" s="4">
        <v>5653.3721809659601</v>
      </c>
      <c r="H151" s="4">
        <v>134.60409954680799</v>
      </c>
      <c r="I151" s="5">
        <v>11.9999505732341</v>
      </c>
      <c r="J151" s="3" t="s">
        <v>13</v>
      </c>
      <c r="K151" s="6">
        <v>1667.9931296795401</v>
      </c>
      <c r="L151" s="7">
        <f>K151-H151</f>
        <v>1533.3890301327322</v>
      </c>
      <c r="M151">
        <f>INDEX([1]Sheet3!$A$2:$I$22,MATCH(C151,[1]Sheet3!$A$2:$A$22,0),MATCH(B151,[1]Sheet3!$A$2:$I$2,0))</f>
        <v>228</v>
      </c>
      <c r="N151">
        <f>VLOOKUP(A151,nb_practioners!$A:$D,4,FALSE)</f>
        <v>130</v>
      </c>
      <c r="O151" s="28">
        <f>N151/M151</f>
        <v>0.57017543859649122</v>
      </c>
      <c r="P151">
        <f t="shared" si="4"/>
        <v>331.80104465668001</v>
      </c>
    </row>
    <row r="152" spans="1:16" ht="13" x14ac:dyDescent="0.15">
      <c r="A152" t="str">
        <f>CONCATENATE(B152,C152)</f>
        <v>PhysiotherapistsNouvelle-Aquitaine</v>
      </c>
      <c r="B152" s="1" t="s">
        <v>33</v>
      </c>
      <c r="C152" s="1" t="s">
        <v>19</v>
      </c>
      <c r="D152" s="1">
        <v>515</v>
      </c>
      <c r="E152" s="4">
        <v>16470</v>
      </c>
      <c r="F152" s="4">
        <v>2223.96840946366</v>
      </c>
      <c r="G152" s="4">
        <v>18693.9684094636</v>
      </c>
      <c r="H152" s="4">
        <v>36.298967785366301</v>
      </c>
      <c r="I152" s="5">
        <v>10.2623941788111</v>
      </c>
      <c r="J152" s="3" t="s">
        <v>13</v>
      </c>
      <c r="K152" s="6">
        <v>1426.47279085474</v>
      </c>
      <c r="L152" s="7">
        <f>K152-H152</f>
        <v>1390.1738230693736</v>
      </c>
      <c r="M152" t="e">
        <f>INDEX([1]Sheet3!$A$2:$I$22,MATCH(C152,[1]Sheet3!$A$2:$A$22,0),MATCH(B152,[1]Sheet3!$A$2:$I$2,0))</f>
        <v>#N/A</v>
      </c>
      <c r="N152">
        <f>VLOOKUP(A152,nb_practioners!$A:$D,4,FALSE)</f>
        <v>821</v>
      </c>
      <c r="O152" s="28" t="e">
        <f>N152/M152</f>
        <v>#N/A</v>
      </c>
      <c r="P152">
        <f t="shared" si="4"/>
        <v>331.88094951359017</v>
      </c>
    </row>
    <row r="153" spans="1:16" ht="13" x14ac:dyDescent="0.15">
      <c r="A153" t="str">
        <f>CONCATENATE(B153,C153)</f>
        <v>PsychologistsNouvelle-Aquitaine</v>
      </c>
      <c r="B153" s="1" t="s">
        <v>36</v>
      </c>
      <c r="C153" s="1" t="s">
        <v>19</v>
      </c>
      <c r="D153" s="1">
        <v>634</v>
      </c>
      <c r="E153" s="4">
        <v>17560</v>
      </c>
      <c r="F153" s="4">
        <v>2737.8562555338999</v>
      </c>
      <c r="G153" s="4">
        <v>20297.856255533901</v>
      </c>
      <c r="H153" s="4">
        <v>32.0155461443752</v>
      </c>
      <c r="I153" s="5">
        <v>9.7905583266254208</v>
      </c>
      <c r="J153" s="3" t="s">
        <v>13</v>
      </c>
      <c r="K153" s="6">
        <v>1360.8876074009299</v>
      </c>
      <c r="L153" s="7">
        <f>K153-H153</f>
        <v>1328.8720612565548</v>
      </c>
      <c r="M153">
        <f>VLOOKUP(C153,dentists!$A$1:$D$23,4,FALSE)</f>
        <v>3424</v>
      </c>
      <c r="N153">
        <f>VLOOKUP(A153,nb_practioners!$A:$D,4,FALSE)</f>
        <v>812</v>
      </c>
      <c r="O153" s="28">
        <f>N153/M153</f>
        <v>0.23714953271028039</v>
      </c>
      <c r="P153">
        <f t="shared" si="4"/>
        <v>331.88094951359017</v>
      </c>
    </row>
    <row r="154" spans="1:16" ht="13" x14ac:dyDescent="0.15">
      <c r="A154" t="str">
        <f>CONCATENATE(B154,C154)</f>
        <v>RadiologistsNouvelle-Aquitaine</v>
      </c>
      <c r="B154" s="11" t="s">
        <v>11</v>
      </c>
      <c r="C154" s="27" t="s">
        <v>19</v>
      </c>
      <c r="D154" s="1" t="e">
        <f>NA( )</f>
        <v>#N/A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/>
      <c r="L154" s="7">
        <f>K154-H154</f>
        <v>0</v>
      </c>
      <c r="M154">
        <f>VLOOKUP(C154,psychologists!$A$1:$B$21,2,FALSE)</f>
        <v>2257</v>
      </c>
      <c r="N154">
        <f>VLOOKUP(A154,nb_practioners!$A:$D,4,FALSE)</f>
        <v>2</v>
      </c>
      <c r="O154" s="28">
        <f>N154/M154</f>
        <v>8.8613203367301726E-4</v>
      </c>
      <c r="P154">
        <f t="shared" si="4"/>
        <v>331.88094951359017</v>
      </c>
    </row>
    <row r="155" spans="1:16" ht="13" x14ac:dyDescent="0.15">
      <c r="A155" t="str">
        <f>CONCATENATE(B155,C155)</f>
        <v>SurgeonsNouvelle-Aquitaine</v>
      </c>
      <c r="B155" s="1" t="s">
        <v>23</v>
      </c>
      <c r="C155" s="1" t="s">
        <v>19</v>
      </c>
      <c r="D155" s="1">
        <v>113</v>
      </c>
      <c r="E155" s="4">
        <v>11854</v>
      </c>
      <c r="F155" s="4">
        <v>487.97753450367702</v>
      </c>
      <c r="G155" s="4">
        <v>12341.9775345036</v>
      </c>
      <c r="H155" s="4">
        <v>109.22104012835101</v>
      </c>
      <c r="I155" s="5">
        <v>11.727638158244901</v>
      </c>
      <c r="J155" s="3" t="s">
        <v>13</v>
      </c>
      <c r="K155" s="6">
        <v>1630.14170399605</v>
      </c>
      <c r="L155" s="7">
        <f>K155-H155</f>
        <v>1520.920663867699</v>
      </c>
      <c r="M155">
        <f>INDEX([1]Sheet3!$A$2:$I$22,MATCH(C155,[1]Sheet3!$A$2:$A$22,0),MATCH(B155,[1]Sheet3!$A$2:$I$2,0))</f>
        <v>784</v>
      </c>
      <c r="N155">
        <f>VLOOKUP(A155,nb_practioners!$A:$D,4,FALSE)</f>
        <v>452</v>
      </c>
      <c r="O155" s="28">
        <f>N155/M155</f>
        <v>0.57653061224489799</v>
      </c>
      <c r="P155">
        <f t="shared" si="4"/>
        <v>331.88094951359017</v>
      </c>
    </row>
    <row r="156" spans="1:16" ht="13" x14ac:dyDescent="0.15">
      <c r="A156" t="str">
        <f>CONCATENATE(B156,C156)</f>
        <v>AnesthetistsOccitanie</v>
      </c>
      <c r="B156" s="1" t="s">
        <v>35</v>
      </c>
      <c r="C156" s="15" t="s">
        <v>32</v>
      </c>
      <c r="D156" s="1">
        <v>6</v>
      </c>
      <c r="E156" s="4">
        <v>3924</v>
      </c>
      <c r="F156" s="4">
        <v>25.9103115665669</v>
      </c>
      <c r="G156" s="4">
        <v>3949.9103115665598</v>
      </c>
      <c r="H156" s="4">
        <v>658.31838526109402</v>
      </c>
      <c r="I156" s="5">
        <v>7.3280366305498603</v>
      </c>
      <c r="J156" s="3" t="s">
        <v>13</v>
      </c>
      <c r="K156" s="6">
        <v>1018.59709164643</v>
      </c>
      <c r="L156" s="7">
        <f>K156-H156</f>
        <v>360.27870638533602</v>
      </c>
      <c r="M156">
        <f>VLOOKUP(C156,psychologists!$A$1:$B$21,2,FALSE)</f>
        <v>3221</v>
      </c>
      <c r="N156">
        <f>VLOOKUP(A156,nb_practioners!$A:$D,4,FALSE)</f>
        <v>17</v>
      </c>
      <c r="O156" s="28">
        <f>N156/M156</f>
        <v>5.2778640173859054E-3</v>
      </c>
      <c r="P156">
        <f t="shared" si="4"/>
        <v>331.88094951359017</v>
      </c>
    </row>
    <row r="157" spans="1:16" ht="13" x14ac:dyDescent="0.15">
      <c r="A157" t="str">
        <f>CONCATENATE(B157,C157)</f>
        <v>DentistsOccitanie</v>
      </c>
      <c r="B157" s="1" t="s">
        <v>34</v>
      </c>
      <c r="C157" s="1" t="s">
        <v>32</v>
      </c>
      <c r="D157" s="1">
        <v>405</v>
      </c>
      <c r="E157" s="4">
        <v>12080</v>
      </c>
      <c r="F157" s="4">
        <v>1748.9460307432601</v>
      </c>
      <c r="G157" s="4">
        <v>13828.9460307432</v>
      </c>
      <c r="H157" s="4">
        <v>34.145545754921599</v>
      </c>
      <c r="I157" s="5">
        <v>10.753495035617201</v>
      </c>
      <c r="J157" s="3" t="s">
        <v>13</v>
      </c>
      <c r="K157" s="6">
        <v>1494.7358099508001</v>
      </c>
      <c r="L157" s="7">
        <f>K157-H157</f>
        <v>1460.5902641958785</v>
      </c>
      <c r="M157">
        <f>VLOOKUP(C157,psychologists!$A$1:$B$21,2,FALSE)</f>
        <v>3221</v>
      </c>
      <c r="N157">
        <f>VLOOKUP(A157,nb_practioners!$A:$D,4,FALSE)</f>
        <v>1090</v>
      </c>
      <c r="O157" s="28">
        <f>N157/M157</f>
        <v>0.33840422229121392</v>
      </c>
      <c r="P157">
        <f t="shared" si="4"/>
        <v>649.39603803311002</v>
      </c>
    </row>
    <row r="158" spans="1:16" ht="13" x14ac:dyDescent="0.15">
      <c r="A158" t="str">
        <f>CONCATENATE(B158,C158)</f>
        <v>GPsOccitanie</v>
      </c>
      <c r="B158" s="1" t="s">
        <v>18</v>
      </c>
      <c r="C158" s="1" t="s">
        <v>32</v>
      </c>
      <c r="D158" s="1">
        <v>737</v>
      </c>
      <c r="E158" s="4">
        <v>17310</v>
      </c>
      <c r="F158" s="4">
        <v>3182.64993742663</v>
      </c>
      <c r="G158" s="4">
        <v>20492.649937426599</v>
      </c>
      <c r="H158" s="4">
        <v>27.805495166114799</v>
      </c>
      <c r="I158" s="5">
        <v>11.0077828030589</v>
      </c>
      <c r="J158" s="3" t="s">
        <v>13</v>
      </c>
      <c r="K158" s="6">
        <v>1530.0818096251801</v>
      </c>
      <c r="L158" s="7">
        <f>K158-H158</f>
        <v>1502.2763144590654</v>
      </c>
      <c r="M158">
        <f>VLOOKUP(C158,psychologists!$A$1:$B$21,2,FALSE)</f>
        <v>3221</v>
      </c>
      <c r="N158">
        <f>VLOOKUP(A158,nb_practioners!$A:$D,4,FALSE)</f>
        <v>1827</v>
      </c>
      <c r="O158" s="28">
        <f>N158/M158</f>
        <v>0.56721515057435579</v>
      </c>
      <c r="P158">
        <f t="shared" si="4"/>
        <v>649.39603803311002</v>
      </c>
    </row>
    <row r="159" spans="1:16" ht="13" x14ac:dyDescent="0.15">
      <c r="A159" t="str">
        <f>CONCATENATE(B159,C159)</f>
        <v>GynaecologistsOccitanie</v>
      </c>
      <c r="B159" s="1" t="s">
        <v>26</v>
      </c>
      <c r="C159" s="1" t="s">
        <v>32</v>
      </c>
      <c r="D159" s="1">
        <v>53</v>
      </c>
      <c r="E159" s="4">
        <v>4956</v>
      </c>
      <c r="F159" s="4">
        <v>228.87441883800699</v>
      </c>
      <c r="G159" s="4">
        <v>5184.8744188379997</v>
      </c>
      <c r="H159" s="4">
        <v>97.827819223358603</v>
      </c>
      <c r="I159" s="5">
        <v>11.9979914239676</v>
      </c>
      <c r="J159" s="3" t="s">
        <v>13</v>
      </c>
      <c r="K159" s="6">
        <v>1667.7208079315001</v>
      </c>
      <c r="L159" s="7">
        <f>K159-H159</f>
        <v>1569.8929887081415</v>
      </c>
      <c r="M159">
        <f>INDEX([1]Sheet3!$A$2:$I$22,MATCH(C159,[1]Sheet3!$A$2:$A$22,0),MATCH(B159,[1]Sheet3!$A$2:$I$2,0))</f>
        <v>441</v>
      </c>
      <c r="N159">
        <f>VLOOKUP(A159,nb_practioners!$A:$D,4,FALSE)</f>
        <v>271</v>
      </c>
      <c r="O159" s="28">
        <f>N159/M159</f>
        <v>0.61451247165532885</v>
      </c>
      <c r="P159">
        <f t="shared" si="4"/>
        <v>649.39603803311002</v>
      </c>
    </row>
    <row r="160" spans="1:16" ht="13" x14ac:dyDescent="0.15">
      <c r="A160" t="str">
        <f>CONCATENATE(B160,C160)</f>
        <v>MidwivesOccitanie</v>
      </c>
      <c r="B160" s="1" t="s">
        <v>30</v>
      </c>
      <c r="C160" s="1" t="s">
        <v>32</v>
      </c>
      <c r="D160" s="1">
        <v>258</v>
      </c>
      <c r="E160" s="4">
        <v>10266</v>
      </c>
      <c r="F160" s="4">
        <v>1114.14339736237</v>
      </c>
      <c r="G160" s="4">
        <v>11380.143397362301</v>
      </c>
      <c r="H160" s="4">
        <v>44.109082935513001</v>
      </c>
      <c r="I160" s="5">
        <v>11.701533804494099</v>
      </c>
      <c r="J160" s="3" t="s">
        <v>13</v>
      </c>
      <c r="K160" s="6">
        <v>1626.5131988246801</v>
      </c>
      <c r="L160" s="7">
        <f>K160-H160</f>
        <v>1582.4041158891671</v>
      </c>
      <c r="M160" t="e">
        <f>INDEX([1]Sheet3!$A$2:$I$22,MATCH(C160,[1]Sheet3!$A$2:$A$22,0),MATCH(B160,[1]Sheet3!$A$2:$I$2,0))</f>
        <v>#N/A</v>
      </c>
      <c r="N160">
        <f>VLOOKUP(A160,nb_practioners!$A:$D,4,FALSE)</f>
        <v>426</v>
      </c>
      <c r="O160" s="28" t="e">
        <f>N160/M160</f>
        <v>#N/A</v>
      </c>
      <c r="P160">
        <f t="shared" si="4"/>
        <v>649.39603803311002</v>
      </c>
    </row>
    <row r="161" spans="1:16" ht="13" x14ac:dyDescent="0.15">
      <c r="A161" t="str">
        <f>CONCATENATE(B161,C161)</f>
        <v>Non-surgical specialistsOccitanie</v>
      </c>
      <c r="B161" s="1" t="s">
        <v>17</v>
      </c>
      <c r="C161" s="1" t="s">
        <v>32</v>
      </c>
      <c r="D161" s="1">
        <v>422</v>
      </c>
      <c r="E161" s="4">
        <v>13800</v>
      </c>
      <c r="F161" s="4">
        <v>1822.3585801818699</v>
      </c>
      <c r="G161" s="4">
        <v>15622.358580181801</v>
      </c>
      <c r="H161" s="4">
        <v>37.019807062042297</v>
      </c>
      <c r="I161" s="5">
        <v>11.701218097804301</v>
      </c>
      <c r="J161" s="3" t="s">
        <v>13</v>
      </c>
      <c r="K161" s="6">
        <v>1626.4693155948</v>
      </c>
      <c r="L161" s="7">
        <f>K161-H161</f>
        <v>1589.4495085327578</v>
      </c>
      <c r="M161">
        <f>INDEX([1]Sheet3!$A$2:$I$22,MATCH(C161,[1]Sheet3!$A$2:$A$22,0),MATCH(B161,[1]Sheet3!$A$2:$I$2,0))</f>
        <v>1802</v>
      </c>
      <c r="N161">
        <f>VLOOKUP(A161,nb_practioners!$A:$D,4,FALSE)</f>
        <v>1252</v>
      </c>
      <c r="O161" s="28">
        <f>N161/M161</f>
        <v>0.69478357380688127</v>
      </c>
      <c r="P161">
        <f t="shared" si="4"/>
        <v>649.39603803311002</v>
      </c>
    </row>
    <row r="162" spans="1:16" ht="13" x14ac:dyDescent="0.15">
      <c r="A162" t="str">
        <f>CONCATENATE(B162,C162)</f>
        <v>NursesOccitanie</v>
      </c>
      <c r="B162" s="1" t="s">
        <v>40</v>
      </c>
      <c r="C162" s="1" t="s">
        <v>32</v>
      </c>
      <c r="D162" s="1">
        <v>65</v>
      </c>
      <c r="E162" s="4">
        <v>2600</v>
      </c>
      <c r="F162" s="4">
        <v>280.69504197114099</v>
      </c>
      <c r="G162" s="4">
        <v>2880.6950419711402</v>
      </c>
      <c r="H162" s="4">
        <v>44.318385261094399</v>
      </c>
      <c r="I162" s="5">
        <v>9.5231325007967698</v>
      </c>
      <c r="J162" s="11" t="s">
        <v>13</v>
      </c>
      <c r="K162" s="6">
        <v>1323.7154176107499</v>
      </c>
      <c r="L162" s="7">
        <f>K162-H162</f>
        <v>1279.3970323496555</v>
      </c>
      <c r="M162" t="e">
        <f>INDEX([1]Sheet3!$A$2:$I$22,MATCH(C162,[1]Sheet3!$A$2:$A$22,0),MATCH(B162,[1]Sheet3!$A$2:$I$2,0))</f>
        <v>#N/A</v>
      </c>
      <c r="N162">
        <f>VLOOKUP(A162,nb_practioners!$A:$D,4,FALSE)</f>
        <v>66</v>
      </c>
      <c r="O162" s="28" t="e">
        <f>N162/M162</f>
        <v>#N/A</v>
      </c>
      <c r="P162">
        <f t="shared" si="4"/>
        <v>649.39603803311002</v>
      </c>
    </row>
    <row r="163" spans="1:16" ht="13" x14ac:dyDescent="0.15">
      <c r="A163" t="str">
        <f>CONCATENATE(B163,C163)</f>
        <v>OsteopathsOccitanie</v>
      </c>
      <c r="B163" s="1" t="s">
        <v>31</v>
      </c>
      <c r="C163" s="1" t="s">
        <v>32</v>
      </c>
      <c r="D163" s="1">
        <v>517</v>
      </c>
      <c r="E163" s="4">
        <v>15700</v>
      </c>
      <c r="F163" s="4">
        <v>2232.6051799858501</v>
      </c>
      <c r="G163" s="4">
        <v>17932.6051799858</v>
      </c>
      <c r="H163" s="4">
        <v>34.685890096684403</v>
      </c>
      <c r="I163" s="5">
        <v>11.2428950824458</v>
      </c>
      <c r="J163" s="3" t="s">
        <v>13</v>
      </c>
      <c r="K163" s="6">
        <v>1562.7624164599699</v>
      </c>
      <c r="L163" s="7">
        <f>K163-H163</f>
        <v>1528.0765263632854</v>
      </c>
      <c r="M163" t="e">
        <f>INDEX([1]Sheet3!$A$2:$I$22,MATCH(C163,[1]Sheet3!$A$2:$A$22,0),MATCH(B163,[1]Sheet3!$A$2:$I$2,0))</f>
        <v>#N/A</v>
      </c>
      <c r="N163">
        <f>VLOOKUP(A163,nb_practioners!$A:$D,4,FALSE)</f>
        <v>1278</v>
      </c>
      <c r="O163" s="28" t="e">
        <f>N163/M163</f>
        <v>#N/A</v>
      </c>
      <c r="P163">
        <f t="shared" si="4"/>
        <v>649.39603803311002</v>
      </c>
    </row>
    <row r="164" spans="1:16" ht="13" x14ac:dyDescent="0.15">
      <c r="A164" t="str">
        <f>CONCATENATE(B164,C164)</f>
        <v>Other non-doctorsOccitanie</v>
      </c>
      <c r="B164" s="1" t="s">
        <v>38</v>
      </c>
      <c r="C164" s="1" t="s">
        <v>32</v>
      </c>
      <c r="D164" s="1">
        <v>1125</v>
      </c>
      <c r="E164" s="4">
        <v>29440</v>
      </c>
      <c r="F164" s="4">
        <v>4858.1834187312998</v>
      </c>
      <c r="G164" s="4">
        <v>34298.1834187313</v>
      </c>
      <c r="H164" s="4">
        <v>30.4872741499833</v>
      </c>
      <c r="I164" s="5">
        <v>9.4266159070586593</v>
      </c>
      <c r="J164" s="11" t="s">
        <v>13</v>
      </c>
      <c r="K164" s="6">
        <v>1310.29961108115</v>
      </c>
      <c r="L164" s="7">
        <f>K164-H164</f>
        <v>1279.8123369311668</v>
      </c>
      <c r="M164">
        <f>VLOOKUP(C164,dentists!$A$1:$D$23,4,FALSE)</f>
        <v>4013</v>
      </c>
      <c r="N164">
        <f>VLOOKUP(A164,nb_practioners!$A:$D,4,FALSE)</f>
        <v>1696</v>
      </c>
      <c r="O164" s="28">
        <f>N164/M164</f>
        <v>0.42262646399202591</v>
      </c>
      <c r="P164">
        <f t="shared" si="4"/>
        <v>649.39603803311002</v>
      </c>
    </row>
    <row r="165" spans="1:16" ht="13" x14ac:dyDescent="0.15">
      <c r="A165" t="str">
        <f>CONCATENATE(B165,C165)</f>
        <v>PediatriciansOccitanie</v>
      </c>
      <c r="B165" s="1" t="s">
        <v>24</v>
      </c>
      <c r="C165" s="1" t="s">
        <v>32</v>
      </c>
      <c r="D165" s="1">
        <v>45</v>
      </c>
      <c r="E165" s="4">
        <v>4020</v>
      </c>
      <c r="F165" s="4">
        <v>194.327336749252</v>
      </c>
      <c r="G165" s="4">
        <v>4214.3273367492502</v>
      </c>
      <c r="H165" s="4">
        <v>93.651718594427805</v>
      </c>
      <c r="I165" s="5">
        <v>11.9982099460864</v>
      </c>
      <c r="J165" s="11" t="s">
        <v>13</v>
      </c>
      <c r="K165" s="6">
        <v>1667.7511825060201</v>
      </c>
      <c r="L165" s="7">
        <f>K165-H165</f>
        <v>1574.0994639115922</v>
      </c>
      <c r="M165">
        <f>VLOOKUP(C165,dentists!$A$1:$D$23,4,FALSE)</f>
        <v>4013</v>
      </c>
      <c r="N165">
        <f>VLOOKUP(A165,nb_practioners!$A:$D,4,FALSE)</f>
        <v>162</v>
      </c>
      <c r="O165" s="28">
        <f>N165/M165</f>
        <v>4.036880139546474E-2</v>
      </c>
      <c r="P165">
        <f t="shared" si="4"/>
        <v>649.39603803311002</v>
      </c>
    </row>
    <row r="166" spans="1:16" ht="13" x14ac:dyDescent="0.15">
      <c r="A166" t="str">
        <f>CONCATENATE(B166,C166)</f>
        <v>PhysiotherapistsOccitanie</v>
      </c>
      <c r="B166" s="1" t="s">
        <v>33</v>
      </c>
      <c r="C166" s="1" t="s">
        <v>32</v>
      </c>
      <c r="D166" s="1">
        <v>541</v>
      </c>
      <c r="E166" s="4">
        <v>16068</v>
      </c>
      <c r="F166" s="4">
        <v>2336.2464262521098</v>
      </c>
      <c r="G166" s="4">
        <v>18404.246426252099</v>
      </c>
      <c r="H166" s="4">
        <v>34.018939789745097</v>
      </c>
      <c r="I166" s="5">
        <v>10.2486324895503</v>
      </c>
      <c r="J166" s="3" t="s">
        <v>13</v>
      </c>
      <c r="K166" s="6">
        <v>1424.5599160474901</v>
      </c>
      <c r="L166" s="7">
        <f>K166-H166</f>
        <v>1390.5409762577451</v>
      </c>
      <c r="M166">
        <f>VLOOKUP(C166,dentists!$A$1:$D$23,4,FALSE)</f>
        <v>4013</v>
      </c>
      <c r="N166">
        <f>VLOOKUP(A166,nb_practioners!$A:$D,4,FALSE)</f>
        <v>830</v>
      </c>
      <c r="O166" s="28">
        <f>N166/M166</f>
        <v>0.20682780961873909</v>
      </c>
      <c r="P166">
        <f t="shared" si="4"/>
        <v>649.15409085959004</v>
      </c>
    </row>
    <row r="167" spans="1:16" ht="13" x14ac:dyDescent="0.15">
      <c r="A167" t="str">
        <f>CONCATENATE(B167,C167)</f>
        <v>PsychologistsOccitanie</v>
      </c>
      <c r="B167" s="1" t="s">
        <v>36</v>
      </c>
      <c r="C167" s="1" t="s">
        <v>32</v>
      </c>
      <c r="D167" s="1">
        <v>833</v>
      </c>
      <c r="E167" s="4">
        <v>22260</v>
      </c>
      <c r="F167" s="4">
        <v>3597.2149224916998</v>
      </c>
      <c r="G167" s="4">
        <v>25857.214922491701</v>
      </c>
      <c r="H167" s="4">
        <v>31.041074336724702</v>
      </c>
      <c r="I167" s="5">
        <v>9.9183461825896</v>
      </c>
      <c r="J167" s="11" t="s">
        <v>13</v>
      </c>
      <c r="K167" s="6">
        <v>1378.65011937995</v>
      </c>
      <c r="L167" s="7">
        <f>K167-H167</f>
        <v>1347.6090450432253</v>
      </c>
      <c r="M167" t="e">
        <f>INDEX([1]Sheet3!$A$2:$I$22,MATCH(C167,[1]Sheet3!$A$2:$A$22,0),MATCH(B167,[1]Sheet3!$A$2:$I$2,0))</f>
        <v>#N/A</v>
      </c>
      <c r="N167">
        <f>VLOOKUP(A167,nb_practioners!$A:$D,4,FALSE)</f>
        <v>1066</v>
      </c>
      <c r="O167" s="28" t="e">
        <f>N167/M167</f>
        <v>#N/A</v>
      </c>
      <c r="P167">
        <f t="shared" si="4"/>
        <v>649.15409085959004</v>
      </c>
    </row>
    <row r="168" spans="1:16" ht="13" x14ac:dyDescent="0.15">
      <c r="A168" t="str">
        <f>CONCATENATE(B168,C168)</f>
        <v>RadiologistsOccitanie</v>
      </c>
      <c r="B168" s="1" t="s">
        <v>11</v>
      </c>
      <c r="C168" s="15" t="s">
        <v>32</v>
      </c>
      <c r="D168" s="1">
        <v>3</v>
      </c>
      <c r="E168" s="4">
        <v>4940</v>
      </c>
      <c r="F168" s="4">
        <v>12.9551557832834</v>
      </c>
      <c r="G168" s="4">
        <v>4952.9551557832801</v>
      </c>
      <c r="H168" s="4">
        <v>1650.98505192776</v>
      </c>
      <c r="I168" s="5">
        <v>10.915161766987399</v>
      </c>
      <c r="J168" s="3" t="s">
        <v>15</v>
      </c>
      <c r="K168" s="6">
        <v>3054.0773868011902</v>
      </c>
      <c r="L168" s="7">
        <f>K168-H168</f>
        <v>1403.0923348734302</v>
      </c>
      <c r="M168">
        <f>INDEX([1]Sheet3!$A$2:$I$22,MATCH(C168,[1]Sheet3!$A$2:$A$22,0),MATCH(B168,[1]Sheet3!$A$2:$I$2,0))</f>
        <v>629</v>
      </c>
      <c r="N168">
        <f>VLOOKUP(A168,nb_practioners!$A:$D,4,FALSE)</f>
        <v>4</v>
      </c>
      <c r="O168" s="28">
        <f>N168/M168</f>
        <v>6.3593004769475362E-3</v>
      </c>
      <c r="P168">
        <f t="shared" si="4"/>
        <v>649.15409085959004</v>
      </c>
    </row>
    <row r="169" spans="1:16" ht="13" x14ac:dyDescent="0.15">
      <c r="A169" t="str">
        <f>CONCATENATE(B169,C169)</f>
        <v>SurgeonsOccitanie</v>
      </c>
      <c r="B169" s="1" t="s">
        <v>23</v>
      </c>
      <c r="C169" s="1" t="s">
        <v>32</v>
      </c>
      <c r="D169" s="1">
        <v>122</v>
      </c>
      <c r="E169" s="4">
        <v>7348</v>
      </c>
      <c r="F169" s="4">
        <v>526.84300185352697</v>
      </c>
      <c r="G169" s="4">
        <v>7874.84300185352</v>
      </c>
      <c r="H169" s="4">
        <v>64.547893457815803</v>
      </c>
      <c r="I169" s="5">
        <v>11.898657086815</v>
      </c>
      <c r="J169" s="3" t="s">
        <v>13</v>
      </c>
      <c r="K169" s="6">
        <v>1653.9133350672901</v>
      </c>
      <c r="L169" s="7">
        <f>K169-H169</f>
        <v>1589.3654416094741</v>
      </c>
      <c r="M169">
        <f>VLOOKUP(C169,Physiotherapists!$A$1:$D$21,4,FALSE)</f>
        <v>9430</v>
      </c>
      <c r="N169">
        <f>VLOOKUP(A169,nb_practioners!$A:$D,4,FALSE)</f>
        <v>462</v>
      </c>
      <c r="O169" s="28">
        <f>N169/M169</f>
        <v>4.8992576882290563E-2</v>
      </c>
      <c r="P169">
        <f t="shared" si="4"/>
        <v>2035.4802951547601</v>
      </c>
    </row>
    <row r="170" spans="1:16" ht="13" x14ac:dyDescent="0.15">
      <c r="A170" t="str">
        <f>CONCATENATE(B170,C170)</f>
        <v>AnesthetistsPays de la Loire</v>
      </c>
      <c r="B170" s="11" t="s">
        <v>35</v>
      </c>
      <c r="C170" s="27" t="s">
        <v>28</v>
      </c>
      <c r="D170" s="1"/>
      <c r="E170" s="4"/>
      <c r="F170" s="4"/>
      <c r="G170" s="4"/>
      <c r="H170" s="4"/>
      <c r="I170" s="4"/>
      <c r="J170" s="4"/>
      <c r="K170" s="4"/>
      <c r="L170" s="7"/>
      <c r="M170">
        <f>INDEX([1]Sheet3!$A$2:$I$22,MATCH(C170,[1]Sheet3!$A$2:$A$22,0),MATCH(B170,[1]Sheet3!$A$2:$I$2,0))</f>
        <v>261</v>
      </c>
      <c r="N170">
        <f>VLOOKUP(A170,nb_practioners!$A:$D,4,FALSE)</f>
        <v>9</v>
      </c>
      <c r="O170" s="28">
        <f>N170/M170</f>
        <v>3.4482758620689655E-2</v>
      </c>
      <c r="P170">
        <f t="shared" si="4"/>
        <v>2035.4802951547601</v>
      </c>
    </row>
    <row r="171" spans="1:16" ht="13" x14ac:dyDescent="0.15">
      <c r="A171" t="str">
        <f>CONCATENATE(B171,C171)</f>
        <v>DentistsPays de la Loire</v>
      </c>
      <c r="B171" s="1" t="s">
        <v>34</v>
      </c>
      <c r="C171" s="9" t="s">
        <v>28</v>
      </c>
      <c r="D171" s="1">
        <v>92</v>
      </c>
      <c r="E171" s="4">
        <v>5750</v>
      </c>
      <c r="F171" s="4">
        <v>397.29144402069198</v>
      </c>
      <c r="G171" s="4">
        <v>6147.2914440206896</v>
      </c>
      <c r="H171" s="4">
        <v>66.818385261094406</v>
      </c>
      <c r="I171" s="5">
        <v>10.459111587922299</v>
      </c>
      <c r="J171" s="11" t="s">
        <v>13</v>
      </c>
      <c r="K171" s="6">
        <v>1453.8165107212001</v>
      </c>
      <c r="L171" s="7">
        <f>K171-H171</f>
        <v>1386.9981254601057</v>
      </c>
      <c r="M171" t="e">
        <f>INDEX([1]Sheet3!$A$2:$I$22,MATCH(C171,[1]Sheet3!$A$2:$A$22,0),MATCH(B171,[1]Sheet3!$A$2:$I$2,0))</f>
        <v>#N/A</v>
      </c>
      <c r="N171">
        <f>VLOOKUP(A171,nb_practioners!$A:$D,4,FALSE)</f>
        <v>292</v>
      </c>
      <c r="O171" s="28" t="e">
        <f>N171/M171</f>
        <v>#N/A</v>
      </c>
      <c r="P171">
        <f t="shared" si="4"/>
        <v>1743.7777757200402</v>
      </c>
    </row>
    <row r="172" spans="1:16" ht="13" x14ac:dyDescent="0.15">
      <c r="A172" t="str">
        <f>CONCATENATE(B172,C172)</f>
        <v>GPsPays de la Loire</v>
      </c>
      <c r="B172" s="1" t="s">
        <v>18</v>
      </c>
      <c r="C172" s="1" t="s">
        <v>28</v>
      </c>
      <c r="D172" s="1">
        <v>332</v>
      </c>
      <c r="E172" s="4">
        <v>12762</v>
      </c>
      <c r="F172" s="4">
        <v>1433.70390668337</v>
      </c>
      <c r="G172" s="4">
        <v>14195.7039066833</v>
      </c>
      <c r="H172" s="4">
        <v>42.758144297238999</v>
      </c>
      <c r="I172" s="5">
        <v>11.416722489853599</v>
      </c>
      <c r="J172" s="11" t="s">
        <v>13</v>
      </c>
      <c r="K172" s="6">
        <v>1586.9244260896501</v>
      </c>
      <c r="L172" s="7">
        <f>K172-H172</f>
        <v>1544.1662817924112</v>
      </c>
      <c r="M172">
        <f>INDEX([1]Sheet3!$A$2:$I$22,MATCH(C172,[1]Sheet3!$A$2:$A$22,0),MATCH(B172,[1]Sheet3!$A$2:$I$2,0))</f>
        <v>3745</v>
      </c>
      <c r="N172">
        <f>VLOOKUP(A172,nb_practioners!$A:$D,4,FALSE)</f>
        <v>1047</v>
      </c>
      <c r="O172" s="28">
        <f>N172/M172</f>
        <v>0.27957276368491324</v>
      </c>
      <c r="P172">
        <f t="shared" si="4"/>
        <v>1743.7777757200402</v>
      </c>
    </row>
    <row r="173" spans="1:16" ht="13" x14ac:dyDescent="0.15">
      <c r="A173" t="str">
        <f>CONCATENATE(B173,C173)</f>
        <v>GynaecologistsPays de la Loire</v>
      </c>
      <c r="B173" s="1" t="s">
        <v>26</v>
      </c>
      <c r="C173" s="1" t="s">
        <v>28</v>
      </c>
      <c r="D173" s="1">
        <v>15</v>
      </c>
      <c r="E173" s="4">
        <v>3552</v>
      </c>
      <c r="F173" s="4">
        <v>64.775778916417295</v>
      </c>
      <c r="G173" s="4">
        <v>3616.7757789164102</v>
      </c>
      <c r="H173" s="4">
        <v>241.11838526109401</v>
      </c>
      <c r="I173" s="5">
        <v>11.9956561348757</v>
      </c>
      <c r="J173" s="11" t="s">
        <v>13</v>
      </c>
      <c r="K173" s="6">
        <v>1667.3962027477201</v>
      </c>
      <c r="L173" s="7">
        <f>K173-H173</f>
        <v>1426.277817486626</v>
      </c>
      <c r="M173">
        <f>INDEX([1]Sheet3!$A$2:$I$22,MATCH(C173,[1]Sheet3!$A$2:$A$22,0),MATCH(B173,[1]Sheet3!$A$2:$I$2,0))</f>
        <v>194</v>
      </c>
      <c r="N173">
        <f>VLOOKUP(A173,nb_practioners!$A:$D,4,FALSE)</f>
        <v>105</v>
      </c>
      <c r="O173" s="28">
        <f>N173/M173</f>
        <v>0.54123711340206182</v>
      </c>
      <c r="P173">
        <f t="shared" si="4"/>
        <v>1743.7777757200402</v>
      </c>
    </row>
    <row r="174" spans="1:16" ht="15.75" customHeight="1" x14ac:dyDescent="0.15">
      <c r="A174" t="str">
        <f>CONCATENATE(B174,C174)</f>
        <v>MidwivesPays de la Loire</v>
      </c>
      <c r="B174" s="1" t="s">
        <v>30</v>
      </c>
      <c r="C174" s="1" t="s">
        <v>28</v>
      </c>
      <c r="D174" s="1">
        <v>115</v>
      </c>
      <c r="E174" s="4">
        <v>7122</v>
      </c>
      <c r="F174" s="4">
        <v>496.61430502586597</v>
      </c>
      <c r="G174" s="4">
        <v>7618.6143050258597</v>
      </c>
      <c r="H174" s="4">
        <v>66.248820043703105</v>
      </c>
      <c r="I174" s="5">
        <v>11.997745983927301</v>
      </c>
      <c r="J174" s="11" t="s">
        <v>13</v>
      </c>
      <c r="K174" s="6">
        <v>1667.6866917658999</v>
      </c>
      <c r="L174" s="7">
        <f>K174-H174</f>
        <v>1601.4378717221969</v>
      </c>
      <c r="M174" t="e">
        <f>INDEX([1]Sheet3!$A$2:$I$22,MATCH(C174,[1]Sheet3!$A$2:$A$22,0),MATCH(B174,[1]Sheet3!$A$2:$I$2,0))</f>
        <v>#N/A</v>
      </c>
      <c r="N174">
        <f>VLOOKUP(A174,nb_practioners!$A:$D,4,FALSE)</f>
        <v>229</v>
      </c>
      <c r="O174" s="28" t="e">
        <f>N174/M174</f>
        <v>#N/A</v>
      </c>
      <c r="P174">
        <f t="shared" si="4"/>
        <v>1743.7777757200402</v>
      </c>
    </row>
    <row r="175" spans="1:16" ht="15.75" customHeight="1" x14ac:dyDescent="0.15">
      <c r="B175" s="1" t="s">
        <v>17</v>
      </c>
      <c r="C175" s="1" t="s">
        <v>28</v>
      </c>
      <c r="D175" s="1">
        <v>190</v>
      </c>
      <c r="E175" s="4">
        <v>7638</v>
      </c>
      <c r="F175" s="4">
        <v>820.49319960795196</v>
      </c>
      <c r="G175" s="4">
        <v>8458.4931996079504</v>
      </c>
      <c r="H175" s="4">
        <v>44.518385261094402</v>
      </c>
      <c r="I175" s="5">
        <v>11.850503084604</v>
      </c>
      <c r="J175" s="11" t="s">
        <v>13</v>
      </c>
      <c r="K175" s="6">
        <v>1647.2199287599601</v>
      </c>
      <c r="L175" s="7">
        <f>K175-H175</f>
        <v>1602.7015434988657</v>
      </c>
      <c r="M175">
        <f>INDEX([1]Sheet3!$A$2:$I$22,MATCH(C175,[1]Sheet3!$A$2:$A$22,0),MATCH(B175,[1]Sheet3!$A$2:$I$2,0))</f>
        <v>848</v>
      </c>
      <c r="N175" t="e">
        <f>VLOOKUP(A175,nb_practioners!$A:$D,4,FALSE)</f>
        <v>#N/A</v>
      </c>
      <c r="O175" s="28" t="e">
        <f>N175/M175</f>
        <v>#N/A</v>
      </c>
      <c r="P175">
        <f t="shared" si="4"/>
        <v>1743.7777757200402</v>
      </c>
    </row>
    <row r="176" spans="1:16" ht="15.75" customHeight="1" x14ac:dyDescent="0.15">
      <c r="A176" t="str">
        <f>CONCATENATE(B176,C176)</f>
        <v>NursesPays de la Loire</v>
      </c>
      <c r="B176" s="1" t="s">
        <v>40</v>
      </c>
      <c r="C176" s="15" t="s">
        <v>28</v>
      </c>
      <c r="D176" s="1">
        <v>25</v>
      </c>
      <c r="E176" s="4">
        <v>2920</v>
      </c>
      <c r="F176" s="4">
        <v>107.95963152736201</v>
      </c>
      <c r="G176" s="4">
        <v>3027.9596315273602</v>
      </c>
      <c r="H176" s="4">
        <v>121.11838526109401</v>
      </c>
      <c r="I176" s="5">
        <v>9.9502476600966006</v>
      </c>
      <c r="J176" s="11" t="s">
        <v>13</v>
      </c>
      <c r="K176" s="6">
        <v>1383.0844247534201</v>
      </c>
      <c r="L176" s="7">
        <f>K176-H176</f>
        <v>1261.966039492326</v>
      </c>
      <c r="M176" t="e">
        <f>INDEX([1]Sheet3!$A$2:$I$22,MATCH(C176,[1]Sheet3!$A$2:$A$22,0),MATCH(B176,[1]Sheet3!$A$2:$I$2,0))</f>
        <v>#N/A</v>
      </c>
      <c r="N176">
        <f>VLOOKUP(A176,nb_practioners!$A:$D,4,FALSE)</f>
        <v>28</v>
      </c>
      <c r="O176" s="28" t="e">
        <f>N176/M176</f>
        <v>#N/A</v>
      </c>
      <c r="P176">
        <f t="shared" si="4"/>
        <v>1743.7777757200402</v>
      </c>
    </row>
    <row r="177" spans="1:17" ht="15.75" customHeight="1" x14ac:dyDescent="0.15">
      <c r="A177" t="str">
        <f>CONCATENATE(B177,C177)</f>
        <v>OsteopathsPays de la Loire</v>
      </c>
      <c r="B177" s="1" t="s">
        <v>31</v>
      </c>
      <c r="C177" s="1" t="s">
        <v>28</v>
      </c>
      <c r="D177" s="1">
        <v>312</v>
      </c>
      <c r="E177" s="4">
        <v>9890</v>
      </c>
      <c r="F177" s="4">
        <v>1347.33620146148</v>
      </c>
      <c r="G177" s="4">
        <v>11237.336201461399</v>
      </c>
      <c r="H177" s="4">
        <v>36.017103209812397</v>
      </c>
      <c r="I177" s="5">
        <v>11.563070791849601</v>
      </c>
      <c r="J177" s="11" t="s">
        <v>13</v>
      </c>
      <c r="K177" s="6">
        <v>1607.26684006709</v>
      </c>
      <c r="L177" s="7">
        <f>K177-H177</f>
        <v>1571.2497368572776</v>
      </c>
      <c r="M177">
        <f>VLOOKUP(C177,dentists!$A$1:$D$23,4,FALSE)</f>
        <v>1864</v>
      </c>
      <c r="N177">
        <f>VLOOKUP(A177,nb_practioners!$A:$D,4,FALSE)</f>
        <v>790</v>
      </c>
      <c r="O177" s="28">
        <f>N177/M177</f>
        <v>0.4238197424892704</v>
      </c>
      <c r="P177">
        <f t="shared" si="4"/>
        <v>1743.7777757200402</v>
      </c>
    </row>
    <row r="178" spans="1:17" ht="15.75" customHeight="1" x14ac:dyDescent="0.15">
      <c r="A178" t="str">
        <f>CONCATENATE(B178,C178)</f>
        <v>Other non-doctorsPays de la Loire</v>
      </c>
      <c r="B178" s="1" t="s">
        <v>38</v>
      </c>
      <c r="C178" s="1" t="s">
        <v>28</v>
      </c>
      <c r="D178" s="1">
        <v>588</v>
      </c>
      <c r="E178" s="4">
        <v>16310</v>
      </c>
      <c r="F178" s="4">
        <v>2539.2105335235501</v>
      </c>
      <c r="G178" s="4">
        <v>18849.210533523499</v>
      </c>
      <c r="H178" s="4">
        <v>32.056480499189703</v>
      </c>
      <c r="I178" s="5">
        <v>9.9062043309247301</v>
      </c>
      <c r="J178" s="11" t="s">
        <v>13</v>
      </c>
      <c r="K178" s="6">
        <v>1376.9624019985299</v>
      </c>
      <c r="L178" s="7">
        <f>K178-H178</f>
        <v>1344.9059214993401</v>
      </c>
      <c r="M178" t="e">
        <f>INDEX([1]Sheet3!$A$2:$I$22,MATCH(C178,[1]Sheet3!$A$2:$A$22,0),MATCH(B178,[1]Sheet3!$A$2:$I$2,0))</f>
        <v>#N/A</v>
      </c>
      <c r="N178">
        <f>VLOOKUP(A178,nb_practioners!$A:$D,4,FALSE)</f>
        <v>980</v>
      </c>
      <c r="O178" s="28" t="e">
        <f>N178/M178</f>
        <v>#N/A</v>
      </c>
      <c r="P178">
        <f t="shared" si="4"/>
        <v>1743.7777757200402</v>
      </c>
    </row>
    <row r="179" spans="1:17" ht="15.75" customHeight="1" x14ac:dyDescent="0.15">
      <c r="A179" t="str">
        <f>CONCATENATE(B179,C179)</f>
        <v>PediatriciansPays de la Loire</v>
      </c>
      <c r="B179" s="1" t="s">
        <v>24</v>
      </c>
      <c r="C179" s="1" t="s">
        <v>28</v>
      </c>
      <c r="D179" s="1">
        <v>21</v>
      </c>
      <c r="E179" s="4">
        <v>3888</v>
      </c>
      <c r="F179" s="4">
        <v>90.686090482984199</v>
      </c>
      <c r="G179" s="4">
        <v>3978.68609048298</v>
      </c>
      <c r="H179" s="4">
        <v>189.46124240395099</v>
      </c>
      <c r="I179" s="5">
        <v>11.453333815436</v>
      </c>
      <c r="J179" s="11" t="s">
        <v>13</v>
      </c>
      <c r="K179" s="6">
        <v>1592.0134003456101</v>
      </c>
      <c r="L179" s="7">
        <f>K179-H179</f>
        <v>1402.5521579416591</v>
      </c>
      <c r="M179">
        <f>INDEX([1]Sheet3!$A$2:$I$22,MATCH(C179,[1]Sheet3!$A$2:$A$22,0),MATCH(B179,[1]Sheet3!$A$2:$I$2,0))</f>
        <v>117</v>
      </c>
      <c r="N179">
        <f>VLOOKUP(A179,nb_practioners!$A:$D,4,FALSE)</f>
        <v>64</v>
      </c>
      <c r="O179" s="28">
        <f>N179/M179</f>
        <v>0.54700854700854706</v>
      </c>
      <c r="P179">
        <f t="shared" si="4"/>
        <v>1677.1149848026603</v>
      </c>
    </row>
    <row r="180" spans="1:17" ht="13" x14ac:dyDescent="0.15">
      <c r="A180" t="str">
        <f>CONCATENATE(B180,C180)</f>
        <v>PhysiotherapistsPays de la Loire</v>
      </c>
      <c r="B180" s="1" t="s">
        <v>33</v>
      </c>
      <c r="C180" s="9" t="s">
        <v>28</v>
      </c>
      <c r="D180" s="1">
        <v>293</v>
      </c>
      <c r="E180" s="4">
        <v>10770</v>
      </c>
      <c r="F180" s="4">
        <v>1265.28688150068</v>
      </c>
      <c r="G180" s="4">
        <v>12035.2868815006</v>
      </c>
      <c r="H180" s="4">
        <v>41.076064441981799</v>
      </c>
      <c r="I180" s="5">
        <v>10.5732361565166</v>
      </c>
      <c r="J180" s="11" t="s">
        <v>13</v>
      </c>
      <c r="K180" s="6">
        <v>1469.6798257558</v>
      </c>
      <c r="L180" s="7">
        <f>K180-H180</f>
        <v>1428.6037613138183</v>
      </c>
      <c r="M180" t="e">
        <f>INDEX([1]Sheet3!$A$2:$I$22,MATCH(C180,[1]Sheet3!$A$2:$A$22,0),MATCH(B180,[1]Sheet3!$A$2:$I$2,0))</f>
        <v>#N/A</v>
      </c>
      <c r="N180">
        <f>VLOOKUP(A180,nb_practioners!$A:$D,4,FALSE)</f>
        <v>492</v>
      </c>
      <c r="O180" s="28" t="e">
        <f>N180/M180</f>
        <v>#N/A</v>
      </c>
      <c r="P180">
        <f t="shared" si="4"/>
        <v>1677.1149848026603</v>
      </c>
    </row>
    <row r="181" spans="1:17" ht="13" x14ac:dyDescent="0.15">
      <c r="A181" t="str">
        <f>CONCATENATE(B181,C181)</f>
        <v>PsychologistsPays de la Loire</v>
      </c>
      <c r="B181" s="1" t="s">
        <v>36</v>
      </c>
      <c r="C181" s="1" t="s">
        <v>28</v>
      </c>
      <c r="D181" s="1">
        <v>363</v>
      </c>
      <c r="E181" s="4">
        <v>11350</v>
      </c>
      <c r="F181" s="4">
        <v>1567.57384977729</v>
      </c>
      <c r="G181" s="4">
        <v>12917.5738497773</v>
      </c>
      <c r="H181" s="4">
        <v>35.585602891948398</v>
      </c>
      <c r="I181" s="5">
        <v>10.231562970969501</v>
      </c>
      <c r="J181" s="11" t="s">
        <v>13</v>
      </c>
      <c r="K181" s="6">
        <v>1422.1872529647701</v>
      </c>
      <c r="L181" s="7">
        <f>K181-H181</f>
        <v>1386.6016500728217</v>
      </c>
      <c r="M181" t="e">
        <f>INDEX([1]Sheet3!$A$2:$I$22,MATCH(C181,[1]Sheet3!$A$2:$A$22,0),MATCH(B181,[1]Sheet3!$A$2:$I$2,0))</f>
        <v>#N/A</v>
      </c>
      <c r="N181">
        <f>VLOOKUP(A181,nb_practioners!$A:$D,4,FALSE)</f>
        <v>563</v>
      </c>
      <c r="O181" s="28" t="e">
        <f>N181/M181</f>
        <v>#N/A</v>
      </c>
      <c r="P181">
        <f t="shared" si="4"/>
        <v>1677.1149848026603</v>
      </c>
    </row>
    <row r="182" spans="1:17" ht="13" x14ac:dyDescent="0.15">
      <c r="A182" t="str">
        <f>CONCATENATE(B182,C182)</f>
        <v>RadiologistsPays de la Loire</v>
      </c>
      <c r="B182" s="11" t="s">
        <v>11</v>
      </c>
      <c r="C182" s="14" t="s">
        <v>28</v>
      </c>
      <c r="D182" s="1" t="e">
        <f>NA( )</f>
        <v>#N/A</v>
      </c>
      <c r="E182" s="4"/>
      <c r="F182" s="4"/>
      <c r="G182" s="4"/>
      <c r="H182" s="4">
        <f>_xlfn.VAR.S(H183:H361)/179</f>
        <v>43.379494537117274</v>
      </c>
      <c r="I182" s="4"/>
      <c r="J182" s="4"/>
      <c r="K182" s="4"/>
      <c r="L182" s="7">
        <f>K182-H182</f>
        <v>-43.379494537117274</v>
      </c>
      <c r="M182">
        <f>INDEX([1]Sheet3!$A$2:$I$22,MATCH(C182,[1]Sheet3!$A$2:$A$22,0),MATCH(B182,[1]Sheet3!$A$2:$I$2,0))</f>
        <v>263</v>
      </c>
      <c r="N182" t="e">
        <f>VLOOKUP(A182,nb_practioners!$A:$D,4,FALSE)</f>
        <v>#N/A</v>
      </c>
      <c r="O182" s="28" t="e">
        <f>N182/M182</f>
        <v>#N/A</v>
      </c>
      <c r="P182">
        <f t="shared" si="4"/>
        <v>1677.1149848026603</v>
      </c>
    </row>
    <row r="183" spans="1:17" ht="13" x14ac:dyDescent="0.15">
      <c r="A183" t="str">
        <f>CONCATENATE(B183,C183)</f>
        <v>SurgeonsPays de la Loire</v>
      </c>
      <c r="B183" s="1" t="s">
        <v>23</v>
      </c>
      <c r="C183" s="1" t="s">
        <v>28</v>
      </c>
      <c r="D183" s="1">
        <v>49</v>
      </c>
      <c r="E183" s="4">
        <v>8462</v>
      </c>
      <c r="F183" s="4">
        <v>211.600877793629</v>
      </c>
      <c r="G183" s="4">
        <v>8673.6008777936295</v>
      </c>
      <c r="H183" s="4">
        <v>177.01226281211399</v>
      </c>
      <c r="I183" s="5">
        <v>11.6167598460747</v>
      </c>
      <c r="J183" s="11" t="s">
        <v>13</v>
      </c>
      <c r="K183" s="6">
        <v>1614.72961860439</v>
      </c>
      <c r="L183" s="7">
        <f>K183-H183</f>
        <v>1437.7173557922761</v>
      </c>
      <c r="M183">
        <f>VLOOKUP(C183,psychologists!$A$1:$B$21,2,FALSE)</f>
        <v>1583</v>
      </c>
      <c r="N183">
        <f>VLOOKUP(A183,nb_practioners!$A:$D,4,FALSE)</f>
        <v>197</v>
      </c>
      <c r="O183" s="28">
        <f>N183/M183</f>
        <v>0.1244472520530638</v>
      </c>
      <c r="P183">
        <f t="shared" si="4"/>
        <v>290.72428976737001</v>
      </c>
    </row>
    <row r="184" spans="1:17" ht="13" x14ac:dyDescent="0.15">
      <c r="A184" t="str">
        <f>CONCATENATE(B184,C184)</f>
        <v>AnesthetistsProvence-Alpes-Côte d'Azur</v>
      </c>
      <c r="B184" s="1" t="s">
        <v>35</v>
      </c>
      <c r="C184" s="1" t="s">
        <v>14</v>
      </c>
      <c r="D184" s="1">
        <v>7</v>
      </c>
      <c r="E184" s="4">
        <v>2490</v>
      </c>
      <c r="F184" s="4">
        <v>30.228696827661398</v>
      </c>
      <c r="G184" s="4">
        <v>2520.2286968276599</v>
      </c>
      <c r="H184" s="4">
        <v>360.03267097537997</v>
      </c>
      <c r="I184" s="5">
        <v>11.7453956911507</v>
      </c>
      <c r="J184" s="11" t="s">
        <v>13</v>
      </c>
      <c r="K184" s="6">
        <v>1632.6100010699499</v>
      </c>
      <c r="L184" s="7">
        <f>K184-H184</f>
        <v>1272.57733009457</v>
      </c>
      <c r="M184">
        <f>INDEX([1]Sheet3!$A$2:$I$22,MATCH(C184,[1]Sheet3!$A$2:$A$22,0),MATCH(B184,[1]Sheet3!$A$2:$I$2,0))</f>
        <v>565</v>
      </c>
      <c r="N184">
        <f>VLOOKUP(A184,nb_practioners!$A:$D,4,FALSE)</f>
        <v>78</v>
      </c>
      <c r="O184" s="28">
        <f>N184/M184</f>
        <v>0.13805309734513274</v>
      </c>
      <c r="P184">
        <f t="shared" si="4"/>
        <v>290.72428976737001</v>
      </c>
    </row>
    <row r="185" spans="1:17" ht="13" x14ac:dyDescent="0.15">
      <c r="A185" t="str">
        <f>CONCATENATE(B185,C185)</f>
        <v>DentistsProvence-Alpes-Côte d'Azur</v>
      </c>
      <c r="B185" s="1" t="s">
        <v>34</v>
      </c>
      <c r="C185" s="15" t="s">
        <v>14</v>
      </c>
      <c r="D185" s="1">
        <v>559</v>
      </c>
      <c r="E185" s="4">
        <v>16260</v>
      </c>
      <c r="F185" s="4">
        <v>2413.9773609518102</v>
      </c>
      <c r="G185" s="4">
        <v>18673.977360951802</v>
      </c>
      <c r="H185" s="4">
        <v>33.406041790611397</v>
      </c>
      <c r="I185" s="5">
        <v>10.969044126995</v>
      </c>
      <c r="J185" s="11" t="s">
        <v>13</v>
      </c>
      <c r="K185" s="6">
        <v>1524.69713365231</v>
      </c>
      <c r="L185" s="7">
        <f>K185-H185</f>
        <v>1491.2910918616985</v>
      </c>
      <c r="M185" t="e">
        <f>INDEX([1]Sheet3!$A$2:$I$22,MATCH(C185,[1]Sheet3!$A$2:$A$22,0),MATCH(B185,[1]Sheet3!$A$2:$I$2,0))</f>
        <v>#N/A</v>
      </c>
      <c r="N185">
        <f>VLOOKUP(A185,nb_practioners!$A:$D,4,FALSE)</f>
        <v>1514</v>
      </c>
      <c r="O185" s="28" t="e">
        <f>N185/M185</f>
        <v>#N/A</v>
      </c>
      <c r="P185">
        <f t="shared" si="4"/>
        <v>290.72428976737001</v>
      </c>
    </row>
    <row r="186" spans="1:17" ht="13" x14ac:dyDescent="0.15">
      <c r="A186" t="str">
        <f>CONCATENATE(B186,C186)</f>
        <v>GPsProvence-Alpes-Côte d'Azur</v>
      </c>
      <c r="B186" s="1" t="s">
        <v>18</v>
      </c>
      <c r="C186" s="1" t="s">
        <v>14</v>
      </c>
      <c r="D186" s="1">
        <v>636</v>
      </c>
      <c r="E186" s="4">
        <v>18606</v>
      </c>
      <c r="F186" s="4">
        <v>2746.49302605609</v>
      </c>
      <c r="G186" s="4">
        <v>21352.493026056</v>
      </c>
      <c r="H186" s="4">
        <v>33.573102242226497</v>
      </c>
      <c r="I186" s="5">
        <v>11.562568152941299</v>
      </c>
      <c r="J186" s="11" t="s">
        <v>13</v>
      </c>
      <c r="K186" s="6">
        <v>1607.19697325885</v>
      </c>
      <c r="L186" s="7">
        <f>K186-H186</f>
        <v>1573.6238710166235</v>
      </c>
      <c r="M186">
        <f>INDEX([1]Sheet3!$A$2:$I$22,MATCH(C186,[1]Sheet3!$A$2:$A$22,0),MATCH(B186,[1]Sheet3!$A$2:$I$2,0))</f>
        <v>6060</v>
      </c>
      <c r="N186">
        <f>VLOOKUP(A186,nb_practioners!$A:$D,4,FALSE)</f>
        <v>1777</v>
      </c>
      <c r="O186" s="28">
        <f>N186/M186</f>
        <v>0.29323432343234324</v>
      </c>
      <c r="P186">
        <f t="shared" si="4"/>
        <v>290.72428976737001</v>
      </c>
    </row>
    <row r="187" spans="1:17" ht="13" x14ac:dyDescent="0.15">
      <c r="A187" t="str">
        <f>CONCATENATE(B187,C187)</f>
        <v>GynaecologistsProvence-Alpes-Côte d'Azur</v>
      </c>
      <c r="B187" s="1" t="s">
        <v>26</v>
      </c>
      <c r="C187" s="15" t="s">
        <v>14</v>
      </c>
      <c r="D187" s="1">
        <v>56</v>
      </c>
      <c r="E187" s="4">
        <v>3534</v>
      </c>
      <c r="F187" s="4">
        <v>241.82957462129099</v>
      </c>
      <c r="G187" s="4">
        <v>3775.8295746212898</v>
      </c>
      <c r="H187" s="4">
        <v>67.425528118237295</v>
      </c>
      <c r="I187" s="5">
        <v>11.998312586950799</v>
      </c>
      <c r="J187" s="11" t="s">
        <v>13</v>
      </c>
      <c r="K187" s="6">
        <v>1667.76544958617</v>
      </c>
      <c r="L187" s="7">
        <f>K187-H187</f>
        <v>1600.3399214679328</v>
      </c>
      <c r="M187">
        <f>INDEX([1]Sheet3!$A$2:$I$22,MATCH(C187,[1]Sheet3!$A$2:$A$22,0),MATCH(B187,[1]Sheet3!$A$2:$I$2,0))</f>
        <v>526</v>
      </c>
      <c r="N187">
        <f>VLOOKUP(A187,nb_practioners!$A:$D,4,FALSE)</f>
        <v>334</v>
      </c>
      <c r="O187" s="28">
        <f>N187/M187</f>
        <v>0.63498098859315588</v>
      </c>
      <c r="P187">
        <f t="shared" si="4"/>
        <v>290.72428976737001</v>
      </c>
    </row>
    <row r="188" spans="1:17" ht="13" x14ac:dyDescent="0.15">
      <c r="A188" t="str">
        <f>CONCATENATE(B188,C188)</f>
        <v>MidwivesProvence-Alpes-Côte d'Azur</v>
      </c>
      <c r="B188" s="1" t="s">
        <v>30</v>
      </c>
      <c r="C188" s="1" t="s">
        <v>14</v>
      </c>
      <c r="D188" s="1">
        <v>126</v>
      </c>
      <c r="E188" s="4">
        <v>6816</v>
      </c>
      <c r="F188" s="4">
        <v>544.11654289790499</v>
      </c>
      <c r="G188" s="4">
        <v>7360.1165428979002</v>
      </c>
      <c r="H188" s="4">
        <v>58.413623356332501</v>
      </c>
      <c r="I188" s="5">
        <v>11.2687726742503</v>
      </c>
      <c r="J188" s="11" t="s">
        <v>13</v>
      </c>
      <c r="K188" s="6">
        <v>1566.3594017208</v>
      </c>
      <c r="L188" s="7">
        <f>K188-H188</f>
        <v>1507.9457783644675</v>
      </c>
      <c r="M188" t="e">
        <f>INDEX([1]Sheet3!$A$2:$I$22,MATCH(C188,[1]Sheet3!$A$2:$A$22,0),MATCH(B188,[1]Sheet3!$A$2:$I$2,0))</f>
        <v>#N/A</v>
      </c>
      <c r="N188">
        <f>VLOOKUP(A188,nb_practioners!$A:$D,4,FALSE)</f>
        <v>310</v>
      </c>
      <c r="O188" s="28" t="e">
        <f>N188/#REF!</f>
        <v>#REF!</v>
      </c>
      <c r="P188">
        <f t="shared" si="4"/>
        <v>290.80304758764009</v>
      </c>
    </row>
    <row r="189" spans="1:17" ht="13" x14ac:dyDescent="0.15">
      <c r="A189" t="str">
        <f>CONCATENATE(B189,C189)</f>
        <v>Non-surgical specialistsProvence-Alpes-Côte d'Azur</v>
      </c>
      <c r="B189" s="1" t="s">
        <v>17</v>
      </c>
      <c r="C189" s="15" t="s">
        <v>14</v>
      </c>
      <c r="D189" s="1">
        <v>489</v>
      </c>
      <c r="E189" s="4">
        <v>14766</v>
      </c>
      <c r="F189" s="4">
        <v>2111.6903926752002</v>
      </c>
      <c r="G189" s="4">
        <v>16877.690392675198</v>
      </c>
      <c r="H189" s="4">
        <v>34.514704279499398</v>
      </c>
      <c r="I189" s="5">
        <v>11.9973678745007</v>
      </c>
      <c r="J189" s="11" t="s">
        <v>13</v>
      </c>
      <c r="K189" s="6">
        <v>1667.6341345556</v>
      </c>
      <c r="L189" s="7">
        <f>K189-H189</f>
        <v>1633.1194302761005</v>
      </c>
      <c r="M189">
        <f>INDEX([1]Sheet3!$A$2:$I$22,MATCH(C189,[1]Sheet3!$A$2:$A$22,0),MATCH(B189,[1]Sheet3!$A$2:$I$2,0))</f>
        <v>2176</v>
      </c>
      <c r="N189">
        <f>VLOOKUP(A189,nb_practioners!$A:$D,4,FALSE)</f>
        <v>1741</v>
      </c>
      <c r="O189" s="28">
        <f>N189/M189</f>
        <v>0.80009191176470584</v>
      </c>
      <c r="P189">
        <f t="shared" si="4"/>
        <v>290.80304758764009</v>
      </c>
    </row>
    <row r="190" spans="1:17" ht="13" x14ac:dyDescent="0.15">
      <c r="A190" t="str">
        <f>CONCATENATE(B190,C190)</f>
        <v>NursesProvence-Alpes-Côte d'Azur</v>
      </c>
      <c r="B190" s="1" t="s">
        <v>40</v>
      </c>
      <c r="C190" s="15" t="s">
        <v>14</v>
      </c>
      <c r="D190" s="1">
        <v>63</v>
      </c>
      <c r="E190" s="4">
        <v>2410</v>
      </c>
      <c r="F190" s="4">
        <v>272.05827144895198</v>
      </c>
      <c r="G190" s="4">
        <v>2682.0582714489501</v>
      </c>
      <c r="H190" s="4">
        <v>42.572353515062701</v>
      </c>
      <c r="I190" s="5">
        <v>7.6004950194335201</v>
      </c>
      <c r="J190" s="11" t="s">
        <v>13</v>
      </c>
      <c r="K190" s="6">
        <v>1056.4688077012499</v>
      </c>
      <c r="L190" s="7">
        <f>K190-H190</f>
        <v>1013.8964541861873</v>
      </c>
      <c r="M190">
        <f>VLOOKUP(C190,dentists!$A$1:$D$23,4,FALSE)</f>
        <v>3862</v>
      </c>
      <c r="N190">
        <f>VLOOKUP(A190,nb_practioners!$A:$D,4,FALSE)</f>
        <v>57</v>
      </c>
      <c r="O190" s="28">
        <f>N190/M190</f>
        <v>1.4759192128430864E-2</v>
      </c>
      <c r="P190">
        <f t="shared" si="4"/>
        <v>290.80304758764009</v>
      </c>
    </row>
    <row r="191" spans="1:17" ht="13" x14ac:dyDescent="0.15">
      <c r="A191" t="str">
        <f>CONCATENATE(B191,C191)</f>
        <v>OsteopathsProvence-Alpes-Côte d'Azur</v>
      </c>
      <c r="B191" s="1" t="s">
        <v>31</v>
      </c>
      <c r="C191" s="1" t="s">
        <v>14</v>
      </c>
      <c r="D191" s="1">
        <v>598</v>
      </c>
      <c r="E191" s="4">
        <v>18070</v>
      </c>
      <c r="F191" s="4">
        <v>2582.3943861345001</v>
      </c>
      <c r="G191" s="4">
        <v>20652.3943861345</v>
      </c>
      <c r="H191" s="4">
        <v>34.535776565442298</v>
      </c>
      <c r="I191" s="5">
        <v>11.159185009452001</v>
      </c>
      <c r="J191" s="11" t="s">
        <v>13</v>
      </c>
      <c r="K191" s="6">
        <v>1551.12671631383</v>
      </c>
      <c r="L191" s="7">
        <f>K191-H191</f>
        <v>1516.5909397483877</v>
      </c>
      <c r="M191" t="e">
        <f>INDEX([1]Sheet3!$A$2:$I$22,MATCH(C191,[1]Sheet3!$A$2:$A$22,0),MATCH(B191,[1]Sheet3!$A$2:$I$2,0))</f>
        <v>#N/A</v>
      </c>
      <c r="N191">
        <f>VLOOKUP(A191,nb_practioners!$A:$D,4,FALSE)</f>
        <v>1423</v>
      </c>
      <c r="O191" s="28" t="e">
        <f>N191/M191</f>
        <v>#N/A</v>
      </c>
      <c r="P191">
        <f t="shared" si="4"/>
        <v>611.29664188492006</v>
      </c>
    </row>
    <row r="192" spans="1:17" ht="13" x14ac:dyDescent="0.15">
      <c r="A192" t="str">
        <f>CONCATENATE(B192,C192)</f>
        <v>Other non-doctorsProvence-Alpes-Côte d'Azur</v>
      </c>
      <c r="B192" s="1" t="s">
        <v>38</v>
      </c>
      <c r="C192" s="1" t="s">
        <v>14</v>
      </c>
      <c r="D192" s="1">
        <v>1318</v>
      </c>
      <c r="E192" s="4">
        <v>33720</v>
      </c>
      <c r="F192" s="4">
        <v>5691.6317741225303</v>
      </c>
      <c r="G192" s="4">
        <v>39411.631774122499</v>
      </c>
      <c r="H192" s="4">
        <v>29.902603773992801</v>
      </c>
      <c r="I192" s="5">
        <v>9.3733614721555796</v>
      </c>
      <c r="J192" s="11" t="s">
        <v>13</v>
      </c>
      <c r="K192" s="6">
        <v>1302.89724462962</v>
      </c>
      <c r="L192" s="7">
        <f>K192-H192</f>
        <v>1272.9946408556273</v>
      </c>
      <c r="M192" t="e">
        <f>INDEX([1]Sheet3!$A$2:$I$22,MATCH(C192,[1]Sheet3!$A$2:$A$22,0),MATCH(B192,[1]Sheet3!$A$2:$I$2,0))</f>
        <v>#N/A</v>
      </c>
      <c r="N192">
        <f>VLOOKUP(A192,nb_practioners!$A:$D,4,FALSE)</f>
        <v>1874</v>
      </c>
      <c r="O192" s="28" t="e">
        <f>N192/M192</f>
        <v>#N/A</v>
      </c>
      <c r="P192">
        <f>IF(B192&lt;&gt;B191, MAX(K178:K191)-MIN(K178:K191), 0)</f>
        <v>611.29664188492006</v>
      </c>
      <c r="Q192" t="e" cm="1">
        <f t="array" ref="Q192:Q230">_xlfn.UNIQUE(P3:P191)</f>
        <v>#REF!</v>
      </c>
    </row>
    <row r="193" spans="1:17" ht="13" x14ac:dyDescent="0.15">
      <c r="A193" t="str">
        <f>CONCATENATE(B193,C193)</f>
        <v>PediatriciansProvence-Alpes-Côte d'Azur</v>
      </c>
      <c r="B193" s="1" t="s">
        <v>24</v>
      </c>
      <c r="C193" s="1" t="s">
        <v>14</v>
      </c>
      <c r="D193" s="1">
        <v>44</v>
      </c>
      <c r="E193" s="4">
        <v>4668</v>
      </c>
      <c r="F193" s="4">
        <v>190.00895148815701</v>
      </c>
      <c r="G193" s="4">
        <v>4858.0089514881502</v>
      </c>
      <c r="H193" s="4">
        <v>110.409294352003</v>
      </c>
      <c r="I193" s="5">
        <v>11.9987865058186</v>
      </c>
      <c r="J193" s="11" t="s">
        <v>13</v>
      </c>
      <c r="K193" s="6">
        <v>1667.83132430879</v>
      </c>
      <c r="L193" s="7">
        <f>K193-H193</f>
        <v>1557.4220299567871</v>
      </c>
      <c r="M193">
        <f>INDEX([1]Sheet3!$A$2:$I$22,MATCH(C193,[1]Sheet3!$A$2:$A$22,0),MATCH(B193,[1]Sheet3!$A$2:$I$2,0))</f>
        <v>358</v>
      </c>
      <c r="N193">
        <f>VLOOKUP(A193,nb_practioners!$A:$D,4,FALSE)</f>
        <v>167</v>
      </c>
      <c r="O193" s="28">
        <f>N193/M193</f>
        <v>0.46648044692737428</v>
      </c>
      <c r="P193">
        <f>AVERAGE(Q194:Q205)</f>
        <v>523.69958674514498</v>
      </c>
      <c r="Q193">
        <v>303.90588681715008</v>
      </c>
    </row>
    <row r="194" spans="1:17" ht="13" x14ac:dyDescent="0.15">
      <c r="A194" t="str">
        <f>CONCATENATE(B194,C194)</f>
        <v>PhysiotherapistsProvence-Alpes-Côte d'Azur</v>
      </c>
      <c r="B194" s="1" t="s">
        <v>33</v>
      </c>
      <c r="C194" s="1" t="s">
        <v>14</v>
      </c>
      <c r="D194" s="1">
        <v>709</v>
      </c>
      <c r="E194" s="4">
        <v>20568</v>
      </c>
      <c r="F194" s="4">
        <v>3061.7351501159901</v>
      </c>
      <c r="G194" s="4">
        <v>23629.735150115899</v>
      </c>
      <c r="H194" s="4">
        <v>33.328258321743199</v>
      </c>
      <c r="I194" s="5">
        <v>10.5059451464593</v>
      </c>
      <c r="J194" s="11" t="s">
        <v>13</v>
      </c>
      <c r="K194" s="6">
        <v>1460.3263753578401</v>
      </c>
      <c r="L194" s="7">
        <f>K194-H194</f>
        <v>1426.9981170360968</v>
      </c>
      <c r="M194" t="e">
        <f>INDEX([1]Sheet3!$A$2:$I$22,MATCH(C194,[1]Sheet3!$A$2:$A$22,0),MATCH(B194,[1]Sheet3!$A$2:$I$2,0))</f>
        <v>#N/A</v>
      </c>
      <c r="N194">
        <f>VLOOKUP(A194,nb_practioners!$A:$D,4,FALSE)</f>
        <v>1188</v>
      </c>
      <c r="O194" s="28" t="e">
        <f>N194/M194</f>
        <v>#N/A</v>
      </c>
      <c r="Q194">
        <v>303.82932735718009</v>
      </c>
    </row>
    <row r="195" spans="1:17" ht="13" x14ac:dyDescent="0.15">
      <c r="A195" t="str">
        <f>CONCATENATE(B195,C195)</f>
        <v>PsychologistsProvence-Alpes-Côte d'Azur</v>
      </c>
      <c r="B195" s="1" t="s">
        <v>36</v>
      </c>
      <c r="C195" s="1" t="s">
        <v>14</v>
      </c>
      <c r="D195" s="1">
        <v>747</v>
      </c>
      <c r="E195" s="4">
        <v>20560</v>
      </c>
      <c r="F195" s="4">
        <v>3225.83379003758</v>
      </c>
      <c r="G195" s="4">
        <v>23785.833790037501</v>
      </c>
      <c r="H195" s="4">
        <v>31.841812302593802</v>
      </c>
      <c r="I195" s="5">
        <v>9.8185491966751108</v>
      </c>
      <c r="J195" s="11" t="s">
        <v>13</v>
      </c>
      <c r="K195" s="6">
        <v>1364.7783383378401</v>
      </c>
      <c r="L195" s="7">
        <f>K195-H195</f>
        <v>1332.9365260352463</v>
      </c>
      <c r="M195">
        <f>VLOOKUP(C195,midwives!$A$1:$D$21,4,FALSE)</f>
        <v>675</v>
      </c>
      <c r="N195">
        <f>VLOOKUP(A195,nb_practioners!$A:$D,4,FALSE)</f>
        <v>984</v>
      </c>
      <c r="O195" s="28">
        <f>N195/M195</f>
        <v>1.4577777777777778</v>
      </c>
      <c r="Q195">
        <v>282.05630887209009</v>
      </c>
    </row>
    <row r="196" spans="1:17" ht="13" x14ac:dyDescent="0.15">
      <c r="A196" t="str">
        <f>CONCATENATE(B196,C196)</f>
        <v>RadiologistsProvence-Alpes-Côte d'Azur</v>
      </c>
      <c r="B196" s="1" t="s">
        <v>11</v>
      </c>
      <c r="C196" s="15" t="s">
        <v>14</v>
      </c>
      <c r="D196" s="1">
        <v>1</v>
      </c>
      <c r="E196" s="4">
        <v>30</v>
      </c>
      <c r="F196" s="4">
        <v>4.3183852610944804</v>
      </c>
      <c r="G196" s="4">
        <v>34.318385261094399</v>
      </c>
      <c r="H196" s="4">
        <v>34.318385261094399</v>
      </c>
      <c r="I196" s="5">
        <v>10.915161766987399</v>
      </c>
      <c r="J196" s="11" t="s">
        <v>15</v>
      </c>
      <c r="K196" s="6">
        <v>3054.0773868011902</v>
      </c>
      <c r="L196" s="7">
        <f>K196-H196</f>
        <v>3019.7590015400956</v>
      </c>
      <c r="M196">
        <f>INDEX([1]Sheet3!$A$2:$I$22,MATCH(C196,[1]Sheet3!$A$2:$A$22,0),MATCH(B196,[1]Sheet3!$A$2:$I$2,0))</f>
        <v>712</v>
      </c>
      <c r="N196">
        <f>VLOOKUP(A196,nb_practioners!$A:$D,4,FALSE)</f>
        <v>10</v>
      </c>
      <c r="O196" s="28">
        <f>N196/M196</f>
        <v>1.4044943820224719E-2</v>
      </c>
      <c r="Q196">
        <v>279.65612861849013</v>
      </c>
    </row>
    <row r="197" spans="1:17" ht="13" x14ac:dyDescent="0.15">
      <c r="A197" t="str">
        <f>CONCATENATE(B197,C197)</f>
        <v>SurgeonsProvence-Alpes-Côte d'Azur</v>
      </c>
      <c r="B197" s="1" t="s">
        <v>23</v>
      </c>
      <c r="C197" s="15" t="s">
        <v>14</v>
      </c>
      <c r="D197" s="1">
        <v>174</v>
      </c>
      <c r="E197" s="4">
        <v>8740</v>
      </c>
      <c r="F197" s="4">
        <v>751.39903543044102</v>
      </c>
      <c r="G197" s="4">
        <v>9491.3990354304406</v>
      </c>
      <c r="H197" s="4">
        <v>54.548270318565699</v>
      </c>
      <c r="I197" s="5">
        <v>11.9995379169217</v>
      </c>
      <c r="J197" s="11" t="s">
        <v>13</v>
      </c>
      <c r="K197" s="6">
        <v>1667.9357704521201</v>
      </c>
      <c r="L197" s="7">
        <f>K197-H197</f>
        <v>1613.3875001335543</v>
      </c>
      <c r="M197">
        <f>INDEX([1]Sheet3!$A$2:$I$22,MATCH(C197,[1]Sheet3!$A$2:$A$22,0),MATCH(B197,[1]Sheet3!$A$2:$I$2,0))</f>
        <v>906</v>
      </c>
      <c r="N197">
        <f>VLOOKUP(A197,nb_practioners!$A:$D,4,FALSE)</f>
        <v>605</v>
      </c>
      <c r="O197" s="28">
        <f>N197/M197</f>
        <v>0.66777041942604853</v>
      </c>
      <c r="Q197">
        <v>274.52120378054997</v>
      </c>
    </row>
    <row r="198" spans="1:17" ht="15.75" customHeight="1" x14ac:dyDescent="0.15">
      <c r="Q198">
        <v>268.89079708406985</v>
      </c>
    </row>
    <row r="199" spans="1:17" ht="15.75" customHeight="1" x14ac:dyDescent="0.15">
      <c r="Q199">
        <v>277.06525735325999</v>
      </c>
    </row>
    <row r="200" spans="1:17" ht="15.75" customHeight="1" x14ac:dyDescent="0.15">
      <c r="Q200">
        <v>320.69045053996001</v>
      </c>
    </row>
    <row r="201" spans="1:17" ht="15.75" customHeight="1" x14ac:dyDescent="0.15">
      <c r="Q201">
        <v>1103.0169411347001</v>
      </c>
    </row>
    <row r="202" spans="1:17" ht="15.75" customHeight="1" x14ac:dyDescent="0.15">
      <c r="Q202">
        <v>1061.5360460776701</v>
      </c>
    </row>
    <row r="203" spans="1:17" ht="15.75" customHeight="1" x14ac:dyDescent="0.15">
      <c r="Q203">
        <v>1157.0354513667703</v>
      </c>
    </row>
    <row r="204" spans="1:17" ht="15.75" customHeight="1" x14ac:dyDescent="0.15">
      <c r="E204" s="29" t="e">
        <f>SUM(E9:E203)</f>
        <v>#N/A</v>
      </c>
      <c r="F204" s="29" t="e">
        <f>SUM(F9:F203)</f>
        <v>#N/A</v>
      </c>
      <c r="G204" s="29" t="e">
        <f>SUM(G9:G203)</f>
        <v>#N/A</v>
      </c>
      <c r="K204" t="e">
        <f>QUARTILE(K9:K203, 0)</f>
        <v>#N/A</v>
      </c>
      <c r="Q204">
        <v>374.73291215845006</v>
      </c>
    </row>
    <row r="205" spans="1:17" ht="15.75" customHeight="1" x14ac:dyDescent="0.15">
      <c r="E205" t="e">
        <f>E204/G204</f>
        <v>#N/A</v>
      </c>
      <c r="F205" t="e">
        <f>F204/G204</f>
        <v>#N/A</v>
      </c>
      <c r="K205" t="e">
        <f>QUARTILE(K9:K203, 1)</f>
        <v>#N/A</v>
      </c>
      <c r="Q205">
        <v>581.36421659855</v>
      </c>
    </row>
    <row r="206" spans="1:17" ht="13" x14ac:dyDescent="0.15">
      <c r="A206" t="str">
        <f>CONCATENATE(B206,C206)</f>
        <v/>
      </c>
      <c r="K206" t="e">
        <f>QUARTILE(K9:K203, 2)</f>
        <v>#N/A</v>
      </c>
      <c r="Q206">
        <v>578.57296859227995</v>
      </c>
    </row>
    <row r="207" spans="1:17" ht="13" x14ac:dyDescent="0.15">
      <c r="A207" t="str">
        <f>CONCATENATE(B207,C207)</f>
        <v/>
      </c>
      <c r="K207" t="e">
        <f>QUARTILE(K9:K203, 3)</f>
        <v>#N/A</v>
      </c>
      <c r="Q207" t="e">
        <v>#N/A</v>
      </c>
    </row>
    <row r="208" spans="1:17" ht="13" x14ac:dyDescent="0.15">
      <c r="A208" t="str">
        <f>CONCATENATE(B208,C208)</f>
        <v/>
      </c>
      <c r="K208" t="e">
        <f>QUARTILE(K9:K203, 4)</f>
        <v>#N/A</v>
      </c>
      <c r="Q208">
        <v>460.46596699847987</v>
      </c>
    </row>
    <row r="209" spans="1:17" ht="13" x14ac:dyDescent="0.15">
      <c r="A209" t="str">
        <f>CONCATENATE(B209,C209)</f>
        <v/>
      </c>
      <c r="Q209">
        <v>463.26852687277005</v>
      </c>
    </row>
    <row r="210" spans="1:17" ht="13" x14ac:dyDescent="0.15">
      <c r="A210" t="str">
        <f>CONCATENATE(B210,C210)</f>
        <v/>
      </c>
      <c r="Q210">
        <v>314.06317877050014</v>
      </c>
    </row>
    <row r="211" spans="1:17" ht="13" x14ac:dyDescent="0.15">
      <c r="A211" t="str">
        <f>CONCATENATE(B211,C211)</f>
        <v/>
      </c>
      <c r="Q211">
        <v>2001.88131092961</v>
      </c>
    </row>
    <row r="212" spans="1:17" ht="15.75" customHeight="1" x14ac:dyDescent="0.15">
      <c r="K212" s="29" t="e">
        <f>AVERAGE(K206:K211)</f>
        <v>#N/A</v>
      </c>
      <c r="Q212">
        <v>1992.65447644446</v>
      </c>
    </row>
    <row r="213" spans="1:17" ht="15.75" customHeight="1" x14ac:dyDescent="0.15">
      <c r="Q213">
        <v>1928.5082529128199</v>
      </c>
    </row>
    <row r="214" spans="1:17" ht="15.75" customHeight="1" x14ac:dyDescent="0.15">
      <c r="Q214">
        <v>1626.7691832545102</v>
      </c>
    </row>
    <row r="215" spans="1:17" ht="15.75" customHeight="1" x14ac:dyDescent="0.15">
      <c r="Q215">
        <v>1706.8864379107001</v>
      </c>
    </row>
    <row r="216" spans="1:17" ht="15.75" customHeight="1" x14ac:dyDescent="0.15">
      <c r="Q216">
        <v>2008.9352034128699</v>
      </c>
    </row>
    <row r="217" spans="1:17" ht="15.75" customHeight="1" x14ac:dyDescent="0.15">
      <c r="Q217">
        <v>2008.8535417973699</v>
      </c>
    </row>
    <row r="218" spans="1:17" ht="15.75" customHeight="1" x14ac:dyDescent="0.15">
      <c r="Q218">
        <v>320.66781189843982</v>
      </c>
    </row>
    <row r="219" spans="1:17" ht="15.75" customHeight="1" x14ac:dyDescent="0.15">
      <c r="Q219">
        <v>320.48936006228996</v>
      </c>
    </row>
    <row r="220" spans="1:17" ht="15.75" customHeight="1" x14ac:dyDescent="0.15">
      <c r="Q220">
        <v>320.64061431663981</v>
      </c>
    </row>
    <row r="221" spans="1:17" ht="15.75" customHeight="1" x14ac:dyDescent="0.15">
      <c r="Q221">
        <v>331.80104465668001</v>
      </c>
    </row>
    <row r="222" spans="1:17" ht="15.75" customHeight="1" x14ac:dyDescent="0.15">
      <c r="Q222">
        <v>331.88094951359017</v>
      </c>
    </row>
    <row r="223" spans="1:17" ht="15.75" customHeight="1" x14ac:dyDescent="0.15">
      <c r="Q223">
        <v>649.39603803311002</v>
      </c>
    </row>
    <row r="224" spans="1:17" ht="15.75" customHeight="1" x14ac:dyDescent="0.15">
      <c r="Q224">
        <v>649.15409085959004</v>
      </c>
    </row>
    <row r="225" spans="17:17" ht="15.75" customHeight="1" x14ac:dyDescent="0.15">
      <c r="Q225">
        <v>2035.4802951547601</v>
      </c>
    </row>
    <row r="226" spans="17:17" ht="15.75" customHeight="1" x14ac:dyDescent="0.15">
      <c r="Q226">
        <v>1743.7777757200402</v>
      </c>
    </row>
    <row r="227" spans="17:17" ht="15.75" customHeight="1" x14ac:dyDescent="0.15">
      <c r="Q227">
        <v>1677.1149848026603</v>
      </c>
    </row>
    <row r="228" spans="17:17" ht="15.75" customHeight="1" x14ac:dyDescent="0.15">
      <c r="Q228">
        <v>290.72428976737001</v>
      </c>
    </row>
    <row r="229" spans="17:17" ht="15.75" customHeight="1" x14ac:dyDescent="0.15">
      <c r="Q229">
        <v>290.80304758764009</v>
      </c>
    </row>
    <row r="230" spans="17:17" ht="15.75" customHeight="1" x14ac:dyDescent="0.15">
      <c r="Q230">
        <v>611.29664188492006</v>
      </c>
    </row>
  </sheetData>
  <autoFilter ref="A1:O197" xr:uid="{00000000-0001-0000-0000-000000000000}">
    <sortState xmlns:xlrd2="http://schemas.microsoft.com/office/spreadsheetml/2017/richdata2" ref="A2:O212">
      <sortCondition ref="C1:C212"/>
    </sortState>
  </autoFilter>
  <sortState xmlns:xlrd2="http://schemas.microsoft.com/office/spreadsheetml/2017/richdata2" ref="B2:O212">
    <sortCondition ref="L2:L21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DF4F-DCF2-4F12-94C9-AF9F37A4451D}">
  <dimension ref="A1:D192"/>
  <sheetViews>
    <sheetView workbookViewId="0">
      <selection activeCell="A2" sqref="A2:A192"/>
    </sheetView>
  </sheetViews>
  <sheetFormatPr baseColWidth="10" defaultColWidth="8.83203125" defaultRowHeight="13" x14ac:dyDescent="0.15"/>
  <sheetData>
    <row r="1" spans="1:4" x14ac:dyDescent="0.15">
      <c r="B1" s="17" t="s">
        <v>617</v>
      </c>
      <c r="C1" s="17" t="s">
        <v>618</v>
      </c>
      <c r="D1" s="17" t="s">
        <v>619</v>
      </c>
    </row>
    <row r="2" spans="1:4" x14ac:dyDescent="0.15">
      <c r="A2" t="str">
        <f>CONCATENATE(B2,C2)</f>
        <v>AnesthetistsAuvergne-Rhône-Alpes</v>
      </c>
      <c r="B2" s="17" t="s">
        <v>35</v>
      </c>
      <c r="C2" s="17" t="s">
        <v>20</v>
      </c>
      <c r="D2" s="17">
        <v>33</v>
      </c>
    </row>
    <row r="3" spans="1:4" x14ac:dyDescent="0.15">
      <c r="A3" t="str">
        <f t="shared" ref="A3:A66" si="0">CONCATENATE(B3,C3)</f>
        <v>AnesthetistsBourgogne-Franche-Comté</v>
      </c>
      <c r="B3" s="17" t="s">
        <v>35</v>
      </c>
      <c r="C3" s="17" t="s">
        <v>25</v>
      </c>
      <c r="D3" s="17">
        <v>9</v>
      </c>
    </row>
    <row r="4" spans="1:4" x14ac:dyDescent="0.15">
      <c r="A4" t="str">
        <f t="shared" si="0"/>
        <v>AnesthetistsBretagne</v>
      </c>
      <c r="B4" s="17" t="s">
        <v>35</v>
      </c>
      <c r="C4" s="17" t="s">
        <v>29</v>
      </c>
      <c r="D4" s="17">
        <v>4</v>
      </c>
    </row>
    <row r="5" spans="1:4" x14ac:dyDescent="0.15">
      <c r="A5" t="str">
        <f t="shared" si="0"/>
        <v>AnesthetistsCentre-Val de Loire</v>
      </c>
      <c r="B5" s="17" t="s">
        <v>35</v>
      </c>
      <c r="C5" s="17" t="s">
        <v>27</v>
      </c>
      <c r="D5" s="17">
        <v>6</v>
      </c>
    </row>
    <row r="6" spans="1:4" x14ac:dyDescent="0.15">
      <c r="A6" t="str">
        <f t="shared" si="0"/>
        <v>AnesthetistsCorse</v>
      </c>
      <c r="B6" s="17" t="s">
        <v>35</v>
      </c>
      <c r="C6" s="17" t="s">
        <v>37</v>
      </c>
      <c r="D6" s="17">
        <v>3</v>
      </c>
    </row>
    <row r="7" spans="1:4" x14ac:dyDescent="0.15">
      <c r="A7" t="str">
        <f t="shared" si="0"/>
        <v>AnesthetistsGrand Est</v>
      </c>
      <c r="B7" s="17" t="s">
        <v>35</v>
      </c>
      <c r="C7" s="17" t="s">
        <v>21</v>
      </c>
      <c r="D7" s="17">
        <v>9</v>
      </c>
    </row>
    <row r="8" spans="1:4" x14ac:dyDescent="0.15">
      <c r="A8" t="str">
        <f t="shared" si="0"/>
        <v>AnesthetistsHauts-de-France</v>
      </c>
      <c r="B8" s="17" t="s">
        <v>35</v>
      </c>
      <c r="C8" s="17" t="s">
        <v>16</v>
      </c>
      <c r="D8" s="17">
        <v>25</v>
      </c>
    </row>
    <row r="9" spans="1:4" x14ac:dyDescent="0.15">
      <c r="A9" t="str">
        <f t="shared" si="0"/>
        <v>AnesthetistsNormandie</v>
      </c>
      <c r="B9" s="17" t="s">
        <v>35</v>
      </c>
      <c r="C9" s="17" t="s">
        <v>22</v>
      </c>
      <c r="D9" s="17">
        <v>7</v>
      </c>
    </row>
    <row r="10" spans="1:4" x14ac:dyDescent="0.15">
      <c r="A10" t="str">
        <f t="shared" si="0"/>
        <v>AnesthetistsNouvelle-Aquitaine</v>
      </c>
      <c r="B10" s="17" t="s">
        <v>35</v>
      </c>
      <c r="C10" s="17" t="s">
        <v>19</v>
      </c>
      <c r="D10" s="17">
        <v>26</v>
      </c>
    </row>
    <row r="11" spans="1:4" x14ac:dyDescent="0.15">
      <c r="A11" t="str">
        <f t="shared" si="0"/>
        <v>AnesthetistsOccitanie</v>
      </c>
      <c r="B11" s="17" t="s">
        <v>35</v>
      </c>
      <c r="C11" s="17" t="s">
        <v>32</v>
      </c>
      <c r="D11" s="17">
        <v>17</v>
      </c>
    </row>
    <row r="12" spans="1:4" x14ac:dyDescent="0.15">
      <c r="A12" t="str">
        <f t="shared" si="0"/>
        <v>AnesthetistsPays de la Loire</v>
      </c>
      <c r="B12" s="17" t="s">
        <v>35</v>
      </c>
      <c r="C12" s="17" t="s">
        <v>28</v>
      </c>
      <c r="D12" s="17">
        <v>9</v>
      </c>
    </row>
    <row r="13" spans="1:4" x14ac:dyDescent="0.15">
      <c r="A13" t="str">
        <f t="shared" si="0"/>
        <v>AnesthetistsProvence-Alpes-Côte d'Azur</v>
      </c>
      <c r="B13" s="17" t="s">
        <v>35</v>
      </c>
      <c r="C13" s="17" t="s">
        <v>14</v>
      </c>
      <c r="D13" s="17">
        <v>78</v>
      </c>
    </row>
    <row r="14" spans="1:4" x14ac:dyDescent="0.15">
      <c r="A14" t="str">
        <f t="shared" si="0"/>
        <v>AnesthetistsÎle-de-France</v>
      </c>
      <c r="B14" s="17" t="s">
        <v>35</v>
      </c>
      <c r="C14" s="17" t="s">
        <v>12</v>
      </c>
      <c r="D14" s="17">
        <v>102</v>
      </c>
    </row>
    <row r="15" spans="1:4" x14ac:dyDescent="0.15">
      <c r="A15" t="str">
        <f t="shared" si="0"/>
        <v>DentistsAuvergne-Rhône-Alpes</v>
      </c>
      <c r="B15" s="17" t="s">
        <v>34</v>
      </c>
      <c r="C15" s="17" t="s">
        <v>20</v>
      </c>
      <c r="D15" s="17">
        <v>1036</v>
      </c>
    </row>
    <row r="16" spans="1:4" x14ac:dyDescent="0.15">
      <c r="A16" t="str">
        <f t="shared" si="0"/>
        <v>DentistsBourgogne-Franche-Comté</v>
      </c>
      <c r="B16" s="17" t="s">
        <v>34</v>
      </c>
      <c r="C16" s="17" t="s">
        <v>25</v>
      </c>
      <c r="D16" s="17">
        <v>160</v>
      </c>
    </row>
    <row r="17" spans="1:4" x14ac:dyDescent="0.15">
      <c r="A17" t="str">
        <f t="shared" si="0"/>
        <v>DentistsBretagne</v>
      </c>
      <c r="B17" s="17" t="s">
        <v>34</v>
      </c>
      <c r="C17" s="17" t="s">
        <v>29</v>
      </c>
      <c r="D17" s="17">
        <v>237</v>
      </c>
    </row>
    <row r="18" spans="1:4" x14ac:dyDescent="0.15">
      <c r="A18" t="str">
        <f t="shared" si="0"/>
        <v>DentistsCentre-Val de Loire</v>
      </c>
      <c r="B18" s="17" t="s">
        <v>34</v>
      </c>
      <c r="C18" s="17" t="s">
        <v>27</v>
      </c>
      <c r="D18" s="17">
        <v>146</v>
      </c>
    </row>
    <row r="19" spans="1:4" x14ac:dyDescent="0.15">
      <c r="A19" t="str">
        <f t="shared" si="0"/>
        <v>DentistsCorse</v>
      </c>
      <c r="B19" s="17" t="s">
        <v>34</v>
      </c>
      <c r="C19" s="17" t="s">
        <v>37</v>
      </c>
      <c r="D19" s="17">
        <v>23</v>
      </c>
    </row>
    <row r="20" spans="1:4" x14ac:dyDescent="0.15">
      <c r="A20" t="str">
        <f t="shared" si="0"/>
        <v>DentistsDOM-TOM</v>
      </c>
      <c r="B20" s="17" t="s">
        <v>34</v>
      </c>
      <c r="C20" s="17" t="s">
        <v>39</v>
      </c>
      <c r="D20" s="17">
        <v>19</v>
      </c>
    </row>
    <row r="21" spans="1:4" x14ac:dyDescent="0.15">
      <c r="A21" t="str">
        <f t="shared" si="0"/>
        <v>DentistsGrand Est</v>
      </c>
      <c r="B21" s="17" t="s">
        <v>34</v>
      </c>
      <c r="C21" s="17" t="s">
        <v>21</v>
      </c>
      <c r="D21" s="17">
        <v>976</v>
      </c>
    </row>
    <row r="22" spans="1:4" x14ac:dyDescent="0.15">
      <c r="A22" t="str">
        <f t="shared" si="0"/>
        <v>DentistsHauts-de-France</v>
      </c>
      <c r="B22" s="17" t="s">
        <v>34</v>
      </c>
      <c r="C22" s="17" t="s">
        <v>16</v>
      </c>
      <c r="D22" s="17">
        <v>756</v>
      </c>
    </row>
    <row r="23" spans="1:4" x14ac:dyDescent="0.15">
      <c r="A23" t="str">
        <f t="shared" si="0"/>
        <v>DentistsNormandie</v>
      </c>
      <c r="B23" s="17" t="s">
        <v>34</v>
      </c>
      <c r="C23" s="17" t="s">
        <v>22</v>
      </c>
      <c r="D23" s="17">
        <v>179</v>
      </c>
    </row>
    <row r="24" spans="1:4" x14ac:dyDescent="0.15">
      <c r="A24" t="str">
        <f t="shared" si="0"/>
        <v>DentistsNouvelle-Aquitaine</v>
      </c>
      <c r="B24" s="17" t="s">
        <v>34</v>
      </c>
      <c r="C24" s="17" t="s">
        <v>19</v>
      </c>
      <c r="D24" s="17">
        <v>835</v>
      </c>
    </row>
    <row r="25" spans="1:4" x14ac:dyDescent="0.15">
      <c r="A25" t="str">
        <f t="shared" si="0"/>
        <v>DentistsOccitanie</v>
      </c>
      <c r="B25" s="17" t="s">
        <v>34</v>
      </c>
      <c r="C25" s="17" t="s">
        <v>32</v>
      </c>
      <c r="D25" s="17">
        <v>1090</v>
      </c>
    </row>
    <row r="26" spans="1:4" x14ac:dyDescent="0.15">
      <c r="A26" t="str">
        <f t="shared" si="0"/>
        <v>DentistsPays de la Loire</v>
      </c>
      <c r="B26" s="17" t="s">
        <v>34</v>
      </c>
      <c r="C26" s="17" t="s">
        <v>28</v>
      </c>
      <c r="D26" s="17">
        <v>292</v>
      </c>
    </row>
    <row r="27" spans="1:4" x14ac:dyDescent="0.15">
      <c r="A27" t="str">
        <f t="shared" si="0"/>
        <v>DentistsProvence-Alpes-Côte d'Azur</v>
      </c>
      <c r="B27" s="17" t="s">
        <v>34</v>
      </c>
      <c r="C27" s="17" t="s">
        <v>14</v>
      </c>
      <c r="D27" s="17">
        <v>1514</v>
      </c>
    </row>
    <row r="28" spans="1:4" x14ac:dyDescent="0.15">
      <c r="A28" t="str">
        <f t="shared" si="0"/>
        <v>DentistsÎle-de-France</v>
      </c>
      <c r="B28" s="17" t="s">
        <v>34</v>
      </c>
      <c r="C28" s="17" t="s">
        <v>12</v>
      </c>
      <c r="D28" s="17">
        <v>4327</v>
      </c>
    </row>
    <row r="29" spans="1:4" x14ac:dyDescent="0.15">
      <c r="A29" t="str">
        <f t="shared" si="0"/>
        <v>GPsAuvergne-Rhône-Alpes</v>
      </c>
      <c r="B29" s="17" t="s">
        <v>18</v>
      </c>
      <c r="C29" s="17" t="s">
        <v>20</v>
      </c>
      <c r="D29" s="17">
        <v>2493</v>
      </c>
    </row>
    <row r="30" spans="1:4" x14ac:dyDescent="0.15">
      <c r="A30" t="str">
        <f t="shared" si="0"/>
        <v>GPsBourgogne-Franche-Comté</v>
      </c>
      <c r="B30" s="17" t="s">
        <v>18</v>
      </c>
      <c r="C30" s="17" t="s">
        <v>25</v>
      </c>
      <c r="D30" s="17">
        <v>579</v>
      </c>
    </row>
    <row r="31" spans="1:4" x14ac:dyDescent="0.15">
      <c r="A31" t="str">
        <f t="shared" si="0"/>
        <v>GPsBretagne</v>
      </c>
      <c r="B31" s="17" t="s">
        <v>18</v>
      </c>
      <c r="C31" s="17" t="s">
        <v>29</v>
      </c>
      <c r="D31" s="17">
        <v>936</v>
      </c>
    </row>
    <row r="32" spans="1:4" x14ac:dyDescent="0.15">
      <c r="A32" t="str">
        <f t="shared" si="0"/>
        <v>GPsCentre-Val de Loire</v>
      </c>
      <c r="B32" s="17" t="s">
        <v>18</v>
      </c>
      <c r="C32" s="17" t="s">
        <v>27</v>
      </c>
      <c r="D32" s="17">
        <v>468</v>
      </c>
    </row>
    <row r="33" spans="1:4" x14ac:dyDescent="0.15">
      <c r="A33" t="str">
        <f t="shared" si="0"/>
        <v>GPsCorse</v>
      </c>
      <c r="B33" s="17" t="s">
        <v>18</v>
      </c>
      <c r="C33" s="17" t="s">
        <v>37</v>
      </c>
      <c r="D33" s="17">
        <v>49</v>
      </c>
    </row>
    <row r="34" spans="1:4" x14ac:dyDescent="0.15">
      <c r="A34" t="str">
        <f t="shared" si="0"/>
        <v>GPsDOM-TOM</v>
      </c>
      <c r="B34" s="17" t="s">
        <v>18</v>
      </c>
      <c r="C34" s="17" t="s">
        <v>39</v>
      </c>
      <c r="D34" s="17">
        <v>45</v>
      </c>
    </row>
    <row r="35" spans="1:4" x14ac:dyDescent="0.15">
      <c r="A35" t="str">
        <f t="shared" si="0"/>
        <v>GPsGrand Est</v>
      </c>
      <c r="B35" s="17" t="s">
        <v>18</v>
      </c>
      <c r="C35" s="17" t="s">
        <v>21</v>
      </c>
      <c r="D35" s="17">
        <v>1482</v>
      </c>
    </row>
    <row r="36" spans="1:4" x14ac:dyDescent="0.15">
      <c r="A36" t="str">
        <f t="shared" si="0"/>
        <v>GPsHauts-de-France</v>
      </c>
      <c r="B36" s="17" t="s">
        <v>18</v>
      </c>
      <c r="C36" s="17" t="s">
        <v>16</v>
      </c>
      <c r="D36" s="17">
        <v>1812</v>
      </c>
    </row>
    <row r="37" spans="1:4" x14ac:dyDescent="0.15">
      <c r="A37" t="str">
        <f t="shared" si="0"/>
        <v>GPsNormandie</v>
      </c>
      <c r="B37" s="17" t="s">
        <v>18</v>
      </c>
      <c r="C37" s="17" t="s">
        <v>22</v>
      </c>
      <c r="D37" s="17">
        <v>863</v>
      </c>
    </row>
    <row r="38" spans="1:4" x14ac:dyDescent="0.15">
      <c r="A38" t="str">
        <f t="shared" si="0"/>
        <v>GPsNouvelle-Aquitaine</v>
      </c>
      <c r="B38" s="17" t="s">
        <v>18</v>
      </c>
      <c r="C38" s="17" t="s">
        <v>19</v>
      </c>
      <c r="D38" s="17">
        <v>1621</v>
      </c>
    </row>
    <row r="39" spans="1:4" x14ac:dyDescent="0.15">
      <c r="A39" t="str">
        <f t="shared" si="0"/>
        <v>GPsOccitanie</v>
      </c>
      <c r="B39" s="17" t="s">
        <v>18</v>
      </c>
      <c r="C39" s="17" t="s">
        <v>32</v>
      </c>
      <c r="D39" s="17">
        <v>1827</v>
      </c>
    </row>
    <row r="40" spans="1:4" x14ac:dyDescent="0.15">
      <c r="A40" t="str">
        <f t="shared" si="0"/>
        <v>GPsPays de la Loire</v>
      </c>
      <c r="B40" s="17" t="s">
        <v>18</v>
      </c>
      <c r="C40" s="17" t="s">
        <v>28</v>
      </c>
      <c r="D40" s="17">
        <v>1047</v>
      </c>
    </row>
    <row r="41" spans="1:4" x14ac:dyDescent="0.15">
      <c r="A41" t="str">
        <f t="shared" si="0"/>
        <v>GPsProvence-Alpes-Côte d'Azur</v>
      </c>
      <c r="B41" s="17" t="s">
        <v>18</v>
      </c>
      <c r="C41" s="17" t="s">
        <v>14</v>
      </c>
      <c r="D41" s="17">
        <v>1777</v>
      </c>
    </row>
    <row r="42" spans="1:4" x14ac:dyDescent="0.15">
      <c r="A42" t="str">
        <f t="shared" si="0"/>
        <v>GPsÎle-de-France</v>
      </c>
      <c r="B42" s="17" t="s">
        <v>18</v>
      </c>
      <c r="C42" s="17" t="s">
        <v>12</v>
      </c>
      <c r="D42" s="17">
        <v>4186</v>
      </c>
    </row>
    <row r="43" spans="1:4" x14ac:dyDescent="0.15">
      <c r="A43" t="str">
        <f t="shared" si="0"/>
        <v>GynaecologistsAuvergne-Rhône-Alpes</v>
      </c>
      <c r="B43" s="17" t="s">
        <v>26</v>
      </c>
      <c r="C43" s="17" t="s">
        <v>20</v>
      </c>
      <c r="D43" s="17">
        <v>328</v>
      </c>
    </row>
    <row r="44" spans="1:4" x14ac:dyDescent="0.15">
      <c r="A44" t="str">
        <f t="shared" si="0"/>
        <v>GynaecologistsBourgogne-Franche-Comté</v>
      </c>
      <c r="B44" s="17" t="s">
        <v>26</v>
      </c>
      <c r="C44" s="17" t="s">
        <v>25</v>
      </c>
      <c r="D44" s="17">
        <v>78</v>
      </c>
    </row>
    <row r="45" spans="1:4" x14ac:dyDescent="0.15">
      <c r="A45" t="str">
        <f t="shared" si="0"/>
        <v>GynaecologistsBretagne</v>
      </c>
      <c r="B45" s="17" t="s">
        <v>26</v>
      </c>
      <c r="C45" s="17" t="s">
        <v>29</v>
      </c>
      <c r="D45" s="17">
        <v>86</v>
      </c>
    </row>
    <row r="46" spans="1:4" x14ac:dyDescent="0.15">
      <c r="A46" t="str">
        <f t="shared" si="0"/>
        <v>GynaecologistsCentre-Val de Loire</v>
      </c>
      <c r="B46" s="17" t="s">
        <v>26</v>
      </c>
      <c r="C46" s="17" t="s">
        <v>27</v>
      </c>
      <c r="D46" s="17">
        <v>82</v>
      </c>
    </row>
    <row r="47" spans="1:4" x14ac:dyDescent="0.15">
      <c r="A47" t="str">
        <f t="shared" si="0"/>
        <v>GynaecologistsCorse</v>
      </c>
      <c r="B47" s="17" t="s">
        <v>26</v>
      </c>
      <c r="C47" s="17" t="s">
        <v>37</v>
      </c>
      <c r="D47" s="17">
        <v>10</v>
      </c>
    </row>
    <row r="48" spans="1:4" x14ac:dyDescent="0.15">
      <c r="A48" t="str">
        <f t="shared" si="0"/>
        <v>GynaecologistsDOM-TOM</v>
      </c>
      <c r="B48" s="17" t="s">
        <v>26</v>
      </c>
      <c r="C48" s="17" t="s">
        <v>39</v>
      </c>
      <c r="D48" s="17">
        <v>13</v>
      </c>
    </row>
    <row r="49" spans="1:4" x14ac:dyDescent="0.15">
      <c r="A49" t="str">
        <f t="shared" si="0"/>
        <v>GynaecologistsGrand Est</v>
      </c>
      <c r="B49" s="17" t="s">
        <v>26</v>
      </c>
      <c r="C49" s="17" t="s">
        <v>21</v>
      </c>
      <c r="D49" s="17">
        <v>221</v>
      </c>
    </row>
    <row r="50" spans="1:4" x14ac:dyDescent="0.15">
      <c r="A50" t="str">
        <f t="shared" si="0"/>
        <v>GynaecologistsHauts-de-France</v>
      </c>
      <c r="B50" s="17" t="s">
        <v>26</v>
      </c>
      <c r="C50" s="17" t="s">
        <v>16</v>
      </c>
      <c r="D50" s="17">
        <v>204</v>
      </c>
    </row>
    <row r="51" spans="1:4" x14ac:dyDescent="0.15">
      <c r="A51" t="str">
        <f t="shared" si="0"/>
        <v>GynaecologistsNormandie</v>
      </c>
      <c r="B51" s="17" t="s">
        <v>26</v>
      </c>
      <c r="C51" s="17" t="s">
        <v>22</v>
      </c>
      <c r="D51" s="17">
        <v>85</v>
      </c>
    </row>
    <row r="52" spans="1:4" x14ac:dyDescent="0.15">
      <c r="A52" t="str">
        <f t="shared" si="0"/>
        <v>GynaecologistsNouvelle-Aquitaine</v>
      </c>
      <c r="B52" s="17" t="s">
        <v>26</v>
      </c>
      <c r="C52" s="17" t="s">
        <v>19</v>
      </c>
      <c r="D52" s="17">
        <v>227</v>
      </c>
    </row>
    <row r="53" spans="1:4" x14ac:dyDescent="0.15">
      <c r="A53" t="str">
        <f t="shared" si="0"/>
        <v>GynaecologistsOccitanie</v>
      </c>
      <c r="B53" s="17" t="s">
        <v>26</v>
      </c>
      <c r="C53" s="17" t="s">
        <v>32</v>
      </c>
      <c r="D53" s="17">
        <v>271</v>
      </c>
    </row>
    <row r="54" spans="1:4" x14ac:dyDescent="0.15">
      <c r="A54" t="str">
        <f t="shared" si="0"/>
        <v>GynaecologistsPays de la Loire</v>
      </c>
      <c r="B54" s="17" t="s">
        <v>26</v>
      </c>
      <c r="C54" s="17" t="s">
        <v>28</v>
      </c>
      <c r="D54" s="17">
        <v>105</v>
      </c>
    </row>
    <row r="55" spans="1:4" x14ac:dyDescent="0.15">
      <c r="A55" t="str">
        <f t="shared" si="0"/>
        <v>GynaecologistsProvence-Alpes-Côte d'Azur</v>
      </c>
      <c r="B55" s="17" t="s">
        <v>26</v>
      </c>
      <c r="C55" s="17" t="s">
        <v>14</v>
      </c>
      <c r="D55" s="17">
        <v>334</v>
      </c>
    </row>
    <row r="56" spans="1:4" x14ac:dyDescent="0.15">
      <c r="A56" t="str">
        <f t="shared" si="0"/>
        <v>GynaecologistsÎle-de-France</v>
      </c>
      <c r="B56" s="17" t="s">
        <v>26</v>
      </c>
      <c r="C56" s="17" t="s">
        <v>12</v>
      </c>
      <c r="D56" s="17">
        <v>914</v>
      </c>
    </row>
    <row r="57" spans="1:4" x14ac:dyDescent="0.15">
      <c r="A57" t="str">
        <f t="shared" si="0"/>
        <v>MidwivesAuvergne-Rhône-Alpes</v>
      </c>
      <c r="B57" s="17" t="s">
        <v>30</v>
      </c>
      <c r="C57" s="17" t="s">
        <v>20</v>
      </c>
      <c r="D57" s="17">
        <v>696</v>
      </c>
    </row>
    <row r="58" spans="1:4" x14ac:dyDescent="0.15">
      <c r="A58" t="str">
        <f t="shared" si="0"/>
        <v>MidwivesBourgogne-Franche-Comté</v>
      </c>
      <c r="B58" s="17" t="s">
        <v>30</v>
      </c>
      <c r="C58" s="17" t="s">
        <v>25</v>
      </c>
      <c r="D58" s="17">
        <v>131</v>
      </c>
    </row>
    <row r="59" spans="1:4" x14ac:dyDescent="0.15">
      <c r="A59" t="str">
        <f t="shared" si="0"/>
        <v>MidwivesBretagne</v>
      </c>
      <c r="B59" s="17" t="s">
        <v>30</v>
      </c>
      <c r="C59" s="17" t="s">
        <v>29</v>
      </c>
      <c r="D59" s="17">
        <v>226</v>
      </c>
    </row>
    <row r="60" spans="1:4" x14ac:dyDescent="0.15">
      <c r="A60" t="str">
        <f t="shared" si="0"/>
        <v>MidwivesCentre-Val de Loire</v>
      </c>
      <c r="B60" s="17" t="s">
        <v>30</v>
      </c>
      <c r="C60" s="17" t="s">
        <v>27</v>
      </c>
      <c r="D60" s="17">
        <v>121</v>
      </c>
    </row>
    <row r="61" spans="1:4" x14ac:dyDescent="0.15">
      <c r="A61" t="str">
        <f t="shared" si="0"/>
        <v>MidwivesCorse</v>
      </c>
      <c r="B61" s="17" t="s">
        <v>30</v>
      </c>
      <c r="C61" s="17" t="s">
        <v>37</v>
      </c>
      <c r="D61" s="17">
        <v>10</v>
      </c>
    </row>
    <row r="62" spans="1:4" x14ac:dyDescent="0.15">
      <c r="A62" t="str">
        <f t="shared" si="0"/>
        <v>MidwivesDOM-TOM</v>
      </c>
      <c r="B62" s="17" t="s">
        <v>30</v>
      </c>
      <c r="C62" s="17" t="s">
        <v>39</v>
      </c>
      <c r="D62" s="17">
        <v>5</v>
      </c>
    </row>
    <row r="63" spans="1:4" x14ac:dyDescent="0.15">
      <c r="A63" t="str">
        <f t="shared" si="0"/>
        <v>MidwivesGrand Est</v>
      </c>
      <c r="B63" s="17" t="s">
        <v>30</v>
      </c>
      <c r="C63" s="17" t="s">
        <v>21</v>
      </c>
      <c r="D63" s="17">
        <v>309</v>
      </c>
    </row>
    <row r="64" spans="1:4" x14ac:dyDescent="0.15">
      <c r="A64" t="str">
        <f t="shared" si="0"/>
        <v>MidwivesHauts-de-France</v>
      </c>
      <c r="B64" s="17" t="s">
        <v>30</v>
      </c>
      <c r="C64" s="17" t="s">
        <v>16</v>
      </c>
      <c r="D64" s="17">
        <v>346</v>
      </c>
    </row>
    <row r="65" spans="1:4" x14ac:dyDescent="0.15">
      <c r="A65" t="str">
        <f t="shared" si="0"/>
        <v>MidwivesNormandie</v>
      </c>
      <c r="B65" s="17" t="s">
        <v>30</v>
      </c>
      <c r="C65" s="17" t="s">
        <v>22</v>
      </c>
      <c r="D65" s="17">
        <v>143</v>
      </c>
    </row>
    <row r="66" spans="1:4" x14ac:dyDescent="0.15">
      <c r="A66" t="str">
        <f t="shared" si="0"/>
        <v>MidwivesNouvelle-Aquitaine</v>
      </c>
      <c r="B66" s="17" t="s">
        <v>30</v>
      </c>
      <c r="C66" s="17" t="s">
        <v>19</v>
      </c>
      <c r="D66" s="17">
        <v>332</v>
      </c>
    </row>
    <row r="67" spans="1:4" x14ac:dyDescent="0.15">
      <c r="A67" t="str">
        <f t="shared" ref="A67:A130" si="1">CONCATENATE(B67,C67)</f>
        <v>MidwivesOccitanie</v>
      </c>
      <c r="B67" s="17" t="s">
        <v>30</v>
      </c>
      <c r="C67" s="17" t="s">
        <v>32</v>
      </c>
      <c r="D67" s="17">
        <v>426</v>
      </c>
    </row>
    <row r="68" spans="1:4" x14ac:dyDescent="0.15">
      <c r="A68" t="str">
        <f t="shared" si="1"/>
        <v>MidwivesPays de la Loire</v>
      </c>
      <c r="B68" s="17" t="s">
        <v>30</v>
      </c>
      <c r="C68" s="17" t="s">
        <v>28</v>
      </c>
      <c r="D68" s="17">
        <v>229</v>
      </c>
    </row>
    <row r="69" spans="1:4" x14ac:dyDescent="0.15">
      <c r="A69" t="str">
        <f t="shared" si="1"/>
        <v>MidwivesProvence-Alpes-Côte d'Azur</v>
      </c>
      <c r="B69" s="17" t="s">
        <v>30</v>
      </c>
      <c r="C69" s="17" t="s">
        <v>14</v>
      </c>
      <c r="D69" s="17">
        <v>310</v>
      </c>
    </row>
    <row r="70" spans="1:4" x14ac:dyDescent="0.15">
      <c r="A70" t="str">
        <f t="shared" si="1"/>
        <v>MidwivesÎle-de-France</v>
      </c>
      <c r="B70" s="17" t="s">
        <v>30</v>
      </c>
      <c r="C70" s="17" t="s">
        <v>12</v>
      </c>
      <c r="D70" s="17">
        <v>820</v>
      </c>
    </row>
    <row r="71" spans="1:4" x14ac:dyDescent="0.15">
      <c r="A71" t="str">
        <f t="shared" si="1"/>
        <v>Non-surgical specialistsAuvergne-Rhône-Alpes</v>
      </c>
      <c r="B71" s="17" t="s">
        <v>17</v>
      </c>
      <c r="C71" s="17" t="s">
        <v>20</v>
      </c>
      <c r="D71" s="17">
        <v>1436</v>
      </c>
    </row>
    <row r="72" spans="1:4" x14ac:dyDescent="0.15">
      <c r="A72" t="str">
        <f t="shared" si="1"/>
        <v>Non-surgical specialistsBourgogne-Franche-Comté</v>
      </c>
      <c r="B72" s="17" t="s">
        <v>17</v>
      </c>
      <c r="C72" s="17" t="s">
        <v>25</v>
      </c>
      <c r="D72" s="17">
        <v>366</v>
      </c>
    </row>
    <row r="73" spans="1:4" x14ac:dyDescent="0.15">
      <c r="A73" t="str">
        <f t="shared" si="1"/>
        <v>Non-surgical specialistsBretagne</v>
      </c>
      <c r="B73" s="17" t="s">
        <v>17</v>
      </c>
      <c r="C73" s="17" t="s">
        <v>29</v>
      </c>
      <c r="D73" s="17">
        <v>460</v>
      </c>
    </row>
    <row r="74" spans="1:4" x14ac:dyDescent="0.15">
      <c r="A74" t="str">
        <f t="shared" si="1"/>
        <v>Non-surgical specialistsCentre-Val de Loire</v>
      </c>
      <c r="B74" s="17" t="s">
        <v>17</v>
      </c>
      <c r="C74" s="17" t="s">
        <v>27</v>
      </c>
      <c r="D74" s="17">
        <v>362</v>
      </c>
    </row>
    <row r="75" spans="1:4" x14ac:dyDescent="0.15">
      <c r="A75" t="str">
        <f t="shared" si="1"/>
        <v>Non-surgical specialistsCorse</v>
      </c>
      <c r="B75" s="17" t="s">
        <v>17</v>
      </c>
      <c r="C75" s="17" t="s">
        <v>37</v>
      </c>
      <c r="D75" s="17">
        <v>47</v>
      </c>
    </row>
    <row r="76" spans="1:4" x14ac:dyDescent="0.15">
      <c r="A76" t="str">
        <f t="shared" si="1"/>
        <v>Non-surgical specialistsDOM-TOM</v>
      </c>
      <c r="B76" s="17" t="s">
        <v>17</v>
      </c>
      <c r="C76" s="17" t="s">
        <v>39</v>
      </c>
      <c r="D76" s="17">
        <v>27</v>
      </c>
    </row>
    <row r="77" spans="1:4" x14ac:dyDescent="0.15">
      <c r="A77" t="str">
        <f t="shared" si="1"/>
        <v>Non-surgical specialistsGrand Est</v>
      </c>
      <c r="B77" s="17" t="s">
        <v>17</v>
      </c>
      <c r="C77" s="17" t="s">
        <v>21</v>
      </c>
      <c r="D77" s="17">
        <v>1076</v>
      </c>
    </row>
    <row r="78" spans="1:4" x14ac:dyDescent="0.15">
      <c r="A78" t="str">
        <f t="shared" si="1"/>
        <v>Non-surgical specialistsHauts-de-France</v>
      </c>
      <c r="B78" s="17" t="s">
        <v>17</v>
      </c>
      <c r="C78" s="17" t="s">
        <v>16</v>
      </c>
      <c r="D78" s="17">
        <v>1012</v>
      </c>
    </row>
    <row r="79" spans="1:4" x14ac:dyDescent="0.15">
      <c r="A79" t="str">
        <f t="shared" si="1"/>
        <v>Non-surgical specialistsNormandie</v>
      </c>
      <c r="B79" s="17" t="s">
        <v>17</v>
      </c>
      <c r="C79" s="17" t="s">
        <v>22</v>
      </c>
      <c r="D79" s="17">
        <v>463</v>
      </c>
    </row>
    <row r="80" spans="1:4" x14ac:dyDescent="0.15">
      <c r="A80" t="str">
        <f t="shared" si="1"/>
        <v>Non-surgical specialistsNouvelle-Aquitaine</v>
      </c>
      <c r="B80" s="17" t="s">
        <v>17</v>
      </c>
      <c r="C80" s="17" t="s">
        <v>19</v>
      </c>
      <c r="D80" s="17">
        <v>1069</v>
      </c>
    </row>
    <row r="81" spans="1:4" x14ac:dyDescent="0.15">
      <c r="A81" t="str">
        <f t="shared" si="1"/>
        <v>Non-surgical specialistsOccitanie</v>
      </c>
      <c r="B81" s="17" t="s">
        <v>17</v>
      </c>
      <c r="C81" s="17" t="s">
        <v>32</v>
      </c>
      <c r="D81" s="17">
        <v>1252</v>
      </c>
    </row>
    <row r="82" spans="1:4" x14ac:dyDescent="0.15">
      <c r="A82" t="str">
        <f t="shared" si="1"/>
        <v>Non-surgical specialistsPays de la Loire</v>
      </c>
      <c r="B82" s="17" t="s">
        <v>17</v>
      </c>
      <c r="C82" s="17" t="s">
        <v>28</v>
      </c>
      <c r="D82" s="17">
        <v>593</v>
      </c>
    </row>
    <row r="83" spans="1:4" x14ac:dyDescent="0.15">
      <c r="A83" t="str">
        <f t="shared" si="1"/>
        <v>Non-surgical specialistsProvence-Alpes-Côte d'Azur</v>
      </c>
      <c r="B83" s="17" t="s">
        <v>17</v>
      </c>
      <c r="C83" s="17" t="s">
        <v>14</v>
      </c>
      <c r="D83" s="17">
        <v>1741</v>
      </c>
    </row>
    <row r="84" spans="1:4" x14ac:dyDescent="0.15">
      <c r="A84" t="str">
        <f t="shared" si="1"/>
        <v>Non-surgical specialistsÎle-de-France</v>
      </c>
      <c r="B84" s="17" t="s">
        <v>17</v>
      </c>
      <c r="C84" s="17" t="s">
        <v>12</v>
      </c>
      <c r="D84" s="17">
        <v>4103</v>
      </c>
    </row>
    <row r="85" spans="1:4" x14ac:dyDescent="0.15">
      <c r="A85" t="str">
        <f t="shared" si="1"/>
        <v>NursesAuvergne-Rhône-Alpes</v>
      </c>
      <c r="B85" s="17" t="s">
        <v>40</v>
      </c>
      <c r="C85" s="17" t="s">
        <v>20</v>
      </c>
      <c r="D85" s="17">
        <v>86</v>
      </c>
    </row>
    <row r="86" spans="1:4" x14ac:dyDescent="0.15">
      <c r="A86" t="str">
        <f t="shared" si="1"/>
        <v>NursesBourgogne-Franche-Comté</v>
      </c>
      <c r="B86" s="17" t="s">
        <v>40</v>
      </c>
      <c r="C86" s="17" t="s">
        <v>25</v>
      </c>
      <c r="D86" s="17">
        <v>12</v>
      </c>
    </row>
    <row r="87" spans="1:4" x14ac:dyDescent="0.15">
      <c r="A87" t="str">
        <f t="shared" si="1"/>
        <v>NursesBretagne</v>
      </c>
      <c r="B87" s="17" t="s">
        <v>40</v>
      </c>
      <c r="C87" s="17" t="s">
        <v>29</v>
      </c>
      <c r="D87" s="17">
        <v>15</v>
      </c>
    </row>
    <row r="88" spans="1:4" x14ac:dyDescent="0.15">
      <c r="A88" t="str">
        <f t="shared" si="1"/>
        <v>NursesCentre-Val de Loire</v>
      </c>
      <c r="B88" s="17" t="s">
        <v>40</v>
      </c>
      <c r="C88" s="17" t="s">
        <v>27</v>
      </c>
      <c r="D88" s="17">
        <v>19</v>
      </c>
    </row>
    <row r="89" spans="1:4" x14ac:dyDescent="0.15">
      <c r="A89" t="str">
        <f t="shared" si="1"/>
        <v>NursesCorse</v>
      </c>
      <c r="B89" s="17" t="s">
        <v>40</v>
      </c>
      <c r="C89" s="17" t="s">
        <v>37</v>
      </c>
      <c r="D89" s="17">
        <v>6</v>
      </c>
    </row>
    <row r="90" spans="1:4" x14ac:dyDescent="0.15">
      <c r="A90" t="str">
        <f t="shared" si="1"/>
        <v>NursesDOM-TOM</v>
      </c>
      <c r="B90" s="17" t="s">
        <v>40</v>
      </c>
      <c r="C90" s="17" t="s">
        <v>39</v>
      </c>
      <c r="D90" s="17">
        <v>5</v>
      </c>
    </row>
    <row r="91" spans="1:4" x14ac:dyDescent="0.15">
      <c r="A91" t="str">
        <f t="shared" si="1"/>
        <v>NursesGrand Est</v>
      </c>
      <c r="B91" s="17" t="s">
        <v>40</v>
      </c>
      <c r="C91" s="17" t="s">
        <v>21</v>
      </c>
      <c r="D91" s="17">
        <v>37</v>
      </c>
    </row>
    <row r="92" spans="1:4" x14ac:dyDescent="0.15">
      <c r="A92" t="str">
        <f t="shared" si="1"/>
        <v>NursesHauts-de-France</v>
      </c>
      <c r="B92" s="17" t="s">
        <v>40</v>
      </c>
      <c r="C92" s="17" t="s">
        <v>16</v>
      </c>
      <c r="D92" s="17">
        <v>74</v>
      </c>
    </row>
    <row r="93" spans="1:4" x14ac:dyDescent="0.15">
      <c r="A93" t="str">
        <f t="shared" si="1"/>
        <v>NursesNormandie</v>
      </c>
      <c r="B93" s="17" t="s">
        <v>40</v>
      </c>
      <c r="C93" s="17" t="s">
        <v>22</v>
      </c>
      <c r="D93" s="17">
        <v>26</v>
      </c>
    </row>
    <row r="94" spans="1:4" x14ac:dyDescent="0.15">
      <c r="A94" t="str">
        <f t="shared" si="1"/>
        <v>NursesNouvelle-Aquitaine</v>
      </c>
      <c r="B94" s="17" t="s">
        <v>40</v>
      </c>
      <c r="C94" s="17" t="s">
        <v>19</v>
      </c>
      <c r="D94" s="17">
        <v>45</v>
      </c>
    </row>
    <row r="95" spans="1:4" x14ac:dyDescent="0.15">
      <c r="A95" t="str">
        <f t="shared" si="1"/>
        <v>NursesOccitanie</v>
      </c>
      <c r="B95" s="17" t="s">
        <v>40</v>
      </c>
      <c r="C95" s="17" t="s">
        <v>32</v>
      </c>
      <c r="D95" s="17">
        <v>66</v>
      </c>
    </row>
    <row r="96" spans="1:4" x14ac:dyDescent="0.15">
      <c r="A96" t="str">
        <f t="shared" si="1"/>
        <v>NursesPays de la Loire</v>
      </c>
      <c r="B96" s="17" t="s">
        <v>40</v>
      </c>
      <c r="C96" s="17" t="s">
        <v>28</v>
      </c>
      <c r="D96" s="17">
        <v>28</v>
      </c>
    </row>
    <row r="97" spans="1:4" x14ac:dyDescent="0.15">
      <c r="A97" t="str">
        <f t="shared" si="1"/>
        <v>NursesProvence-Alpes-Côte d'Azur</v>
      </c>
      <c r="B97" s="17" t="s">
        <v>40</v>
      </c>
      <c r="C97" s="17" t="s">
        <v>14</v>
      </c>
      <c r="D97" s="17">
        <v>57</v>
      </c>
    </row>
    <row r="98" spans="1:4" x14ac:dyDescent="0.15">
      <c r="A98" t="str">
        <f t="shared" si="1"/>
        <v>NursesÎle-de-France</v>
      </c>
      <c r="B98" s="17" t="s">
        <v>40</v>
      </c>
      <c r="C98" s="17" t="s">
        <v>12</v>
      </c>
      <c r="D98" s="17">
        <v>196</v>
      </c>
    </row>
    <row r="99" spans="1:4" x14ac:dyDescent="0.15">
      <c r="A99" t="str">
        <f t="shared" si="1"/>
        <v>OsteopathsAuvergne-Rhône-Alpes</v>
      </c>
      <c r="B99" s="17" t="s">
        <v>31</v>
      </c>
      <c r="C99" s="17" t="s">
        <v>20</v>
      </c>
      <c r="D99" s="17">
        <v>2003</v>
      </c>
    </row>
    <row r="100" spans="1:4" x14ac:dyDescent="0.15">
      <c r="A100" t="str">
        <f t="shared" si="1"/>
        <v>OsteopathsBourgogne-Franche-Comté</v>
      </c>
      <c r="B100" s="17" t="s">
        <v>31</v>
      </c>
      <c r="C100" s="17" t="s">
        <v>25</v>
      </c>
      <c r="D100" s="17">
        <v>338</v>
      </c>
    </row>
    <row r="101" spans="1:4" x14ac:dyDescent="0.15">
      <c r="A101" t="str">
        <f t="shared" si="1"/>
        <v>OsteopathsBretagne</v>
      </c>
      <c r="B101" s="17" t="s">
        <v>31</v>
      </c>
      <c r="C101" s="17" t="s">
        <v>29</v>
      </c>
      <c r="D101" s="17">
        <v>641</v>
      </c>
    </row>
    <row r="102" spans="1:4" x14ac:dyDescent="0.15">
      <c r="A102" t="str">
        <f t="shared" si="1"/>
        <v>OsteopathsCentre-Val de Loire</v>
      </c>
      <c r="B102" s="17" t="s">
        <v>31</v>
      </c>
      <c r="C102" s="17" t="s">
        <v>27</v>
      </c>
      <c r="D102" s="17">
        <v>338</v>
      </c>
    </row>
    <row r="103" spans="1:4" x14ac:dyDescent="0.15">
      <c r="A103" t="str">
        <f t="shared" si="1"/>
        <v>OsteopathsCorse</v>
      </c>
      <c r="B103" s="17" t="s">
        <v>31</v>
      </c>
      <c r="C103" s="17" t="s">
        <v>37</v>
      </c>
      <c r="D103" s="17">
        <v>50</v>
      </c>
    </row>
    <row r="104" spans="1:4" x14ac:dyDescent="0.15">
      <c r="A104" t="str">
        <f t="shared" si="1"/>
        <v>OsteopathsDOM-TOM</v>
      </c>
      <c r="B104" s="17" t="s">
        <v>31</v>
      </c>
      <c r="C104" s="17" t="s">
        <v>39</v>
      </c>
      <c r="D104" s="17">
        <v>42</v>
      </c>
    </row>
    <row r="105" spans="1:4" x14ac:dyDescent="0.15">
      <c r="A105" t="str">
        <f t="shared" si="1"/>
        <v>OsteopathsGrand Est</v>
      </c>
      <c r="B105" s="17" t="s">
        <v>31</v>
      </c>
      <c r="C105" s="17" t="s">
        <v>21</v>
      </c>
      <c r="D105" s="17">
        <v>625</v>
      </c>
    </row>
    <row r="106" spans="1:4" x14ac:dyDescent="0.15">
      <c r="A106" t="str">
        <f t="shared" si="1"/>
        <v>OsteopathsHauts-de-France</v>
      </c>
      <c r="B106" s="17" t="s">
        <v>31</v>
      </c>
      <c r="C106" s="17" t="s">
        <v>16</v>
      </c>
      <c r="D106" s="17">
        <v>809</v>
      </c>
    </row>
    <row r="107" spans="1:4" x14ac:dyDescent="0.15">
      <c r="A107" t="str">
        <f t="shared" si="1"/>
        <v>OsteopathsNormandie</v>
      </c>
      <c r="B107" s="17" t="s">
        <v>31</v>
      </c>
      <c r="C107" s="17" t="s">
        <v>22</v>
      </c>
      <c r="D107" s="17">
        <v>397</v>
      </c>
    </row>
    <row r="108" spans="1:4" x14ac:dyDescent="0.15">
      <c r="A108" t="str">
        <f t="shared" si="1"/>
        <v>OsteopathsNouvelle-Aquitaine</v>
      </c>
      <c r="B108" s="17" t="s">
        <v>31</v>
      </c>
      <c r="C108" s="17" t="s">
        <v>19</v>
      </c>
      <c r="D108" s="17">
        <v>1262</v>
      </c>
    </row>
    <row r="109" spans="1:4" x14ac:dyDescent="0.15">
      <c r="A109" t="str">
        <f t="shared" si="1"/>
        <v>OsteopathsOccitanie</v>
      </c>
      <c r="B109" s="17" t="s">
        <v>31</v>
      </c>
      <c r="C109" s="17" t="s">
        <v>32</v>
      </c>
      <c r="D109" s="17">
        <v>1278</v>
      </c>
    </row>
    <row r="110" spans="1:4" x14ac:dyDescent="0.15">
      <c r="A110" t="str">
        <f t="shared" si="1"/>
        <v>OsteopathsPays de la Loire</v>
      </c>
      <c r="B110" s="17" t="s">
        <v>31</v>
      </c>
      <c r="C110" s="17" t="s">
        <v>28</v>
      </c>
      <c r="D110" s="17">
        <v>790</v>
      </c>
    </row>
    <row r="111" spans="1:4" x14ac:dyDescent="0.15">
      <c r="A111" t="str">
        <f t="shared" si="1"/>
        <v>OsteopathsProvence-Alpes-Côte d'Azur</v>
      </c>
      <c r="B111" s="17" t="s">
        <v>31</v>
      </c>
      <c r="C111" s="17" t="s">
        <v>14</v>
      </c>
      <c r="D111" s="17">
        <v>1423</v>
      </c>
    </row>
    <row r="112" spans="1:4" x14ac:dyDescent="0.15">
      <c r="A112" t="str">
        <f t="shared" si="1"/>
        <v>OsteopathsÎle-de-France</v>
      </c>
      <c r="B112" s="17" t="s">
        <v>31</v>
      </c>
      <c r="C112" s="17" t="s">
        <v>12</v>
      </c>
      <c r="D112" s="17">
        <v>3910</v>
      </c>
    </row>
    <row r="113" spans="1:4" x14ac:dyDescent="0.15">
      <c r="A113" t="str">
        <f t="shared" si="1"/>
        <v>Other non-doctorsAuvergne-Rhône-Alpes</v>
      </c>
      <c r="B113" s="17" t="s">
        <v>38</v>
      </c>
      <c r="C113" s="17" t="s">
        <v>20</v>
      </c>
      <c r="D113" s="17">
        <v>2319</v>
      </c>
    </row>
    <row r="114" spans="1:4" x14ac:dyDescent="0.15">
      <c r="A114" t="str">
        <f t="shared" si="1"/>
        <v>Other non-doctorsBourgogne-Franche-Comté</v>
      </c>
      <c r="B114" s="17" t="s">
        <v>38</v>
      </c>
      <c r="C114" s="17" t="s">
        <v>25</v>
      </c>
      <c r="D114" s="17">
        <v>413</v>
      </c>
    </row>
    <row r="115" spans="1:4" x14ac:dyDescent="0.15">
      <c r="A115" t="str">
        <f t="shared" si="1"/>
        <v>Other non-doctorsBretagne</v>
      </c>
      <c r="B115" s="17" t="s">
        <v>38</v>
      </c>
      <c r="C115" s="17" t="s">
        <v>29</v>
      </c>
      <c r="D115" s="17">
        <v>748</v>
      </c>
    </row>
    <row r="116" spans="1:4" x14ac:dyDescent="0.15">
      <c r="A116" t="str">
        <f t="shared" si="1"/>
        <v>Other non-doctorsCentre-Val de Loire</v>
      </c>
      <c r="B116" s="17" t="s">
        <v>38</v>
      </c>
      <c r="C116" s="17" t="s">
        <v>27</v>
      </c>
      <c r="D116" s="17">
        <v>495</v>
      </c>
    </row>
    <row r="117" spans="1:4" x14ac:dyDescent="0.15">
      <c r="A117" t="str">
        <f t="shared" si="1"/>
        <v>Other non-doctorsCorse</v>
      </c>
      <c r="B117" s="17" t="s">
        <v>38</v>
      </c>
      <c r="C117" s="17" t="s">
        <v>37</v>
      </c>
      <c r="D117" s="17">
        <v>55</v>
      </c>
    </row>
    <row r="118" spans="1:4" x14ac:dyDescent="0.15">
      <c r="A118" t="str">
        <f t="shared" si="1"/>
        <v>Other non-doctorsDOM-TOM</v>
      </c>
      <c r="B118" s="17" t="s">
        <v>38</v>
      </c>
      <c r="C118" s="17" t="s">
        <v>39</v>
      </c>
      <c r="D118" s="17">
        <v>26</v>
      </c>
    </row>
    <row r="119" spans="1:4" x14ac:dyDescent="0.15">
      <c r="A119" t="str">
        <f t="shared" si="1"/>
        <v>Other non-doctorsGrand Est</v>
      </c>
      <c r="B119" s="17" t="s">
        <v>38</v>
      </c>
      <c r="C119" s="17" t="s">
        <v>21</v>
      </c>
      <c r="D119" s="17">
        <v>907</v>
      </c>
    </row>
    <row r="120" spans="1:4" x14ac:dyDescent="0.15">
      <c r="A120" t="str">
        <f t="shared" si="1"/>
        <v>Other non-doctorsHauts-de-France</v>
      </c>
      <c r="B120" s="17" t="s">
        <v>38</v>
      </c>
      <c r="C120" s="17" t="s">
        <v>16</v>
      </c>
      <c r="D120" s="17">
        <v>1391</v>
      </c>
    </row>
    <row r="121" spans="1:4" x14ac:dyDescent="0.15">
      <c r="A121" t="str">
        <f t="shared" si="1"/>
        <v>Other non-doctorsNormandie</v>
      </c>
      <c r="B121" s="17" t="s">
        <v>38</v>
      </c>
      <c r="C121" s="17" t="s">
        <v>22</v>
      </c>
      <c r="D121" s="17">
        <v>673</v>
      </c>
    </row>
    <row r="122" spans="1:4" x14ac:dyDescent="0.15">
      <c r="A122" t="str">
        <f t="shared" si="1"/>
        <v>Other non-doctorsNouvelle-Aquitaine</v>
      </c>
      <c r="B122" s="17" t="s">
        <v>38</v>
      </c>
      <c r="C122" s="17" t="s">
        <v>19</v>
      </c>
      <c r="D122" s="17">
        <v>1714</v>
      </c>
    </row>
    <row r="123" spans="1:4" x14ac:dyDescent="0.15">
      <c r="A123" t="str">
        <f t="shared" si="1"/>
        <v>Other non-doctorsOccitanie</v>
      </c>
      <c r="B123" s="17" t="s">
        <v>38</v>
      </c>
      <c r="C123" s="17" t="s">
        <v>32</v>
      </c>
      <c r="D123" s="17">
        <v>1696</v>
      </c>
    </row>
    <row r="124" spans="1:4" x14ac:dyDescent="0.15">
      <c r="A124" t="str">
        <f t="shared" si="1"/>
        <v>Other non-doctorsPays de la Loire</v>
      </c>
      <c r="B124" s="17" t="s">
        <v>38</v>
      </c>
      <c r="C124" s="17" t="s">
        <v>28</v>
      </c>
      <c r="D124" s="17">
        <v>980</v>
      </c>
    </row>
    <row r="125" spans="1:4" x14ac:dyDescent="0.15">
      <c r="A125" t="str">
        <f t="shared" si="1"/>
        <v>Other non-doctorsProvence-Alpes-Côte d'Azur</v>
      </c>
      <c r="B125" s="17" t="s">
        <v>38</v>
      </c>
      <c r="C125" s="17" t="s">
        <v>14</v>
      </c>
      <c r="D125" s="17">
        <v>1874</v>
      </c>
    </row>
    <row r="126" spans="1:4" x14ac:dyDescent="0.15">
      <c r="A126" t="str">
        <f t="shared" si="1"/>
        <v>Other non-doctorsÎle-de-France</v>
      </c>
      <c r="B126" s="17" t="s">
        <v>38</v>
      </c>
      <c r="C126" s="17" t="s">
        <v>12</v>
      </c>
      <c r="D126" s="17">
        <v>6707</v>
      </c>
    </row>
    <row r="127" spans="1:4" x14ac:dyDescent="0.15">
      <c r="A127" t="str">
        <f t="shared" si="1"/>
        <v>PediatriciansAuvergne-Rhône-Alpes</v>
      </c>
      <c r="B127" s="17" t="s">
        <v>24</v>
      </c>
      <c r="C127" s="17" t="s">
        <v>20</v>
      </c>
      <c r="D127" s="17">
        <v>163</v>
      </c>
    </row>
    <row r="128" spans="1:4" x14ac:dyDescent="0.15">
      <c r="A128" t="str">
        <f t="shared" si="1"/>
        <v>PediatriciansBourgogne-Franche-Comté</v>
      </c>
      <c r="B128" s="17" t="s">
        <v>24</v>
      </c>
      <c r="C128" s="17" t="s">
        <v>25</v>
      </c>
      <c r="D128" s="17">
        <v>44</v>
      </c>
    </row>
    <row r="129" spans="1:4" x14ac:dyDescent="0.15">
      <c r="A129" t="str">
        <f t="shared" si="1"/>
        <v>PediatriciansBretagne</v>
      </c>
      <c r="B129" s="17" t="s">
        <v>24</v>
      </c>
      <c r="C129" s="17" t="s">
        <v>29</v>
      </c>
      <c r="D129" s="17">
        <v>64</v>
      </c>
    </row>
    <row r="130" spans="1:4" x14ac:dyDescent="0.15">
      <c r="A130" t="str">
        <f t="shared" si="1"/>
        <v>PediatriciansCentre-Val de Loire</v>
      </c>
      <c r="B130" s="17" t="s">
        <v>24</v>
      </c>
      <c r="C130" s="17" t="s">
        <v>27</v>
      </c>
      <c r="D130" s="17">
        <v>38</v>
      </c>
    </row>
    <row r="131" spans="1:4" x14ac:dyDescent="0.15">
      <c r="A131" t="str">
        <f t="shared" ref="A131:A192" si="2">CONCATENATE(B131,C131)</f>
        <v>PediatriciansCorse</v>
      </c>
      <c r="B131" s="17" t="s">
        <v>24</v>
      </c>
      <c r="C131" s="17" t="s">
        <v>37</v>
      </c>
      <c r="D131" s="17">
        <v>1</v>
      </c>
    </row>
    <row r="132" spans="1:4" x14ac:dyDescent="0.15">
      <c r="A132" t="str">
        <f t="shared" si="2"/>
        <v>PediatriciansDOM-TOM</v>
      </c>
      <c r="B132" s="17" t="s">
        <v>24</v>
      </c>
      <c r="C132" s="17" t="s">
        <v>39</v>
      </c>
      <c r="D132" s="17">
        <v>2</v>
      </c>
    </row>
    <row r="133" spans="1:4" x14ac:dyDescent="0.15">
      <c r="A133" t="str">
        <f t="shared" si="2"/>
        <v>PediatriciansGrand Est</v>
      </c>
      <c r="B133" s="17" t="s">
        <v>24</v>
      </c>
      <c r="C133" s="17" t="s">
        <v>21</v>
      </c>
      <c r="D133" s="17">
        <v>111</v>
      </c>
    </row>
    <row r="134" spans="1:4" x14ac:dyDescent="0.15">
      <c r="A134" t="str">
        <f t="shared" si="2"/>
        <v>PediatriciansHauts-de-France</v>
      </c>
      <c r="B134" s="17" t="s">
        <v>24</v>
      </c>
      <c r="C134" s="17" t="s">
        <v>16</v>
      </c>
      <c r="D134" s="17">
        <v>83</v>
      </c>
    </row>
    <row r="135" spans="1:4" x14ac:dyDescent="0.15">
      <c r="A135" t="str">
        <f t="shared" si="2"/>
        <v>PediatriciansNormandie</v>
      </c>
      <c r="B135" s="17" t="s">
        <v>24</v>
      </c>
      <c r="C135" s="17" t="s">
        <v>22</v>
      </c>
      <c r="D135" s="17">
        <v>52</v>
      </c>
    </row>
    <row r="136" spans="1:4" x14ac:dyDescent="0.15">
      <c r="A136" t="str">
        <f t="shared" si="2"/>
        <v>PediatriciansNouvelle-Aquitaine</v>
      </c>
      <c r="B136" s="17" t="s">
        <v>24</v>
      </c>
      <c r="C136" s="17" t="s">
        <v>19</v>
      </c>
      <c r="D136" s="17">
        <v>130</v>
      </c>
    </row>
    <row r="137" spans="1:4" x14ac:dyDescent="0.15">
      <c r="A137" t="str">
        <f t="shared" si="2"/>
        <v>PediatriciansOccitanie</v>
      </c>
      <c r="B137" s="17" t="s">
        <v>24</v>
      </c>
      <c r="C137" s="17" t="s">
        <v>32</v>
      </c>
      <c r="D137" s="17">
        <v>162</v>
      </c>
    </row>
    <row r="138" spans="1:4" x14ac:dyDescent="0.15">
      <c r="A138" t="str">
        <f t="shared" si="2"/>
        <v>PediatriciansPays de la Loire</v>
      </c>
      <c r="B138" s="17" t="s">
        <v>24</v>
      </c>
      <c r="C138" s="17" t="s">
        <v>28</v>
      </c>
      <c r="D138" s="17">
        <v>64</v>
      </c>
    </row>
    <row r="139" spans="1:4" x14ac:dyDescent="0.15">
      <c r="A139" t="str">
        <f t="shared" si="2"/>
        <v>PediatriciansProvence-Alpes-Côte d'Azur</v>
      </c>
      <c r="B139" s="17" t="s">
        <v>24</v>
      </c>
      <c r="C139" s="17" t="s">
        <v>14</v>
      </c>
      <c r="D139" s="17">
        <v>167</v>
      </c>
    </row>
    <row r="140" spans="1:4" x14ac:dyDescent="0.15">
      <c r="A140" t="str">
        <f t="shared" si="2"/>
        <v>PediatriciansÎle-de-France</v>
      </c>
      <c r="B140" s="17" t="s">
        <v>24</v>
      </c>
      <c r="C140" s="17" t="s">
        <v>12</v>
      </c>
      <c r="D140" s="17">
        <v>541</v>
      </c>
    </row>
    <row r="141" spans="1:4" x14ac:dyDescent="0.15">
      <c r="A141" t="str">
        <f t="shared" si="2"/>
        <v>PhysiotherapistsAuvergne-Rhône-Alpes</v>
      </c>
      <c r="B141" s="17" t="s">
        <v>33</v>
      </c>
      <c r="C141" s="17" t="s">
        <v>20</v>
      </c>
      <c r="D141" s="17">
        <v>962</v>
      </c>
    </row>
    <row r="142" spans="1:4" x14ac:dyDescent="0.15">
      <c r="A142" t="str">
        <f t="shared" si="2"/>
        <v>PhysiotherapistsBourgogne-Franche-Comté</v>
      </c>
      <c r="B142" s="17" t="s">
        <v>33</v>
      </c>
      <c r="C142" s="17" t="s">
        <v>25</v>
      </c>
      <c r="D142" s="17">
        <v>160</v>
      </c>
    </row>
    <row r="143" spans="1:4" x14ac:dyDescent="0.15">
      <c r="A143" t="str">
        <f t="shared" si="2"/>
        <v>PhysiotherapistsBretagne</v>
      </c>
      <c r="B143" s="17" t="s">
        <v>33</v>
      </c>
      <c r="C143" s="17" t="s">
        <v>29</v>
      </c>
      <c r="D143" s="17">
        <v>376</v>
      </c>
    </row>
    <row r="144" spans="1:4" x14ac:dyDescent="0.15">
      <c r="A144" t="str">
        <f t="shared" si="2"/>
        <v>PhysiotherapistsCentre-Val de Loire</v>
      </c>
      <c r="B144" s="17" t="s">
        <v>33</v>
      </c>
      <c r="C144" s="17" t="s">
        <v>27</v>
      </c>
      <c r="D144" s="17">
        <v>86</v>
      </c>
    </row>
    <row r="145" spans="1:4" x14ac:dyDescent="0.15">
      <c r="A145" t="str">
        <f t="shared" si="2"/>
        <v>PhysiotherapistsCorse</v>
      </c>
      <c r="B145" s="17" t="s">
        <v>33</v>
      </c>
      <c r="C145" s="17" t="s">
        <v>37</v>
      </c>
      <c r="D145" s="17">
        <v>15</v>
      </c>
    </row>
    <row r="146" spans="1:4" x14ac:dyDescent="0.15">
      <c r="A146" t="str">
        <f t="shared" si="2"/>
        <v>PhysiotherapistsDOM-TOM</v>
      </c>
      <c r="B146" s="17" t="s">
        <v>33</v>
      </c>
      <c r="C146" s="17" t="s">
        <v>39</v>
      </c>
      <c r="D146" s="17">
        <v>12</v>
      </c>
    </row>
    <row r="147" spans="1:4" x14ac:dyDescent="0.15">
      <c r="A147" t="str">
        <f t="shared" si="2"/>
        <v>PhysiotherapistsGrand Est</v>
      </c>
      <c r="B147" s="17" t="s">
        <v>33</v>
      </c>
      <c r="C147" s="17" t="s">
        <v>21</v>
      </c>
      <c r="D147" s="17">
        <v>754</v>
      </c>
    </row>
    <row r="148" spans="1:4" x14ac:dyDescent="0.15">
      <c r="A148" t="str">
        <f t="shared" si="2"/>
        <v>PhysiotherapistsHauts-de-France</v>
      </c>
      <c r="B148" s="17" t="s">
        <v>33</v>
      </c>
      <c r="C148" s="17" t="s">
        <v>16</v>
      </c>
      <c r="D148" s="17">
        <v>734</v>
      </c>
    </row>
    <row r="149" spans="1:4" x14ac:dyDescent="0.15">
      <c r="A149" t="str">
        <f t="shared" si="2"/>
        <v>PhysiotherapistsNormandie</v>
      </c>
      <c r="B149" s="17" t="s">
        <v>33</v>
      </c>
      <c r="C149" s="17" t="s">
        <v>22</v>
      </c>
      <c r="D149" s="17">
        <v>116</v>
      </c>
    </row>
    <row r="150" spans="1:4" x14ac:dyDescent="0.15">
      <c r="A150" t="str">
        <f t="shared" si="2"/>
        <v>PhysiotherapistsNouvelle-Aquitaine</v>
      </c>
      <c r="B150" s="17" t="s">
        <v>33</v>
      </c>
      <c r="C150" s="17" t="s">
        <v>19</v>
      </c>
      <c r="D150" s="17">
        <v>821</v>
      </c>
    </row>
    <row r="151" spans="1:4" x14ac:dyDescent="0.15">
      <c r="A151" t="str">
        <f t="shared" si="2"/>
        <v>PhysiotherapistsOccitanie</v>
      </c>
      <c r="B151" s="17" t="s">
        <v>33</v>
      </c>
      <c r="C151" s="17" t="s">
        <v>32</v>
      </c>
      <c r="D151" s="17">
        <v>830</v>
      </c>
    </row>
    <row r="152" spans="1:4" x14ac:dyDescent="0.15">
      <c r="A152" t="str">
        <f t="shared" si="2"/>
        <v>PhysiotherapistsPays de la Loire</v>
      </c>
      <c r="B152" s="17" t="s">
        <v>33</v>
      </c>
      <c r="C152" s="17" t="s">
        <v>28</v>
      </c>
      <c r="D152" s="17">
        <v>492</v>
      </c>
    </row>
    <row r="153" spans="1:4" x14ac:dyDescent="0.15">
      <c r="A153" t="str">
        <f t="shared" si="2"/>
        <v>PhysiotherapistsProvence-Alpes-Côte d'Azur</v>
      </c>
      <c r="B153" s="17" t="s">
        <v>33</v>
      </c>
      <c r="C153" s="17" t="s">
        <v>14</v>
      </c>
      <c r="D153" s="17">
        <v>1188</v>
      </c>
    </row>
    <row r="154" spans="1:4" x14ac:dyDescent="0.15">
      <c r="A154" t="str">
        <f t="shared" si="2"/>
        <v>PhysiotherapistsÎle-de-France</v>
      </c>
      <c r="B154" s="17" t="s">
        <v>33</v>
      </c>
      <c r="C154" s="17" t="s">
        <v>12</v>
      </c>
      <c r="D154" s="17">
        <v>2683</v>
      </c>
    </row>
    <row r="155" spans="1:4" x14ac:dyDescent="0.15">
      <c r="A155" t="str">
        <f t="shared" si="2"/>
        <v>PsychologistsAuvergne-Rhône-Alpes</v>
      </c>
      <c r="B155" s="17" t="s">
        <v>36</v>
      </c>
      <c r="C155" s="17" t="s">
        <v>20</v>
      </c>
      <c r="D155" s="17">
        <v>1344</v>
      </c>
    </row>
    <row r="156" spans="1:4" x14ac:dyDescent="0.15">
      <c r="A156" t="str">
        <f t="shared" si="2"/>
        <v>PsychologistsBourgogne-Franche-Comté</v>
      </c>
      <c r="B156" s="17" t="s">
        <v>36</v>
      </c>
      <c r="C156" s="17" t="s">
        <v>25</v>
      </c>
      <c r="D156" s="17">
        <v>211</v>
      </c>
    </row>
    <row r="157" spans="1:4" x14ac:dyDescent="0.15">
      <c r="A157" t="str">
        <f t="shared" si="2"/>
        <v>PsychologistsBretagne</v>
      </c>
      <c r="B157" s="17" t="s">
        <v>36</v>
      </c>
      <c r="C157" s="17" t="s">
        <v>29</v>
      </c>
      <c r="D157" s="17">
        <v>434</v>
      </c>
    </row>
    <row r="158" spans="1:4" x14ac:dyDescent="0.15">
      <c r="A158" t="str">
        <f t="shared" si="2"/>
        <v>PsychologistsCentre-Val de Loire</v>
      </c>
      <c r="B158" s="17" t="s">
        <v>36</v>
      </c>
      <c r="C158" s="17" t="s">
        <v>27</v>
      </c>
      <c r="D158" s="17">
        <v>268</v>
      </c>
    </row>
    <row r="159" spans="1:4" x14ac:dyDescent="0.15">
      <c r="A159" t="str">
        <f t="shared" si="2"/>
        <v>PsychologistsCorse</v>
      </c>
      <c r="B159" s="17" t="s">
        <v>36</v>
      </c>
      <c r="C159" s="17" t="s">
        <v>37</v>
      </c>
      <c r="D159" s="17">
        <v>18</v>
      </c>
    </row>
    <row r="160" spans="1:4" x14ac:dyDescent="0.15">
      <c r="A160" t="str">
        <f t="shared" si="2"/>
        <v>PsychologistsDOM-TOM</v>
      </c>
      <c r="B160" s="17" t="s">
        <v>36</v>
      </c>
      <c r="C160" s="17" t="s">
        <v>39</v>
      </c>
      <c r="D160" s="17">
        <v>19</v>
      </c>
    </row>
    <row r="161" spans="1:4" x14ac:dyDescent="0.15">
      <c r="A161" t="str">
        <f t="shared" si="2"/>
        <v>PsychologistsGrand Est</v>
      </c>
      <c r="B161" s="17" t="s">
        <v>36</v>
      </c>
      <c r="C161" s="17" t="s">
        <v>21</v>
      </c>
      <c r="D161" s="17">
        <v>452</v>
      </c>
    </row>
    <row r="162" spans="1:4" x14ac:dyDescent="0.15">
      <c r="A162" t="str">
        <f t="shared" si="2"/>
        <v>PsychologistsHauts-de-France</v>
      </c>
      <c r="B162" s="17" t="s">
        <v>36</v>
      </c>
      <c r="C162" s="17" t="s">
        <v>16</v>
      </c>
      <c r="D162" s="17">
        <v>599</v>
      </c>
    </row>
    <row r="163" spans="1:4" x14ac:dyDescent="0.15">
      <c r="A163" t="str">
        <f t="shared" si="2"/>
        <v>PsychologistsNormandie</v>
      </c>
      <c r="B163" s="17" t="s">
        <v>36</v>
      </c>
      <c r="C163" s="17" t="s">
        <v>22</v>
      </c>
      <c r="D163" s="17">
        <v>298</v>
      </c>
    </row>
    <row r="164" spans="1:4" x14ac:dyDescent="0.15">
      <c r="A164" t="str">
        <f t="shared" si="2"/>
        <v>PsychologistsNouvelle-Aquitaine</v>
      </c>
      <c r="B164" s="17" t="s">
        <v>36</v>
      </c>
      <c r="C164" s="17" t="s">
        <v>19</v>
      </c>
      <c r="D164" s="17">
        <v>812</v>
      </c>
    </row>
    <row r="165" spans="1:4" x14ac:dyDescent="0.15">
      <c r="A165" t="str">
        <f t="shared" si="2"/>
        <v>PsychologistsOccitanie</v>
      </c>
      <c r="B165" s="17" t="s">
        <v>36</v>
      </c>
      <c r="C165" s="17" t="s">
        <v>32</v>
      </c>
      <c r="D165" s="17">
        <v>1066</v>
      </c>
    </row>
    <row r="166" spans="1:4" x14ac:dyDescent="0.15">
      <c r="A166" t="str">
        <f t="shared" si="2"/>
        <v>PsychologistsPays de la Loire</v>
      </c>
      <c r="B166" s="17" t="s">
        <v>36</v>
      </c>
      <c r="C166" s="17" t="s">
        <v>28</v>
      </c>
      <c r="D166" s="17">
        <v>563</v>
      </c>
    </row>
    <row r="167" spans="1:4" x14ac:dyDescent="0.15">
      <c r="A167" t="str">
        <f t="shared" si="2"/>
        <v>PsychologistsProvence-Alpes-Côte d'Azur</v>
      </c>
      <c r="B167" s="17" t="s">
        <v>36</v>
      </c>
      <c r="C167" s="17" t="s">
        <v>14</v>
      </c>
      <c r="D167" s="17">
        <v>984</v>
      </c>
    </row>
    <row r="168" spans="1:4" x14ac:dyDescent="0.15">
      <c r="A168" t="str">
        <f t="shared" si="2"/>
        <v>PsychologistsÎle-de-France</v>
      </c>
      <c r="B168" s="17" t="s">
        <v>36</v>
      </c>
      <c r="C168" s="17" t="s">
        <v>12</v>
      </c>
      <c r="D168" s="17">
        <v>4302</v>
      </c>
    </row>
    <row r="169" spans="1:4" x14ac:dyDescent="0.15">
      <c r="A169" t="str">
        <f t="shared" si="2"/>
        <v>RadiologistsAuvergne-Rhône-Alpes</v>
      </c>
      <c r="B169" s="17" t="s">
        <v>11</v>
      </c>
      <c r="C169" s="17" t="s">
        <v>20</v>
      </c>
      <c r="D169" s="17">
        <v>1</v>
      </c>
    </row>
    <row r="170" spans="1:4" x14ac:dyDescent="0.15">
      <c r="A170" t="str">
        <f t="shared" si="2"/>
        <v>RadiologistsBretagne</v>
      </c>
      <c r="B170" s="17" t="s">
        <v>11</v>
      </c>
      <c r="C170" s="17" t="s">
        <v>29</v>
      </c>
      <c r="D170" s="17">
        <v>5</v>
      </c>
    </row>
    <row r="171" spans="1:4" x14ac:dyDescent="0.15">
      <c r="A171" t="str">
        <f t="shared" si="2"/>
        <v>RadiologistsCentre-Val de Loire</v>
      </c>
      <c r="B171" s="17" t="s">
        <v>11</v>
      </c>
      <c r="C171" s="17" t="s">
        <v>27</v>
      </c>
      <c r="D171" s="17">
        <v>1</v>
      </c>
    </row>
    <row r="172" spans="1:4" x14ac:dyDescent="0.15">
      <c r="A172" t="str">
        <f t="shared" si="2"/>
        <v>RadiologistsGrand Est</v>
      </c>
      <c r="B172" s="17" t="s">
        <v>11</v>
      </c>
      <c r="C172" s="17" t="s">
        <v>21</v>
      </c>
      <c r="D172" s="17">
        <v>8</v>
      </c>
    </row>
    <row r="173" spans="1:4" x14ac:dyDescent="0.15">
      <c r="A173" t="str">
        <f t="shared" si="2"/>
        <v>RadiologistsHauts-de-France</v>
      </c>
      <c r="B173" s="17" t="s">
        <v>11</v>
      </c>
      <c r="C173" s="17" t="s">
        <v>16</v>
      </c>
      <c r="D173" s="17">
        <v>5</v>
      </c>
    </row>
    <row r="174" spans="1:4" x14ac:dyDescent="0.15">
      <c r="A174" t="str">
        <f t="shared" si="2"/>
        <v>RadiologistsNormandie</v>
      </c>
      <c r="B174" s="17" t="s">
        <v>11</v>
      </c>
      <c r="C174" s="17" t="s">
        <v>22</v>
      </c>
      <c r="D174" s="17">
        <v>1</v>
      </c>
    </row>
    <row r="175" spans="1:4" x14ac:dyDescent="0.15">
      <c r="A175" t="str">
        <f t="shared" si="2"/>
        <v>RadiologistsNouvelle-Aquitaine</v>
      </c>
      <c r="B175" s="17" t="s">
        <v>11</v>
      </c>
      <c r="C175" s="17" t="s">
        <v>19</v>
      </c>
      <c r="D175" s="17">
        <v>2</v>
      </c>
    </row>
    <row r="176" spans="1:4" x14ac:dyDescent="0.15">
      <c r="A176" t="str">
        <f t="shared" si="2"/>
        <v>RadiologistsOccitanie</v>
      </c>
      <c r="B176" s="17" t="s">
        <v>11</v>
      </c>
      <c r="C176" s="17" t="s">
        <v>32</v>
      </c>
      <c r="D176" s="17">
        <v>4</v>
      </c>
    </row>
    <row r="177" spans="1:4" x14ac:dyDescent="0.15">
      <c r="A177" t="str">
        <f t="shared" si="2"/>
        <v>RadiologistsProvence-Alpes-Côte d'Azur</v>
      </c>
      <c r="B177" s="17" t="s">
        <v>11</v>
      </c>
      <c r="C177" s="17" t="s">
        <v>14</v>
      </c>
      <c r="D177" s="17">
        <v>10</v>
      </c>
    </row>
    <row r="178" spans="1:4" x14ac:dyDescent="0.15">
      <c r="A178" t="str">
        <f t="shared" si="2"/>
        <v>RadiologistsÎle-de-France</v>
      </c>
      <c r="B178" s="17" t="s">
        <v>11</v>
      </c>
      <c r="C178" s="17" t="s">
        <v>12</v>
      </c>
      <c r="D178" s="17">
        <v>45</v>
      </c>
    </row>
    <row r="179" spans="1:4" x14ac:dyDescent="0.15">
      <c r="A179" t="str">
        <f t="shared" si="2"/>
        <v>SurgeonsAuvergne-Rhône-Alpes</v>
      </c>
      <c r="B179" s="17" t="s">
        <v>23</v>
      </c>
      <c r="C179" s="17" t="s">
        <v>20</v>
      </c>
      <c r="D179" s="17">
        <v>538</v>
      </c>
    </row>
    <row r="180" spans="1:4" x14ac:dyDescent="0.15">
      <c r="A180" t="str">
        <f t="shared" si="2"/>
        <v>SurgeonsBourgogne-Franche-Comté</v>
      </c>
      <c r="B180" s="17" t="s">
        <v>23</v>
      </c>
      <c r="C180" s="17" t="s">
        <v>25</v>
      </c>
      <c r="D180" s="17">
        <v>175</v>
      </c>
    </row>
    <row r="181" spans="1:4" x14ac:dyDescent="0.15">
      <c r="A181" t="str">
        <f t="shared" si="2"/>
        <v>SurgeonsBretagne</v>
      </c>
      <c r="B181" s="17" t="s">
        <v>23</v>
      </c>
      <c r="C181" s="17" t="s">
        <v>29</v>
      </c>
      <c r="D181" s="17">
        <v>164</v>
      </c>
    </row>
    <row r="182" spans="1:4" x14ac:dyDescent="0.15">
      <c r="A182" t="str">
        <f t="shared" si="2"/>
        <v>SurgeonsCentre-Val de Loire</v>
      </c>
      <c r="B182" s="17" t="s">
        <v>23</v>
      </c>
      <c r="C182" s="17" t="s">
        <v>27</v>
      </c>
      <c r="D182" s="17">
        <v>126</v>
      </c>
    </row>
    <row r="183" spans="1:4" x14ac:dyDescent="0.15">
      <c r="A183" t="str">
        <f t="shared" si="2"/>
        <v>SurgeonsCorse</v>
      </c>
      <c r="B183" s="17" t="s">
        <v>23</v>
      </c>
      <c r="C183" s="17" t="s">
        <v>37</v>
      </c>
      <c r="D183" s="17">
        <v>17</v>
      </c>
    </row>
    <row r="184" spans="1:4" x14ac:dyDescent="0.15">
      <c r="A184" t="str">
        <f t="shared" si="2"/>
        <v>SurgeonsDOM-TOM</v>
      </c>
      <c r="B184" s="17" t="s">
        <v>23</v>
      </c>
      <c r="C184" s="17" t="s">
        <v>39</v>
      </c>
      <c r="D184" s="17">
        <v>16</v>
      </c>
    </row>
    <row r="185" spans="1:4" x14ac:dyDescent="0.15">
      <c r="A185" t="str">
        <f t="shared" si="2"/>
        <v>SurgeonsGrand Est</v>
      </c>
      <c r="B185" s="17" t="s">
        <v>23</v>
      </c>
      <c r="C185" s="17" t="s">
        <v>21</v>
      </c>
      <c r="D185" s="17">
        <v>346</v>
      </c>
    </row>
    <row r="186" spans="1:4" x14ac:dyDescent="0.15">
      <c r="A186" t="str">
        <f t="shared" si="2"/>
        <v>SurgeonsHauts-de-France</v>
      </c>
      <c r="B186" s="17" t="s">
        <v>23</v>
      </c>
      <c r="C186" s="17" t="s">
        <v>16</v>
      </c>
      <c r="D186" s="17">
        <v>351</v>
      </c>
    </row>
    <row r="187" spans="1:4" x14ac:dyDescent="0.15">
      <c r="A187" t="str">
        <f t="shared" si="2"/>
        <v>SurgeonsNormandie</v>
      </c>
      <c r="B187" s="17" t="s">
        <v>23</v>
      </c>
      <c r="C187" s="17" t="s">
        <v>22</v>
      </c>
      <c r="D187" s="17">
        <v>194</v>
      </c>
    </row>
    <row r="188" spans="1:4" x14ac:dyDescent="0.15">
      <c r="A188" t="str">
        <f t="shared" si="2"/>
        <v>SurgeonsNouvelle-Aquitaine</v>
      </c>
      <c r="B188" s="17" t="s">
        <v>23</v>
      </c>
      <c r="C188" s="17" t="s">
        <v>19</v>
      </c>
      <c r="D188" s="17">
        <v>452</v>
      </c>
    </row>
    <row r="189" spans="1:4" x14ac:dyDescent="0.15">
      <c r="A189" t="str">
        <f t="shared" si="2"/>
        <v>SurgeonsOccitanie</v>
      </c>
      <c r="B189" s="17" t="s">
        <v>23</v>
      </c>
      <c r="C189" s="17" t="s">
        <v>32</v>
      </c>
      <c r="D189" s="17">
        <v>462</v>
      </c>
    </row>
    <row r="190" spans="1:4" x14ac:dyDescent="0.15">
      <c r="A190" t="str">
        <f t="shared" si="2"/>
        <v>SurgeonsPays de la Loire</v>
      </c>
      <c r="B190" s="17" t="s">
        <v>23</v>
      </c>
      <c r="C190" s="17" t="s">
        <v>28</v>
      </c>
      <c r="D190" s="17">
        <v>197</v>
      </c>
    </row>
    <row r="191" spans="1:4" x14ac:dyDescent="0.15">
      <c r="A191" t="str">
        <f t="shared" si="2"/>
        <v>SurgeonsProvence-Alpes-Côte d'Azur</v>
      </c>
      <c r="B191" s="17" t="s">
        <v>23</v>
      </c>
      <c r="C191" s="17" t="s">
        <v>14</v>
      </c>
      <c r="D191" s="17">
        <v>605</v>
      </c>
    </row>
    <row r="192" spans="1:4" x14ac:dyDescent="0.15">
      <c r="A192" t="str">
        <f t="shared" si="2"/>
        <v>SurgeonsÎle-de-France</v>
      </c>
      <c r="B192" s="17" t="s">
        <v>23</v>
      </c>
      <c r="C192" s="17" t="s">
        <v>12</v>
      </c>
      <c r="D192" s="17">
        <v>1279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95"/>
  <sheetViews>
    <sheetView workbookViewId="0">
      <selection activeCell="D3" sqref="D3"/>
    </sheetView>
  </sheetViews>
  <sheetFormatPr baseColWidth="10" defaultColWidth="12.6640625" defaultRowHeight="15.75" customHeight="1" x14ac:dyDescent="0.15"/>
  <cols>
    <col min="1" max="1" width="13.5" customWidth="1"/>
    <col min="2" max="2" width="17.33203125" customWidth="1"/>
    <col min="3" max="3" width="30.1640625" customWidth="1"/>
    <col min="4" max="4" width="19.33203125" customWidth="1"/>
    <col min="5" max="5" width="19.5" customWidth="1"/>
    <col min="7" max="7" width="15.83203125" customWidth="1"/>
    <col min="8" max="8" width="28.1640625" customWidth="1"/>
  </cols>
  <sheetData>
    <row r="1" spans="1:8" ht="15.75" customHeight="1" x14ac:dyDescent="0.15">
      <c r="A1" s="1" t="s">
        <v>41</v>
      </c>
      <c r="B1" s="12"/>
      <c r="C1" s="3" t="s">
        <v>42</v>
      </c>
      <c r="D1" s="3" t="s">
        <v>43</v>
      </c>
      <c r="E1" s="3" t="s">
        <v>44</v>
      </c>
      <c r="F1" s="3" t="s">
        <v>13</v>
      </c>
      <c r="G1" s="3" t="s">
        <v>35</v>
      </c>
      <c r="H1" s="11" t="s">
        <v>20</v>
      </c>
    </row>
    <row r="2" spans="1:8" ht="15.75" customHeight="1" x14ac:dyDescent="0.15">
      <c r="B2" s="12"/>
      <c r="C2" s="3" t="s">
        <v>45</v>
      </c>
      <c r="D2" s="3" t="s">
        <v>46</v>
      </c>
      <c r="E2" s="3" t="s">
        <v>47</v>
      </c>
      <c r="F2" s="3" t="s">
        <v>15</v>
      </c>
      <c r="G2" s="3" t="s">
        <v>35</v>
      </c>
      <c r="H2" s="11" t="s">
        <v>25</v>
      </c>
    </row>
    <row r="3" spans="1:8" ht="15.75" customHeight="1" x14ac:dyDescent="0.15">
      <c r="A3" s="1">
        <v>20</v>
      </c>
      <c r="B3" s="12" t="s">
        <v>48</v>
      </c>
      <c r="C3" s="3" t="s">
        <v>49</v>
      </c>
      <c r="D3" s="3" t="s">
        <v>50</v>
      </c>
      <c r="E3" s="3" t="s">
        <v>51</v>
      </c>
      <c r="F3" s="3" t="s">
        <v>13</v>
      </c>
      <c r="G3" s="3" t="s">
        <v>35</v>
      </c>
      <c r="H3" s="3" t="s">
        <v>29</v>
      </c>
    </row>
    <row r="4" spans="1:8" ht="15.75" customHeight="1" x14ac:dyDescent="0.15">
      <c r="B4" s="12"/>
      <c r="C4" s="3" t="s">
        <v>52</v>
      </c>
      <c r="D4" s="3" t="s">
        <v>46</v>
      </c>
      <c r="E4" s="3" t="s">
        <v>47</v>
      </c>
      <c r="F4" s="3" t="s">
        <v>15</v>
      </c>
      <c r="G4" s="3" t="s">
        <v>35</v>
      </c>
      <c r="H4" s="13" t="s">
        <v>27</v>
      </c>
    </row>
    <row r="5" spans="1:8" ht="15.75" customHeight="1" x14ac:dyDescent="0.15">
      <c r="B5" s="12"/>
      <c r="C5" s="3" t="s">
        <v>53</v>
      </c>
      <c r="D5" s="3" t="s">
        <v>46</v>
      </c>
      <c r="E5" s="3" t="s">
        <v>47</v>
      </c>
      <c r="F5" s="3" t="s">
        <v>15</v>
      </c>
      <c r="G5" s="3" t="s">
        <v>35</v>
      </c>
      <c r="H5" s="14" t="s">
        <v>37</v>
      </c>
    </row>
    <row r="6" spans="1:8" ht="15.75" customHeight="1" x14ac:dyDescent="0.15">
      <c r="B6" s="12"/>
      <c r="C6" s="3" t="s">
        <v>54</v>
      </c>
      <c r="D6" s="3" t="s">
        <v>55</v>
      </c>
      <c r="E6" s="3" t="s">
        <v>56</v>
      </c>
      <c r="F6" s="3" t="s">
        <v>13</v>
      </c>
      <c r="G6" s="3" t="s">
        <v>35</v>
      </c>
      <c r="H6" s="3" t="s">
        <v>21</v>
      </c>
    </row>
    <row r="7" spans="1:8" ht="15.75" customHeight="1" x14ac:dyDescent="0.15">
      <c r="B7" s="12"/>
      <c r="C7" s="3" t="s">
        <v>57</v>
      </c>
      <c r="D7" s="3" t="s">
        <v>58</v>
      </c>
      <c r="E7" s="3" t="s">
        <v>59</v>
      </c>
      <c r="F7" s="3" t="s">
        <v>13</v>
      </c>
      <c r="G7" s="3" t="s">
        <v>35</v>
      </c>
      <c r="H7" s="11" t="s">
        <v>16</v>
      </c>
    </row>
    <row r="8" spans="1:8" ht="15.75" customHeight="1" x14ac:dyDescent="0.15">
      <c r="B8" s="12"/>
      <c r="C8" s="3" t="s">
        <v>60</v>
      </c>
      <c r="D8" s="3" t="s">
        <v>61</v>
      </c>
      <c r="E8" s="3" t="s">
        <v>62</v>
      </c>
      <c r="F8" s="3" t="s">
        <v>13</v>
      </c>
      <c r="G8" s="3" t="s">
        <v>35</v>
      </c>
      <c r="H8" s="3" t="s">
        <v>12</v>
      </c>
    </row>
    <row r="9" spans="1:8" ht="15.75" customHeight="1" x14ac:dyDescent="0.15">
      <c r="B9" s="12"/>
      <c r="C9" s="3" t="s">
        <v>63</v>
      </c>
      <c r="D9" s="3" t="s">
        <v>46</v>
      </c>
      <c r="E9" s="3" t="s">
        <v>47</v>
      </c>
      <c r="F9" s="3" t="s">
        <v>15</v>
      </c>
      <c r="G9" s="3" t="s">
        <v>35</v>
      </c>
      <c r="H9" s="3" t="s">
        <v>22</v>
      </c>
    </row>
    <row r="10" spans="1:8" ht="15.75" customHeight="1" x14ac:dyDescent="0.15">
      <c r="B10" s="12"/>
      <c r="C10" s="3" t="s">
        <v>64</v>
      </c>
      <c r="D10" s="3" t="s">
        <v>46</v>
      </c>
      <c r="E10" s="3" t="s">
        <v>47</v>
      </c>
      <c r="F10" s="3" t="s">
        <v>15</v>
      </c>
      <c r="G10" s="3" t="s">
        <v>35</v>
      </c>
      <c r="H10" s="11" t="s">
        <v>19</v>
      </c>
    </row>
    <row r="11" spans="1:8" ht="15.75" customHeight="1" x14ac:dyDescent="0.15">
      <c r="B11" s="12"/>
      <c r="C11" s="3" t="s">
        <v>65</v>
      </c>
      <c r="D11" s="3" t="s">
        <v>66</v>
      </c>
      <c r="E11" s="3" t="s">
        <v>67</v>
      </c>
      <c r="F11" s="3" t="s">
        <v>13</v>
      </c>
      <c r="G11" s="3" t="s">
        <v>35</v>
      </c>
      <c r="H11" s="3" t="s">
        <v>32</v>
      </c>
    </row>
    <row r="12" spans="1:8" ht="15.75" customHeight="1" x14ac:dyDescent="0.15">
      <c r="A12" s="1">
        <v>9</v>
      </c>
      <c r="B12" s="12" t="s">
        <v>68</v>
      </c>
      <c r="C12" s="3" t="s">
        <v>69</v>
      </c>
      <c r="D12" s="3" t="s">
        <v>70</v>
      </c>
      <c r="E12" s="3" t="s">
        <v>71</v>
      </c>
      <c r="F12" s="3" t="s">
        <v>13</v>
      </c>
      <c r="G12" s="3" t="s">
        <v>35</v>
      </c>
      <c r="H12" s="14" t="s">
        <v>28</v>
      </c>
    </row>
    <row r="13" spans="1:8" ht="15.75" customHeight="1" x14ac:dyDescent="0.15">
      <c r="B13" s="12"/>
      <c r="C13" s="3" t="s">
        <v>72</v>
      </c>
      <c r="D13" s="3" t="s">
        <v>73</v>
      </c>
      <c r="E13" s="3" t="s">
        <v>74</v>
      </c>
      <c r="F13" s="3" t="s">
        <v>13</v>
      </c>
      <c r="G13" s="3" t="s">
        <v>35</v>
      </c>
      <c r="H13" s="11" t="s">
        <v>14</v>
      </c>
    </row>
    <row r="14" spans="1:8" ht="15.75" customHeight="1" x14ac:dyDescent="0.15">
      <c r="B14" s="12"/>
      <c r="C14" s="3" t="s">
        <v>75</v>
      </c>
      <c r="D14" s="3" t="s">
        <v>76</v>
      </c>
      <c r="E14" s="3" t="s">
        <v>77</v>
      </c>
      <c r="F14" s="3" t="s">
        <v>13</v>
      </c>
      <c r="G14" s="3" t="s">
        <v>34</v>
      </c>
      <c r="H14" s="13" t="s">
        <v>20</v>
      </c>
    </row>
    <row r="15" spans="1:8" ht="15.75" customHeight="1" x14ac:dyDescent="0.15">
      <c r="B15" s="12"/>
      <c r="C15" s="3" t="s">
        <v>78</v>
      </c>
      <c r="D15" s="3" t="s">
        <v>79</v>
      </c>
      <c r="E15" s="3" t="s">
        <v>80</v>
      </c>
      <c r="F15" s="3" t="s">
        <v>13</v>
      </c>
      <c r="G15" s="3" t="s">
        <v>34</v>
      </c>
      <c r="H15" s="13" t="s">
        <v>25</v>
      </c>
    </row>
    <row r="16" spans="1:8" ht="15.75" customHeight="1" x14ac:dyDescent="0.15">
      <c r="B16" s="12"/>
      <c r="C16" s="3" t="s">
        <v>81</v>
      </c>
      <c r="D16" s="3" t="s">
        <v>82</v>
      </c>
      <c r="E16" s="3" t="s">
        <v>83</v>
      </c>
      <c r="F16" s="3" t="s">
        <v>13</v>
      </c>
      <c r="G16" s="3" t="s">
        <v>34</v>
      </c>
      <c r="H16" s="3" t="s">
        <v>29</v>
      </c>
    </row>
    <row r="17" spans="2:8" ht="15.75" customHeight="1" x14ac:dyDescent="0.15">
      <c r="B17" s="12"/>
      <c r="C17" s="3" t="s">
        <v>84</v>
      </c>
      <c r="D17" s="3" t="s">
        <v>85</v>
      </c>
      <c r="E17" s="3" t="s">
        <v>86</v>
      </c>
      <c r="F17" s="3" t="s">
        <v>13</v>
      </c>
      <c r="G17" s="3" t="s">
        <v>34</v>
      </c>
      <c r="H17" s="11" t="s">
        <v>27</v>
      </c>
    </row>
    <row r="18" spans="2:8" ht="15.75" customHeight="1" x14ac:dyDescent="0.15">
      <c r="B18" s="12"/>
      <c r="C18" s="3" t="s">
        <v>87</v>
      </c>
      <c r="D18" s="3" t="s">
        <v>88</v>
      </c>
      <c r="E18" s="3" t="s">
        <v>89</v>
      </c>
      <c r="F18" s="3" t="s">
        <v>13</v>
      </c>
      <c r="G18" s="3" t="s">
        <v>34</v>
      </c>
      <c r="H18" s="3" t="s">
        <v>37</v>
      </c>
    </row>
    <row r="19" spans="2:8" ht="15.75" customHeight="1" x14ac:dyDescent="0.15">
      <c r="B19" s="12"/>
      <c r="C19" s="3" t="s">
        <v>90</v>
      </c>
      <c r="D19" s="3" t="s">
        <v>91</v>
      </c>
      <c r="E19" s="3" t="s">
        <v>92</v>
      </c>
      <c r="F19" s="3" t="s">
        <v>15</v>
      </c>
      <c r="G19" s="3" t="s">
        <v>34</v>
      </c>
      <c r="H19" s="14" t="s">
        <v>39</v>
      </c>
    </row>
    <row r="20" spans="2:8" ht="15.75" customHeight="1" x14ac:dyDescent="0.15">
      <c r="B20" s="12"/>
      <c r="C20" s="3" t="s">
        <v>93</v>
      </c>
      <c r="D20" s="3" t="s">
        <v>94</v>
      </c>
      <c r="E20" s="3" t="s">
        <v>95</v>
      </c>
      <c r="F20" s="3" t="s">
        <v>13</v>
      </c>
      <c r="G20" s="3" t="s">
        <v>34</v>
      </c>
      <c r="H20" s="14" t="s">
        <v>21</v>
      </c>
    </row>
    <row r="21" spans="2:8" ht="15.75" customHeight="1" x14ac:dyDescent="0.15">
      <c r="B21" s="12"/>
      <c r="C21" s="3" t="s">
        <v>96</v>
      </c>
      <c r="D21" s="3" t="s">
        <v>97</v>
      </c>
      <c r="E21" s="3" t="s">
        <v>98</v>
      </c>
      <c r="F21" s="3" t="s">
        <v>13</v>
      </c>
      <c r="G21" s="3" t="s">
        <v>34</v>
      </c>
      <c r="H21" s="13" t="s">
        <v>16</v>
      </c>
    </row>
    <row r="22" spans="2:8" ht="15.75" customHeight="1" x14ac:dyDescent="0.15">
      <c r="B22" s="12"/>
      <c r="C22" s="3" t="s">
        <v>99</v>
      </c>
      <c r="D22" s="3" t="s">
        <v>100</v>
      </c>
      <c r="E22" s="3" t="s">
        <v>101</v>
      </c>
      <c r="F22" s="3" t="s">
        <v>13</v>
      </c>
      <c r="G22" s="3" t="s">
        <v>34</v>
      </c>
      <c r="H22" s="3" t="s">
        <v>12</v>
      </c>
    </row>
    <row r="23" spans="2:8" ht="15.75" customHeight="1" x14ac:dyDescent="0.15">
      <c r="B23" s="12"/>
      <c r="C23" s="3" t="s">
        <v>102</v>
      </c>
      <c r="D23" s="3" t="s">
        <v>103</v>
      </c>
      <c r="E23" s="3" t="s">
        <v>104</v>
      </c>
      <c r="F23" s="3" t="s">
        <v>13</v>
      </c>
      <c r="G23" s="3" t="s">
        <v>34</v>
      </c>
      <c r="H23" s="14" t="s">
        <v>22</v>
      </c>
    </row>
    <row r="24" spans="2:8" ht="15.75" customHeight="1" x14ac:dyDescent="0.15">
      <c r="B24" s="12"/>
      <c r="C24" s="3" t="s">
        <v>105</v>
      </c>
      <c r="D24" s="3" t="s">
        <v>106</v>
      </c>
      <c r="E24" s="3" t="s">
        <v>107</v>
      </c>
      <c r="F24" s="3" t="s">
        <v>13</v>
      </c>
      <c r="G24" s="3" t="s">
        <v>34</v>
      </c>
      <c r="H24" s="11" t="s">
        <v>19</v>
      </c>
    </row>
    <row r="25" spans="2:8" ht="15.75" customHeight="1" x14ac:dyDescent="0.15">
      <c r="B25" s="12"/>
      <c r="C25" s="3" t="s">
        <v>108</v>
      </c>
      <c r="D25" s="3" t="s">
        <v>109</v>
      </c>
      <c r="E25" s="3" t="s">
        <v>110</v>
      </c>
      <c r="F25" s="3" t="s">
        <v>13</v>
      </c>
      <c r="G25" s="3" t="s">
        <v>34</v>
      </c>
      <c r="H25" s="14" t="s">
        <v>32</v>
      </c>
    </row>
    <row r="26" spans="2:8" ht="15.75" customHeight="1" x14ac:dyDescent="0.15">
      <c r="B26" s="12"/>
      <c r="C26" s="3" t="s">
        <v>111</v>
      </c>
      <c r="D26" s="3" t="s">
        <v>112</v>
      </c>
      <c r="E26" s="3" t="s">
        <v>113</v>
      </c>
      <c r="F26" s="3" t="s">
        <v>13</v>
      </c>
      <c r="G26" s="3" t="s">
        <v>34</v>
      </c>
      <c r="H26" s="3" t="s">
        <v>28</v>
      </c>
    </row>
    <row r="27" spans="2:8" ht="15.75" customHeight="1" x14ac:dyDescent="0.15">
      <c r="B27" s="12"/>
      <c r="C27" s="3" t="s">
        <v>114</v>
      </c>
      <c r="D27" s="3" t="s">
        <v>115</v>
      </c>
      <c r="E27" s="3" t="s">
        <v>116</v>
      </c>
      <c r="F27" s="3" t="s">
        <v>13</v>
      </c>
      <c r="G27" s="3" t="s">
        <v>34</v>
      </c>
      <c r="H27" s="13" t="s">
        <v>14</v>
      </c>
    </row>
    <row r="28" spans="2:8" ht="15.75" customHeight="1" x14ac:dyDescent="0.15">
      <c r="B28" s="12"/>
      <c r="C28" s="3" t="s">
        <v>117</v>
      </c>
      <c r="D28" s="3" t="s">
        <v>118</v>
      </c>
      <c r="E28" s="3" t="s">
        <v>119</v>
      </c>
      <c r="F28" s="3" t="s">
        <v>13</v>
      </c>
      <c r="G28" s="3" t="s">
        <v>18</v>
      </c>
      <c r="H28" s="11" t="s">
        <v>20</v>
      </c>
    </row>
    <row r="29" spans="2:8" ht="15.75" customHeight="1" x14ac:dyDescent="0.15">
      <c r="B29" s="12"/>
      <c r="C29" s="3" t="s">
        <v>120</v>
      </c>
      <c r="D29" s="3" t="s">
        <v>121</v>
      </c>
      <c r="E29" s="3" t="s">
        <v>122</v>
      </c>
      <c r="F29" s="3" t="s">
        <v>13</v>
      </c>
      <c r="G29" s="3" t="s">
        <v>18</v>
      </c>
      <c r="H29" s="11" t="s">
        <v>25</v>
      </c>
    </row>
    <row r="30" spans="2:8" ht="15.75" customHeight="1" x14ac:dyDescent="0.15">
      <c r="B30" s="12"/>
      <c r="C30" s="3" t="s">
        <v>123</v>
      </c>
      <c r="D30" s="3" t="s">
        <v>124</v>
      </c>
      <c r="E30" s="3" t="s">
        <v>125</v>
      </c>
      <c r="F30" s="3" t="s">
        <v>13</v>
      </c>
      <c r="G30" s="3" t="s">
        <v>18</v>
      </c>
      <c r="H30" s="14" t="s">
        <v>29</v>
      </c>
    </row>
    <row r="31" spans="2:8" ht="15.75" customHeight="1" x14ac:dyDescent="0.15">
      <c r="B31" s="12"/>
      <c r="C31" s="3" t="s">
        <v>126</v>
      </c>
      <c r="D31" s="3" t="s">
        <v>127</v>
      </c>
      <c r="E31" s="3" t="s">
        <v>128</v>
      </c>
      <c r="F31" s="3" t="s">
        <v>13</v>
      </c>
      <c r="G31" s="3" t="s">
        <v>18</v>
      </c>
      <c r="H31" s="11" t="s">
        <v>27</v>
      </c>
    </row>
    <row r="32" spans="2:8" ht="15.75" customHeight="1" x14ac:dyDescent="0.15">
      <c r="B32" s="12"/>
      <c r="C32" s="3" t="s">
        <v>129</v>
      </c>
      <c r="D32" s="3" t="s">
        <v>130</v>
      </c>
      <c r="E32" s="3" t="s">
        <v>131</v>
      </c>
      <c r="F32" s="3" t="s">
        <v>13</v>
      </c>
      <c r="G32" s="3" t="s">
        <v>18</v>
      </c>
      <c r="H32" s="3" t="s">
        <v>37</v>
      </c>
    </row>
    <row r="33" spans="2:8" ht="15.75" customHeight="1" x14ac:dyDescent="0.15">
      <c r="B33" s="12"/>
      <c r="C33" s="3" t="s">
        <v>132</v>
      </c>
      <c r="D33" s="3" t="s">
        <v>133</v>
      </c>
      <c r="E33" s="3" t="s">
        <v>134</v>
      </c>
      <c r="F33" s="3" t="s">
        <v>13</v>
      </c>
      <c r="G33" s="3" t="s">
        <v>18</v>
      </c>
      <c r="H33" s="14" t="s">
        <v>39</v>
      </c>
    </row>
    <row r="34" spans="2:8" ht="15.75" customHeight="1" x14ac:dyDescent="0.15">
      <c r="B34" s="12"/>
      <c r="C34" s="3" t="s">
        <v>135</v>
      </c>
      <c r="D34" s="3" t="s">
        <v>136</v>
      </c>
      <c r="E34" s="3" t="s">
        <v>137</v>
      </c>
      <c r="F34" s="3" t="s">
        <v>13</v>
      </c>
      <c r="G34" s="3" t="s">
        <v>18</v>
      </c>
      <c r="H34" s="14" t="s">
        <v>21</v>
      </c>
    </row>
    <row r="35" spans="2:8" ht="13" x14ac:dyDescent="0.15">
      <c r="B35" s="12"/>
      <c r="C35" s="3" t="s">
        <v>138</v>
      </c>
      <c r="D35" s="3" t="s">
        <v>139</v>
      </c>
      <c r="E35" s="3" t="s">
        <v>140</v>
      </c>
      <c r="F35" s="3" t="s">
        <v>13</v>
      </c>
      <c r="G35" s="3" t="s">
        <v>18</v>
      </c>
      <c r="H35" s="13" t="s">
        <v>16</v>
      </c>
    </row>
    <row r="36" spans="2:8" ht="13" x14ac:dyDescent="0.15">
      <c r="B36" s="12"/>
      <c r="C36" s="3" t="s">
        <v>141</v>
      </c>
      <c r="D36" s="3" t="s">
        <v>142</v>
      </c>
      <c r="E36" s="3" t="s">
        <v>143</v>
      </c>
      <c r="F36" s="3" t="s">
        <v>13</v>
      </c>
      <c r="G36" s="3" t="s">
        <v>18</v>
      </c>
      <c r="H36" s="3" t="s">
        <v>12</v>
      </c>
    </row>
    <row r="37" spans="2:8" ht="13" x14ac:dyDescent="0.15">
      <c r="B37" s="12"/>
      <c r="C37" s="3" t="s">
        <v>144</v>
      </c>
      <c r="D37" s="3" t="s">
        <v>145</v>
      </c>
      <c r="E37" s="3" t="s">
        <v>146</v>
      </c>
      <c r="F37" s="3" t="s">
        <v>13</v>
      </c>
      <c r="G37" s="3" t="s">
        <v>18</v>
      </c>
      <c r="H37" s="14" t="s">
        <v>22</v>
      </c>
    </row>
    <row r="38" spans="2:8" ht="13" x14ac:dyDescent="0.15">
      <c r="B38" s="12"/>
      <c r="C38" s="3" t="s">
        <v>147</v>
      </c>
      <c r="D38" s="3" t="s">
        <v>148</v>
      </c>
      <c r="E38" s="3" t="s">
        <v>149</v>
      </c>
      <c r="F38" s="3" t="s">
        <v>13</v>
      </c>
      <c r="G38" s="3" t="s">
        <v>18</v>
      </c>
      <c r="H38" s="11" t="s">
        <v>19</v>
      </c>
    </row>
    <row r="39" spans="2:8" ht="13" x14ac:dyDescent="0.15">
      <c r="B39" s="12"/>
      <c r="C39" s="3" t="s">
        <v>150</v>
      </c>
      <c r="D39" s="3" t="s">
        <v>151</v>
      </c>
      <c r="E39" s="3" t="s">
        <v>152</v>
      </c>
      <c r="F39" s="3" t="s">
        <v>13</v>
      </c>
      <c r="G39" s="3" t="s">
        <v>18</v>
      </c>
      <c r="H39" s="3" t="s">
        <v>32</v>
      </c>
    </row>
    <row r="40" spans="2:8" ht="13" x14ac:dyDescent="0.15">
      <c r="B40" s="12"/>
      <c r="C40" s="3" t="s">
        <v>153</v>
      </c>
      <c r="D40" s="3" t="s">
        <v>154</v>
      </c>
      <c r="E40" s="3" t="s">
        <v>155</v>
      </c>
      <c r="F40" s="3" t="s">
        <v>13</v>
      </c>
      <c r="G40" s="3" t="s">
        <v>18</v>
      </c>
      <c r="H40" s="3" t="s">
        <v>28</v>
      </c>
    </row>
    <row r="41" spans="2:8" ht="13" x14ac:dyDescent="0.15">
      <c r="B41" s="12"/>
      <c r="C41" s="3" t="s">
        <v>156</v>
      </c>
      <c r="D41" s="3" t="s">
        <v>157</v>
      </c>
      <c r="E41" s="3" t="s">
        <v>158</v>
      </c>
      <c r="F41" s="3" t="s">
        <v>13</v>
      </c>
      <c r="G41" s="3" t="s">
        <v>18</v>
      </c>
      <c r="H41" s="13" t="s">
        <v>14</v>
      </c>
    </row>
    <row r="42" spans="2:8" ht="13" x14ac:dyDescent="0.15">
      <c r="B42" s="12"/>
      <c r="C42" s="3" t="s">
        <v>159</v>
      </c>
      <c r="D42" s="3" t="s">
        <v>160</v>
      </c>
      <c r="E42" s="3" t="s">
        <v>161</v>
      </c>
      <c r="F42" s="3" t="s">
        <v>13</v>
      </c>
      <c r="G42" s="3" t="s">
        <v>26</v>
      </c>
      <c r="H42" s="11" t="s">
        <v>20</v>
      </c>
    </row>
    <row r="43" spans="2:8" ht="13" x14ac:dyDescent="0.15">
      <c r="B43" s="12"/>
      <c r="C43" s="3" t="s">
        <v>162</v>
      </c>
      <c r="D43" s="3" t="s">
        <v>163</v>
      </c>
      <c r="E43" s="3" t="s">
        <v>164</v>
      </c>
      <c r="F43" s="3" t="s">
        <v>13</v>
      </c>
      <c r="G43" s="3" t="s">
        <v>26</v>
      </c>
      <c r="H43" s="11" t="s">
        <v>25</v>
      </c>
    </row>
    <row r="44" spans="2:8" ht="13" x14ac:dyDescent="0.15">
      <c r="B44" s="12"/>
      <c r="C44" s="3" t="s">
        <v>165</v>
      </c>
      <c r="D44" s="3" t="s">
        <v>166</v>
      </c>
      <c r="E44" s="3" t="s">
        <v>167</v>
      </c>
      <c r="F44" s="3" t="s">
        <v>13</v>
      </c>
      <c r="G44" s="3" t="s">
        <v>26</v>
      </c>
      <c r="H44" s="3" t="s">
        <v>29</v>
      </c>
    </row>
    <row r="45" spans="2:8" ht="13" x14ac:dyDescent="0.15">
      <c r="B45" s="12"/>
      <c r="C45" s="3" t="s">
        <v>168</v>
      </c>
      <c r="D45" s="3" t="s">
        <v>169</v>
      </c>
      <c r="E45" s="3" t="s">
        <v>170</v>
      </c>
      <c r="F45" s="3" t="s">
        <v>13</v>
      </c>
      <c r="G45" s="3" t="s">
        <v>26</v>
      </c>
      <c r="H45" s="13" t="s">
        <v>27</v>
      </c>
    </row>
    <row r="46" spans="2:8" ht="13" x14ac:dyDescent="0.15">
      <c r="B46" s="12"/>
      <c r="C46" s="3" t="s">
        <v>171</v>
      </c>
      <c r="D46" s="3" t="s">
        <v>172</v>
      </c>
      <c r="E46" s="3" t="s">
        <v>173</v>
      </c>
      <c r="F46" s="3" t="s">
        <v>15</v>
      </c>
      <c r="G46" s="3" t="s">
        <v>26</v>
      </c>
      <c r="H46" s="14" t="s">
        <v>37</v>
      </c>
    </row>
    <row r="47" spans="2:8" ht="13" x14ac:dyDescent="0.15">
      <c r="B47" s="12"/>
      <c r="C47" s="3" t="s">
        <v>174</v>
      </c>
      <c r="D47" s="3" t="s">
        <v>172</v>
      </c>
      <c r="E47" s="3" t="s">
        <v>173</v>
      </c>
      <c r="F47" s="3" t="s">
        <v>15</v>
      </c>
      <c r="G47" s="3" t="s">
        <v>26</v>
      </c>
      <c r="H47" s="14" t="s">
        <v>39</v>
      </c>
    </row>
    <row r="48" spans="2:8" ht="13" x14ac:dyDescent="0.15">
      <c r="B48" s="12"/>
      <c r="C48" s="3" t="s">
        <v>175</v>
      </c>
      <c r="D48" s="3" t="s">
        <v>176</v>
      </c>
      <c r="E48" s="3" t="s">
        <v>177</v>
      </c>
      <c r="F48" s="3" t="s">
        <v>13</v>
      </c>
      <c r="G48" s="3" t="s">
        <v>26</v>
      </c>
      <c r="H48" s="3" t="s">
        <v>21</v>
      </c>
    </row>
    <row r="49" spans="2:8" ht="13" x14ac:dyDescent="0.15">
      <c r="B49" s="12"/>
      <c r="C49" s="3" t="s">
        <v>178</v>
      </c>
      <c r="D49" s="3" t="s">
        <v>179</v>
      </c>
      <c r="E49" s="3" t="s">
        <v>180</v>
      </c>
      <c r="F49" s="3" t="s">
        <v>13</v>
      </c>
      <c r="G49" s="3" t="s">
        <v>26</v>
      </c>
      <c r="H49" s="13" t="s">
        <v>16</v>
      </c>
    </row>
    <row r="50" spans="2:8" ht="13" x14ac:dyDescent="0.15">
      <c r="B50" s="12"/>
      <c r="C50" s="3" t="s">
        <v>181</v>
      </c>
      <c r="D50" s="3" t="s">
        <v>182</v>
      </c>
      <c r="E50" s="3" t="s">
        <v>183</v>
      </c>
      <c r="F50" s="3" t="s">
        <v>13</v>
      </c>
      <c r="G50" s="3" t="s">
        <v>26</v>
      </c>
      <c r="H50" s="14" t="s">
        <v>12</v>
      </c>
    </row>
    <row r="51" spans="2:8" ht="13" x14ac:dyDescent="0.15">
      <c r="B51" s="12"/>
      <c r="C51" s="3" t="s">
        <v>184</v>
      </c>
      <c r="D51" s="3" t="s">
        <v>185</v>
      </c>
      <c r="E51" s="3" t="s">
        <v>186</v>
      </c>
      <c r="F51" s="3" t="s">
        <v>13</v>
      </c>
      <c r="G51" s="3" t="s">
        <v>26</v>
      </c>
      <c r="H51" s="3" t="s">
        <v>22</v>
      </c>
    </row>
    <row r="52" spans="2:8" ht="13" x14ac:dyDescent="0.15">
      <c r="B52" s="12"/>
      <c r="C52" s="3" t="s">
        <v>187</v>
      </c>
      <c r="D52" s="3" t="s">
        <v>188</v>
      </c>
      <c r="E52" s="3" t="s">
        <v>189</v>
      </c>
      <c r="F52" s="3" t="s">
        <v>13</v>
      </c>
      <c r="G52" s="3" t="s">
        <v>26</v>
      </c>
      <c r="H52" s="11" t="s">
        <v>19</v>
      </c>
    </row>
    <row r="53" spans="2:8" ht="13" x14ac:dyDescent="0.15">
      <c r="B53" s="12"/>
      <c r="C53" s="3" t="s">
        <v>190</v>
      </c>
      <c r="D53" s="3" t="s">
        <v>191</v>
      </c>
      <c r="E53" s="3" t="s">
        <v>192</v>
      </c>
      <c r="F53" s="3" t="s">
        <v>13</v>
      </c>
      <c r="G53" s="3" t="s">
        <v>26</v>
      </c>
      <c r="H53" s="3" t="s">
        <v>32</v>
      </c>
    </row>
    <row r="54" spans="2:8" ht="13" x14ac:dyDescent="0.15">
      <c r="B54" s="12"/>
      <c r="C54" s="3" t="s">
        <v>193</v>
      </c>
      <c r="D54" s="3" t="s">
        <v>194</v>
      </c>
      <c r="E54" s="3" t="s">
        <v>195</v>
      </c>
      <c r="F54" s="3" t="s">
        <v>13</v>
      </c>
      <c r="G54" s="3" t="s">
        <v>26</v>
      </c>
      <c r="H54" s="3" t="s">
        <v>28</v>
      </c>
    </row>
    <row r="55" spans="2:8" ht="13" x14ac:dyDescent="0.15">
      <c r="B55" s="12"/>
      <c r="C55" s="3" t="s">
        <v>196</v>
      </c>
      <c r="D55" s="3" t="s">
        <v>197</v>
      </c>
      <c r="E55" s="3" t="s">
        <v>198</v>
      </c>
      <c r="F55" s="3" t="s">
        <v>13</v>
      </c>
      <c r="G55" s="3" t="s">
        <v>26</v>
      </c>
      <c r="H55" s="11" t="s">
        <v>14</v>
      </c>
    </row>
    <row r="56" spans="2:8" ht="13" x14ac:dyDescent="0.15">
      <c r="B56" s="12"/>
      <c r="C56" s="3" t="s">
        <v>199</v>
      </c>
      <c r="D56" s="3" t="s">
        <v>200</v>
      </c>
      <c r="E56" s="3" t="s">
        <v>201</v>
      </c>
      <c r="F56" s="3" t="s">
        <v>13</v>
      </c>
      <c r="G56" s="3" t="s">
        <v>30</v>
      </c>
      <c r="H56" s="13" t="s">
        <v>20</v>
      </c>
    </row>
    <row r="57" spans="2:8" ht="13" x14ac:dyDescent="0.15">
      <c r="B57" s="12"/>
      <c r="C57" s="3" t="s">
        <v>202</v>
      </c>
      <c r="D57" s="3" t="s">
        <v>203</v>
      </c>
      <c r="E57" s="3" t="s">
        <v>204</v>
      </c>
      <c r="F57" s="3" t="s">
        <v>13</v>
      </c>
      <c r="G57" s="3" t="s">
        <v>30</v>
      </c>
      <c r="H57" s="13" t="s">
        <v>25</v>
      </c>
    </row>
    <row r="58" spans="2:8" ht="13" x14ac:dyDescent="0.15">
      <c r="B58" s="12"/>
      <c r="C58" s="3" t="s">
        <v>205</v>
      </c>
      <c r="D58" s="3" t="s">
        <v>206</v>
      </c>
      <c r="E58" s="3" t="s">
        <v>207</v>
      </c>
      <c r="F58" s="3" t="s">
        <v>13</v>
      </c>
      <c r="G58" s="3" t="s">
        <v>30</v>
      </c>
      <c r="H58" s="14" t="s">
        <v>29</v>
      </c>
    </row>
    <row r="59" spans="2:8" ht="13" x14ac:dyDescent="0.15">
      <c r="B59" s="12"/>
      <c r="C59" s="3" t="s">
        <v>208</v>
      </c>
      <c r="D59" s="3" t="s">
        <v>209</v>
      </c>
      <c r="E59" s="3" t="s">
        <v>210</v>
      </c>
      <c r="F59" s="3" t="s">
        <v>13</v>
      </c>
      <c r="G59" s="3" t="s">
        <v>30</v>
      </c>
      <c r="H59" s="13" t="s">
        <v>27</v>
      </c>
    </row>
    <row r="60" spans="2:8" ht="13" x14ac:dyDescent="0.15">
      <c r="B60" s="12"/>
      <c r="C60" s="3" t="s">
        <v>211</v>
      </c>
      <c r="D60" s="3" t="s">
        <v>212</v>
      </c>
      <c r="E60" s="3" t="s">
        <v>213</v>
      </c>
      <c r="F60" s="3" t="s">
        <v>13</v>
      </c>
      <c r="G60" s="3" t="s">
        <v>30</v>
      </c>
      <c r="H60" s="14" t="s">
        <v>37</v>
      </c>
    </row>
    <row r="61" spans="2:8" ht="13" x14ac:dyDescent="0.15">
      <c r="B61" s="12"/>
      <c r="C61" s="3" t="s">
        <v>214</v>
      </c>
      <c r="D61" s="3" t="s">
        <v>215</v>
      </c>
      <c r="E61" s="3" t="s">
        <v>216</v>
      </c>
      <c r="F61" s="3" t="s">
        <v>15</v>
      </c>
      <c r="G61" s="3" t="s">
        <v>30</v>
      </c>
      <c r="H61" s="14" t="s">
        <v>39</v>
      </c>
    </row>
    <row r="62" spans="2:8" ht="13" x14ac:dyDescent="0.15">
      <c r="B62" s="12"/>
      <c r="C62" s="3" t="s">
        <v>217</v>
      </c>
      <c r="D62" s="3" t="s">
        <v>218</v>
      </c>
      <c r="E62" s="3" t="s">
        <v>219</v>
      </c>
      <c r="F62" s="3" t="s">
        <v>13</v>
      </c>
      <c r="G62" s="3" t="s">
        <v>30</v>
      </c>
      <c r="H62" s="14" t="s">
        <v>21</v>
      </c>
    </row>
    <row r="63" spans="2:8" ht="13" x14ac:dyDescent="0.15">
      <c r="B63" s="12"/>
      <c r="C63" s="3" t="s">
        <v>220</v>
      </c>
      <c r="D63" s="3" t="s">
        <v>221</v>
      </c>
      <c r="E63" s="3" t="s">
        <v>222</v>
      </c>
      <c r="F63" s="3" t="s">
        <v>13</v>
      </c>
      <c r="G63" s="3" t="s">
        <v>30</v>
      </c>
      <c r="H63" s="13" t="s">
        <v>16</v>
      </c>
    </row>
    <row r="64" spans="2:8" ht="13" x14ac:dyDescent="0.15">
      <c r="B64" s="12"/>
      <c r="C64" s="3" t="s">
        <v>223</v>
      </c>
      <c r="D64" s="3" t="s">
        <v>224</v>
      </c>
      <c r="E64" s="3" t="s">
        <v>225</v>
      </c>
      <c r="F64" s="3" t="s">
        <v>13</v>
      </c>
      <c r="G64" s="3" t="s">
        <v>30</v>
      </c>
      <c r="H64" s="3" t="s">
        <v>12</v>
      </c>
    </row>
    <row r="65" spans="2:8" ht="13" x14ac:dyDescent="0.15">
      <c r="B65" s="12"/>
      <c r="C65" s="3" t="s">
        <v>226</v>
      </c>
      <c r="D65" s="3" t="s">
        <v>227</v>
      </c>
      <c r="E65" s="3" t="s">
        <v>228</v>
      </c>
      <c r="F65" s="3" t="s">
        <v>13</v>
      </c>
      <c r="G65" s="3" t="s">
        <v>30</v>
      </c>
      <c r="H65" s="3" t="s">
        <v>22</v>
      </c>
    </row>
    <row r="66" spans="2:8" ht="13" x14ac:dyDescent="0.15">
      <c r="B66" s="12"/>
      <c r="C66" s="3" t="s">
        <v>229</v>
      </c>
      <c r="D66" s="3" t="s">
        <v>230</v>
      </c>
      <c r="E66" s="3" t="s">
        <v>231</v>
      </c>
      <c r="F66" s="3" t="s">
        <v>13</v>
      </c>
      <c r="G66" s="3" t="s">
        <v>30</v>
      </c>
      <c r="H66" s="13" t="s">
        <v>19</v>
      </c>
    </row>
    <row r="67" spans="2:8" ht="13" x14ac:dyDescent="0.15">
      <c r="B67" s="12"/>
      <c r="C67" s="3" t="s">
        <v>232</v>
      </c>
      <c r="D67" s="3" t="s">
        <v>233</v>
      </c>
      <c r="E67" s="3" t="s">
        <v>234</v>
      </c>
      <c r="F67" s="3" t="s">
        <v>13</v>
      </c>
      <c r="G67" s="3" t="s">
        <v>30</v>
      </c>
      <c r="H67" s="3" t="s">
        <v>32</v>
      </c>
    </row>
    <row r="68" spans="2:8" ht="13" x14ac:dyDescent="0.15">
      <c r="B68" s="12"/>
      <c r="C68" s="3" t="s">
        <v>235</v>
      </c>
      <c r="D68" s="3" t="s">
        <v>236</v>
      </c>
      <c r="E68" s="3" t="s">
        <v>237</v>
      </c>
      <c r="F68" s="3" t="s">
        <v>13</v>
      </c>
      <c r="G68" s="3" t="s">
        <v>30</v>
      </c>
      <c r="H68" s="14" t="s">
        <v>28</v>
      </c>
    </row>
    <row r="69" spans="2:8" ht="13" x14ac:dyDescent="0.15">
      <c r="B69" s="12"/>
      <c r="C69" s="3" t="s">
        <v>238</v>
      </c>
      <c r="D69" s="3" t="s">
        <v>239</v>
      </c>
      <c r="E69" s="3" t="s">
        <v>240</v>
      </c>
      <c r="F69" s="3" t="s">
        <v>13</v>
      </c>
      <c r="G69" s="3" t="s">
        <v>30</v>
      </c>
      <c r="H69" s="13" t="s">
        <v>14</v>
      </c>
    </row>
    <row r="70" spans="2:8" ht="13" x14ac:dyDescent="0.15">
      <c r="B70" s="12"/>
      <c r="C70" s="3" t="s">
        <v>241</v>
      </c>
      <c r="D70" s="3" t="s">
        <v>242</v>
      </c>
      <c r="E70" s="3" t="s">
        <v>243</v>
      </c>
      <c r="F70" s="3" t="s">
        <v>13</v>
      </c>
      <c r="G70" s="3" t="s">
        <v>17</v>
      </c>
      <c r="H70" s="13" t="s">
        <v>20</v>
      </c>
    </row>
    <row r="71" spans="2:8" ht="13" x14ac:dyDescent="0.15">
      <c r="B71" s="12"/>
      <c r="C71" s="3" t="s">
        <v>244</v>
      </c>
      <c r="D71" s="3" t="s">
        <v>245</v>
      </c>
      <c r="E71" s="3" t="s">
        <v>246</v>
      </c>
      <c r="F71" s="3" t="s">
        <v>13</v>
      </c>
      <c r="G71" s="3" t="s">
        <v>17</v>
      </c>
      <c r="H71" s="11" t="s">
        <v>25</v>
      </c>
    </row>
    <row r="72" spans="2:8" ht="13" x14ac:dyDescent="0.15">
      <c r="B72" s="12"/>
      <c r="C72" s="3" t="s">
        <v>247</v>
      </c>
      <c r="D72" s="3" t="s">
        <v>248</v>
      </c>
      <c r="E72" s="3" t="s">
        <v>249</v>
      </c>
      <c r="F72" s="3" t="s">
        <v>13</v>
      </c>
      <c r="G72" s="3" t="s">
        <v>17</v>
      </c>
      <c r="H72" s="14" t="s">
        <v>29</v>
      </c>
    </row>
    <row r="73" spans="2:8" ht="13" x14ac:dyDescent="0.15">
      <c r="B73" s="12"/>
      <c r="C73" s="3" t="s">
        <v>250</v>
      </c>
      <c r="D73" s="3" t="s">
        <v>251</v>
      </c>
      <c r="E73" s="3" t="s">
        <v>252</v>
      </c>
      <c r="F73" s="3" t="s">
        <v>13</v>
      </c>
      <c r="G73" s="3" t="s">
        <v>17</v>
      </c>
      <c r="H73" s="13" t="s">
        <v>27</v>
      </c>
    </row>
    <row r="74" spans="2:8" ht="13" x14ac:dyDescent="0.15">
      <c r="B74" s="12"/>
      <c r="C74" s="3" t="s">
        <v>253</v>
      </c>
      <c r="D74" s="3" t="s">
        <v>254</v>
      </c>
      <c r="E74" s="3" t="s">
        <v>255</v>
      </c>
      <c r="F74" s="3" t="s">
        <v>13</v>
      </c>
      <c r="G74" s="3" t="s">
        <v>17</v>
      </c>
      <c r="H74" s="14" t="s">
        <v>37</v>
      </c>
    </row>
    <row r="75" spans="2:8" ht="13" x14ac:dyDescent="0.15">
      <c r="B75" s="12"/>
      <c r="C75" s="3" t="s">
        <v>256</v>
      </c>
      <c r="D75" s="3" t="s">
        <v>257</v>
      </c>
      <c r="E75" s="3" t="s">
        <v>258</v>
      </c>
      <c r="F75" s="3" t="s">
        <v>13</v>
      </c>
      <c r="G75" s="3" t="s">
        <v>17</v>
      </c>
      <c r="H75" s="3" t="s">
        <v>39</v>
      </c>
    </row>
    <row r="76" spans="2:8" ht="13" x14ac:dyDescent="0.15">
      <c r="B76" s="12"/>
      <c r="C76" s="3" t="s">
        <v>259</v>
      </c>
      <c r="D76" s="3" t="s">
        <v>260</v>
      </c>
      <c r="E76" s="3" t="s">
        <v>261</v>
      </c>
      <c r="F76" s="3" t="s">
        <v>13</v>
      </c>
      <c r="G76" s="3" t="s">
        <v>17</v>
      </c>
      <c r="H76" s="3" t="s">
        <v>21</v>
      </c>
    </row>
    <row r="77" spans="2:8" ht="13" x14ac:dyDescent="0.15">
      <c r="B77" s="12"/>
      <c r="C77" s="3" t="s">
        <v>262</v>
      </c>
      <c r="D77" s="3" t="s">
        <v>263</v>
      </c>
      <c r="E77" s="3" t="s">
        <v>264</v>
      </c>
      <c r="F77" s="3" t="s">
        <v>13</v>
      </c>
      <c r="G77" s="3" t="s">
        <v>17</v>
      </c>
      <c r="H77" s="13" t="s">
        <v>16</v>
      </c>
    </row>
    <row r="78" spans="2:8" ht="13" x14ac:dyDescent="0.15">
      <c r="B78" s="12"/>
      <c r="C78" s="3" t="s">
        <v>265</v>
      </c>
      <c r="D78" s="3" t="s">
        <v>266</v>
      </c>
      <c r="E78" s="3" t="s">
        <v>267</v>
      </c>
      <c r="F78" s="3" t="s">
        <v>13</v>
      </c>
      <c r="G78" s="3" t="s">
        <v>17</v>
      </c>
      <c r="H78" s="3" t="s">
        <v>12</v>
      </c>
    </row>
    <row r="79" spans="2:8" ht="13" x14ac:dyDescent="0.15">
      <c r="B79" s="12"/>
      <c r="C79" s="3" t="s">
        <v>268</v>
      </c>
      <c r="D79" s="3" t="s">
        <v>269</v>
      </c>
      <c r="E79" s="3" t="s">
        <v>270</v>
      </c>
      <c r="F79" s="3" t="s">
        <v>13</v>
      </c>
      <c r="G79" s="3" t="s">
        <v>17</v>
      </c>
      <c r="H79" s="14" t="s">
        <v>22</v>
      </c>
    </row>
    <row r="80" spans="2:8" ht="13" x14ac:dyDescent="0.15">
      <c r="B80" s="12"/>
      <c r="C80" s="3" t="s">
        <v>271</v>
      </c>
      <c r="D80" s="3" t="s">
        <v>272</v>
      </c>
      <c r="E80" s="3" t="s">
        <v>273</v>
      </c>
      <c r="F80" s="3" t="s">
        <v>13</v>
      </c>
      <c r="G80" s="3" t="s">
        <v>17</v>
      </c>
      <c r="H80" s="11" t="s">
        <v>19</v>
      </c>
    </row>
    <row r="81" spans="2:8" ht="13" x14ac:dyDescent="0.15">
      <c r="B81" s="12"/>
      <c r="C81" s="3" t="s">
        <v>274</v>
      </c>
      <c r="D81" s="3" t="s">
        <v>275</v>
      </c>
      <c r="E81" s="3" t="s">
        <v>276</v>
      </c>
      <c r="F81" s="3" t="s">
        <v>13</v>
      </c>
      <c r="G81" s="3" t="s">
        <v>17</v>
      </c>
      <c r="H81" s="14" t="s">
        <v>32</v>
      </c>
    </row>
    <row r="82" spans="2:8" ht="13" x14ac:dyDescent="0.15">
      <c r="B82" s="12"/>
      <c r="C82" s="3" t="s">
        <v>277</v>
      </c>
      <c r="D82" s="3" t="s">
        <v>278</v>
      </c>
      <c r="E82" s="3" t="s">
        <v>279</v>
      </c>
      <c r="F82" s="3" t="s">
        <v>13</v>
      </c>
      <c r="G82" s="3" t="s">
        <v>17</v>
      </c>
      <c r="H82" s="14" t="s">
        <v>28</v>
      </c>
    </row>
    <row r="83" spans="2:8" ht="13" x14ac:dyDescent="0.15">
      <c r="B83" s="12"/>
      <c r="C83" s="3" t="s">
        <v>280</v>
      </c>
      <c r="D83" s="3" t="s">
        <v>281</v>
      </c>
      <c r="E83" s="3" t="s">
        <v>282</v>
      </c>
      <c r="F83" s="3" t="s">
        <v>13</v>
      </c>
      <c r="G83" s="3" t="s">
        <v>17</v>
      </c>
      <c r="H83" s="11" t="s">
        <v>14</v>
      </c>
    </row>
    <row r="84" spans="2:8" ht="13" x14ac:dyDescent="0.15">
      <c r="B84" s="12"/>
      <c r="C84" s="3" t="s">
        <v>283</v>
      </c>
      <c r="D84" s="3" t="s">
        <v>284</v>
      </c>
      <c r="E84" s="3" t="s">
        <v>285</v>
      </c>
      <c r="F84" s="3" t="s">
        <v>13</v>
      </c>
      <c r="G84" s="3" t="s">
        <v>40</v>
      </c>
      <c r="H84" s="13" t="s">
        <v>20</v>
      </c>
    </row>
    <row r="85" spans="2:8" ht="13" x14ac:dyDescent="0.15">
      <c r="B85" s="12"/>
      <c r="C85" s="3" t="s">
        <v>286</v>
      </c>
      <c r="D85" s="3" t="s">
        <v>287</v>
      </c>
      <c r="E85" s="3" t="s">
        <v>288</v>
      </c>
      <c r="F85" s="3" t="s">
        <v>13</v>
      </c>
      <c r="G85" s="3" t="s">
        <v>40</v>
      </c>
      <c r="H85" s="13" t="s">
        <v>25</v>
      </c>
    </row>
    <row r="86" spans="2:8" ht="13" x14ac:dyDescent="0.15">
      <c r="B86" s="12"/>
      <c r="C86" s="3" t="s">
        <v>289</v>
      </c>
      <c r="D86" s="3" t="s">
        <v>290</v>
      </c>
      <c r="E86" s="3" t="s">
        <v>291</v>
      </c>
      <c r="F86" s="3" t="s">
        <v>15</v>
      </c>
      <c r="G86" s="3" t="s">
        <v>40</v>
      </c>
      <c r="H86" s="3" t="s">
        <v>29</v>
      </c>
    </row>
    <row r="87" spans="2:8" ht="13" x14ac:dyDescent="0.15">
      <c r="B87" s="12"/>
      <c r="C87" s="3" t="s">
        <v>292</v>
      </c>
      <c r="D87" s="3" t="s">
        <v>293</v>
      </c>
      <c r="E87" s="3" t="s">
        <v>294</v>
      </c>
      <c r="F87" s="3" t="s">
        <v>13</v>
      </c>
      <c r="G87" s="3" t="s">
        <v>40</v>
      </c>
      <c r="H87" s="11" t="s">
        <v>27</v>
      </c>
    </row>
    <row r="88" spans="2:8" ht="13" x14ac:dyDescent="0.15">
      <c r="B88" s="12"/>
      <c r="C88" s="3" t="s">
        <v>295</v>
      </c>
      <c r="D88" s="3" t="s">
        <v>290</v>
      </c>
      <c r="E88" s="3" t="s">
        <v>291</v>
      </c>
      <c r="F88" s="3" t="s">
        <v>15</v>
      </c>
      <c r="G88" s="3" t="s">
        <v>40</v>
      </c>
      <c r="H88" s="14" t="s">
        <v>37</v>
      </c>
    </row>
    <row r="89" spans="2:8" ht="13" x14ac:dyDescent="0.15">
      <c r="B89" s="12"/>
      <c r="C89" s="3" t="s">
        <v>296</v>
      </c>
      <c r="D89" s="3" t="s">
        <v>290</v>
      </c>
      <c r="E89" s="3" t="s">
        <v>291</v>
      </c>
      <c r="F89" s="3" t="s">
        <v>15</v>
      </c>
      <c r="G89" s="3" t="s">
        <v>40</v>
      </c>
      <c r="H89" s="3" t="s">
        <v>39</v>
      </c>
    </row>
    <row r="90" spans="2:8" ht="13" x14ac:dyDescent="0.15">
      <c r="B90" s="12"/>
      <c r="C90" s="3" t="s">
        <v>297</v>
      </c>
      <c r="D90" s="3" t="s">
        <v>298</v>
      </c>
      <c r="E90" s="3" t="s">
        <v>299</v>
      </c>
      <c r="F90" s="3" t="s">
        <v>13</v>
      </c>
      <c r="G90" s="3" t="s">
        <v>40</v>
      </c>
      <c r="H90" s="3" t="s">
        <v>21</v>
      </c>
    </row>
    <row r="91" spans="2:8" ht="13" x14ac:dyDescent="0.15">
      <c r="B91" s="12"/>
      <c r="C91" s="3" t="s">
        <v>300</v>
      </c>
      <c r="D91" s="3" t="s">
        <v>301</v>
      </c>
      <c r="E91" s="3" t="s">
        <v>302</v>
      </c>
      <c r="F91" s="3" t="s">
        <v>13</v>
      </c>
      <c r="G91" s="3" t="s">
        <v>40</v>
      </c>
      <c r="H91" s="13" t="s">
        <v>16</v>
      </c>
    </row>
    <row r="92" spans="2:8" ht="13" x14ac:dyDescent="0.15">
      <c r="B92" s="12"/>
      <c r="C92" s="3" t="s">
        <v>303</v>
      </c>
      <c r="D92" s="3" t="s">
        <v>304</v>
      </c>
      <c r="E92" s="3" t="s">
        <v>305</v>
      </c>
      <c r="F92" s="3" t="s">
        <v>13</v>
      </c>
      <c r="G92" s="3" t="s">
        <v>40</v>
      </c>
      <c r="H92" s="3" t="s">
        <v>12</v>
      </c>
    </row>
    <row r="93" spans="2:8" ht="13" x14ac:dyDescent="0.15">
      <c r="B93" s="12"/>
      <c r="C93" s="3" t="s">
        <v>306</v>
      </c>
      <c r="D93" s="3" t="s">
        <v>290</v>
      </c>
      <c r="E93" s="3" t="s">
        <v>291</v>
      </c>
      <c r="F93" s="3" t="s">
        <v>15</v>
      </c>
      <c r="G93" s="3" t="s">
        <v>40</v>
      </c>
      <c r="H93" s="3" t="s">
        <v>22</v>
      </c>
    </row>
    <row r="94" spans="2:8" ht="13" x14ac:dyDescent="0.15">
      <c r="B94" s="12"/>
      <c r="C94" s="3" t="s">
        <v>307</v>
      </c>
      <c r="D94" s="3" t="s">
        <v>308</v>
      </c>
      <c r="E94" s="3" t="s">
        <v>309</v>
      </c>
      <c r="F94" s="3" t="s">
        <v>13</v>
      </c>
      <c r="G94" s="3" t="s">
        <v>40</v>
      </c>
      <c r="H94" s="13" t="s">
        <v>19</v>
      </c>
    </row>
    <row r="95" spans="2:8" ht="13" x14ac:dyDescent="0.15">
      <c r="B95" s="12"/>
      <c r="C95" s="3" t="s">
        <v>310</v>
      </c>
      <c r="D95" s="3" t="s">
        <v>311</v>
      </c>
      <c r="E95" s="3" t="s">
        <v>312</v>
      </c>
      <c r="F95" s="3" t="s">
        <v>13</v>
      </c>
      <c r="G95" s="3" t="s">
        <v>40</v>
      </c>
      <c r="H95" s="3" t="s">
        <v>32</v>
      </c>
    </row>
    <row r="96" spans="2:8" ht="13" x14ac:dyDescent="0.15">
      <c r="B96" s="12"/>
      <c r="C96" s="3" t="s">
        <v>313</v>
      </c>
      <c r="D96" s="3" t="s">
        <v>314</v>
      </c>
      <c r="E96" s="3" t="s">
        <v>315</v>
      </c>
      <c r="F96" s="3" t="s">
        <v>13</v>
      </c>
      <c r="G96" s="3" t="s">
        <v>40</v>
      </c>
      <c r="H96" s="14" t="s">
        <v>28</v>
      </c>
    </row>
    <row r="97" spans="2:8" ht="13" x14ac:dyDescent="0.15">
      <c r="B97" s="12"/>
      <c r="C97" s="3" t="s">
        <v>316</v>
      </c>
      <c r="D97" s="3" t="s">
        <v>317</v>
      </c>
      <c r="E97" s="3" t="s">
        <v>318</v>
      </c>
      <c r="F97" s="3" t="s">
        <v>13</v>
      </c>
      <c r="G97" s="3" t="s">
        <v>40</v>
      </c>
      <c r="H97" s="13" t="s">
        <v>14</v>
      </c>
    </row>
    <row r="98" spans="2:8" ht="13" x14ac:dyDescent="0.15">
      <c r="B98" s="12"/>
      <c r="C98" s="3" t="s">
        <v>319</v>
      </c>
      <c r="D98" s="3" t="s">
        <v>320</v>
      </c>
      <c r="E98" s="3" t="s">
        <v>321</v>
      </c>
      <c r="F98" s="3" t="s">
        <v>13</v>
      </c>
      <c r="G98" s="3" t="s">
        <v>31</v>
      </c>
      <c r="H98" s="11" t="s">
        <v>20</v>
      </c>
    </row>
    <row r="99" spans="2:8" ht="13" x14ac:dyDescent="0.15">
      <c r="B99" s="12"/>
      <c r="C99" s="3" t="s">
        <v>322</v>
      </c>
      <c r="D99" s="3" t="s">
        <v>323</v>
      </c>
      <c r="E99" s="3" t="s">
        <v>324</v>
      </c>
      <c r="F99" s="3" t="s">
        <v>13</v>
      </c>
      <c r="G99" s="3" t="s">
        <v>31</v>
      </c>
      <c r="H99" s="11" t="s">
        <v>25</v>
      </c>
    </row>
    <row r="100" spans="2:8" ht="13" x14ac:dyDescent="0.15">
      <c r="B100" s="12"/>
      <c r="C100" s="3" t="s">
        <v>325</v>
      </c>
      <c r="D100" s="3" t="s">
        <v>326</v>
      </c>
      <c r="E100" s="3" t="s">
        <v>327</v>
      </c>
      <c r="F100" s="3" t="s">
        <v>13</v>
      </c>
      <c r="G100" s="3" t="s">
        <v>31</v>
      </c>
      <c r="H100" s="14" t="s">
        <v>29</v>
      </c>
    </row>
    <row r="101" spans="2:8" ht="13" x14ac:dyDescent="0.15">
      <c r="B101" s="12"/>
      <c r="C101" s="3" t="s">
        <v>328</v>
      </c>
      <c r="D101" s="3" t="s">
        <v>329</v>
      </c>
      <c r="E101" s="3" t="s">
        <v>330</v>
      </c>
      <c r="F101" s="3" t="s">
        <v>13</v>
      </c>
      <c r="G101" s="3" t="s">
        <v>31</v>
      </c>
      <c r="H101" s="13" t="s">
        <v>27</v>
      </c>
    </row>
    <row r="102" spans="2:8" ht="13" x14ac:dyDescent="0.15">
      <c r="B102" s="12"/>
      <c r="C102" s="3" t="s">
        <v>331</v>
      </c>
      <c r="D102" s="3" t="s">
        <v>332</v>
      </c>
      <c r="E102" s="3" t="s">
        <v>333</v>
      </c>
      <c r="F102" s="3" t="s">
        <v>13</v>
      </c>
      <c r="G102" s="3" t="s">
        <v>31</v>
      </c>
      <c r="H102" s="14" t="s">
        <v>37</v>
      </c>
    </row>
    <row r="103" spans="2:8" ht="13" x14ac:dyDescent="0.15">
      <c r="B103" s="12"/>
      <c r="C103" s="3" t="s">
        <v>334</v>
      </c>
      <c r="D103" s="3" t="s">
        <v>335</v>
      </c>
      <c r="E103" s="3" t="s">
        <v>336</v>
      </c>
      <c r="F103" s="3" t="s">
        <v>13</v>
      </c>
      <c r="G103" s="3" t="s">
        <v>31</v>
      </c>
      <c r="H103" s="3" t="s">
        <v>39</v>
      </c>
    </row>
    <row r="104" spans="2:8" ht="13" x14ac:dyDescent="0.15">
      <c r="B104" s="12"/>
      <c r="C104" s="3" t="s">
        <v>337</v>
      </c>
      <c r="D104" s="3" t="s">
        <v>338</v>
      </c>
      <c r="E104" s="3" t="s">
        <v>339</v>
      </c>
      <c r="F104" s="3" t="s">
        <v>13</v>
      </c>
      <c r="G104" s="3" t="s">
        <v>31</v>
      </c>
      <c r="H104" s="14" t="s">
        <v>21</v>
      </c>
    </row>
    <row r="105" spans="2:8" ht="13" x14ac:dyDescent="0.15">
      <c r="B105" s="12"/>
      <c r="C105" s="3" t="s">
        <v>340</v>
      </c>
      <c r="D105" s="3" t="s">
        <v>341</v>
      </c>
      <c r="E105" s="3" t="s">
        <v>342</v>
      </c>
      <c r="F105" s="3" t="s">
        <v>13</v>
      </c>
      <c r="G105" s="3" t="s">
        <v>31</v>
      </c>
      <c r="H105" s="11" t="s">
        <v>16</v>
      </c>
    </row>
    <row r="106" spans="2:8" ht="13" x14ac:dyDescent="0.15">
      <c r="B106" s="12"/>
      <c r="C106" s="3" t="s">
        <v>343</v>
      </c>
      <c r="D106" s="3" t="s">
        <v>344</v>
      </c>
      <c r="E106" s="3" t="s">
        <v>345</v>
      </c>
      <c r="F106" s="3" t="s">
        <v>13</v>
      </c>
      <c r="G106" s="3" t="s">
        <v>31</v>
      </c>
      <c r="H106" s="3" t="s">
        <v>12</v>
      </c>
    </row>
    <row r="107" spans="2:8" ht="13" x14ac:dyDescent="0.15">
      <c r="B107" s="12"/>
      <c r="C107" s="3" t="s">
        <v>346</v>
      </c>
      <c r="D107" s="3" t="s">
        <v>347</v>
      </c>
      <c r="E107" s="3" t="s">
        <v>348</v>
      </c>
      <c r="F107" s="3" t="s">
        <v>13</v>
      </c>
      <c r="G107" s="3" t="s">
        <v>31</v>
      </c>
      <c r="H107" s="3" t="s">
        <v>22</v>
      </c>
    </row>
    <row r="108" spans="2:8" ht="13" x14ac:dyDescent="0.15">
      <c r="B108" s="12"/>
      <c r="C108" s="3" t="s">
        <v>349</v>
      </c>
      <c r="D108" s="3" t="s">
        <v>350</v>
      </c>
      <c r="E108" s="3" t="s">
        <v>351</v>
      </c>
      <c r="F108" s="3" t="s">
        <v>13</v>
      </c>
      <c r="G108" s="3" t="s">
        <v>31</v>
      </c>
      <c r="H108" s="11" t="s">
        <v>19</v>
      </c>
    </row>
    <row r="109" spans="2:8" ht="13" x14ac:dyDescent="0.15">
      <c r="B109" s="12"/>
      <c r="C109" s="3" t="s">
        <v>352</v>
      </c>
      <c r="D109" s="3" t="s">
        <v>353</v>
      </c>
      <c r="E109" s="3" t="s">
        <v>354</v>
      </c>
      <c r="F109" s="3" t="s">
        <v>13</v>
      </c>
      <c r="G109" s="3" t="s">
        <v>31</v>
      </c>
      <c r="H109" s="3" t="s">
        <v>32</v>
      </c>
    </row>
    <row r="110" spans="2:8" ht="13" x14ac:dyDescent="0.15">
      <c r="B110" s="12"/>
      <c r="C110" s="3" t="s">
        <v>355</v>
      </c>
      <c r="D110" s="3" t="s">
        <v>356</v>
      </c>
      <c r="E110" s="3" t="s">
        <v>357</v>
      </c>
      <c r="F110" s="3" t="s">
        <v>13</v>
      </c>
      <c r="G110" s="3" t="s">
        <v>31</v>
      </c>
      <c r="H110" s="3" t="s">
        <v>28</v>
      </c>
    </row>
    <row r="111" spans="2:8" ht="13" x14ac:dyDescent="0.15">
      <c r="B111" s="12"/>
      <c r="C111" s="3" t="s">
        <v>358</v>
      </c>
      <c r="D111" s="3" t="s">
        <v>359</v>
      </c>
      <c r="E111" s="3" t="s">
        <v>360</v>
      </c>
      <c r="F111" s="3" t="s">
        <v>13</v>
      </c>
      <c r="G111" s="3" t="s">
        <v>31</v>
      </c>
      <c r="H111" s="11" t="s">
        <v>14</v>
      </c>
    </row>
    <row r="112" spans="2:8" ht="13" x14ac:dyDescent="0.15">
      <c r="B112" s="12"/>
      <c r="C112" s="3" t="s">
        <v>361</v>
      </c>
      <c r="D112" s="3" t="s">
        <v>362</v>
      </c>
      <c r="E112" s="3" t="s">
        <v>363</v>
      </c>
      <c r="F112" s="3" t="s">
        <v>13</v>
      </c>
      <c r="G112" s="3" t="s">
        <v>38</v>
      </c>
      <c r="H112" s="11" t="s">
        <v>20</v>
      </c>
    </row>
    <row r="113" spans="2:8" ht="13" x14ac:dyDescent="0.15">
      <c r="B113" s="12"/>
      <c r="C113" s="3" t="s">
        <v>364</v>
      </c>
      <c r="D113" s="3" t="s">
        <v>365</v>
      </c>
      <c r="E113" s="3" t="s">
        <v>366</v>
      </c>
      <c r="F113" s="3" t="s">
        <v>13</v>
      </c>
      <c r="G113" s="3" t="s">
        <v>38</v>
      </c>
      <c r="H113" s="11" t="s">
        <v>25</v>
      </c>
    </row>
    <row r="114" spans="2:8" ht="13" x14ac:dyDescent="0.15">
      <c r="B114" s="12"/>
      <c r="C114" s="3" t="s">
        <v>367</v>
      </c>
      <c r="D114" s="3" t="s">
        <v>368</v>
      </c>
      <c r="E114" s="3" t="s">
        <v>369</v>
      </c>
      <c r="F114" s="3" t="s">
        <v>13</v>
      </c>
      <c r="G114" s="3" t="s">
        <v>38</v>
      </c>
      <c r="H114" s="14" t="s">
        <v>29</v>
      </c>
    </row>
    <row r="115" spans="2:8" ht="13" x14ac:dyDescent="0.15">
      <c r="B115" s="12"/>
      <c r="C115" s="3" t="s">
        <v>370</v>
      </c>
      <c r="D115" s="3" t="s">
        <v>371</v>
      </c>
      <c r="E115" s="3" t="s">
        <v>372</v>
      </c>
      <c r="F115" s="3" t="s">
        <v>13</v>
      </c>
      <c r="G115" s="3" t="s">
        <v>38</v>
      </c>
      <c r="H115" s="11" t="s">
        <v>27</v>
      </c>
    </row>
    <row r="116" spans="2:8" ht="13" x14ac:dyDescent="0.15">
      <c r="B116" s="12"/>
      <c r="C116" s="3" t="s">
        <v>373</v>
      </c>
      <c r="D116" s="3" t="s">
        <v>374</v>
      </c>
      <c r="E116" s="3" t="s">
        <v>375</v>
      </c>
      <c r="F116" s="3" t="s">
        <v>13</v>
      </c>
      <c r="G116" s="3" t="s">
        <v>38</v>
      </c>
      <c r="H116" s="3" t="s">
        <v>37</v>
      </c>
    </row>
    <row r="117" spans="2:8" ht="13" x14ac:dyDescent="0.15">
      <c r="B117" s="12"/>
      <c r="C117" s="3" t="s">
        <v>376</v>
      </c>
      <c r="D117" s="3" t="s">
        <v>377</v>
      </c>
      <c r="E117" s="3" t="s">
        <v>378</v>
      </c>
      <c r="F117" s="3" t="s">
        <v>13</v>
      </c>
      <c r="G117" s="3" t="s">
        <v>38</v>
      </c>
      <c r="H117" s="14" t="s">
        <v>39</v>
      </c>
    </row>
    <row r="118" spans="2:8" ht="13" x14ac:dyDescent="0.15">
      <c r="B118" s="12"/>
      <c r="C118" s="3" t="s">
        <v>379</v>
      </c>
      <c r="D118" s="3" t="s">
        <v>380</v>
      </c>
      <c r="E118" s="3" t="s">
        <v>381</v>
      </c>
      <c r="F118" s="3" t="s">
        <v>13</v>
      </c>
      <c r="G118" s="3" t="s">
        <v>38</v>
      </c>
      <c r="H118" s="3" t="s">
        <v>21</v>
      </c>
    </row>
    <row r="119" spans="2:8" ht="13" x14ac:dyDescent="0.15">
      <c r="B119" s="12"/>
      <c r="C119" s="3" t="s">
        <v>382</v>
      </c>
      <c r="D119" s="3" t="s">
        <v>383</v>
      </c>
      <c r="E119" s="3" t="s">
        <v>384</v>
      </c>
      <c r="F119" s="3" t="s">
        <v>13</v>
      </c>
      <c r="G119" s="3" t="s">
        <v>38</v>
      </c>
      <c r="H119" s="11" t="s">
        <v>16</v>
      </c>
    </row>
    <row r="120" spans="2:8" ht="13" x14ac:dyDescent="0.15">
      <c r="B120" s="12"/>
      <c r="C120" s="3" t="s">
        <v>385</v>
      </c>
      <c r="D120" s="3" t="s">
        <v>386</v>
      </c>
      <c r="E120" s="3" t="s">
        <v>387</v>
      </c>
      <c r="F120" s="3" t="s">
        <v>13</v>
      </c>
      <c r="G120" s="3" t="s">
        <v>38</v>
      </c>
      <c r="H120" s="3" t="s">
        <v>12</v>
      </c>
    </row>
    <row r="121" spans="2:8" ht="13" x14ac:dyDescent="0.15">
      <c r="B121" s="12"/>
      <c r="C121" s="3" t="s">
        <v>388</v>
      </c>
      <c r="D121" s="3" t="s">
        <v>389</v>
      </c>
      <c r="E121" s="3" t="s">
        <v>390</v>
      </c>
      <c r="F121" s="3" t="s">
        <v>13</v>
      </c>
      <c r="G121" s="3" t="s">
        <v>38</v>
      </c>
      <c r="H121" s="3" t="s">
        <v>22</v>
      </c>
    </row>
    <row r="122" spans="2:8" ht="13" x14ac:dyDescent="0.15">
      <c r="B122" s="12"/>
      <c r="C122" s="3" t="s">
        <v>391</v>
      </c>
      <c r="D122" s="3" t="s">
        <v>392</v>
      </c>
      <c r="E122" s="3" t="s">
        <v>393</v>
      </c>
      <c r="F122" s="3" t="s">
        <v>13</v>
      </c>
      <c r="G122" s="3" t="s">
        <v>38</v>
      </c>
      <c r="H122" s="13" t="s">
        <v>19</v>
      </c>
    </row>
    <row r="123" spans="2:8" ht="13" x14ac:dyDescent="0.15">
      <c r="B123" s="12"/>
      <c r="C123" s="3" t="s">
        <v>394</v>
      </c>
      <c r="D123" s="3" t="s">
        <v>395</v>
      </c>
      <c r="E123" s="3" t="s">
        <v>396</v>
      </c>
      <c r="F123" s="3" t="s">
        <v>13</v>
      </c>
      <c r="G123" s="3" t="s">
        <v>38</v>
      </c>
      <c r="H123" s="3" t="s">
        <v>32</v>
      </c>
    </row>
    <row r="124" spans="2:8" ht="13" x14ac:dyDescent="0.15">
      <c r="B124" s="12"/>
      <c r="C124" s="3" t="s">
        <v>397</v>
      </c>
      <c r="D124" s="3" t="s">
        <v>398</v>
      </c>
      <c r="E124" s="3" t="s">
        <v>399</v>
      </c>
      <c r="F124" s="3" t="s">
        <v>13</v>
      </c>
      <c r="G124" s="3" t="s">
        <v>38</v>
      </c>
      <c r="H124" s="14" t="s">
        <v>28</v>
      </c>
    </row>
    <row r="125" spans="2:8" ht="13" x14ac:dyDescent="0.15">
      <c r="B125" s="12"/>
      <c r="C125" s="3" t="s">
        <v>400</v>
      </c>
      <c r="D125" s="3" t="s">
        <v>401</v>
      </c>
      <c r="E125" s="3" t="s">
        <v>402</v>
      </c>
      <c r="F125" s="3" t="s">
        <v>13</v>
      </c>
      <c r="G125" s="3" t="s">
        <v>38</v>
      </c>
      <c r="H125" s="13" t="s">
        <v>14</v>
      </c>
    </row>
    <row r="126" spans="2:8" ht="13" x14ac:dyDescent="0.15">
      <c r="B126" s="12"/>
      <c r="C126" s="3" t="s">
        <v>403</v>
      </c>
      <c r="D126" s="3" t="s">
        <v>404</v>
      </c>
      <c r="E126" s="3" t="s">
        <v>405</v>
      </c>
      <c r="F126" s="3" t="s">
        <v>13</v>
      </c>
      <c r="G126" s="3" t="s">
        <v>24</v>
      </c>
      <c r="H126" s="11" t="s">
        <v>20</v>
      </c>
    </row>
    <row r="127" spans="2:8" ht="13" x14ac:dyDescent="0.15">
      <c r="B127" s="12"/>
      <c r="C127" s="3" t="s">
        <v>406</v>
      </c>
      <c r="D127" s="3" t="s">
        <v>407</v>
      </c>
      <c r="E127" s="3" t="s">
        <v>408</v>
      </c>
      <c r="F127" s="3" t="s">
        <v>13</v>
      </c>
      <c r="G127" s="3" t="s">
        <v>24</v>
      </c>
      <c r="H127" s="11" t="s">
        <v>25</v>
      </c>
    </row>
    <row r="128" spans="2:8" ht="13" x14ac:dyDescent="0.15">
      <c r="B128" s="12"/>
      <c r="C128" s="3" t="s">
        <v>409</v>
      </c>
      <c r="D128" s="3" t="s">
        <v>410</v>
      </c>
      <c r="E128" s="3" t="s">
        <v>411</v>
      </c>
      <c r="F128" s="3" t="s">
        <v>13</v>
      </c>
      <c r="G128" s="3" t="s">
        <v>24</v>
      </c>
      <c r="H128" s="14" t="s">
        <v>29</v>
      </c>
    </row>
    <row r="129" spans="1:8" ht="13" x14ac:dyDescent="0.15">
      <c r="B129" s="12"/>
      <c r="C129" s="3" t="s">
        <v>412</v>
      </c>
      <c r="D129" s="3" t="s">
        <v>413</v>
      </c>
      <c r="E129" s="3" t="s">
        <v>414</v>
      </c>
      <c r="F129" s="3" t="s">
        <v>13</v>
      </c>
      <c r="G129" s="3" t="s">
        <v>24</v>
      </c>
      <c r="H129" s="11" t="s">
        <v>27</v>
      </c>
    </row>
    <row r="130" spans="1:8" ht="13" x14ac:dyDescent="0.15">
      <c r="B130" s="12"/>
      <c r="C130" s="3" t="s">
        <v>415</v>
      </c>
      <c r="D130" s="3" t="s">
        <v>416</v>
      </c>
      <c r="E130" s="3" t="s">
        <v>417</v>
      </c>
      <c r="F130" s="3" t="s">
        <v>15</v>
      </c>
      <c r="G130" s="3" t="s">
        <v>24</v>
      </c>
      <c r="H130" s="3" t="s">
        <v>37</v>
      </c>
    </row>
    <row r="131" spans="1:8" ht="13" x14ac:dyDescent="0.15">
      <c r="A131" s="1">
        <v>2</v>
      </c>
      <c r="B131" s="12" t="s">
        <v>418</v>
      </c>
      <c r="C131" s="3" t="s">
        <v>419</v>
      </c>
      <c r="D131" s="3" t="s">
        <v>416</v>
      </c>
      <c r="E131" s="3" t="s">
        <v>417</v>
      </c>
      <c r="F131" s="3" t="s">
        <v>15</v>
      </c>
      <c r="G131" s="3" t="s">
        <v>24</v>
      </c>
      <c r="H131" s="3" t="s">
        <v>39</v>
      </c>
    </row>
    <row r="132" spans="1:8" ht="13" x14ac:dyDescent="0.15">
      <c r="B132" s="12"/>
      <c r="C132" s="3" t="s">
        <v>420</v>
      </c>
      <c r="D132" s="3" t="s">
        <v>421</v>
      </c>
      <c r="E132" s="3" t="s">
        <v>422</v>
      </c>
      <c r="F132" s="3" t="s">
        <v>13</v>
      </c>
      <c r="G132" s="3" t="s">
        <v>24</v>
      </c>
      <c r="H132" s="14" t="s">
        <v>21</v>
      </c>
    </row>
    <row r="133" spans="1:8" ht="13" x14ac:dyDescent="0.15">
      <c r="B133" s="12"/>
      <c r="C133" s="3" t="s">
        <v>423</v>
      </c>
      <c r="D133" s="3" t="s">
        <v>424</v>
      </c>
      <c r="E133" s="3" t="s">
        <v>425</v>
      </c>
      <c r="F133" s="3" t="s">
        <v>13</v>
      </c>
      <c r="G133" s="3" t="s">
        <v>24</v>
      </c>
      <c r="H133" s="11" t="s">
        <v>16</v>
      </c>
    </row>
    <row r="134" spans="1:8" ht="13" x14ac:dyDescent="0.15">
      <c r="B134" s="12"/>
      <c r="C134" s="3" t="s">
        <v>426</v>
      </c>
      <c r="D134" s="3" t="s">
        <v>427</v>
      </c>
      <c r="E134" s="3" t="s">
        <v>428</v>
      </c>
      <c r="F134" s="3" t="s">
        <v>13</v>
      </c>
      <c r="G134" s="3" t="s">
        <v>24</v>
      </c>
      <c r="H134" s="14" t="s">
        <v>12</v>
      </c>
    </row>
    <row r="135" spans="1:8" ht="13" x14ac:dyDescent="0.15">
      <c r="B135" s="12"/>
      <c r="C135" s="3" t="s">
        <v>429</v>
      </c>
      <c r="D135" s="3" t="s">
        <v>430</v>
      </c>
      <c r="E135" s="3" t="s">
        <v>431</v>
      </c>
      <c r="F135" s="3" t="s">
        <v>13</v>
      </c>
      <c r="G135" s="3" t="s">
        <v>24</v>
      </c>
      <c r="H135" s="3" t="s">
        <v>22</v>
      </c>
    </row>
    <row r="136" spans="1:8" ht="13" x14ac:dyDescent="0.15">
      <c r="B136" s="12"/>
      <c r="C136" s="3" t="s">
        <v>432</v>
      </c>
      <c r="D136" s="3" t="s">
        <v>433</v>
      </c>
      <c r="E136" s="3" t="s">
        <v>434</v>
      </c>
      <c r="F136" s="3" t="s">
        <v>13</v>
      </c>
      <c r="G136" s="3" t="s">
        <v>24</v>
      </c>
      <c r="H136" s="13" t="s">
        <v>19</v>
      </c>
    </row>
    <row r="137" spans="1:8" ht="13" x14ac:dyDescent="0.15">
      <c r="B137" s="12"/>
      <c r="C137" s="3" t="s">
        <v>435</v>
      </c>
      <c r="D137" s="3" t="s">
        <v>436</v>
      </c>
      <c r="E137" s="3" t="s">
        <v>437</v>
      </c>
      <c r="F137" s="3" t="s">
        <v>13</v>
      </c>
      <c r="G137" s="3" t="s">
        <v>24</v>
      </c>
      <c r="H137" s="3" t="s">
        <v>32</v>
      </c>
    </row>
    <row r="138" spans="1:8" ht="13" x14ac:dyDescent="0.15">
      <c r="B138" s="12"/>
      <c r="C138" s="3" t="s">
        <v>438</v>
      </c>
      <c r="D138" s="3" t="s">
        <v>439</v>
      </c>
      <c r="E138" s="3" t="s">
        <v>440</v>
      </c>
      <c r="F138" s="3" t="s">
        <v>13</v>
      </c>
      <c r="G138" s="3" t="s">
        <v>24</v>
      </c>
      <c r="H138" s="3" t="s">
        <v>28</v>
      </c>
    </row>
    <row r="139" spans="1:8" ht="13" x14ac:dyDescent="0.15">
      <c r="B139" s="12"/>
      <c r="C139" s="3" t="s">
        <v>441</v>
      </c>
      <c r="D139" s="3" t="s">
        <v>442</v>
      </c>
      <c r="E139" s="3" t="s">
        <v>443</v>
      </c>
      <c r="F139" s="3" t="s">
        <v>13</v>
      </c>
      <c r="G139" s="3" t="s">
        <v>24</v>
      </c>
      <c r="H139" s="13" t="s">
        <v>14</v>
      </c>
    </row>
    <row r="140" spans="1:8" ht="13" x14ac:dyDescent="0.15">
      <c r="B140" s="12"/>
      <c r="C140" s="3" t="s">
        <v>444</v>
      </c>
      <c r="D140" s="3" t="s">
        <v>445</v>
      </c>
      <c r="E140" s="3" t="s">
        <v>446</v>
      </c>
      <c r="F140" s="3" t="s">
        <v>13</v>
      </c>
      <c r="G140" s="3" t="s">
        <v>33</v>
      </c>
      <c r="H140" s="11" t="s">
        <v>20</v>
      </c>
    </row>
    <row r="141" spans="1:8" ht="13" x14ac:dyDescent="0.15">
      <c r="B141" s="12"/>
      <c r="C141" s="3" t="s">
        <v>447</v>
      </c>
      <c r="D141" s="3" t="s">
        <v>448</v>
      </c>
      <c r="E141" s="3" t="s">
        <v>449</v>
      </c>
      <c r="F141" s="3" t="s">
        <v>13</v>
      </c>
      <c r="G141" s="3" t="s">
        <v>33</v>
      </c>
      <c r="H141" s="13" t="s">
        <v>25</v>
      </c>
    </row>
    <row r="142" spans="1:8" ht="13" x14ac:dyDescent="0.15">
      <c r="B142" s="12"/>
      <c r="C142" s="3" t="s">
        <v>450</v>
      </c>
      <c r="D142" s="3" t="s">
        <v>451</v>
      </c>
      <c r="E142" s="3" t="s">
        <v>452</v>
      </c>
      <c r="F142" s="3" t="s">
        <v>13</v>
      </c>
      <c r="G142" s="3" t="s">
        <v>33</v>
      </c>
      <c r="H142" s="14" t="s">
        <v>29</v>
      </c>
    </row>
    <row r="143" spans="1:8" ht="13" x14ac:dyDescent="0.15">
      <c r="B143" s="12"/>
      <c r="C143" s="3" t="s">
        <v>453</v>
      </c>
      <c r="D143" s="3" t="s">
        <v>454</v>
      </c>
      <c r="E143" s="3" t="s">
        <v>455</v>
      </c>
      <c r="F143" s="3" t="s">
        <v>13</v>
      </c>
      <c r="G143" s="3" t="s">
        <v>33</v>
      </c>
      <c r="H143" s="11" t="s">
        <v>27</v>
      </c>
    </row>
    <row r="144" spans="1:8" ht="13" x14ac:dyDescent="0.15">
      <c r="B144" s="12"/>
      <c r="C144" s="3" t="s">
        <v>456</v>
      </c>
      <c r="D144" s="3" t="s">
        <v>457</v>
      </c>
      <c r="E144" s="3" t="s">
        <v>458</v>
      </c>
      <c r="F144" s="3" t="s">
        <v>13</v>
      </c>
      <c r="G144" s="3" t="s">
        <v>33</v>
      </c>
      <c r="H144" s="14" t="s">
        <v>37</v>
      </c>
    </row>
    <row r="145" spans="2:8" ht="13" x14ac:dyDescent="0.15">
      <c r="B145" s="12"/>
      <c r="C145" s="3" t="s">
        <v>459</v>
      </c>
      <c r="D145" s="3" t="s">
        <v>460</v>
      </c>
      <c r="E145" s="3" t="s">
        <v>461</v>
      </c>
      <c r="F145" s="3" t="s">
        <v>13</v>
      </c>
      <c r="G145" s="3" t="s">
        <v>33</v>
      </c>
      <c r="H145" s="3" t="s">
        <v>39</v>
      </c>
    </row>
    <row r="146" spans="2:8" ht="13" x14ac:dyDescent="0.15">
      <c r="B146" s="12"/>
      <c r="C146" s="3" t="s">
        <v>462</v>
      </c>
      <c r="D146" s="3" t="s">
        <v>463</v>
      </c>
      <c r="E146" s="3" t="s">
        <v>464</v>
      </c>
      <c r="F146" s="3" t="s">
        <v>13</v>
      </c>
      <c r="G146" s="3" t="s">
        <v>33</v>
      </c>
      <c r="H146" s="3" t="s">
        <v>21</v>
      </c>
    </row>
    <row r="147" spans="2:8" ht="13" x14ac:dyDescent="0.15">
      <c r="B147" s="12"/>
      <c r="C147" s="3" t="s">
        <v>465</v>
      </c>
      <c r="D147" s="3" t="s">
        <v>466</v>
      </c>
      <c r="E147" s="3" t="s">
        <v>467</v>
      </c>
      <c r="F147" s="3" t="s">
        <v>13</v>
      </c>
      <c r="G147" s="3" t="s">
        <v>33</v>
      </c>
      <c r="H147" s="13" t="s">
        <v>16</v>
      </c>
    </row>
    <row r="148" spans="2:8" ht="13" x14ac:dyDescent="0.15">
      <c r="B148" s="12"/>
      <c r="C148" s="3" t="s">
        <v>468</v>
      </c>
      <c r="D148" s="3" t="s">
        <v>469</v>
      </c>
      <c r="E148" s="3" t="s">
        <v>470</v>
      </c>
      <c r="F148" s="3" t="s">
        <v>13</v>
      </c>
      <c r="G148" s="3" t="s">
        <v>33</v>
      </c>
      <c r="H148" s="14" t="s">
        <v>12</v>
      </c>
    </row>
    <row r="149" spans="2:8" ht="13" x14ac:dyDescent="0.15">
      <c r="B149" s="12"/>
      <c r="C149" s="3" t="s">
        <v>471</v>
      </c>
      <c r="D149" s="3" t="s">
        <v>472</v>
      </c>
      <c r="E149" s="3" t="s">
        <v>473</v>
      </c>
      <c r="F149" s="3" t="s">
        <v>13</v>
      </c>
      <c r="G149" s="3" t="s">
        <v>33</v>
      </c>
      <c r="H149" s="14" t="s">
        <v>22</v>
      </c>
    </row>
    <row r="150" spans="2:8" ht="13" x14ac:dyDescent="0.15">
      <c r="B150" s="12"/>
      <c r="C150" s="3" t="s">
        <v>474</v>
      </c>
      <c r="D150" s="3" t="s">
        <v>475</v>
      </c>
      <c r="E150" s="3" t="s">
        <v>476</v>
      </c>
      <c r="F150" s="3" t="s">
        <v>13</v>
      </c>
      <c r="G150" s="3" t="s">
        <v>33</v>
      </c>
      <c r="H150" s="11" t="s">
        <v>19</v>
      </c>
    </row>
    <row r="151" spans="2:8" ht="13" x14ac:dyDescent="0.15">
      <c r="B151" s="12"/>
      <c r="C151" s="3" t="s">
        <v>477</v>
      </c>
      <c r="D151" s="3" t="s">
        <v>478</v>
      </c>
      <c r="E151" s="3" t="s">
        <v>479</v>
      </c>
      <c r="F151" s="3" t="s">
        <v>13</v>
      </c>
      <c r="G151" s="3" t="s">
        <v>33</v>
      </c>
      <c r="H151" s="3" t="s">
        <v>32</v>
      </c>
    </row>
    <row r="152" spans="2:8" ht="13" x14ac:dyDescent="0.15">
      <c r="B152" s="12"/>
      <c r="C152" s="3" t="s">
        <v>480</v>
      </c>
      <c r="D152" s="3" t="s">
        <v>481</v>
      </c>
      <c r="E152" s="3" t="s">
        <v>482</v>
      </c>
      <c r="F152" s="3" t="s">
        <v>13</v>
      </c>
      <c r="G152" s="3" t="s">
        <v>33</v>
      </c>
      <c r="H152" s="14" t="s">
        <v>28</v>
      </c>
    </row>
    <row r="153" spans="2:8" ht="13" x14ac:dyDescent="0.15">
      <c r="B153" s="12"/>
      <c r="C153" s="3" t="s">
        <v>483</v>
      </c>
      <c r="D153" s="3" t="s">
        <v>484</v>
      </c>
      <c r="E153" s="3" t="s">
        <v>485</v>
      </c>
      <c r="F153" s="3" t="s">
        <v>13</v>
      </c>
      <c r="G153" s="3" t="s">
        <v>33</v>
      </c>
      <c r="H153" s="11" t="s">
        <v>14</v>
      </c>
    </row>
    <row r="154" spans="2:8" ht="13" x14ac:dyDescent="0.15">
      <c r="B154" s="12"/>
      <c r="C154" s="3" t="s">
        <v>486</v>
      </c>
      <c r="D154" s="3" t="s">
        <v>487</v>
      </c>
      <c r="E154" s="3" t="s">
        <v>488</v>
      </c>
      <c r="F154" s="3" t="s">
        <v>13</v>
      </c>
      <c r="G154" s="3" t="s">
        <v>36</v>
      </c>
      <c r="H154" s="11" t="s">
        <v>20</v>
      </c>
    </row>
    <row r="155" spans="2:8" ht="13" x14ac:dyDescent="0.15">
      <c r="B155" s="12"/>
      <c r="C155" s="3" t="s">
        <v>489</v>
      </c>
      <c r="D155" s="3" t="s">
        <v>490</v>
      </c>
      <c r="E155" s="3" t="s">
        <v>491</v>
      </c>
      <c r="F155" s="3" t="s">
        <v>13</v>
      </c>
      <c r="G155" s="3" t="s">
        <v>36</v>
      </c>
      <c r="H155" s="11" t="s">
        <v>25</v>
      </c>
    </row>
    <row r="156" spans="2:8" ht="13" x14ac:dyDescent="0.15">
      <c r="B156" s="12"/>
      <c r="C156" s="3" t="s">
        <v>492</v>
      </c>
      <c r="D156" s="3" t="s">
        <v>493</v>
      </c>
      <c r="E156" s="3" t="s">
        <v>494</v>
      </c>
      <c r="F156" s="3" t="s">
        <v>13</v>
      </c>
      <c r="G156" s="3" t="s">
        <v>36</v>
      </c>
      <c r="H156" s="3" t="s">
        <v>29</v>
      </c>
    </row>
    <row r="157" spans="2:8" ht="13" x14ac:dyDescent="0.15">
      <c r="B157" s="12"/>
      <c r="C157" s="3" t="s">
        <v>495</v>
      </c>
      <c r="D157" s="3" t="s">
        <v>496</v>
      </c>
      <c r="E157" s="3" t="s">
        <v>497</v>
      </c>
      <c r="F157" s="3" t="s">
        <v>13</v>
      </c>
      <c r="G157" s="3" t="s">
        <v>36</v>
      </c>
      <c r="H157" s="13" t="s">
        <v>27</v>
      </c>
    </row>
    <row r="158" spans="2:8" ht="13" x14ac:dyDescent="0.15">
      <c r="B158" s="12"/>
      <c r="C158" s="3" t="s">
        <v>498</v>
      </c>
      <c r="D158" s="3" t="s">
        <v>499</v>
      </c>
      <c r="E158" s="3" t="s">
        <v>500</v>
      </c>
      <c r="F158" s="3" t="s">
        <v>13</v>
      </c>
      <c r="G158" s="3" t="s">
        <v>36</v>
      </c>
      <c r="H158" s="3" t="s">
        <v>37</v>
      </c>
    </row>
    <row r="159" spans="2:8" ht="13" x14ac:dyDescent="0.15">
      <c r="B159" s="12"/>
      <c r="C159" s="3" t="s">
        <v>501</v>
      </c>
      <c r="D159" s="3" t="s">
        <v>502</v>
      </c>
      <c r="E159" s="3" t="s">
        <v>503</v>
      </c>
      <c r="F159" s="3" t="s">
        <v>13</v>
      </c>
      <c r="G159" s="3" t="s">
        <v>36</v>
      </c>
      <c r="H159" s="14" t="s">
        <v>39</v>
      </c>
    </row>
    <row r="160" spans="2:8" ht="13" x14ac:dyDescent="0.15">
      <c r="B160" s="12"/>
      <c r="C160" s="3" t="s">
        <v>504</v>
      </c>
      <c r="D160" s="3" t="s">
        <v>505</v>
      </c>
      <c r="E160" s="3" t="s">
        <v>506</v>
      </c>
      <c r="F160" s="3" t="s">
        <v>13</v>
      </c>
      <c r="G160" s="3" t="s">
        <v>36</v>
      </c>
      <c r="H160" s="14" t="s">
        <v>21</v>
      </c>
    </row>
    <row r="161" spans="1:8" ht="13" x14ac:dyDescent="0.15">
      <c r="B161" s="12"/>
      <c r="C161" s="3" t="s">
        <v>507</v>
      </c>
      <c r="D161" s="3" t="s">
        <v>508</v>
      </c>
      <c r="E161" s="3" t="s">
        <v>509</v>
      </c>
      <c r="F161" s="3" t="s">
        <v>13</v>
      </c>
      <c r="G161" s="3" t="s">
        <v>36</v>
      </c>
      <c r="H161" s="11" t="s">
        <v>16</v>
      </c>
    </row>
    <row r="162" spans="1:8" ht="13" x14ac:dyDescent="0.15">
      <c r="B162" s="12"/>
      <c r="C162" s="3" t="s">
        <v>510</v>
      </c>
      <c r="D162" s="3" t="s">
        <v>511</v>
      </c>
      <c r="E162" s="3" t="s">
        <v>512</v>
      </c>
      <c r="F162" s="3" t="s">
        <v>13</v>
      </c>
      <c r="G162" s="3" t="s">
        <v>36</v>
      </c>
      <c r="H162" s="3" t="s">
        <v>12</v>
      </c>
    </row>
    <row r="163" spans="1:8" ht="13" x14ac:dyDescent="0.15">
      <c r="B163" s="12"/>
      <c r="C163" s="3" t="s">
        <v>513</v>
      </c>
      <c r="D163" s="3" t="s">
        <v>514</v>
      </c>
      <c r="E163" s="3" t="s">
        <v>515</v>
      </c>
      <c r="F163" s="3" t="s">
        <v>13</v>
      </c>
      <c r="G163" s="3" t="s">
        <v>36</v>
      </c>
      <c r="H163" s="3" t="s">
        <v>22</v>
      </c>
    </row>
    <row r="164" spans="1:8" ht="13" x14ac:dyDescent="0.15">
      <c r="B164" s="12"/>
      <c r="C164" s="3" t="s">
        <v>516</v>
      </c>
      <c r="D164" s="3" t="s">
        <v>517</v>
      </c>
      <c r="E164" s="3" t="s">
        <v>518</v>
      </c>
      <c r="F164" s="3" t="s">
        <v>13</v>
      </c>
      <c r="G164" s="3" t="s">
        <v>36</v>
      </c>
      <c r="H164" s="11" t="s">
        <v>19</v>
      </c>
    </row>
    <row r="165" spans="1:8" ht="13" x14ac:dyDescent="0.15">
      <c r="B165" s="12"/>
      <c r="C165" s="3" t="s">
        <v>519</v>
      </c>
      <c r="D165" s="3" t="s">
        <v>520</v>
      </c>
      <c r="E165" s="3" t="s">
        <v>521</v>
      </c>
      <c r="F165" s="3" t="s">
        <v>13</v>
      </c>
      <c r="G165" s="3" t="s">
        <v>36</v>
      </c>
      <c r="H165" s="3" t="s">
        <v>32</v>
      </c>
    </row>
    <row r="166" spans="1:8" ht="13" x14ac:dyDescent="0.15">
      <c r="B166" s="12"/>
      <c r="C166" s="3" t="s">
        <v>522</v>
      </c>
      <c r="D166" s="3" t="s">
        <v>523</v>
      </c>
      <c r="E166" s="3" t="s">
        <v>524</v>
      </c>
      <c r="F166" s="3" t="s">
        <v>13</v>
      </c>
      <c r="G166" s="3" t="s">
        <v>36</v>
      </c>
      <c r="H166" s="3" t="s">
        <v>28</v>
      </c>
    </row>
    <row r="167" spans="1:8" ht="13" x14ac:dyDescent="0.15">
      <c r="B167" s="12"/>
      <c r="C167" s="3" t="s">
        <v>525</v>
      </c>
      <c r="D167" s="3" t="s">
        <v>526</v>
      </c>
      <c r="E167" s="3" t="s">
        <v>527</v>
      </c>
      <c r="F167" s="3" t="s">
        <v>13</v>
      </c>
      <c r="G167" s="3" t="s">
        <v>36</v>
      </c>
      <c r="H167" s="11" t="s">
        <v>14</v>
      </c>
    </row>
    <row r="168" spans="1:8" ht="13" x14ac:dyDescent="0.15">
      <c r="A168" s="1">
        <v>1</v>
      </c>
      <c r="B168" s="12" t="s">
        <v>418</v>
      </c>
      <c r="C168" s="3" t="s">
        <v>528</v>
      </c>
      <c r="D168" s="3" t="s">
        <v>529</v>
      </c>
      <c r="E168" s="3" t="s">
        <v>530</v>
      </c>
      <c r="F168" s="3" t="s">
        <v>15</v>
      </c>
      <c r="G168" s="3" t="s">
        <v>11</v>
      </c>
      <c r="H168" s="11" t="s">
        <v>20</v>
      </c>
    </row>
    <row r="169" spans="1:8" ht="13" x14ac:dyDescent="0.15">
      <c r="B169" s="12" t="s">
        <v>531</v>
      </c>
      <c r="C169" s="3" t="s">
        <v>532</v>
      </c>
      <c r="D169" s="3" t="s">
        <v>529</v>
      </c>
      <c r="E169" s="3" t="s">
        <v>530</v>
      </c>
      <c r="F169" s="3" t="s">
        <v>15</v>
      </c>
      <c r="G169" s="3" t="s">
        <v>11</v>
      </c>
      <c r="H169" s="13" t="s">
        <v>25</v>
      </c>
    </row>
    <row r="170" spans="1:8" ht="13" x14ac:dyDescent="0.15">
      <c r="B170" s="12"/>
      <c r="C170" s="3" t="s">
        <v>533</v>
      </c>
      <c r="D170" s="3" t="s">
        <v>534</v>
      </c>
      <c r="E170" s="3" t="s">
        <v>535</v>
      </c>
      <c r="F170" s="3" t="s">
        <v>13</v>
      </c>
      <c r="G170" s="3" t="s">
        <v>11</v>
      </c>
      <c r="H170" s="3" t="s">
        <v>29</v>
      </c>
    </row>
    <row r="171" spans="1:8" ht="13" x14ac:dyDescent="0.15">
      <c r="A171" s="1">
        <v>1</v>
      </c>
      <c r="B171" s="12" t="s">
        <v>418</v>
      </c>
      <c r="C171" s="3" t="s">
        <v>536</v>
      </c>
      <c r="D171" s="3" t="s">
        <v>529</v>
      </c>
      <c r="E171" s="3" t="s">
        <v>530</v>
      </c>
      <c r="F171" s="3" t="s">
        <v>15</v>
      </c>
      <c r="G171" s="3" t="s">
        <v>11</v>
      </c>
      <c r="H171" s="11" t="s">
        <v>27</v>
      </c>
    </row>
    <row r="172" spans="1:8" ht="13" x14ac:dyDescent="0.15">
      <c r="A172" s="1">
        <v>0</v>
      </c>
      <c r="B172" s="12" t="s">
        <v>537</v>
      </c>
      <c r="C172" s="3" t="s">
        <v>538</v>
      </c>
      <c r="D172" s="3" t="s">
        <v>529</v>
      </c>
      <c r="E172" s="3" t="s">
        <v>530</v>
      </c>
      <c r="F172" s="3" t="s">
        <v>15</v>
      </c>
      <c r="G172" s="3" t="s">
        <v>11</v>
      </c>
      <c r="H172" s="3" t="s">
        <v>37</v>
      </c>
    </row>
    <row r="173" spans="1:8" ht="13" x14ac:dyDescent="0.15">
      <c r="A173" s="1">
        <v>0</v>
      </c>
      <c r="B173" s="12" t="s">
        <v>537</v>
      </c>
      <c r="C173" s="3" t="s">
        <v>539</v>
      </c>
      <c r="D173" s="3" t="s">
        <v>529</v>
      </c>
      <c r="E173" s="3" t="s">
        <v>530</v>
      </c>
      <c r="F173" s="3" t="s">
        <v>15</v>
      </c>
      <c r="G173" s="3" t="s">
        <v>11</v>
      </c>
      <c r="H173" s="3" t="s">
        <v>39</v>
      </c>
    </row>
    <row r="174" spans="1:8" ht="13" x14ac:dyDescent="0.15">
      <c r="B174" s="12"/>
      <c r="C174" s="3" t="s">
        <v>540</v>
      </c>
      <c r="D174" s="3" t="s">
        <v>541</v>
      </c>
      <c r="E174" s="3" t="s">
        <v>542</v>
      </c>
      <c r="F174" s="3" t="s">
        <v>13</v>
      </c>
      <c r="G174" s="3" t="s">
        <v>11</v>
      </c>
      <c r="H174" s="3" t="s">
        <v>21</v>
      </c>
    </row>
    <row r="175" spans="1:8" ht="13" x14ac:dyDescent="0.15">
      <c r="B175" s="12"/>
      <c r="C175" s="3" t="s">
        <v>543</v>
      </c>
      <c r="D175" s="3" t="s">
        <v>529</v>
      </c>
      <c r="E175" s="3" t="s">
        <v>530</v>
      </c>
      <c r="F175" s="3" t="s">
        <v>15</v>
      </c>
      <c r="G175" s="3" t="s">
        <v>11</v>
      </c>
      <c r="H175" s="11" t="s">
        <v>16</v>
      </c>
    </row>
    <row r="176" spans="1:8" ht="13" x14ac:dyDescent="0.15">
      <c r="B176" s="12"/>
      <c r="C176" s="3" t="s">
        <v>544</v>
      </c>
      <c r="D176" s="3" t="s">
        <v>545</v>
      </c>
      <c r="E176" s="3" t="s">
        <v>546</v>
      </c>
      <c r="F176" s="3" t="s">
        <v>13</v>
      </c>
      <c r="G176" s="3" t="s">
        <v>11</v>
      </c>
      <c r="H176" s="14" t="s">
        <v>12</v>
      </c>
    </row>
    <row r="177" spans="1:8" ht="13" x14ac:dyDescent="0.15">
      <c r="A177" s="1">
        <v>1</v>
      </c>
      <c r="B177" s="12" t="s">
        <v>418</v>
      </c>
      <c r="C177" s="3" t="s">
        <v>547</v>
      </c>
      <c r="D177" s="3" t="s">
        <v>529</v>
      </c>
      <c r="E177" s="3" t="s">
        <v>530</v>
      </c>
      <c r="F177" s="3" t="s">
        <v>15</v>
      </c>
      <c r="G177" s="3" t="s">
        <v>11</v>
      </c>
      <c r="H177" s="3" t="s">
        <v>22</v>
      </c>
    </row>
    <row r="178" spans="1:8" ht="13" x14ac:dyDescent="0.15">
      <c r="A178" s="1">
        <v>2</v>
      </c>
      <c r="B178" s="12" t="s">
        <v>418</v>
      </c>
      <c r="C178" s="3" t="s">
        <v>548</v>
      </c>
      <c r="D178" s="3" t="s">
        <v>529</v>
      </c>
      <c r="E178" s="3" t="s">
        <v>530</v>
      </c>
      <c r="F178" s="3" t="s">
        <v>15</v>
      </c>
      <c r="G178" s="3" t="s">
        <v>11</v>
      </c>
      <c r="H178" s="13" t="s">
        <v>19</v>
      </c>
    </row>
    <row r="179" spans="1:8" ht="13" x14ac:dyDescent="0.15">
      <c r="B179" s="12"/>
      <c r="C179" s="3" t="s">
        <v>549</v>
      </c>
      <c r="D179" s="3" t="s">
        <v>529</v>
      </c>
      <c r="E179" s="3" t="s">
        <v>530</v>
      </c>
      <c r="F179" s="3" t="s">
        <v>15</v>
      </c>
      <c r="G179" s="3" t="s">
        <v>11</v>
      </c>
      <c r="H179" s="3" t="s">
        <v>32</v>
      </c>
    </row>
    <row r="180" spans="1:8" ht="13" x14ac:dyDescent="0.15">
      <c r="A180" s="1">
        <v>0</v>
      </c>
      <c r="B180" s="12" t="s">
        <v>537</v>
      </c>
      <c r="C180" s="3" t="s">
        <v>550</v>
      </c>
      <c r="D180" s="3" t="s">
        <v>529</v>
      </c>
      <c r="E180" s="3" t="s">
        <v>530</v>
      </c>
      <c r="F180" s="3" t="s">
        <v>15</v>
      </c>
      <c r="G180" s="3" t="s">
        <v>11</v>
      </c>
      <c r="H180" s="14" t="s">
        <v>28</v>
      </c>
    </row>
    <row r="181" spans="1:8" ht="13" x14ac:dyDescent="0.15">
      <c r="B181" s="12"/>
      <c r="C181" s="3" t="s">
        <v>551</v>
      </c>
      <c r="D181" s="3" t="s">
        <v>529</v>
      </c>
      <c r="E181" s="3" t="s">
        <v>530</v>
      </c>
      <c r="F181" s="3" t="s">
        <v>15</v>
      </c>
      <c r="G181" s="3" t="s">
        <v>11</v>
      </c>
      <c r="H181" s="11" t="s">
        <v>14</v>
      </c>
    </row>
    <row r="182" spans="1:8" ht="13" x14ac:dyDescent="0.15">
      <c r="B182" s="12"/>
      <c r="C182" s="3" t="s">
        <v>552</v>
      </c>
      <c r="D182" s="3" t="s">
        <v>553</v>
      </c>
      <c r="E182" s="3" t="s">
        <v>554</v>
      </c>
      <c r="F182" s="3" t="s">
        <v>13</v>
      </c>
      <c r="G182" s="3" t="s">
        <v>23</v>
      </c>
      <c r="H182" s="11" t="s">
        <v>20</v>
      </c>
    </row>
    <row r="183" spans="1:8" ht="13" x14ac:dyDescent="0.15">
      <c r="B183" s="12"/>
      <c r="C183" s="3" t="s">
        <v>555</v>
      </c>
      <c r="D183" s="3" t="s">
        <v>556</v>
      </c>
      <c r="E183" s="3" t="s">
        <v>557</v>
      </c>
      <c r="F183" s="3" t="s">
        <v>13</v>
      </c>
      <c r="G183" s="3" t="s">
        <v>23</v>
      </c>
      <c r="H183" s="11" t="s">
        <v>25</v>
      </c>
    </row>
    <row r="184" spans="1:8" ht="13" x14ac:dyDescent="0.15">
      <c r="B184" s="12"/>
      <c r="C184" s="3" t="s">
        <v>558</v>
      </c>
      <c r="D184" s="3" t="s">
        <v>559</v>
      </c>
      <c r="E184" s="3" t="s">
        <v>560</v>
      </c>
      <c r="F184" s="3" t="s">
        <v>13</v>
      </c>
      <c r="G184" s="3" t="s">
        <v>23</v>
      </c>
      <c r="H184" s="3" t="s">
        <v>29</v>
      </c>
    </row>
    <row r="185" spans="1:8" ht="13" x14ac:dyDescent="0.15">
      <c r="B185" s="12"/>
      <c r="C185" s="3" t="s">
        <v>561</v>
      </c>
      <c r="D185" s="3" t="s">
        <v>562</v>
      </c>
      <c r="E185" s="3" t="s">
        <v>563</v>
      </c>
      <c r="F185" s="3" t="s">
        <v>13</v>
      </c>
      <c r="G185" s="3" t="s">
        <v>23</v>
      </c>
      <c r="H185" s="13" t="s">
        <v>27</v>
      </c>
    </row>
    <row r="186" spans="1:8" ht="13" x14ac:dyDescent="0.15">
      <c r="B186" s="12"/>
      <c r="C186" s="3" t="s">
        <v>564</v>
      </c>
      <c r="D186" s="3" t="s">
        <v>565</v>
      </c>
      <c r="E186" s="3" t="s">
        <v>566</v>
      </c>
      <c r="F186" s="3" t="s">
        <v>13</v>
      </c>
      <c r="G186" s="3" t="s">
        <v>23</v>
      </c>
      <c r="H186" s="14" t="s">
        <v>37</v>
      </c>
    </row>
    <row r="187" spans="1:8" ht="13" x14ac:dyDescent="0.15">
      <c r="B187" s="12"/>
      <c r="C187" s="3" t="s">
        <v>567</v>
      </c>
      <c r="D187" s="3" t="s">
        <v>568</v>
      </c>
      <c r="E187" s="3" t="s">
        <v>569</v>
      </c>
      <c r="F187" s="3" t="s">
        <v>13</v>
      </c>
      <c r="G187" s="3" t="s">
        <v>23</v>
      </c>
      <c r="H187" s="14" t="s">
        <v>39</v>
      </c>
    </row>
    <row r="188" spans="1:8" ht="13" x14ac:dyDescent="0.15">
      <c r="B188" s="12"/>
      <c r="C188" s="3" t="s">
        <v>570</v>
      </c>
      <c r="D188" s="3" t="s">
        <v>571</v>
      </c>
      <c r="E188" s="3" t="s">
        <v>572</v>
      </c>
      <c r="F188" s="3" t="s">
        <v>13</v>
      </c>
      <c r="G188" s="3" t="s">
        <v>23</v>
      </c>
      <c r="H188" s="3" t="s">
        <v>21</v>
      </c>
    </row>
    <row r="189" spans="1:8" ht="13" x14ac:dyDescent="0.15">
      <c r="B189" s="12"/>
      <c r="C189" s="3" t="s">
        <v>573</v>
      </c>
      <c r="D189" s="3" t="s">
        <v>574</v>
      </c>
      <c r="E189" s="3" t="s">
        <v>575</v>
      </c>
      <c r="F189" s="3" t="s">
        <v>13</v>
      </c>
      <c r="G189" s="3" t="s">
        <v>23</v>
      </c>
      <c r="H189" s="11" t="s">
        <v>16</v>
      </c>
    </row>
    <row r="190" spans="1:8" ht="13" x14ac:dyDescent="0.15">
      <c r="B190" s="12"/>
      <c r="C190" s="3" t="s">
        <v>576</v>
      </c>
      <c r="D190" s="3" t="s">
        <v>577</v>
      </c>
      <c r="E190" s="3" t="s">
        <v>578</v>
      </c>
      <c r="F190" s="3" t="s">
        <v>13</v>
      </c>
      <c r="G190" s="3" t="s">
        <v>23</v>
      </c>
      <c r="H190" s="14" t="s">
        <v>12</v>
      </c>
    </row>
    <row r="191" spans="1:8" ht="13" x14ac:dyDescent="0.15">
      <c r="B191" s="12"/>
      <c r="C191" s="3" t="s">
        <v>579</v>
      </c>
      <c r="D191" s="3" t="s">
        <v>580</v>
      </c>
      <c r="E191" s="3" t="s">
        <v>581</v>
      </c>
      <c r="F191" s="3" t="s">
        <v>13</v>
      </c>
      <c r="G191" s="3" t="s">
        <v>23</v>
      </c>
      <c r="H191" s="3" t="s">
        <v>22</v>
      </c>
    </row>
    <row r="192" spans="1:8" ht="13" x14ac:dyDescent="0.15">
      <c r="B192" s="12"/>
      <c r="C192" s="3" t="s">
        <v>582</v>
      </c>
      <c r="D192" s="3" t="s">
        <v>583</v>
      </c>
      <c r="E192" s="3" t="s">
        <v>584</v>
      </c>
      <c r="F192" s="3" t="s">
        <v>13</v>
      </c>
      <c r="G192" s="3" t="s">
        <v>23</v>
      </c>
      <c r="H192" s="13" t="s">
        <v>19</v>
      </c>
    </row>
    <row r="193" spans="2:8" ht="13" x14ac:dyDescent="0.15">
      <c r="B193" s="12"/>
      <c r="C193" s="3" t="s">
        <v>585</v>
      </c>
      <c r="D193" s="3" t="s">
        <v>586</v>
      </c>
      <c r="E193" s="3" t="s">
        <v>587</v>
      </c>
      <c r="F193" s="3" t="s">
        <v>13</v>
      </c>
      <c r="G193" s="3" t="s">
        <v>23</v>
      </c>
      <c r="H193" s="3" t="s">
        <v>32</v>
      </c>
    </row>
    <row r="194" spans="2:8" ht="13" x14ac:dyDescent="0.15">
      <c r="B194" s="12"/>
      <c r="C194" s="3" t="s">
        <v>588</v>
      </c>
      <c r="D194" s="3" t="s">
        <v>589</v>
      </c>
      <c r="E194" s="3" t="s">
        <v>590</v>
      </c>
      <c r="F194" s="3" t="s">
        <v>13</v>
      </c>
      <c r="G194" s="3" t="s">
        <v>23</v>
      </c>
      <c r="H194" s="14" t="s">
        <v>28</v>
      </c>
    </row>
    <row r="195" spans="2:8" ht="13" x14ac:dyDescent="0.15">
      <c r="B195" s="12"/>
      <c r="C195" s="3" t="s">
        <v>591</v>
      </c>
      <c r="D195" s="3" t="s">
        <v>592</v>
      </c>
      <c r="E195" s="3" t="s">
        <v>593</v>
      </c>
      <c r="F195" s="3" t="s">
        <v>13</v>
      </c>
      <c r="G195" s="3" t="s">
        <v>23</v>
      </c>
      <c r="H195" s="1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D97B-01C3-40BD-A273-EFE569A634D9}">
  <dimension ref="A1:E21"/>
  <sheetViews>
    <sheetView workbookViewId="0">
      <selection activeCell="A2" sqref="A2:A21"/>
    </sheetView>
  </sheetViews>
  <sheetFormatPr baseColWidth="10" defaultColWidth="8.83203125" defaultRowHeight="13" x14ac:dyDescent="0.15"/>
  <cols>
    <col min="1" max="1" width="17.1640625" customWidth="1"/>
  </cols>
  <sheetData>
    <row r="1" spans="1:5" x14ac:dyDescent="0.15">
      <c r="A1" s="17" t="s">
        <v>613</v>
      </c>
      <c r="B1" s="21" t="s">
        <v>614</v>
      </c>
      <c r="C1" s="21" t="s">
        <v>615</v>
      </c>
      <c r="D1" s="21" t="s">
        <v>616</v>
      </c>
    </row>
    <row r="2" spans="1:5" x14ac:dyDescent="0.15">
      <c r="A2" s="20" t="s">
        <v>610</v>
      </c>
      <c r="B2">
        <v>29132</v>
      </c>
      <c r="C2">
        <v>1366</v>
      </c>
      <c r="D2">
        <v>2266</v>
      </c>
      <c r="E2">
        <f>SUM(B2:D2)</f>
        <v>32764</v>
      </c>
    </row>
    <row r="3" spans="1:5" x14ac:dyDescent="0.15">
      <c r="A3" s="17" t="s">
        <v>596</v>
      </c>
      <c r="B3">
        <v>181</v>
      </c>
      <c r="C3">
        <v>1</v>
      </c>
      <c r="D3">
        <v>9</v>
      </c>
      <c r="E3">
        <f t="shared" ref="E3:E21" si="0">SUM(B3:D3)</f>
        <v>191</v>
      </c>
    </row>
    <row r="4" spans="1:5" x14ac:dyDescent="0.15">
      <c r="A4" s="17" t="s">
        <v>597</v>
      </c>
      <c r="B4">
        <v>158</v>
      </c>
      <c r="C4">
        <v>8</v>
      </c>
      <c r="D4">
        <v>3</v>
      </c>
      <c r="E4">
        <f t="shared" si="0"/>
        <v>169</v>
      </c>
    </row>
    <row r="5" spans="1:5" x14ac:dyDescent="0.15">
      <c r="A5" s="17" t="s">
        <v>598</v>
      </c>
      <c r="B5">
        <v>59</v>
      </c>
      <c r="C5">
        <v>1</v>
      </c>
      <c r="D5">
        <v>9</v>
      </c>
      <c r="E5">
        <f t="shared" si="0"/>
        <v>69</v>
      </c>
    </row>
    <row r="6" spans="1:5" x14ac:dyDescent="0.15">
      <c r="A6" s="17" t="s">
        <v>599</v>
      </c>
      <c r="B6">
        <v>346</v>
      </c>
      <c r="C6">
        <v>4</v>
      </c>
      <c r="D6">
        <v>26</v>
      </c>
      <c r="E6">
        <f t="shared" si="0"/>
        <v>376</v>
      </c>
    </row>
    <row r="7" spans="1:5" x14ac:dyDescent="0.15">
      <c r="A7" s="17" t="s">
        <v>600</v>
      </c>
      <c r="B7">
        <v>25</v>
      </c>
      <c r="C7">
        <v>0</v>
      </c>
      <c r="D7">
        <v>0</v>
      </c>
      <c r="E7">
        <f t="shared" si="0"/>
        <v>25</v>
      </c>
    </row>
    <row r="8" spans="1:5" x14ac:dyDescent="0.15">
      <c r="A8" s="17" t="s">
        <v>39</v>
      </c>
      <c r="B8" s="17">
        <v>769</v>
      </c>
      <c r="C8">
        <f>SUM(C2:C7)</f>
        <v>1380</v>
      </c>
      <c r="D8">
        <f>SUM(D2:D7)</f>
        <v>2313</v>
      </c>
      <c r="E8">
        <f t="shared" si="0"/>
        <v>4462</v>
      </c>
    </row>
    <row r="9" spans="1:5" x14ac:dyDescent="0.15">
      <c r="A9" s="18" t="s">
        <v>12</v>
      </c>
      <c r="B9">
        <v>4508</v>
      </c>
      <c r="C9">
        <v>177</v>
      </c>
      <c r="D9">
        <v>370</v>
      </c>
      <c r="E9">
        <f t="shared" si="0"/>
        <v>5055</v>
      </c>
    </row>
    <row r="10" spans="1:5" x14ac:dyDescent="0.15">
      <c r="A10" s="18" t="s">
        <v>27</v>
      </c>
      <c r="B10">
        <v>1042</v>
      </c>
      <c r="C10">
        <v>46</v>
      </c>
      <c r="D10">
        <v>74</v>
      </c>
      <c r="E10">
        <f t="shared" si="0"/>
        <v>1162</v>
      </c>
    </row>
    <row r="11" spans="1:5" x14ac:dyDescent="0.15">
      <c r="A11" s="1" t="s">
        <v>25</v>
      </c>
      <c r="B11">
        <v>1283</v>
      </c>
      <c r="C11">
        <v>47</v>
      </c>
      <c r="D11">
        <v>98</v>
      </c>
      <c r="E11">
        <f t="shared" si="0"/>
        <v>1428</v>
      </c>
    </row>
    <row r="12" spans="1:5" x14ac:dyDescent="0.15">
      <c r="A12" s="18" t="s">
        <v>22</v>
      </c>
      <c r="B12">
        <v>1345</v>
      </c>
      <c r="C12">
        <v>60</v>
      </c>
      <c r="D12">
        <v>81</v>
      </c>
      <c r="E12">
        <f t="shared" si="0"/>
        <v>1486</v>
      </c>
    </row>
    <row r="13" spans="1:5" x14ac:dyDescent="0.15">
      <c r="A13" s="18" t="s">
        <v>16</v>
      </c>
      <c r="B13">
        <v>2582</v>
      </c>
      <c r="C13">
        <v>102</v>
      </c>
      <c r="D13">
        <v>183</v>
      </c>
      <c r="E13">
        <f t="shared" si="0"/>
        <v>2867</v>
      </c>
    </row>
    <row r="14" spans="1:5" x14ac:dyDescent="0.15">
      <c r="A14" s="18" t="s">
        <v>21</v>
      </c>
      <c r="B14">
        <v>2199</v>
      </c>
      <c r="C14">
        <v>85</v>
      </c>
      <c r="D14">
        <v>135</v>
      </c>
      <c r="E14">
        <f t="shared" si="0"/>
        <v>2419</v>
      </c>
    </row>
    <row r="15" spans="1:5" x14ac:dyDescent="0.15">
      <c r="A15" s="19" t="s">
        <v>28</v>
      </c>
      <c r="B15">
        <v>1511</v>
      </c>
      <c r="C15">
        <v>80</v>
      </c>
      <c r="D15">
        <v>99</v>
      </c>
      <c r="E15">
        <f t="shared" si="0"/>
        <v>1690</v>
      </c>
    </row>
    <row r="16" spans="1:5" x14ac:dyDescent="0.15">
      <c r="A16" s="19" t="s">
        <v>29</v>
      </c>
      <c r="B16">
        <v>1446</v>
      </c>
      <c r="C16">
        <v>90</v>
      </c>
      <c r="D16">
        <v>162</v>
      </c>
      <c r="E16">
        <f t="shared" si="0"/>
        <v>1698</v>
      </c>
    </row>
    <row r="17" spans="1:5" x14ac:dyDescent="0.15">
      <c r="A17" s="18" t="s">
        <v>19</v>
      </c>
      <c r="B17">
        <v>2971</v>
      </c>
      <c r="C17">
        <v>146</v>
      </c>
      <c r="D17">
        <v>176</v>
      </c>
      <c r="E17">
        <f t="shared" si="0"/>
        <v>3293</v>
      </c>
    </row>
    <row r="18" spans="1:5" x14ac:dyDescent="0.15">
      <c r="A18" s="18" t="s">
        <v>32</v>
      </c>
      <c r="B18">
        <v>3042</v>
      </c>
      <c r="C18">
        <v>162</v>
      </c>
      <c r="D18">
        <v>239</v>
      </c>
      <c r="E18">
        <f t="shared" si="0"/>
        <v>3443</v>
      </c>
    </row>
    <row r="19" spans="1:5" x14ac:dyDescent="0.15">
      <c r="A19" s="18" t="s">
        <v>20</v>
      </c>
      <c r="B19">
        <v>3449</v>
      </c>
      <c r="C19">
        <v>198</v>
      </c>
      <c r="D19">
        <v>432</v>
      </c>
      <c r="E19">
        <f t="shared" si="0"/>
        <v>4079</v>
      </c>
    </row>
    <row r="20" spans="1:5" x14ac:dyDescent="0.15">
      <c r="A20" s="18" t="s">
        <v>14</v>
      </c>
      <c r="B20">
        <v>2798</v>
      </c>
      <c r="C20">
        <v>152</v>
      </c>
      <c r="D20">
        <v>158</v>
      </c>
      <c r="E20">
        <f t="shared" si="0"/>
        <v>3108</v>
      </c>
    </row>
    <row r="21" spans="1:5" x14ac:dyDescent="0.15">
      <c r="A21" s="18" t="s">
        <v>37</v>
      </c>
      <c r="B21">
        <v>187</v>
      </c>
      <c r="C21">
        <v>7</v>
      </c>
      <c r="D21">
        <v>12</v>
      </c>
      <c r="E21">
        <f t="shared" si="0"/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DC65-8E69-4B11-A362-8792EC0C7A87}">
  <dimension ref="A1:B21"/>
  <sheetViews>
    <sheetView workbookViewId="0">
      <selection activeCell="A2" sqref="A2:A21"/>
    </sheetView>
  </sheetViews>
  <sheetFormatPr baseColWidth="10" defaultColWidth="8.83203125" defaultRowHeight="13" x14ac:dyDescent="0.15"/>
  <cols>
    <col min="1" max="1" width="52.1640625" bestFit="1" customWidth="1"/>
  </cols>
  <sheetData>
    <row r="1" spans="1:2" x14ac:dyDescent="0.15">
      <c r="B1" s="21" t="s">
        <v>612</v>
      </c>
    </row>
    <row r="2" spans="1:2" x14ac:dyDescent="0.15">
      <c r="A2" s="20" t="s">
        <v>610</v>
      </c>
      <c r="B2" s="17">
        <v>27814</v>
      </c>
    </row>
    <row r="3" spans="1:2" x14ac:dyDescent="0.15">
      <c r="A3" s="17" t="s">
        <v>596</v>
      </c>
      <c r="B3" s="17">
        <v>79</v>
      </c>
    </row>
    <row r="4" spans="1:2" x14ac:dyDescent="0.15">
      <c r="A4" s="17" t="s">
        <v>597</v>
      </c>
      <c r="B4" s="17">
        <v>50</v>
      </c>
    </row>
    <row r="5" spans="1:2" x14ac:dyDescent="0.15">
      <c r="A5" s="17" t="s">
        <v>598</v>
      </c>
      <c r="B5" s="17">
        <v>19</v>
      </c>
    </row>
    <row r="6" spans="1:2" x14ac:dyDescent="0.15">
      <c r="A6" s="17" t="s">
        <v>599</v>
      </c>
      <c r="B6" s="17">
        <v>139</v>
      </c>
    </row>
    <row r="7" spans="1:2" x14ac:dyDescent="0.15">
      <c r="A7" s="17" t="s">
        <v>600</v>
      </c>
      <c r="B7" s="17">
        <v>10</v>
      </c>
    </row>
    <row r="8" spans="1:2" x14ac:dyDescent="0.15">
      <c r="A8" s="17" t="s">
        <v>39</v>
      </c>
      <c r="B8" s="17">
        <f>SUM(B3:B7)</f>
        <v>297</v>
      </c>
    </row>
    <row r="9" spans="1:2" x14ac:dyDescent="0.15">
      <c r="A9" s="18" t="s">
        <v>12</v>
      </c>
      <c r="B9" s="17">
        <v>7541</v>
      </c>
    </row>
    <row r="10" spans="1:2" x14ac:dyDescent="0.15">
      <c r="A10" s="18" t="s">
        <v>27</v>
      </c>
      <c r="B10" s="17">
        <v>824</v>
      </c>
    </row>
    <row r="11" spans="1:2" x14ac:dyDescent="0.15">
      <c r="A11" s="1" t="s">
        <v>25</v>
      </c>
      <c r="B11" s="17">
        <v>806</v>
      </c>
    </row>
    <row r="12" spans="1:2" x14ac:dyDescent="0.15">
      <c r="A12" s="18" t="s">
        <v>22</v>
      </c>
      <c r="B12" s="17">
        <v>850</v>
      </c>
    </row>
    <row r="13" spans="1:2" x14ac:dyDescent="0.15">
      <c r="A13" s="18" t="s">
        <v>16</v>
      </c>
      <c r="B13" s="17">
        <v>1415</v>
      </c>
    </row>
    <row r="14" spans="1:2" x14ac:dyDescent="0.15">
      <c r="A14" s="18" t="s">
        <v>21</v>
      </c>
      <c r="B14" s="17">
        <v>1324</v>
      </c>
    </row>
    <row r="15" spans="1:2" x14ac:dyDescent="0.15">
      <c r="A15" s="19" t="s">
        <v>28</v>
      </c>
      <c r="B15" s="17">
        <v>1583</v>
      </c>
    </row>
    <row r="16" spans="1:2" x14ac:dyDescent="0.15">
      <c r="A16" s="19" t="s">
        <v>29</v>
      </c>
      <c r="B16" s="17">
        <v>1371</v>
      </c>
    </row>
    <row r="17" spans="1:2" x14ac:dyDescent="0.15">
      <c r="A17" s="18" t="s">
        <v>19</v>
      </c>
      <c r="B17" s="17">
        <v>2257</v>
      </c>
    </row>
    <row r="18" spans="1:2" x14ac:dyDescent="0.15">
      <c r="A18" s="18" t="s">
        <v>32</v>
      </c>
      <c r="B18" s="17">
        <v>3221</v>
      </c>
    </row>
    <row r="19" spans="1:2" x14ac:dyDescent="0.15">
      <c r="A19" s="18" t="s">
        <v>20</v>
      </c>
      <c r="B19" s="17">
        <v>3780</v>
      </c>
    </row>
    <row r="20" spans="1:2" x14ac:dyDescent="0.15">
      <c r="A20" s="18" t="s">
        <v>14</v>
      </c>
      <c r="B20" s="17">
        <v>2442</v>
      </c>
    </row>
    <row r="21" spans="1:2" x14ac:dyDescent="0.15">
      <c r="A21" s="18" t="s">
        <v>37</v>
      </c>
      <c r="B21" s="17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9AEC-1CC9-40EA-8C28-ACF1A600FA35}">
  <dimension ref="A1:D21"/>
  <sheetViews>
    <sheetView workbookViewId="0">
      <selection activeCell="A2" sqref="A2:A21"/>
    </sheetView>
  </sheetViews>
  <sheetFormatPr baseColWidth="10" defaultColWidth="8.83203125" defaultRowHeight="13" x14ac:dyDescent="0.15"/>
  <cols>
    <col min="1" max="1" width="51.5" bestFit="1" customWidth="1"/>
  </cols>
  <sheetData>
    <row r="1" spans="1:4" x14ac:dyDescent="0.15">
      <c r="B1" s="21" t="s">
        <v>607</v>
      </c>
      <c r="C1" s="21" t="s">
        <v>608</v>
      </c>
      <c r="D1" s="21" t="s">
        <v>609</v>
      </c>
    </row>
    <row r="2" spans="1:4" x14ac:dyDescent="0.15">
      <c r="A2" s="20" t="s">
        <v>610</v>
      </c>
      <c r="B2" s="22">
        <v>5471</v>
      </c>
      <c r="C2" s="22">
        <v>2458</v>
      </c>
      <c r="D2" s="23">
        <f>SUM(B2:C2)</f>
        <v>7929</v>
      </c>
    </row>
    <row r="3" spans="1:4" x14ac:dyDescent="0.15">
      <c r="A3" s="17" t="s">
        <v>596</v>
      </c>
      <c r="B3" s="22">
        <v>46</v>
      </c>
      <c r="C3" s="22">
        <v>28</v>
      </c>
      <c r="D3" s="23">
        <f>SUM(B3,C3)</f>
        <v>74</v>
      </c>
    </row>
    <row r="4" spans="1:4" x14ac:dyDescent="0.15">
      <c r="A4" s="17" t="s">
        <v>597</v>
      </c>
      <c r="B4" s="22">
        <v>49</v>
      </c>
      <c r="C4" s="22">
        <v>12</v>
      </c>
      <c r="D4" s="23">
        <f t="shared" ref="D4:D21" si="0">SUM(B4,C4)</f>
        <v>61</v>
      </c>
    </row>
    <row r="5" spans="1:4" x14ac:dyDescent="0.15">
      <c r="A5" s="17" t="s">
        <v>598</v>
      </c>
      <c r="B5" s="22">
        <v>32</v>
      </c>
      <c r="C5" s="22">
        <v>28</v>
      </c>
      <c r="D5" s="23">
        <f t="shared" si="0"/>
        <v>60</v>
      </c>
    </row>
    <row r="6" spans="1:4" x14ac:dyDescent="0.15">
      <c r="A6" s="17" t="s">
        <v>599</v>
      </c>
      <c r="B6" s="22">
        <v>163</v>
      </c>
      <c r="C6" s="22">
        <v>33</v>
      </c>
      <c r="D6" s="23">
        <f t="shared" si="0"/>
        <v>196</v>
      </c>
    </row>
    <row r="7" spans="1:4" x14ac:dyDescent="0.15">
      <c r="A7" s="17" t="s">
        <v>600</v>
      </c>
      <c r="B7" s="22">
        <v>14</v>
      </c>
      <c r="C7" s="22">
        <v>21</v>
      </c>
      <c r="D7" s="23">
        <f t="shared" si="0"/>
        <v>35</v>
      </c>
    </row>
    <row r="8" spans="1:4" x14ac:dyDescent="0.15">
      <c r="A8" s="17" t="s">
        <v>39</v>
      </c>
      <c r="B8" s="22">
        <f>SUM(B2:B7)</f>
        <v>5775</v>
      </c>
      <c r="C8" s="22">
        <f t="shared" ref="C8:D8" si="1">SUM(C2:C7)</f>
        <v>2580</v>
      </c>
      <c r="D8" s="22">
        <f t="shared" si="1"/>
        <v>8355</v>
      </c>
    </row>
    <row r="9" spans="1:4" x14ac:dyDescent="0.15">
      <c r="A9" s="18" t="s">
        <v>12</v>
      </c>
      <c r="B9" s="22">
        <v>792</v>
      </c>
      <c r="C9" s="22">
        <v>463</v>
      </c>
      <c r="D9" s="23">
        <f t="shared" si="0"/>
        <v>1255</v>
      </c>
    </row>
    <row r="10" spans="1:4" x14ac:dyDescent="0.15">
      <c r="A10" s="18" t="s">
        <v>27</v>
      </c>
      <c r="B10" s="22">
        <v>180</v>
      </c>
      <c r="C10" s="22">
        <v>61</v>
      </c>
      <c r="D10" s="23">
        <f t="shared" si="0"/>
        <v>241</v>
      </c>
    </row>
    <row r="11" spans="1:4" x14ac:dyDescent="0.15">
      <c r="A11" s="1" t="s">
        <v>25</v>
      </c>
      <c r="B11" s="22">
        <v>200</v>
      </c>
      <c r="C11" s="22">
        <v>64</v>
      </c>
      <c r="D11" s="23">
        <f t="shared" si="0"/>
        <v>264</v>
      </c>
    </row>
    <row r="12" spans="1:4" x14ac:dyDescent="0.15">
      <c r="A12" s="18" t="s">
        <v>22</v>
      </c>
      <c r="B12" s="22">
        <v>199</v>
      </c>
      <c r="C12" s="22">
        <v>64</v>
      </c>
      <c r="D12" s="23">
        <f t="shared" si="0"/>
        <v>263</v>
      </c>
    </row>
    <row r="13" spans="1:4" x14ac:dyDescent="0.15">
      <c r="A13" s="18" t="s">
        <v>16</v>
      </c>
      <c r="B13" s="22">
        <v>335</v>
      </c>
      <c r="C13" s="22">
        <v>203</v>
      </c>
      <c r="D13" s="23">
        <f t="shared" si="0"/>
        <v>538</v>
      </c>
    </row>
    <row r="14" spans="1:4" x14ac:dyDescent="0.15">
      <c r="A14" s="18" t="s">
        <v>21</v>
      </c>
      <c r="B14" s="22">
        <v>452</v>
      </c>
      <c r="C14" s="22">
        <v>153</v>
      </c>
      <c r="D14" s="23">
        <f t="shared" si="0"/>
        <v>605</v>
      </c>
    </row>
    <row r="15" spans="1:4" x14ac:dyDescent="0.15">
      <c r="A15" s="19" t="s">
        <v>28</v>
      </c>
      <c r="B15" s="22">
        <v>336</v>
      </c>
      <c r="C15" s="22">
        <v>139</v>
      </c>
      <c r="D15" s="23">
        <f t="shared" si="0"/>
        <v>475</v>
      </c>
    </row>
    <row r="16" spans="1:4" x14ac:dyDescent="0.15">
      <c r="A16" s="19" t="s">
        <v>29</v>
      </c>
      <c r="B16" s="22">
        <v>325</v>
      </c>
      <c r="C16" s="22">
        <v>72</v>
      </c>
      <c r="D16" s="23">
        <f t="shared" si="0"/>
        <v>397</v>
      </c>
    </row>
    <row r="17" spans="1:4" x14ac:dyDescent="0.15">
      <c r="A17" s="18" t="s">
        <v>19</v>
      </c>
      <c r="B17" s="22">
        <v>515</v>
      </c>
      <c r="C17" s="22">
        <v>178</v>
      </c>
      <c r="D17" s="23">
        <f t="shared" si="0"/>
        <v>693</v>
      </c>
    </row>
    <row r="18" spans="1:4" x14ac:dyDescent="0.15">
      <c r="A18" s="18" t="s">
        <v>32</v>
      </c>
      <c r="B18" s="22">
        <v>566</v>
      </c>
      <c r="C18" s="22">
        <v>293</v>
      </c>
      <c r="D18" s="23">
        <f t="shared" si="0"/>
        <v>859</v>
      </c>
    </row>
    <row r="19" spans="1:4" x14ac:dyDescent="0.15">
      <c r="A19" s="18" t="s">
        <v>20</v>
      </c>
      <c r="B19" s="22">
        <v>803</v>
      </c>
      <c r="C19" s="22">
        <v>402</v>
      </c>
      <c r="D19" s="23">
        <f t="shared" si="0"/>
        <v>1205</v>
      </c>
    </row>
    <row r="20" spans="1:4" x14ac:dyDescent="0.15">
      <c r="A20" s="18" t="s">
        <v>14</v>
      </c>
      <c r="B20" s="22">
        <v>443</v>
      </c>
      <c r="C20" s="22">
        <v>232</v>
      </c>
      <c r="D20" s="23">
        <f t="shared" si="0"/>
        <v>675</v>
      </c>
    </row>
    <row r="21" spans="1:4" x14ac:dyDescent="0.15">
      <c r="A21" s="18" t="s">
        <v>37</v>
      </c>
      <c r="B21" s="22">
        <v>21</v>
      </c>
      <c r="C21" s="22">
        <v>12</v>
      </c>
      <c r="D21" s="23">
        <f t="shared" si="0"/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D910-B74B-4AAA-A28F-8F6D150BA76D}">
  <dimension ref="A1:B19"/>
  <sheetViews>
    <sheetView workbookViewId="0">
      <selection activeCell="D35" sqref="D35"/>
    </sheetView>
  </sheetViews>
  <sheetFormatPr baseColWidth="10" defaultColWidth="8.83203125" defaultRowHeight="13" x14ac:dyDescent="0.15"/>
  <cols>
    <col min="1" max="1" width="24.1640625" bestFit="1" customWidth="1"/>
  </cols>
  <sheetData>
    <row r="1" spans="1:2" x14ac:dyDescent="0.15">
      <c r="A1" s="17" t="s">
        <v>596</v>
      </c>
      <c r="B1" s="16">
        <v>1860</v>
      </c>
    </row>
    <row r="2" spans="1:2" x14ac:dyDescent="0.15">
      <c r="A2" s="17" t="s">
        <v>597</v>
      </c>
      <c r="B2" s="16">
        <v>1750</v>
      </c>
    </row>
    <row r="3" spans="1:2" x14ac:dyDescent="0.15">
      <c r="A3" s="17" t="s">
        <v>598</v>
      </c>
      <c r="B3" s="16">
        <v>415</v>
      </c>
    </row>
    <row r="4" spans="1:2" x14ac:dyDescent="0.15">
      <c r="A4" s="17" t="s">
        <v>599</v>
      </c>
      <c r="B4" s="16">
        <v>2961</v>
      </c>
    </row>
    <row r="5" spans="1:2" x14ac:dyDescent="0.15">
      <c r="A5" s="17" t="s">
        <v>600</v>
      </c>
      <c r="B5" s="16">
        <v>216</v>
      </c>
    </row>
    <row r="6" spans="1:2" x14ac:dyDescent="0.15">
      <c r="A6" s="17" t="s">
        <v>39</v>
      </c>
      <c r="B6" s="16">
        <f>SUM(B1:B5)</f>
        <v>7202</v>
      </c>
    </row>
    <row r="7" spans="1:2" x14ac:dyDescent="0.15">
      <c r="A7" s="18" t="s">
        <v>12</v>
      </c>
      <c r="B7" s="16">
        <v>11739</v>
      </c>
    </row>
    <row r="8" spans="1:2" x14ac:dyDescent="0.15">
      <c r="A8" s="18" t="s">
        <v>27</v>
      </c>
      <c r="B8" s="16">
        <v>3028</v>
      </c>
    </row>
    <row r="9" spans="1:2" x14ac:dyDescent="0.15">
      <c r="A9" s="1" t="s">
        <v>25</v>
      </c>
      <c r="B9" s="16">
        <v>4470</v>
      </c>
    </row>
    <row r="10" spans="1:2" x14ac:dyDescent="0.15">
      <c r="A10" s="18" t="s">
        <v>22</v>
      </c>
      <c r="B10" s="16">
        <v>5252</v>
      </c>
    </row>
    <row r="11" spans="1:2" x14ac:dyDescent="0.15">
      <c r="A11" s="18" t="s">
        <v>16</v>
      </c>
      <c r="B11" s="16">
        <v>11119</v>
      </c>
    </row>
    <row r="12" spans="1:2" x14ac:dyDescent="0.15">
      <c r="A12" s="18" t="s">
        <v>21</v>
      </c>
      <c r="B12" s="16">
        <v>9427</v>
      </c>
    </row>
    <row r="13" spans="1:2" x14ac:dyDescent="0.15">
      <c r="A13" s="19" t="s">
        <v>28</v>
      </c>
      <c r="B13" s="16">
        <v>4344</v>
      </c>
    </row>
    <row r="14" spans="1:2" x14ac:dyDescent="0.15">
      <c r="A14" s="19" t="s">
        <v>29</v>
      </c>
      <c r="B14" s="16">
        <v>7522</v>
      </c>
    </row>
    <row r="15" spans="1:2" x14ac:dyDescent="0.15">
      <c r="A15" s="18" t="s">
        <v>19</v>
      </c>
      <c r="B15" s="16">
        <v>13728</v>
      </c>
    </row>
    <row r="16" spans="1:2" x14ac:dyDescent="0.15">
      <c r="A16" s="18" t="s">
        <v>32</v>
      </c>
      <c r="B16" s="16">
        <v>18811</v>
      </c>
    </row>
    <row r="17" spans="1:2" x14ac:dyDescent="0.15">
      <c r="A17" s="18" t="s">
        <v>20</v>
      </c>
      <c r="B17" s="16">
        <v>18173</v>
      </c>
    </row>
    <row r="18" spans="1:2" x14ac:dyDescent="0.15">
      <c r="A18" s="18" t="s">
        <v>14</v>
      </c>
      <c r="B18" s="16">
        <v>18373</v>
      </c>
    </row>
    <row r="19" spans="1:2" x14ac:dyDescent="0.15">
      <c r="A19" s="18" t="s">
        <v>37</v>
      </c>
      <c r="B19" s="16">
        <v>1839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D24D-D7B4-471A-A1A3-D0C4E452EB86}">
  <dimension ref="A1:D22"/>
  <sheetViews>
    <sheetView workbookViewId="0">
      <selection activeCell="D1" sqref="B1:D1"/>
    </sheetView>
  </sheetViews>
  <sheetFormatPr baseColWidth="10" defaultColWidth="8.83203125" defaultRowHeight="13" x14ac:dyDescent="0.15"/>
  <cols>
    <col min="1" max="1" width="51.5" bestFit="1" customWidth="1"/>
    <col min="2" max="2" width="9.5" bestFit="1" customWidth="1"/>
  </cols>
  <sheetData>
    <row r="1" spans="1:4" x14ac:dyDescent="0.15">
      <c r="B1" s="21" t="s">
        <v>607</v>
      </c>
      <c r="C1" s="21" t="s">
        <v>608</v>
      </c>
      <c r="D1" s="21" t="s">
        <v>609</v>
      </c>
    </row>
    <row r="2" spans="1:4" x14ac:dyDescent="0.15">
      <c r="A2" s="20" t="s">
        <v>610</v>
      </c>
      <c r="B2" s="24">
        <v>34010</v>
      </c>
      <c r="C2" s="24">
        <v>2885</v>
      </c>
      <c r="D2" s="26">
        <f>SUM(B2:C2)</f>
        <v>36895</v>
      </c>
    </row>
    <row r="3" spans="1:4" hidden="1" x14ac:dyDescent="0.15">
      <c r="A3" s="17" t="s">
        <v>611</v>
      </c>
      <c r="B3" s="24">
        <v>2</v>
      </c>
      <c r="D3" s="26">
        <f t="shared" ref="D3:D22" si="0">SUM(B3:C3)</f>
        <v>2</v>
      </c>
    </row>
    <row r="4" spans="1:4" hidden="1" x14ac:dyDescent="0.15">
      <c r="A4" s="17" t="s">
        <v>602</v>
      </c>
      <c r="B4" s="24">
        <v>183</v>
      </c>
      <c r="D4" s="26">
        <f t="shared" si="0"/>
        <v>183</v>
      </c>
    </row>
    <row r="5" spans="1:4" hidden="1" x14ac:dyDescent="0.15">
      <c r="A5" s="17" t="s">
        <v>603</v>
      </c>
      <c r="B5" s="24">
        <v>185</v>
      </c>
      <c r="D5" s="26">
        <f t="shared" si="0"/>
        <v>185</v>
      </c>
    </row>
    <row r="6" spans="1:4" hidden="1" x14ac:dyDescent="0.15">
      <c r="A6" s="17" t="s">
        <v>604</v>
      </c>
      <c r="B6" s="24">
        <v>71</v>
      </c>
      <c r="D6" s="26">
        <f t="shared" si="0"/>
        <v>71</v>
      </c>
    </row>
    <row r="7" spans="1:4" hidden="1" x14ac:dyDescent="0.15">
      <c r="A7" s="17" t="s">
        <v>605</v>
      </c>
      <c r="B7" s="24">
        <v>517</v>
      </c>
      <c r="D7" s="26">
        <f t="shared" si="0"/>
        <v>517</v>
      </c>
    </row>
    <row r="8" spans="1:4" hidden="1" x14ac:dyDescent="0.15">
      <c r="A8" s="17" t="s">
        <v>606</v>
      </c>
      <c r="B8" s="24">
        <v>13</v>
      </c>
      <c r="D8" s="26">
        <f t="shared" si="0"/>
        <v>13</v>
      </c>
    </row>
    <row r="9" spans="1:4" x14ac:dyDescent="0.15">
      <c r="A9" s="17" t="s">
        <v>39</v>
      </c>
      <c r="B9" s="24">
        <f>SUM(B2:B8)</f>
        <v>34981</v>
      </c>
      <c r="C9">
        <v>15</v>
      </c>
      <c r="D9" s="26">
        <f t="shared" si="0"/>
        <v>34996</v>
      </c>
    </row>
    <row r="10" spans="1:4" x14ac:dyDescent="0.15">
      <c r="A10" s="18" t="s">
        <v>12</v>
      </c>
      <c r="B10" s="24">
        <v>5713</v>
      </c>
      <c r="C10" s="24">
        <v>1127</v>
      </c>
      <c r="D10" s="26">
        <f t="shared" si="0"/>
        <v>6840</v>
      </c>
    </row>
    <row r="11" spans="1:4" x14ac:dyDescent="0.15">
      <c r="A11" s="18" t="s">
        <v>27</v>
      </c>
      <c r="B11" s="24">
        <v>930</v>
      </c>
      <c r="C11" s="24">
        <v>55</v>
      </c>
      <c r="D11" s="26">
        <f t="shared" si="0"/>
        <v>985</v>
      </c>
    </row>
    <row r="12" spans="1:4" x14ac:dyDescent="0.15">
      <c r="A12" s="1" t="s">
        <v>25</v>
      </c>
      <c r="B12" s="24">
        <v>1146</v>
      </c>
      <c r="C12" s="24">
        <v>57</v>
      </c>
      <c r="D12" s="26">
        <f t="shared" si="0"/>
        <v>1203</v>
      </c>
    </row>
    <row r="13" spans="1:4" x14ac:dyDescent="0.15">
      <c r="A13" s="18" t="s">
        <v>22</v>
      </c>
      <c r="B13" s="25">
        <v>1142</v>
      </c>
      <c r="C13" s="24">
        <v>88</v>
      </c>
      <c r="D13" s="26">
        <f t="shared" si="0"/>
        <v>1230</v>
      </c>
    </row>
    <row r="14" spans="1:4" x14ac:dyDescent="0.15">
      <c r="A14" s="18" t="s">
        <v>16</v>
      </c>
      <c r="B14" s="24">
        <v>2471</v>
      </c>
      <c r="C14" s="24">
        <v>150</v>
      </c>
      <c r="D14" s="26">
        <f t="shared" si="0"/>
        <v>2621</v>
      </c>
    </row>
    <row r="15" spans="1:4" x14ac:dyDescent="0.15">
      <c r="A15" s="18" t="s">
        <v>21</v>
      </c>
      <c r="B15" s="24">
        <v>2927</v>
      </c>
      <c r="C15" s="24">
        <v>300</v>
      </c>
      <c r="D15" s="26">
        <f t="shared" si="0"/>
        <v>3227</v>
      </c>
    </row>
    <row r="16" spans="1:4" x14ac:dyDescent="0.15">
      <c r="A16" s="19" t="s">
        <v>28</v>
      </c>
      <c r="B16" s="24">
        <v>1810</v>
      </c>
      <c r="C16" s="24">
        <v>54</v>
      </c>
      <c r="D16" s="26">
        <f t="shared" si="0"/>
        <v>1864</v>
      </c>
    </row>
    <row r="17" spans="1:4" x14ac:dyDescent="0.15">
      <c r="A17" s="19" t="s">
        <v>29</v>
      </c>
      <c r="B17" s="24">
        <v>1841</v>
      </c>
      <c r="C17" s="24">
        <v>87</v>
      </c>
      <c r="D17" s="26">
        <f t="shared" si="0"/>
        <v>1928</v>
      </c>
    </row>
    <row r="18" spans="1:4" x14ac:dyDescent="0.15">
      <c r="A18" s="18" t="s">
        <v>19</v>
      </c>
      <c r="B18" s="24">
        <v>3327</v>
      </c>
      <c r="C18" s="24">
        <v>97</v>
      </c>
      <c r="D18" s="26">
        <f t="shared" si="0"/>
        <v>3424</v>
      </c>
    </row>
    <row r="19" spans="1:4" x14ac:dyDescent="0.15">
      <c r="A19" s="18" t="s">
        <v>32</v>
      </c>
      <c r="B19" s="24">
        <v>3817</v>
      </c>
      <c r="C19" s="24">
        <v>196</v>
      </c>
      <c r="D19" s="26">
        <f t="shared" si="0"/>
        <v>4013</v>
      </c>
    </row>
    <row r="20" spans="1:4" x14ac:dyDescent="0.15">
      <c r="A20" s="18" t="s">
        <v>20</v>
      </c>
      <c r="B20" s="24">
        <v>4222</v>
      </c>
      <c r="C20" s="24">
        <v>272</v>
      </c>
      <c r="D20" s="26">
        <f t="shared" si="0"/>
        <v>4494</v>
      </c>
    </row>
    <row r="21" spans="1:4" x14ac:dyDescent="0.15">
      <c r="A21" s="18" t="s">
        <v>14</v>
      </c>
      <c r="B21" s="24">
        <v>3490</v>
      </c>
      <c r="C21" s="24">
        <v>372</v>
      </c>
      <c r="D21" s="26">
        <f t="shared" si="0"/>
        <v>3862</v>
      </c>
    </row>
    <row r="22" spans="1:4" x14ac:dyDescent="0.15">
      <c r="A22" s="18" t="s">
        <v>37</v>
      </c>
      <c r="B22" s="24">
        <v>203</v>
      </c>
      <c r="C22" s="24">
        <v>15</v>
      </c>
      <c r="D22" s="26">
        <f t="shared" si="0"/>
        <v>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41F5-608C-4E95-A23B-CEA8BFC83ECA}">
  <dimension ref="A1:D21"/>
  <sheetViews>
    <sheetView workbookViewId="0">
      <selection activeCell="C9" sqref="C9"/>
    </sheetView>
  </sheetViews>
  <sheetFormatPr baseColWidth="10" defaultColWidth="8.83203125" defaultRowHeight="13" x14ac:dyDescent="0.15"/>
  <cols>
    <col min="1" max="1" width="51.5" bestFit="1" customWidth="1"/>
  </cols>
  <sheetData>
    <row r="1" spans="1:4" x14ac:dyDescent="0.15">
      <c r="B1" s="21" t="s">
        <v>607</v>
      </c>
      <c r="C1" s="21" t="s">
        <v>608</v>
      </c>
      <c r="D1" s="21" t="s">
        <v>609</v>
      </c>
    </row>
    <row r="2" spans="1:4" x14ac:dyDescent="0.15">
      <c r="A2" s="17" t="s">
        <v>601</v>
      </c>
      <c r="B2" s="17">
        <v>73229</v>
      </c>
      <c r="C2" s="17">
        <v>2322</v>
      </c>
      <c r="D2">
        <f>SUM(B2:C2)</f>
        <v>75551</v>
      </c>
    </row>
    <row r="3" spans="1:4" x14ac:dyDescent="0.15">
      <c r="A3" s="17" t="s">
        <v>596</v>
      </c>
      <c r="B3" s="17">
        <v>596</v>
      </c>
      <c r="C3" s="17">
        <v>14</v>
      </c>
      <c r="D3">
        <f t="shared" ref="D3:D21" si="0">SUM(B3:C3)</f>
        <v>610</v>
      </c>
    </row>
    <row r="4" spans="1:4" x14ac:dyDescent="0.15">
      <c r="A4" s="17" t="s">
        <v>597</v>
      </c>
      <c r="B4" s="17">
        <v>565</v>
      </c>
      <c r="C4" s="17">
        <v>23</v>
      </c>
      <c r="D4">
        <f t="shared" si="0"/>
        <v>588</v>
      </c>
    </row>
    <row r="5" spans="1:4" x14ac:dyDescent="0.15">
      <c r="A5" s="17" t="s">
        <v>598</v>
      </c>
      <c r="B5" s="17">
        <v>98</v>
      </c>
      <c r="C5" s="17">
        <v>2</v>
      </c>
      <c r="D5">
        <f t="shared" si="0"/>
        <v>100</v>
      </c>
    </row>
    <row r="6" spans="1:4" x14ac:dyDescent="0.15">
      <c r="A6" s="17" t="s">
        <v>599</v>
      </c>
      <c r="B6" s="17">
        <v>1538</v>
      </c>
      <c r="C6" s="17">
        <v>6</v>
      </c>
      <c r="D6">
        <f t="shared" si="0"/>
        <v>1544</v>
      </c>
    </row>
    <row r="7" spans="1:4" x14ac:dyDescent="0.15">
      <c r="A7" s="17" t="s">
        <v>600</v>
      </c>
      <c r="B7" s="17">
        <v>59</v>
      </c>
      <c r="C7" s="17">
        <v>3</v>
      </c>
      <c r="D7">
        <f t="shared" si="0"/>
        <v>62</v>
      </c>
    </row>
    <row r="8" spans="1:4" x14ac:dyDescent="0.15">
      <c r="A8" s="17" t="s">
        <v>39</v>
      </c>
      <c r="B8" s="17">
        <f>SUM(B3:B7)</f>
        <v>2856</v>
      </c>
      <c r="C8" s="17">
        <f>SUM(C2:C7)</f>
        <v>2370</v>
      </c>
      <c r="D8">
        <f t="shared" si="0"/>
        <v>5226</v>
      </c>
    </row>
    <row r="9" spans="1:4" x14ac:dyDescent="0.15">
      <c r="A9" s="18" t="s">
        <v>12</v>
      </c>
      <c r="B9" s="17">
        <v>9830</v>
      </c>
      <c r="C9" s="17">
        <v>512</v>
      </c>
      <c r="D9">
        <f t="shared" si="0"/>
        <v>10342</v>
      </c>
    </row>
    <row r="10" spans="1:4" x14ac:dyDescent="0.15">
      <c r="A10" s="18" t="s">
        <v>27</v>
      </c>
      <c r="B10" s="17">
        <v>1796</v>
      </c>
      <c r="C10" s="17">
        <v>64</v>
      </c>
      <c r="D10">
        <f t="shared" si="0"/>
        <v>1860</v>
      </c>
    </row>
    <row r="11" spans="1:4" x14ac:dyDescent="0.15">
      <c r="A11" s="1" t="s">
        <v>25</v>
      </c>
      <c r="B11" s="17">
        <v>2309</v>
      </c>
      <c r="C11" s="17">
        <v>90</v>
      </c>
      <c r="D11">
        <f t="shared" si="0"/>
        <v>2399</v>
      </c>
    </row>
    <row r="12" spans="1:4" x14ac:dyDescent="0.15">
      <c r="A12" s="18" t="s">
        <v>22</v>
      </c>
      <c r="B12" s="17">
        <v>2216</v>
      </c>
      <c r="C12" s="17">
        <v>121</v>
      </c>
      <c r="D12">
        <f t="shared" si="0"/>
        <v>2337</v>
      </c>
    </row>
    <row r="13" spans="1:4" x14ac:dyDescent="0.15">
      <c r="A13" s="18" t="s">
        <v>16</v>
      </c>
      <c r="B13" s="17">
        <v>6000</v>
      </c>
      <c r="C13" s="17">
        <v>188</v>
      </c>
      <c r="D13">
        <f t="shared" si="0"/>
        <v>6188</v>
      </c>
    </row>
    <row r="14" spans="1:4" x14ac:dyDescent="0.15">
      <c r="A14" s="18" t="s">
        <v>21</v>
      </c>
      <c r="B14" s="17">
        <v>5527</v>
      </c>
      <c r="C14" s="17">
        <v>167</v>
      </c>
      <c r="D14">
        <f t="shared" si="0"/>
        <v>5694</v>
      </c>
    </row>
    <row r="15" spans="1:4" x14ac:dyDescent="0.15">
      <c r="A15" s="19" t="s">
        <v>28</v>
      </c>
      <c r="B15" s="17">
        <v>3674</v>
      </c>
      <c r="C15" s="17">
        <v>87</v>
      </c>
      <c r="D15">
        <f t="shared" si="0"/>
        <v>3761</v>
      </c>
    </row>
    <row r="16" spans="1:4" x14ac:dyDescent="0.15">
      <c r="A16" s="19" t="s">
        <v>29</v>
      </c>
      <c r="B16" s="17">
        <v>3878</v>
      </c>
      <c r="C16" s="17">
        <v>92</v>
      </c>
      <c r="D16">
        <f t="shared" si="0"/>
        <v>3970</v>
      </c>
    </row>
    <row r="17" spans="1:4" x14ac:dyDescent="0.15">
      <c r="A17" s="18" t="s">
        <v>19</v>
      </c>
      <c r="B17" s="17">
        <v>7335</v>
      </c>
      <c r="C17" s="17">
        <v>163</v>
      </c>
      <c r="D17">
        <f t="shared" si="0"/>
        <v>7498</v>
      </c>
    </row>
    <row r="18" spans="1:4" x14ac:dyDescent="0.15">
      <c r="A18" s="18" t="s">
        <v>32</v>
      </c>
      <c r="B18" s="17">
        <v>9224</v>
      </c>
      <c r="C18" s="17">
        <v>206</v>
      </c>
      <c r="D18">
        <f t="shared" si="0"/>
        <v>9430</v>
      </c>
    </row>
    <row r="19" spans="1:4" x14ac:dyDescent="0.15">
      <c r="A19" s="18" t="s">
        <v>20</v>
      </c>
      <c r="B19" s="17">
        <v>9743</v>
      </c>
      <c r="C19" s="17">
        <v>299</v>
      </c>
      <c r="D19">
        <f t="shared" si="0"/>
        <v>10042</v>
      </c>
    </row>
    <row r="20" spans="1:4" x14ac:dyDescent="0.15">
      <c r="A20" s="18" t="s">
        <v>14</v>
      </c>
      <c r="B20" s="17">
        <v>8291</v>
      </c>
      <c r="C20" s="17">
        <v>274</v>
      </c>
      <c r="D20">
        <f t="shared" si="0"/>
        <v>8565</v>
      </c>
    </row>
    <row r="21" spans="1:4" x14ac:dyDescent="0.15">
      <c r="A21" s="18" t="s">
        <v>37</v>
      </c>
      <c r="B21" s="17">
        <v>550</v>
      </c>
      <c r="C21" s="17">
        <v>10</v>
      </c>
      <c r="D21">
        <f t="shared" si="0"/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nb_practioners</vt:lpstr>
      <vt:lpstr>Feuille 1</vt:lpstr>
      <vt:lpstr>non-doctor</vt:lpstr>
      <vt:lpstr>psychologists</vt:lpstr>
      <vt:lpstr>midwives</vt:lpstr>
      <vt:lpstr>nurse</vt:lpstr>
      <vt:lpstr>dentists</vt:lpstr>
      <vt:lpstr>Physiotherapists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WILMET Vincent</cp:lastModifiedBy>
  <dcterms:modified xsi:type="dcterms:W3CDTF">2022-06-13T07:05:09Z</dcterms:modified>
</cp:coreProperties>
</file>