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Analysis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QD2f2cQg/vq3YYKZauNE2U5fb3U0IMfpgcusVXEc/j4="/>
    </ext>
  </extLst>
</workbook>
</file>

<file path=xl/sharedStrings.xml><?xml version="1.0" encoding="utf-8"?>
<sst xmlns="http://schemas.openxmlformats.org/spreadsheetml/2006/main" count="47" uniqueCount="42">
  <si>
    <t>Financial Analysis for SmartCargo (C07)</t>
  </si>
  <si>
    <t>Created by: Vincenzo Esposito - Nicola Tortora</t>
  </si>
  <si>
    <t>Date: 05/11/2023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</si>
  <si>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</si>
  <si>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</si>
  <si>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</si>
  <si>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</si>
  <si>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</si>
  <si>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</si>
  <si>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</si>
  <si>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</si>
  <si>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</si>
  <si>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</si>
  <si>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</si>
  <si>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</si>
  <si>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</si>
  <si>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2</t>
  </si>
  <si>
    <t>Assumptions - Costs</t>
  </si>
  <si>
    <t>I Project Managers verranno pagati 35€/h</t>
  </si>
  <si>
    <t>I Team Members verranno pagati 25€/h</t>
  </si>
  <si>
    <t>I Security Members verranno pagati 30€/h</t>
  </si>
  <si>
    <t>Costi di abbonamento di 100TB in cloud per la gestione e immagazzinamento dei dati, stimate per 6,000€/anno</t>
  </si>
  <si>
    <t xml:space="preserve">Costi di potenziamento dell'infrastruttura di rete, stimate per circa 10,000€ </t>
  </si>
  <si>
    <t>Costi di manutenzione del software, stimata 27,000€/anno:</t>
  </si>
  <si>
    <t>Impiego delle risorse stimate per la manutenzione 1° anno, stimata per il 70%</t>
  </si>
  <si>
    <t>Impiego delle risorse stimate per la manutenzione 2° anno, stimata per il 80%</t>
  </si>
  <si>
    <t>Impiego delle risorse stimate per la manutenzione 3° anno, stimata per il 100%</t>
  </si>
  <si>
    <t>Assumptions - Benefits</t>
  </si>
  <si>
    <t>Ottimizzazione del personale di sicurezza del 10%</t>
  </si>
  <si>
    <t>Incremento stimato del 10% annuo degli ingressi di camion nel porto</t>
  </si>
  <si>
    <t>Sovvenzioni Governative per l'impiego di tecnologie avanzate volte a migliorare la sicurezza e l'efficienza del porto, considerando una percentuale del 30% dell'importo assegnato per la realizzazione del progetto, pari a 45,000€ ripartite in 3 anni.</t>
  </si>
  <si>
    <t xml:space="preserve">Ricavi stimati del 75% per il 1° anno di esercizio del sistema + risparmio annuale sul ridimensionamento di n1 impiegato della sicurezza </t>
  </si>
  <si>
    <t xml:space="preserve">Ricavi stimati del 90% per il 2° anno di esercizio del sistema + risparmio annuale sul ridimensionamento di n1 impiegato della sicurezza </t>
  </si>
  <si>
    <t xml:space="preserve">Ricavi stimati del 100% per il 3° anno di esercizio del sistema + risparmio annuale sul ridimensionamento di n2 impiegato della sicurezza </t>
  </si>
  <si>
    <t>Stipendio per 2 Project Manager</t>
  </si>
  <si>
    <t xml:space="preserve"> </t>
  </si>
  <si>
    <t>Stipendio per 6 Team Member</t>
  </si>
  <si>
    <t xml:space="preserve">Stipendio per 2 Security Member </t>
  </si>
  <si>
    <t>Costi di manutenzione, stimato per il 20%/anno del costo di sviluppo</t>
  </si>
  <si>
    <t>Costi di abbonamento database in Cloud, stimato per 6000€/anno</t>
  </si>
  <si>
    <t>Costi di potenziamento dell'infrastruttura di rete, stimato per 10000€</t>
  </si>
  <si>
    <t>Sovvenzioni Governative per l'impiego di tecnologie avanzate per aumentare la sicurezza e l'efficienza del porto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</si>
</sst>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-* #,##0.00\ &quot;€&quot;_-;\-* #,##0.00\ &quot;€&quot;_-;_-* &quot;-&quot;??\ &quot;€&quot;_-;_-@"/>
    <numFmt numFmtId="166" formatCode="#,##0.00\ &quot;€&quot;"/>
  </numFmts>
  <fonts count="8">
    <font>
      <sz val="10.0"/>
      <color rgb="FF000000"/>
      <name val="Calibri"/>
      <scheme val="minor"/>
    </font>
    <font>
      <b/>
      <sz val="18.0"/>
      <color theme="1"/>
      <name val="Arial"/>
    </font>
    <font>
      <b/>
      <sz val="12.0"/>
      <color theme="1"/>
      <name val="Arial"/>
    </font>
    <font>
      <sz val="12.0"/>
      <color theme="1"/>
      <name val="New york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B05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6" numFmtId="10" xfId="0" applyFont="1" applyNumberFormat="1"/>
    <xf borderId="0" fillId="0" fontId="5" numFmtId="9" xfId="0" applyFont="1" applyNumberFormat="1"/>
    <xf borderId="0" fillId="0" fontId="7" numFmtId="0" xfId="0" applyFont="1"/>
    <xf borderId="0" fillId="0" fontId="6" numFmtId="0" xfId="0" applyFont="1"/>
    <xf borderId="0" fillId="0" fontId="6" numFmtId="3" xfId="0" applyFont="1" applyNumberFormat="1"/>
    <xf borderId="0" fillId="0" fontId="4" numFmtId="2" xfId="0" applyFont="1" applyNumberFormat="1"/>
    <xf borderId="0" fillId="0" fontId="5" numFmtId="164" xfId="0" applyFont="1" applyNumberFormat="1"/>
    <xf borderId="0" fillId="0" fontId="6" numFmtId="37" xfId="0" applyFont="1" applyNumberFormat="1"/>
    <xf borderId="0" fillId="0" fontId="4" numFmtId="16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center"/>
    </xf>
    <xf borderId="0" fillId="0" fontId="4" numFmtId="165" xfId="0" applyFont="1" applyNumberFormat="1"/>
    <xf borderId="0" fillId="0" fontId="5" numFmtId="166" xfId="0" applyFont="1" applyNumberFormat="1"/>
    <xf borderId="0" fillId="0" fontId="5" numFmtId="165" xfId="0" applyFont="1" applyNumberFormat="1"/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16</xdr:row>
      <xdr:rowOff>66675</xdr:rowOff>
    </xdr:from>
    <xdr:ext cx="276225" cy="38100"/>
    <xdr:grpSp>
      <xdr:nvGrpSpPr>
        <xdr:cNvPr id="2" name="Shape 2"/>
        <xdr:cNvGrpSpPr/>
      </xdr:nvGrpSpPr>
      <xdr:grpSpPr>
        <a:xfrm>
          <a:off x="5207888" y="3780000"/>
          <a:ext cx="276225" cy="0"/>
          <a:chOff x="5207888" y="3780000"/>
          <a:chExt cx="276225" cy="0"/>
        </a:xfrm>
      </xdr:grpSpPr>
      <xdr:cxnSp>
        <xdr:nvCxnSpPr>
          <xdr:cNvPr id="3" name="Shape 3"/>
          <xdr:cNvCxnSpPr/>
        </xdr:nvCxnSpPr>
        <xdr:spPr>
          <a:xfrm rot="10800000">
            <a:off x="5207888" y="3780000"/>
            <a:ext cx="2762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381000</xdr:colOff>
      <xdr:row>18</xdr:row>
      <xdr:rowOff>38100</xdr:rowOff>
    </xdr:from>
    <xdr:ext cx="38100" cy="285750"/>
    <xdr:grpSp>
      <xdr:nvGrpSpPr>
        <xdr:cNvPr id="2" name="Shape 2"/>
        <xdr:cNvGrpSpPr/>
      </xdr:nvGrpSpPr>
      <xdr:grpSpPr>
        <a:xfrm>
          <a:off x="5346000" y="3637125"/>
          <a:ext cx="0" cy="285750"/>
          <a:chOff x="5346000" y="3637125"/>
          <a:chExt cx="0" cy="285750"/>
        </a:xfrm>
      </xdr:grpSpPr>
      <xdr:cxnSp>
        <xdr:nvCxnSpPr>
          <xdr:cNvPr id="4" name="Shape 4"/>
          <xdr:cNvCxnSpPr/>
        </xdr:nvCxnSpPr>
        <xdr:spPr>
          <a:xfrm rot="10800000">
            <a:off x="5346000" y="3637125"/>
            <a:ext cx="0" cy="28575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352425</xdr:colOff>
      <xdr:row>19</xdr:row>
      <xdr:rowOff>66675</xdr:rowOff>
    </xdr:from>
    <xdr:ext cx="2019300" cy="38100"/>
    <xdr:grpSp>
      <xdr:nvGrpSpPr>
        <xdr:cNvPr id="2" name="Shape 2"/>
        <xdr:cNvGrpSpPr/>
      </xdr:nvGrpSpPr>
      <xdr:grpSpPr>
        <a:xfrm>
          <a:off x="4336350" y="3780000"/>
          <a:ext cx="2019300" cy="0"/>
          <a:chOff x="4336350" y="3780000"/>
          <a:chExt cx="2019300" cy="0"/>
        </a:xfrm>
      </xdr:grpSpPr>
      <xdr:cxnSp>
        <xdr:nvCxnSpPr>
          <xdr:cNvPr id="5" name="Shape 5"/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17.29"/>
    <col customWidth="1" min="3" max="3" width="11.29"/>
    <col customWidth="1" min="4" max="4" width="9.86"/>
    <col customWidth="1" min="5" max="5" width="10.29"/>
    <col customWidth="1" min="6" max="6" width="12.0"/>
    <col customWidth="1" min="7" max="7" width="14.29"/>
    <col customWidth="1" min="8" max="9" width="8.86"/>
    <col customWidth="1" min="10" max="10" width="10.86"/>
    <col customWidth="1" min="11" max="26" width="8.86"/>
  </cols>
  <sheetData>
    <row r="1" ht="12.75" customHeight="1">
      <c r="A1" s="1" t="s">
        <v>0</v>
      </c>
      <c r="I1" s="2"/>
      <c r="J1" s="2"/>
    </row>
    <row r="2" ht="12.75" customHeight="1">
      <c r="A2" s="3" t="s">
        <v>1</v>
      </c>
      <c r="B2" s="3"/>
      <c r="C2" s="3" t="s">
        <v>2</v>
      </c>
      <c r="D2" s="1"/>
      <c r="E2" s="1"/>
      <c r="F2" s="1"/>
      <c r="G2" s="1"/>
    </row>
    <row r="3" ht="30.0" customHeight="1">
      <c r="A3" s="4"/>
      <c r="B3" s="4"/>
      <c r="C3" s="4"/>
      <c r="D3" s="4"/>
      <c r="E3" s="4"/>
      <c r="F3" s="4"/>
      <c r="G3" s="4"/>
    </row>
    <row r="4" ht="12.75" customHeight="1">
      <c r="A4" s="5"/>
      <c r="B4" s="5"/>
      <c r="C4" s="5"/>
      <c r="D4" s="5"/>
      <c r="E4" s="5"/>
      <c r="F4" s="5"/>
      <c r="G4" s="5"/>
    </row>
    <row r="5" ht="12.75" customHeight="1">
      <c r="A5" s="6" t="s">
        <v>3</v>
      </c>
      <c r="B5" s="7">
        <v>0.08</v>
      </c>
    </row>
    <row r="6" ht="12.75" customHeight="1">
      <c r="A6" s="6"/>
      <c r="B6" s="8"/>
    </row>
    <row r="7" ht="12.75" customHeight="1">
      <c r="A7" s="9" t="s">
        <v>4</v>
      </c>
      <c r="D7" s="6" t="s">
        <v>5</v>
      </c>
      <c r="F7" s="6"/>
    </row>
    <row r="8" ht="12.75" customHeight="1">
      <c r="B8" s="10">
        <v>0.0</v>
      </c>
      <c r="C8" s="10">
        <v>1.0</v>
      </c>
      <c r="D8" s="10">
        <v>2.0</v>
      </c>
      <c r="E8" s="10">
        <v>3.0</v>
      </c>
      <c r="F8" s="6" t="s">
        <v>6</v>
      </c>
    </row>
    <row r="9" ht="12.75" customHeight="1">
      <c r="A9" s="9" t="s">
        <v>7</v>
      </c>
      <c r="B9" s="11">
        <v>150000.0</v>
      </c>
      <c r="C9" s="11">
        <v>25000.0</v>
      </c>
      <c r="D9" s="11">
        <v>28000.0</v>
      </c>
      <c r="E9" s="11">
        <v>33000.0</v>
      </c>
    </row>
    <row r="10" ht="12.75" customHeight="1">
      <c r="A10" s="9" t="s">
        <v>8</v>
      </c>
      <c r="B10" s="12">
        <f t="shared" ref="B10:E10" si="1">ROUND(1/(1+$B$5)^B$8,2)</f>
        <v>1</v>
      </c>
      <c r="C10" s="12">
        <f t="shared" si="1"/>
        <v>0.93</v>
      </c>
      <c r="D10" s="12">
        <f t="shared" si="1"/>
        <v>0.86</v>
      </c>
      <c r="E10" s="12">
        <f t="shared" si="1"/>
        <v>0.79</v>
      </c>
    </row>
    <row r="11" ht="12.75" customHeight="1">
      <c r="A11" s="6" t="s">
        <v>9</v>
      </c>
      <c r="B11" s="13">
        <f t="shared" ref="B11:E11" si="2">B9*B10</f>
        <v>150000</v>
      </c>
      <c r="C11" s="13">
        <f t="shared" si="2"/>
        <v>23250</v>
      </c>
      <c r="D11" s="13">
        <f t="shared" si="2"/>
        <v>24080</v>
      </c>
      <c r="E11" s="13">
        <f t="shared" si="2"/>
        <v>26070</v>
      </c>
      <c r="F11" s="13">
        <f>SUM(B11:E11)</f>
        <v>223400</v>
      </c>
    </row>
    <row r="12" ht="12.75" customHeight="1"/>
    <row r="13" ht="12.75" customHeight="1">
      <c r="A13" s="9" t="s">
        <v>10</v>
      </c>
      <c r="B13" s="14">
        <v>0.0</v>
      </c>
      <c r="C13" s="14">
        <v>177000.0</v>
      </c>
      <c r="D13" s="14">
        <v>207000.0</v>
      </c>
      <c r="E13" s="14">
        <v>243000.0</v>
      </c>
    </row>
    <row r="14" ht="12.75" customHeight="1">
      <c r="A14" s="9" t="s">
        <v>8</v>
      </c>
      <c r="B14" s="12">
        <f t="shared" ref="B14:E14" si="3">ROUND(1/(1+$B$5)^B$8,2)</f>
        <v>1</v>
      </c>
      <c r="C14" s="12">
        <f t="shared" si="3"/>
        <v>0.93</v>
      </c>
      <c r="D14" s="12">
        <f t="shared" si="3"/>
        <v>0.86</v>
      </c>
      <c r="E14" s="12">
        <f t="shared" si="3"/>
        <v>0.79</v>
      </c>
    </row>
    <row r="15" ht="12.75" customHeight="1">
      <c r="A15" s="6" t="s">
        <v>11</v>
      </c>
      <c r="B15" s="13">
        <f t="shared" ref="B15:E15" si="4">B13*B14</f>
        <v>0</v>
      </c>
      <c r="C15" s="13">
        <f t="shared" si="4"/>
        <v>164610</v>
      </c>
      <c r="D15" s="13">
        <f t="shared" si="4"/>
        <v>178020</v>
      </c>
      <c r="E15" s="13">
        <f t="shared" si="4"/>
        <v>191970</v>
      </c>
      <c r="F15" s="13">
        <f>SUM(B15:E15)</f>
        <v>534600</v>
      </c>
    </row>
    <row r="16" ht="12.75" customHeight="1"/>
    <row r="17" ht="12.75" customHeight="1">
      <c r="A17" s="9" t="s">
        <v>12</v>
      </c>
      <c r="B17" s="15">
        <f t="shared" ref="B17:F17" si="5">B15-B11</f>
        <v>-150000</v>
      </c>
      <c r="C17" s="15">
        <f t="shared" si="5"/>
        <v>141360</v>
      </c>
      <c r="D17" s="15">
        <f t="shared" si="5"/>
        <v>153940</v>
      </c>
      <c r="E17" s="15">
        <f t="shared" si="5"/>
        <v>165900</v>
      </c>
      <c r="F17" s="13">
        <f t="shared" si="5"/>
        <v>311200</v>
      </c>
      <c r="G17" s="16" t="s">
        <v>13</v>
      </c>
    </row>
    <row r="18" ht="12.75" customHeight="1">
      <c r="A18" s="9" t="s">
        <v>14</v>
      </c>
      <c r="B18" s="15">
        <f>B17</f>
        <v>-150000</v>
      </c>
      <c r="C18" s="15">
        <f t="shared" ref="C18:E18" si="6">B18+C17</f>
        <v>-8640</v>
      </c>
      <c r="D18" s="15">
        <f t="shared" si="6"/>
        <v>145300</v>
      </c>
      <c r="E18" s="15">
        <f t="shared" si="6"/>
        <v>311200</v>
      </c>
    </row>
    <row r="19" ht="12.75" customHeight="1"/>
    <row r="20" ht="12.75" customHeight="1">
      <c r="A20" s="6" t="s">
        <v>15</v>
      </c>
      <c r="B20" s="8">
        <f>(F15-F11)/F11</f>
        <v>1.39301701</v>
      </c>
    </row>
    <row r="21" ht="12.75" customHeight="1">
      <c r="B21" s="17" t="s">
        <v>16</v>
      </c>
    </row>
    <row r="22" ht="12.75" customHeight="1">
      <c r="A22" s="6" t="s">
        <v>17</v>
      </c>
    </row>
    <row r="23" ht="12.75" customHeight="1">
      <c r="A23" s="18" t="s">
        <v>18</v>
      </c>
    </row>
    <row r="24" ht="12.75" customHeight="1">
      <c r="A24" s="18" t="s">
        <v>19</v>
      </c>
      <c r="B24" s="18"/>
      <c r="C24" s="18"/>
    </row>
    <row r="25" ht="12.75" customHeight="1">
      <c r="A25" s="18" t="s">
        <v>20</v>
      </c>
      <c r="C25" s="18"/>
    </row>
    <row r="26" ht="12.75" customHeight="1">
      <c r="A26" s="18" t="s">
        <v>21</v>
      </c>
    </row>
    <row r="27" ht="12.0" customHeight="1">
      <c r="A27" s="19" t="s">
        <v>22</v>
      </c>
    </row>
    <row r="28" ht="12.75" customHeight="1">
      <c r="A28" s="18" t="s">
        <v>23</v>
      </c>
    </row>
    <row r="29" ht="12.75" customHeight="1">
      <c r="A29" s="18" t="s">
        <v>24</v>
      </c>
    </row>
    <row r="30" ht="12.75" customHeight="1">
      <c r="A30" s="18" t="s">
        <v>25</v>
      </c>
    </row>
    <row r="31" ht="12.75" customHeight="1">
      <c r="A31" s="18" t="s">
        <v>26</v>
      </c>
    </row>
    <row r="32" ht="12.75" customHeight="1"/>
    <row r="33" ht="12.75" customHeight="1">
      <c r="A33" s="6" t="s">
        <v>27</v>
      </c>
    </row>
    <row r="34" ht="12.75" customHeight="1">
      <c r="A34" s="18" t="s">
        <v>28</v>
      </c>
    </row>
    <row r="35" ht="12.75" customHeight="1">
      <c r="A35" s="18" t="s">
        <v>29</v>
      </c>
    </row>
    <row r="36" ht="25.5" customHeight="1">
      <c r="A36" s="5" t="s">
        <v>30</v>
      </c>
    </row>
    <row r="37" ht="12.75" customHeight="1">
      <c r="A37" s="18" t="s">
        <v>31</v>
      </c>
    </row>
    <row r="38" ht="12.75" customHeight="1">
      <c r="A38" s="18" t="s">
        <v>32</v>
      </c>
    </row>
    <row r="39" ht="12.75" customHeight="1">
      <c r="A39" s="18" t="s">
        <v>33</v>
      </c>
    </row>
    <row r="40" ht="12.75" customHeight="1">
      <c r="A40" s="18"/>
    </row>
    <row r="41" ht="12.75" customHeight="1"/>
    <row r="42" ht="12.75" customHeight="1"/>
    <row r="43" ht="12.75" customHeight="1">
      <c r="A43" s="18"/>
    </row>
    <row r="44" ht="12.75" customHeight="1"/>
    <row r="45" ht="12.75" customHeight="1">
      <c r="A45" s="6" t="s">
        <v>7</v>
      </c>
      <c r="B45" s="18"/>
      <c r="C45" s="18"/>
    </row>
    <row r="46" ht="12.75" customHeight="1">
      <c r="A46" s="18" t="s">
        <v>34</v>
      </c>
      <c r="B46" s="18"/>
      <c r="C46" s="18" t="s">
        <v>35</v>
      </c>
      <c r="G46" s="20">
        <f>(35*480)*2</f>
        <v>33600</v>
      </c>
    </row>
    <row r="47" ht="12.75" customHeight="1">
      <c r="A47" s="18" t="s">
        <v>36</v>
      </c>
      <c r="G47" s="20">
        <f>(25*480)*6</f>
        <v>72000</v>
      </c>
    </row>
    <row r="48" ht="12.75" customHeight="1">
      <c r="A48" s="18" t="s">
        <v>37</v>
      </c>
      <c r="G48" s="21">
        <f>(30*480)*2</f>
        <v>28800</v>
      </c>
    </row>
    <row r="49" ht="12.75" customHeight="1">
      <c r="A49" s="18" t="s">
        <v>38</v>
      </c>
      <c r="G49" s="21">
        <f>(G46+G47+G48)*0.2</f>
        <v>26880</v>
      </c>
    </row>
    <row r="50" ht="12.75" customHeight="1">
      <c r="A50" s="18" t="s">
        <v>39</v>
      </c>
      <c r="G50" s="21">
        <f>(5*100)*12</f>
        <v>6000</v>
      </c>
    </row>
    <row r="51" ht="12.75" customHeight="1">
      <c r="A51" s="18" t="s">
        <v>40</v>
      </c>
      <c r="G51" s="21">
        <v>10000.0</v>
      </c>
    </row>
    <row r="52" ht="12.75" customHeight="1">
      <c r="G52" s="22">
        <f>G46+G47+G49+G48+G50+G51</f>
        <v>177280</v>
      </c>
    </row>
    <row r="53" ht="12.75" customHeight="1"/>
    <row r="54" ht="12.75" customHeight="1">
      <c r="A54" s="6" t="s">
        <v>10</v>
      </c>
    </row>
    <row r="55" ht="12.75" customHeight="1">
      <c r="A55" s="18" t="s">
        <v>28</v>
      </c>
      <c r="B55" s="18"/>
      <c r="C55" s="18"/>
      <c r="D55" s="18"/>
      <c r="E55" s="18"/>
      <c r="G55" s="21">
        <f>12*(40*1400)*0.1</f>
        <v>67200</v>
      </c>
    </row>
    <row r="56" ht="12.75" customHeight="1">
      <c r="A56" s="18" t="s">
        <v>29</v>
      </c>
      <c r="B56" s="18"/>
      <c r="C56" s="18"/>
      <c r="G56" s="21">
        <f>540*360</f>
        <v>194400</v>
      </c>
    </row>
    <row r="57" ht="12.75" customHeight="1">
      <c r="A57" s="18" t="s">
        <v>41</v>
      </c>
      <c r="G57" s="21">
        <f>150000*0.3</f>
        <v>45000</v>
      </c>
    </row>
    <row r="58" ht="12.75" customHeight="1">
      <c r="G58" s="23">
        <f>G55+G56+G57</f>
        <v>306600</v>
      </c>
    </row>
    <row r="59" ht="12.75" customHeight="1"/>
    <row r="60" ht="12.75" customHeight="1">
      <c r="J60" s="24"/>
    </row>
    <row r="61" ht="12.75" customHeight="1">
      <c r="A61" s="6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H1"/>
    <mergeCell ref="B21:D21"/>
    <mergeCell ref="A36:G36"/>
  </mergeCells>
  <printOptions gridLines="1"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2003-02-20T16:30:31Z</dcterms:created>
  <dc:creator>IT Department</dc:creator>
</cp:coreProperties>
</file>