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s\Desktop\ProgettoBD\Suddivisioni\Parte II\"/>
    </mc:Choice>
  </mc:AlternateContent>
  <xr:revisionPtr revIDLastSave="0" documentId="13_ncr:1_{7CA3315C-0E62-4143-B3F7-3857D6448639}" xr6:coauthVersionLast="44" xr6:coauthVersionMax="44" xr10:uidLastSave="{00000000-0000-0000-0000-000000000000}"/>
  <bookViews>
    <workbookView xWindow="-120" yWindow="-120" windowWidth="20730" windowHeight="11160" xr2:uid="{A87D96D3-0595-43B7-8452-8F9242A5151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9" i="1" l="1"/>
  <c r="B128" i="1"/>
  <c r="C66" i="1"/>
  <c r="C65" i="1"/>
  <c r="C63" i="1"/>
  <c r="C62" i="1"/>
  <c r="C50" i="1"/>
  <c r="C49" i="1"/>
  <c r="C53" i="1"/>
  <c r="C52" i="1"/>
  <c r="B86" i="1" l="1"/>
  <c r="B85" i="1"/>
  <c r="C23" i="1"/>
  <c r="C19" i="1"/>
  <c r="C15" i="1"/>
  <c r="C16" i="1" s="1"/>
  <c r="C14" i="1"/>
  <c r="C13" i="1"/>
  <c r="C12" i="1"/>
  <c r="C5" i="1"/>
  <c r="C8" i="1"/>
  <c r="C24" i="1" l="1"/>
  <c r="C114" i="1"/>
  <c r="C113" i="1"/>
  <c r="C110" i="1"/>
  <c r="B82" i="1"/>
  <c r="C118" i="1"/>
  <c r="C17" i="1"/>
  <c r="C70" i="1"/>
  <c r="C76" i="1"/>
  <c r="C22" i="1"/>
  <c r="C7" i="1"/>
  <c r="C11" i="1"/>
  <c r="C30" i="1"/>
  <c r="C128" i="1" s="1"/>
  <c r="C10" i="1"/>
  <c r="C21" i="1"/>
  <c r="C18" i="1"/>
  <c r="C112" i="1" l="1"/>
  <c r="C120" i="1"/>
  <c r="C25" i="1"/>
  <c r="C121" i="1" s="1"/>
  <c r="C122" i="1"/>
  <c r="C111" i="1"/>
  <c r="B130" i="1" s="1"/>
  <c r="C130" i="1" s="1"/>
  <c r="C119" i="1"/>
  <c r="C85" i="1"/>
  <c r="C78" i="1"/>
  <c r="C72" i="1"/>
  <c r="C71" i="1"/>
  <c r="B87" i="1" s="1"/>
  <c r="C87" i="1" s="1"/>
  <c r="C77" i="1"/>
  <c r="B88" i="1" s="1"/>
  <c r="C88" i="1" s="1"/>
  <c r="C20" i="1"/>
  <c r="C31" i="1"/>
  <c r="B131" i="1" l="1"/>
  <c r="C131" i="1" s="1"/>
  <c r="C86" i="1"/>
  <c r="C129" i="1"/>
  <c r="B134" i="1" s="1"/>
  <c r="B91" i="1"/>
</calcChain>
</file>

<file path=xl/sharedStrings.xml><?xml version="1.0" encoding="utf-8"?>
<sst xmlns="http://schemas.openxmlformats.org/spreadsheetml/2006/main" count="275" uniqueCount="63">
  <si>
    <t>CORSO</t>
  </si>
  <si>
    <t>STRUTTURA</t>
  </si>
  <si>
    <t>CENTRO</t>
  </si>
  <si>
    <t>ATTIVITA'</t>
  </si>
  <si>
    <t>SVOLGIMENTO</t>
  </si>
  <si>
    <t>PRENOTAZIONE</t>
  </si>
  <si>
    <t>DIPENDENTE</t>
  </si>
  <si>
    <t>SALA</t>
  </si>
  <si>
    <t>CAMPO</t>
  </si>
  <si>
    <t>SEGRTARIO</t>
  </si>
  <si>
    <t>RESPONSABILE</t>
  </si>
  <si>
    <t>ISTRUTTORE</t>
  </si>
  <si>
    <t>SPECIALIZZATO</t>
  </si>
  <si>
    <t>DISPONE</t>
  </si>
  <si>
    <t>IMPEGA</t>
  </si>
  <si>
    <t>RICONOSCE</t>
  </si>
  <si>
    <t>PREVEDE</t>
  </si>
  <si>
    <t>COINVOLGE</t>
  </si>
  <si>
    <t>PRESIEDE</t>
  </si>
  <si>
    <t>DIRIGE</t>
  </si>
  <si>
    <t>EFFETTUA</t>
  </si>
  <si>
    <t>E</t>
  </si>
  <si>
    <t>R</t>
  </si>
  <si>
    <t>SE</t>
  </si>
  <si>
    <t>GIORNI LAVORATIVI</t>
  </si>
  <si>
    <t>STORICO ANNI</t>
  </si>
  <si>
    <t>OPERAZIONE 1</t>
  </si>
  <si>
    <t>IN</t>
  </si>
  <si>
    <t>OPERAZIONE 2</t>
  </si>
  <si>
    <t>ANNO</t>
  </si>
  <si>
    <t>OPERAZIONE 3</t>
  </si>
  <si>
    <t>B</t>
  </si>
  <si>
    <t>OPERAZIONE 4</t>
  </si>
  <si>
    <t>OP1</t>
  </si>
  <si>
    <t>S</t>
  </si>
  <si>
    <t>L</t>
  </si>
  <si>
    <t>IMPEGNA</t>
  </si>
  <si>
    <t>OP2</t>
  </si>
  <si>
    <t>CON RIDONDANZA</t>
  </si>
  <si>
    <t>UTILIZZA</t>
  </si>
  <si>
    <t>OP3</t>
  </si>
  <si>
    <t>OP4</t>
  </si>
  <si>
    <t>TAVOLE DEGLI ACCESSI</t>
  </si>
  <si>
    <t>SENZA RIDONDANZA</t>
  </si>
  <si>
    <t>CALCOLO SPAZIO SUL DISCO</t>
  </si>
  <si>
    <t>BYTE</t>
  </si>
  <si>
    <t>Peso Attributi Ridondanti:</t>
  </si>
  <si>
    <t>Accessi/Anno</t>
  </si>
  <si>
    <t>TOTALE:</t>
  </si>
  <si>
    <t>TAVOLA DEI VOLUMI</t>
  </si>
  <si>
    <t>TAVOLA DELLE OPERAZIONI</t>
  </si>
  <si>
    <t>DATI UTILI PER IL CALCOLO DI LAVORO</t>
  </si>
  <si>
    <t>Concetto</t>
  </si>
  <si>
    <t>Tipo</t>
  </si>
  <si>
    <t>Volume</t>
  </si>
  <si>
    <t>Operazione</t>
  </si>
  <si>
    <t>Frequenza</t>
  </si>
  <si>
    <t>Costrutto</t>
  </si>
  <si>
    <t>Accesso</t>
  </si>
  <si>
    <t>Tipo Accesso</t>
  </si>
  <si>
    <t xml:space="preserve"> Operazione</t>
  </si>
  <si>
    <t>Peso singolo accesso</t>
  </si>
  <si>
    <t>Peso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</si>
</sst>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e" xfId="0" builtinId="0"/>
  </cellStyles>
  <dxfs count="71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F8857-B271-4CCE-A61E-302D1AA53417}" name="Tabella2" displayName="Tabella2" ref="A3:C25" totalsRowShown="0" headerRowDxfId="70" dataDxfId="69">
  <autoFilter ref="A3:C25" xr:uid="{92EF2668-974C-4974-B032-78A439C388F1}"/>
  <tableColumns count="3">
    <tableColumn id="1" xr3:uid="{B309DC3C-D17D-4BDC-9518-B27150FDD327}" name="Concetto" dataDxfId="68"/>
    <tableColumn id="2" xr3:uid="{3467029B-AE43-412B-8EFE-626FA12E7284}" name="Tipo" dataDxfId="67"/>
    <tableColumn id="3" xr3:uid="{F04D9EA6-C3BA-4060-8846-C177B1162BE6}" name="Volume" dataDxfId="6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698651-B8D2-4B2D-AD08-864A2E1513F7}" name="Tabella11" displayName="Tabella11" ref="A117:D122" totalsRowShown="0" headerRowDxfId="17" dataDxfId="16">
  <autoFilter ref="A117:D122" xr:uid="{F9FFC6A5-6649-4CAE-BC29-6FD3D2FB24A5}"/>
  <tableColumns count="4">
    <tableColumn id="1" xr3:uid="{2FF5CE85-1C55-483D-B62E-A5B2AE076673}" name="Concetto" dataDxfId="15"/>
    <tableColumn id="2" xr3:uid="{1BEB4E67-FD58-429E-8365-5B56B11E0B95}" name="Costrutto" dataDxfId="14"/>
    <tableColumn id="3" xr3:uid="{8BBABF70-BC23-4DED-A54B-23E866E8A955}" name="Accesso" dataDxfId="13"/>
    <tableColumn id="4" xr3:uid="{6AA9736D-DAAB-49A6-B9C5-D1EF05874DD0}" name="Tipo Accesso" dataDxfId="1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4B8A05-1F02-4427-9FF3-76453EBEDF95}" name="Tabella12" displayName="Tabella12" ref="A84:D88" totalsRowShown="0" headerRowDxfId="11" dataDxfId="10">
  <autoFilter ref="A84:D88" xr:uid="{470863BB-AC57-4D19-AC33-FC5B90E7C5D4}"/>
  <tableColumns count="4">
    <tableColumn id="1" xr3:uid="{BFC4D10E-D495-44D6-B58D-A2E819A0E8AA}" name=" Operazione" dataDxfId="9"/>
    <tableColumn id="2" xr3:uid="{2C042747-DB3E-4BEF-A5F4-6EEC4AF5812E}" name="Peso singolo accesso" dataDxfId="8"/>
    <tableColumn id="3" xr3:uid="{7CAF1575-022F-4A26-9E56-6BE8455E9725}" name="Peso totale" dataDxfId="7">
      <calculatedColumnFormula>B85*C30</calculatedColumnFormula>
    </tableColumn>
    <tableColumn id="4" xr3:uid="{30BE2FE4-C18F-4937-8982-D9C7D4B327A7}" name="Frequenza" dataDxfId="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2432918-6936-40A3-9A9A-F8AF0AA7613F}" name="Tabella13" displayName="Tabella13" ref="A127:D131" totalsRowShown="0" headerRowDxfId="5" dataDxfId="4">
  <autoFilter ref="A127:D131" xr:uid="{4E5C5081-EADA-4B91-BA40-57572545BE71}"/>
  <tableColumns count="4">
    <tableColumn id="1" xr3:uid="{50A66AAF-C47F-4FCE-BAA6-458467DDF506}" name=" Operazione" dataDxfId="3"/>
    <tableColumn id="2" xr3:uid="{8E32F6CC-2A37-42CB-B06F-BF00C7160460}" name="Peso singolo accesso" dataDxfId="2"/>
    <tableColumn id="3" xr3:uid="{1F5A9CBB-8D38-4992-B5F4-77B1760A1EC9}" name="Peso totale" dataDxfId="1">
      <calculatedColumnFormula>B128*C30</calculatedColumnFormula>
    </tableColumn>
    <tableColumn id="4" xr3:uid="{E5532A3C-BA37-4FCC-987B-CFD5D232295F}" name="Frequenza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DA2355-47BF-470C-9F7D-0C70598BD33E}" name="Tabella3" displayName="Tabella3" ref="A29:D33" totalsRowShown="0" headerRowDxfId="65" dataDxfId="64">
  <autoFilter ref="A29:D33" xr:uid="{BEEA3C18-AAAF-4140-9D27-6F15E2621757}"/>
  <tableColumns count="4">
    <tableColumn id="1" xr3:uid="{B7AA3AFE-DDC7-41D0-8F97-9405055CB139}" name="Operazione" dataDxfId="63"/>
    <tableColumn id="2" xr3:uid="{122BB226-1E81-4CC4-8691-F4EF01BC2816}" name="Tipo" dataDxfId="62"/>
    <tableColumn id="3" xr3:uid="{7FED4B3C-B24D-4C22-9445-F77FCDCC9C62}" name="Volume" dataDxfId="61"/>
    <tableColumn id="4" xr3:uid="{BB56F98D-05AF-44D3-B69A-D0506B113DD7}" name="Frequenza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50557-D313-46A2-BC7D-18DDCE1091C2}" name="Tabella4" displayName="Tabella4" ref="A43:D53" totalsRowShown="0" headerRowDxfId="59" dataDxfId="58">
  <autoFilter ref="A43:D53" xr:uid="{FB3B7D89-C169-49F0-AFFC-D70A5FF4F0AB}"/>
  <tableColumns count="4">
    <tableColumn id="1" xr3:uid="{84818CF6-4AAB-4A75-B7DF-1900847CCF2D}" name="Concetto" dataDxfId="57"/>
    <tableColumn id="2" xr3:uid="{B6B5E931-2AEF-4B32-966A-83B12EA841E0}" name="Costrutto" dataDxfId="56"/>
    <tableColumn id="3" xr3:uid="{6F0F61FF-9EC7-4E06-8366-BEDB0270D1A7}" name="Accesso" dataDxfId="55"/>
    <tableColumn id="4" xr3:uid="{70355B3A-D421-4059-A078-520AED9B9C09}" name="Tipo Accesso" dataDxfId="5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BBBB7F-944D-493D-8607-A39C4AC37503}" name="Tabella5" displayName="Tabella5" ref="A57:D66" totalsRowShown="0" headerRowDxfId="53" dataDxfId="52">
  <autoFilter ref="A57:D66" xr:uid="{DDF764B6-0208-40F8-A9B3-3FE72ABD38A1}"/>
  <tableColumns count="4">
    <tableColumn id="1" xr3:uid="{7B88D53C-E0D7-479D-96B1-53B5757DEB7E}" name="Concetto" dataDxfId="51"/>
    <tableColumn id="2" xr3:uid="{3076B1C2-69A0-4508-9967-741BF4151D14}" name="Costrutto" dataDxfId="50"/>
    <tableColumn id="3" xr3:uid="{8B3D57AB-260D-4348-8221-25C58A3CC5E5}" name="Accesso" dataDxfId="49"/>
    <tableColumn id="4" xr3:uid="{59FD72C4-DA7C-4346-B178-B1E24D02C4FD}" name="Tipo Accesso" dataDxfId="4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5EAB33-458E-4BF6-AF30-9FDD2D1C88F1}" name="Tabella6" displayName="Tabella6" ref="A69:D72" totalsRowShown="0" headerRowDxfId="47" dataDxfId="46">
  <autoFilter ref="A69:D72" xr:uid="{D18CAC98-8829-4A5A-9154-8A64600DC5E4}"/>
  <tableColumns count="4">
    <tableColumn id="1" xr3:uid="{F53311B1-CAF5-470D-9196-24A7847DABC1}" name="Concetto" dataDxfId="45"/>
    <tableColumn id="2" xr3:uid="{9A79BD07-7E25-449D-93B6-81557A22EC3F}" name="Costrutto" dataDxfId="44"/>
    <tableColumn id="3" xr3:uid="{25E46EAA-157A-4643-8A62-54663CE73E92}" name="Accesso" dataDxfId="43"/>
    <tableColumn id="4" xr3:uid="{C642AF67-A1AA-4D4F-A515-241B701294AE}" name="Tipo Accesso" dataDxfId="4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85B31-9904-414F-9401-0EAF1398F3C7}" name="Tabella7" displayName="Tabella7" ref="A75:D78" totalsRowShown="0" headerRowDxfId="41" dataDxfId="40">
  <autoFilter ref="A75:D78" xr:uid="{39CEF37E-F7F7-4C6C-BB42-549A78A498D2}"/>
  <tableColumns count="4">
    <tableColumn id="1" xr3:uid="{E4F2E776-9996-445B-A863-983AAB2277A7}" name="Concetto" dataDxfId="39"/>
    <tableColumn id="2" xr3:uid="{9E278CD1-38B6-439D-AFBA-4EC310BFED7A}" name="Costrutto" dataDxfId="38"/>
    <tableColumn id="3" xr3:uid="{0746AE1A-1860-4410-A25E-ED550A4B2DD5}" name="Accesso" dataDxfId="37"/>
    <tableColumn id="4" xr3:uid="{1D91BD61-0CBF-4E27-83AE-958347B37B5B}" name="Tipo Accesso" dataDxfId="3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8863CE-D932-4C9F-93D8-47B353CAC340}" name="Tabella8" displayName="Tabella8" ref="A96:D100" totalsRowShown="0" headerRowDxfId="35" dataDxfId="34">
  <autoFilter ref="A96:D100" xr:uid="{39F92E01-1D20-4B9D-A0C5-F749FDA2A8FA}"/>
  <tableColumns count="4">
    <tableColumn id="1" xr3:uid="{9C9B689B-6ADE-41EC-B609-F4B0B3597009}" name="Concetto" dataDxfId="33"/>
    <tableColumn id="2" xr3:uid="{65CE01B3-0400-4FD3-A7CB-F1A7F7E8425D}" name="Costrutto" dataDxfId="32"/>
    <tableColumn id="3" xr3:uid="{1DA55443-3027-47FF-A205-9FB80BDB1B73}" name="Accesso" dataDxfId="31"/>
    <tableColumn id="4" xr3:uid="{54DBC9FC-C776-42F4-BFC4-FD02FC991ABD}" name="Tipo Accesso" dataDxfId="3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BB3EAC-E215-400C-8E9F-51206421AB11}" name="Tabella9" displayName="Tabella9" ref="A103:D106" totalsRowShown="0" headerRowDxfId="29" dataDxfId="28">
  <autoFilter ref="A103:D106" xr:uid="{5091C03A-138D-40FA-9FAD-4D8B9E242EB3}"/>
  <tableColumns count="4">
    <tableColumn id="1" xr3:uid="{31537981-973E-41F9-9EC9-EDB3FA0AD3D1}" name="Concetto" dataDxfId="27"/>
    <tableColumn id="2" xr3:uid="{8419627E-00E4-4587-BE9B-3867835F5187}" name="Costrutto" dataDxfId="26"/>
    <tableColumn id="3" xr3:uid="{62D50DE8-37BF-475C-80D2-092331AC53E7}" name="Accesso" dataDxfId="25"/>
    <tableColumn id="4" xr3:uid="{D082CFFF-CC65-41A6-A3B9-2B21BE6D9E77}" name="Tipo Accesso" dataDxfId="24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C81CDB-26F6-4EE7-BAEC-0D0491533C35}" name="Tabella10" displayName="Tabella10" ref="A109:D114" totalsRowShown="0" headerRowDxfId="23" dataDxfId="22">
  <autoFilter ref="A109:D114" xr:uid="{A06DA1A9-E684-4530-B85A-2305185E7A9C}"/>
  <tableColumns count="4">
    <tableColumn id="1" xr3:uid="{07E99DF3-9DFD-445B-AFA3-A712CCA9AA9C}" name="Concetto" dataDxfId="21"/>
    <tableColumn id="2" xr3:uid="{71FBE1F5-E5CB-464B-9066-C5AC0043F947}" name="Costrutto" dataDxfId="20"/>
    <tableColumn id="3" xr3:uid="{65A1F493-4478-49DB-BFA2-94A6F32661FA}" name="Accesso" dataDxfId="19"/>
    <tableColumn id="4" xr3:uid="{EF80939E-D713-44AC-AD0D-B2583040405C}" name="Tipo Accesso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715B-AB4B-4B3F-9824-13EEB7AB487B}">
  <dimension ref="A1:M134"/>
  <sheetViews>
    <sheetView tabSelected="1" topLeftCell="A24" zoomScaleNormal="100" workbookViewId="0">
      <selection activeCell="D134" sqref="D134:D136"/>
    </sheetView>
  </sheetViews>
  <sheetFormatPr defaultRowHeight="15" x14ac:dyDescent="0.25"/>
  <cols>
    <col min="1" max="1" width="24.28515625" style="1" customWidth="1"/>
    <col min="2" max="2" width="26.5703125" style="1" customWidth="1"/>
    <col min="3" max="3" width="18.42578125" style="1" customWidth="1"/>
    <col min="4" max="4" width="19.85546875" style="2" customWidth="1"/>
    <col min="6" max="6" width="18.42578125" customWidth="1"/>
    <col min="9" max="9" width="9.140625" style="1"/>
    <col min="10" max="10" width="20" style="1" customWidth="1"/>
    <col min="11" max="11" width="18.42578125" style="1" customWidth="1"/>
    <col min="12" max="13" width="9.140625" style="1"/>
  </cols>
  <sheetData>
    <row r="1" spans="1:6" ht="18.75" x14ac:dyDescent="0.25">
      <c r="A1" s="16" t="s">
        <v>49</v>
      </c>
      <c r="B1" s="17"/>
    </row>
    <row r="3" spans="1:6" x14ac:dyDescent="0.25">
      <c r="A3" s="5" t="s">
        <v>52</v>
      </c>
      <c r="B3" s="5" t="s">
        <v>53</v>
      </c>
      <c r="C3" s="5" t="s">
        <v>54</v>
      </c>
    </row>
    <row r="4" spans="1:6" x14ac:dyDescent="0.25">
      <c r="A4" s="1" t="s">
        <v>2</v>
      </c>
      <c r="B4" s="1" t="s">
        <v>21</v>
      </c>
      <c r="C4" s="1">
        <v>10</v>
      </c>
    </row>
    <row r="5" spans="1:6" x14ac:dyDescent="0.25">
      <c r="A5" s="1" t="s">
        <v>1</v>
      </c>
      <c r="B5" s="1" t="s">
        <v>21</v>
      </c>
      <c r="C5" s="1">
        <f>20*C4</f>
        <v>200</v>
      </c>
    </row>
    <row r="6" spans="1:6" x14ac:dyDescent="0.25">
      <c r="A6" s="1" t="s">
        <v>3</v>
      </c>
      <c r="B6" s="1" t="s">
        <v>21</v>
      </c>
      <c r="C6" s="1">
        <v>100</v>
      </c>
    </row>
    <row r="7" spans="1:6" x14ac:dyDescent="0.25">
      <c r="A7" s="1" t="s">
        <v>4</v>
      </c>
      <c r="B7" s="1" t="s">
        <v>21</v>
      </c>
      <c r="C7" s="1">
        <f>2*C5*B38*B37</f>
        <v>288000</v>
      </c>
      <c r="F7" s="7"/>
    </row>
    <row r="8" spans="1:6" x14ac:dyDescent="0.25">
      <c r="A8" s="1" t="s">
        <v>5</v>
      </c>
      <c r="B8" s="1" t="s">
        <v>21</v>
      </c>
      <c r="C8" s="1">
        <f>150000*B38</f>
        <v>300000</v>
      </c>
    </row>
    <row r="9" spans="1:6" x14ac:dyDescent="0.25">
      <c r="A9" s="1" t="s">
        <v>6</v>
      </c>
      <c r="B9" s="1" t="s">
        <v>21</v>
      </c>
      <c r="C9" s="1">
        <v>100</v>
      </c>
    </row>
    <row r="10" spans="1:6" x14ac:dyDescent="0.25">
      <c r="A10" s="1" t="s">
        <v>7</v>
      </c>
      <c r="B10" s="1" t="s">
        <v>23</v>
      </c>
      <c r="C10" s="1">
        <f>(70%)*C5</f>
        <v>140</v>
      </c>
    </row>
    <row r="11" spans="1:6" x14ac:dyDescent="0.25">
      <c r="A11" s="1" t="s">
        <v>8</v>
      </c>
      <c r="B11" s="1" t="s">
        <v>23</v>
      </c>
      <c r="C11" s="1">
        <f>(30%)*C5</f>
        <v>60</v>
      </c>
    </row>
    <row r="12" spans="1:6" x14ac:dyDescent="0.25">
      <c r="A12" s="1" t="s">
        <v>0</v>
      </c>
      <c r="B12" s="1" t="s">
        <v>23</v>
      </c>
      <c r="C12" s="1">
        <f>(50%)*C6</f>
        <v>50</v>
      </c>
    </row>
    <row r="13" spans="1:6" x14ac:dyDescent="0.25">
      <c r="A13" s="1" t="s">
        <v>9</v>
      </c>
      <c r="B13" s="1" t="s">
        <v>23</v>
      </c>
      <c r="C13" s="1">
        <f>(20%)*C9</f>
        <v>20</v>
      </c>
    </row>
    <row r="14" spans="1:6" x14ac:dyDescent="0.25">
      <c r="A14" s="1" t="s">
        <v>10</v>
      </c>
      <c r="B14" s="1" t="s">
        <v>23</v>
      </c>
      <c r="C14" s="1">
        <f>(10%)*C9</f>
        <v>10</v>
      </c>
    </row>
    <row r="15" spans="1:6" x14ac:dyDescent="0.25">
      <c r="A15" s="1" t="s">
        <v>11</v>
      </c>
      <c r="B15" s="1" t="s">
        <v>23</v>
      </c>
      <c r="C15" s="1">
        <f>(70%)*C9</f>
        <v>70</v>
      </c>
    </row>
    <row r="16" spans="1:6" x14ac:dyDescent="0.25">
      <c r="A16" s="1" t="s">
        <v>12</v>
      </c>
      <c r="B16" s="1" t="s">
        <v>23</v>
      </c>
      <c r="C16" s="1">
        <f>(50%)*C15</f>
        <v>35</v>
      </c>
    </row>
    <row r="17" spans="1:5" x14ac:dyDescent="0.25">
      <c r="A17" s="1" t="s">
        <v>13</v>
      </c>
      <c r="B17" s="1" t="s">
        <v>22</v>
      </c>
      <c r="C17" s="1">
        <f>C5</f>
        <v>200</v>
      </c>
    </row>
    <row r="18" spans="1:5" x14ac:dyDescent="0.25">
      <c r="A18" s="1" t="s">
        <v>14</v>
      </c>
      <c r="B18" s="1" t="s">
        <v>22</v>
      </c>
      <c r="C18" s="1">
        <f>C8</f>
        <v>300000</v>
      </c>
    </row>
    <row r="19" spans="1:5" x14ac:dyDescent="0.25">
      <c r="A19" s="1" t="s">
        <v>15</v>
      </c>
      <c r="B19" s="1" t="s">
        <v>22</v>
      </c>
      <c r="C19" s="1">
        <f>30*C4</f>
        <v>300</v>
      </c>
    </row>
    <row r="20" spans="1:5" x14ac:dyDescent="0.25">
      <c r="A20" s="1" t="s">
        <v>16</v>
      </c>
      <c r="B20" s="1" t="s">
        <v>22</v>
      </c>
      <c r="C20" s="1">
        <f>C7</f>
        <v>288000</v>
      </c>
    </row>
    <row r="21" spans="1:5" x14ac:dyDescent="0.25">
      <c r="A21" s="1" t="s">
        <v>17</v>
      </c>
      <c r="B21" s="1" t="s">
        <v>22</v>
      </c>
      <c r="C21" s="1">
        <f>C8</f>
        <v>300000</v>
      </c>
    </row>
    <row r="22" spans="1:5" x14ac:dyDescent="0.25">
      <c r="A22" s="1" t="s">
        <v>18</v>
      </c>
      <c r="B22" s="1" t="s">
        <v>22</v>
      </c>
      <c r="C22" s="1">
        <f>2*C15*B38</f>
        <v>280</v>
      </c>
    </row>
    <row r="23" spans="1:5" x14ac:dyDescent="0.25">
      <c r="A23" s="1" t="s">
        <v>19</v>
      </c>
      <c r="B23" s="1" t="s">
        <v>22</v>
      </c>
      <c r="C23" s="1">
        <f>2*C4</f>
        <v>20</v>
      </c>
    </row>
    <row r="24" spans="1:5" x14ac:dyDescent="0.25">
      <c r="A24" s="1" t="s">
        <v>20</v>
      </c>
      <c r="B24" s="1" t="s">
        <v>22</v>
      </c>
      <c r="C24" s="1">
        <f>C8</f>
        <v>300000</v>
      </c>
    </row>
    <row r="25" spans="1:5" x14ac:dyDescent="0.25">
      <c r="A25" s="1" t="s">
        <v>39</v>
      </c>
      <c r="B25" s="1" t="s">
        <v>22</v>
      </c>
      <c r="C25" s="1">
        <f>C7</f>
        <v>288000</v>
      </c>
      <c r="E25" s="3"/>
    </row>
    <row r="27" spans="1:5" ht="18.75" x14ac:dyDescent="0.25">
      <c r="A27" s="16" t="s">
        <v>50</v>
      </c>
      <c r="B27" s="17"/>
    </row>
    <row r="29" spans="1:5" x14ac:dyDescent="0.25">
      <c r="A29" s="5" t="s">
        <v>55</v>
      </c>
      <c r="B29" s="5" t="s">
        <v>53</v>
      </c>
      <c r="C29" s="5" t="s">
        <v>54</v>
      </c>
      <c r="D29" s="6" t="s">
        <v>56</v>
      </c>
    </row>
    <row r="30" spans="1:5" x14ac:dyDescent="0.25">
      <c r="A30" s="1" t="s">
        <v>26</v>
      </c>
      <c r="B30" s="1" t="s">
        <v>27</v>
      </c>
      <c r="C30" s="1">
        <f>C8/B38</f>
        <v>150000</v>
      </c>
      <c r="D30" s="2" t="s">
        <v>29</v>
      </c>
    </row>
    <row r="31" spans="1:5" x14ac:dyDescent="0.25">
      <c r="A31" s="1" t="s">
        <v>28</v>
      </c>
      <c r="B31" s="1" t="s">
        <v>27</v>
      </c>
      <c r="C31" s="1">
        <f>C7/B38</f>
        <v>144000</v>
      </c>
      <c r="D31" s="2" t="s">
        <v>29</v>
      </c>
    </row>
    <row r="32" spans="1:5" x14ac:dyDescent="0.25">
      <c r="A32" s="1" t="s">
        <v>30</v>
      </c>
      <c r="B32" s="1" t="s">
        <v>31</v>
      </c>
      <c r="C32" s="1">
        <v>1</v>
      </c>
      <c r="D32" s="2" t="s">
        <v>29</v>
      </c>
    </row>
    <row r="33" spans="1:13" x14ac:dyDescent="0.25">
      <c r="A33" s="1" t="s">
        <v>32</v>
      </c>
      <c r="B33" s="1" t="s">
        <v>31</v>
      </c>
      <c r="C33" s="1">
        <v>1</v>
      </c>
      <c r="D33" s="2" t="s">
        <v>29</v>
      </c>
      <c r="H33" s="1"/>
      <c r="M33"/>
    </row>
    <row r="34" spans="1:13" x14ac:dyDescent="0.25">
      <c r="E34" s="1"/>
      <c r="H34" s="1"/>
    </row>
    <row r="35" spans="1:13" ht="15.75" x14ac:dyDescent="0.25">
      <c r="A35" s="17" t="s">
        <v>51</v>
      </c>
      <c r="B35" s="17"/>
      <c r="H35" s="1"/>
    </row>
    <row r="36" spans="1:13" x14ac:dyDescent="0.25">
      <c r="H36" s="1"/>
    </row>
    <row r="37" spans="1:13" x14ac:dyDescent="0.25">
      <c r="A37" s="2" t="s">
        <v>24</v>
      </c>
      <c r="B37" s="2">
        <v>360</v>
      </c>
    </row>
    <row r="38" spans="1:13" x14ac:dyDescent="0.25">
      <c r="A38" s="2" t="s">
        <v>25</v>
      </c>
      <c r="B38" s="2">
        <v>2</v>
      </c>
    </row>
    <row r="40" spans="1:13" ht="18.75" x14ac:dyDescent="0.25">
      <c r="A40" s="16" t="s">
        <v>42</v>
      </c>
      <c r="B40" s="17"/>
    </row>
    <row r="42" spans="1:13" ht="15.75" x14ac:dyDescent="0.25">
      <c r="A42" s="8" t="s">
        <v>33</v>
      </c>
      <c r="B42" s="9" t="s">
        <v>38</v>
      </c>
      <c r="D42" s="1"/>
    </row>
    <row r="43" spans="1:13" x14ac:dyDescent="0.25">
      <c r="A43" s="5" t="s">
        <v>52</v>
      </c>
      <c r="B43" s="5" t="s">
        <v>57</v>
      </c>
      <c r="C43" s="5" t="s">
        <v>58</v>
      </c>
      <c r="D43" s="5" t="s">
        <v>59</v>
      </c>
    </row>
    <row r="44" spans="1:13" x14ac:dyDescent="0.25">
      <c r="A44" s="1" t="s">
        <v>5</v>
      </c>
      <c r="B44" s="1" t="s">
        <v>21</v>
      </c>
      <c r="C44" s="1">
        <v>1</v>
      </c>
      <c r="D44" s="1" t="s">
        <v>34</v>
      </c>
    </row>
    <row r="45" spans="1:13" x14ac:dyDescent="0.25">
      <c r="A45" s="1" t="s">
        <v>20</v>
      </c>
      <c r="B45" s="1" t="s">
        <v>22</v>
      </c>
      <c r="C45" s="1">
        <v>1</v>
      </c>
      <c r="D45" s="1" t="s">
        <v>34</v>
      </c>
    </row>
    <row r="46" spans="1:13" x14ac:dyDescent="0.25">
      <c r="A46" s="1" t="s">
        <v>17</v>
      </c>
      <c r="B46" s="1" t="s">
        <v>22</v>
      </c>
      <c r="C46" s="1">
        <v>1</v>
      </c>
      <c r="D46" s="1" t="s">
        <v>34</v>
      </c>
      <c r="E46" s="1"/>
    </row>
    <row r="47" spans="1:13" x14ac:dyDescent="0.25">
      <c r="A47" s="1" t="s">
        <v>36</v>
      </c>
      <c r="B47" s="1" t="s">
        <v>22</v>
      </c>
      <c r="C47" s="1">
        <v>1</v>
      </c>
      <c r="D47" s="1" t="s">
        <v>34</v>
      </c>
      <c r="E47" s="1"/>
    </row>
    <row r="48" spans="1:13" x14ac:dyDescent="0.25">
      <c r="A48" s="1" t="s">
        <v>1</v>
      </c>
      <c r="B48" s="1" t="s">
        <v>21</v>
      </c>
      <c r="C48" s="1">
        <v>1</v>
      </c>
      <c r="D48" s="1" t="s">
        <v>35</v>
      </c>
      <c r="E48" s="1"/>
    </row>
    <row r="49" spans="1:5" x14ac:dyDescent="0.25">
      <c r="A49" s="1" t="s">
        <v>8</v>
      </c>
      <c r="B49" s="1" t="s">
        <v>23</v>
      </c>
      <c r="C49" s="1">
        <f>(30%)*C48</f>
        <v>0.3</v>
      </c>
      <c r="D49" s="1" t="s">
        <v>35</v>
      </c>
    </row>
    <row r="50" spans="1:5" x14ac:dyDescent="0.25">
      <c r="A50" s="1" t="s">
        <v>7</v>
      </c>
      <c r="B50" s="1" t="s">
        <v>23</v>
      </c>
      <c r="C50" s="1">
        <f>(70%)*C48</f>
        <v>0.7</v>
      </c>
      <c r="D50" s="1" t="s">
        <v>35</v>
      </c>
    </row>
    <row r="51" spans="1:5" x14ac:dyDescent="0.25">
      <c r="A51" s="1" t="s">
        <v>1</v>
      </c>
      <c r="B51" s="1" t="s">
        <v>21</v>
      </c>
      <c r="C51" s="1">
        <v>1</v>
      </c>
      <c r="D51" s="1" t="s">
        <v>34</v>
      </c>
    </row>
    <row r="52" spans="1:5" x14ac:dyDescent="0.25">
      <c r="A52" s="1" t="s">
        <v>8</v>
      </c>
      <c r="B52" s="1" t="s">
        <v>23</v>
      </c>
      <c r="C52" s="1">
        <f>(30%)*C51</f>
        <v>0.3</v>
      </c>
      <c r="D52" s="1" t="s">
        <v>34</v>
      </c>
    </row>
    <row r="53" spans="1:5" x14ac:dyDescent="0.25">
      <c r="A53" s="1" t="s">
        <v>7</v>
      </c>
      <c r="B53" s="1" t="s">
        <v>23</v>
      </c>
      <c r="C53" s="1">
        <f>(70%)*C51</f>
        <v>0.7</v>
      </c>
      <c r="D53" s="1" t="s">
        <v>34</v>
      </c>
    </row>
    <row r="54" spans="1:5" x14ac:dyDescent="0.25">
      <c r="D54" s="1"/>
    </row>
    <row r="55" spans="1:5" x14ac:dyDescent="0.25">
      <c r="D55" s="1"/>
    </row>
    <row r="56" spans="1:5" x14ac:dyDescent="0.25">
      <c r="A56" s="10" t="s">
        <v>37</v>
      </c>
      <c r="B56" s="11" t="s">
        <v>38</v>
      </c>
      <c r="D56" s="1"/>
    </row>
    <row r="57" spans="1:5" x14ac:dyDescent="0.25">
      <c r="A57" s="5" t="s">
        <v>52</v>
      </c>
      <c r="B57" s="5" t="s">
        <v>57</v>
      </c>
      <c r="C57" s="5" t="s">
        <v>58</v>
      </c>
      <c r="D57" s="5" t="s">
        <v>59</v>
      </c>
    </row>
    <row r="58" spans="1:5" x14ac:dyDescent="0.25">
      <c r="A58" s="1" t="s">
        <v>4</v>
      </c>
      <c r="B58" s="1" t="s">
        <v>21</v>
      </c>
      <c r="C58" s="1">
        <v>1</v>
      </c>
      <c r="D58" s="1" t="s">
        <v>34</v>
      </c>
    </row>
    <row r="59" spans="1:5" x14ac:dyDescent="0.25">
      <c r="A59" s="1" t="s">
        <v>16</v>
      </c>
      <c r="B59" s="1" t="s">
        <v>22</v>
      </c>
      <c r="C59" s="1">
        <v>1</v>
      </c>
      <c r="D59" s="1" t="s">
        <v>34</v>
      </c>
      <c r="E59" s="1"/>
    </row>
    <row r="60" spans="1:5" x14ac:dyDescent="0.25">
      <c r="A60" s="1" t="s">
        <v>39</v>
      </c>
      <c r="B60" s="1" t="s">
        <v>22</v>
      </c>
      <c r="C60" s="1">
        <v>1</v>
      </c>
      <c r="D60" s="1" t="s">
        <v>34</v>
      </c>
      <c r="E60" s="1"/>
    </row>
    <row r="61" spans="1:5" x14ac:dyDescent="0.25">
      <c r="A61" s="1" t="s">
        <v>1</v>
      </c>
      <c r="B61" s="1" t="s">
        <v>21</v>
      </c>
      <c r="C61" s="1">
        <v>1</v>
      </c>
      <c r="D61" s="1" t="s">
        <v>35</v>
      </c>
    </row>
    <row r="62" spans="1:5" x14ac:dyDescent="0.25">
      <c r="A62" s="1" t="s">
        <v>8</v>
      </c>
      <c r="B62" s="1" t="s">
        <v>23</v>
      </c>
      <c r="C62" s="1">
        <f>(30%)*C61</f>
        <v>0.3</v>
      </c>
      <c r="D62" s="1" t="s">
        <v>35</v>
      </c>
    </row>
    <row r="63" spans="1:5" x14ac:dyDescent="0.25">
      <c r="A63" s="1" t="s">
        <v>7</v>
      </c>
      <c r="B63" s="1" t="s">
        <v>23</v>
      </c>
      <c r="C63" s="1">
        <f>(70%)*C61</f>
        <v>0.7</v>
      </c>
      <c r="D63" s="1" t="s">
        <v>35</v>
      </c>
    </row>
    <row r="64" spans="1:5" x14ac:dyDescent="0.25">
      <c r="A64" s="1" t="s">
        <v>1</v>
      </c>
      <c r="B64" s="1" t="s">
        <v>21</v>
      </c>
      <c r="C64" s="1">
        <v>1</v>
      </c>
      <c r="D64" s="1" t="s">
        <v>34</v>
      </c>
    </row>
    <row r="65" spans="1:5" x14ac:dyDescent="0.25">
      <c r="A65" s="1" t="s">
        <v>8</v>
      </c>
      <c r="B65" s="1" t="s">
        <v>23</v>
      </c>
      <c r="C65" s="1">
        <f>(30%)*C64</f>
        <v>0.3</v>
      </c>
      <c r="D65" s="1" t="s">
        <v>34</v>
      </c>
      <c r="E65" s="1"/>
    </row>
    <row r="66" spans="1:5" x14ac:dyDescent="0.25">
      <c r="A66" s="1" t="s">
        <v>7</v>
      </c>
      <c r="B66" s="1" t="s">
        <v>23</v>
      </c>
      <c r="C66" s="1">
        <f>(70%)*C64</f>
        <v>0.7</v>
      </c>
      <c r="D66" s="1" t="s">
        <v>34</v>
      </c>
      <c r="E66" s="1"/>
    </row>
    <row r="67" spans="1:5" x14ac:dyDescent="0.25">
      <c r="D67" s="1"/>
    </row>
    <row r="68" spans="1:5" x14ac:dyDescent="0.25">
      <c r="A68" s="10" t="s">
        <v>40</v>
      </c>
      <c r="B68" s="11" t="s">
        <v>38</v>
      </c>
      <c r="D68" s="1"/>
    </row>
    <row r="69" spans="1:5" x14ac:dyDescent="0.25">
      <c r="A69" s="5" t="s">
        <v>52</v>
      </c>
      <c r="B69" s="5" t="s">
        <v>57</v>
      </c>
      <c r="C69" s="5" t="s">
        <v>58</v>
      </c>
      <c r="D69" s="5" t="s">
        <v>59</v>
      </c>
    </row>
    <row r="70" spans="1:5" x14ac:dyDescent="0.25">
      <c r="A70" s="1" t="s">
        <v>1</v>
      </c>
      <c r="B70" s="1" t="s">
        <v>21</v>
      </c>
      <c r="C70" s="1">
        <f>C5</f>
        <v>200</v>
      </c>
      <c r="D70" s="1" t="s">
        <v>35</v>
      </c>
    </row>
    <row r="71" spans="1:5" x14ac:dyDescent="0.25">
      <c r="A71" s="1" t="s">
        <v>8</v>
      </c>
      <c r="B71" s="1" t="s">
        <v>23</v>
      </c>
      <c r="C71" s="1">
        <f>C11</f>
        <v>60</v>
      </c>
      <c r="D71" s="1" t="s">
        <v>35</v>
      </c>
    </row>
    <row r="72" spans="1:5" x14ac:dyDescent="0.25">
      <c r="A72" s="1" t="s">
        <v>7</v>
      </c>
      <c r="B72" s="1" t="s">
        <v>23</v>
      </c>
      <c r="C72" s="1">
        <f>C10</f>
        <v>140</v>
      </c>
      <c r="D72" s="1" t="s">
        <v>35</v>
      </c>
    </row>
    <row r="73" spans="1:5" x14ac:dyDescent="0.25">
      <c r="D73" s="1"/>
    </row>
    <row r="74" spans="1:5" x14ac:dyDescent="0.25">
      <c r="A74" s="10" t="s">
        <v>41</v>
      </c>
      <c r="B74" s="11" t="s">
        <v>38</v>
      </c>
      <c r="D74" s="1"/>
    </row>
    <row r="75" spans="1:5" x14ac:dyDescent="0.25">
      <c r="A75" s="5" t="s">
        <v>52</v>
      </c>
      <c r="B75" s="5" t="s">
        <v>57</v>
      </c>
      <c r="C75" s="5" t="s">
        <v>58</v>
      </c>
      <c r="D75" s="5" t="s">
        <v>59</v>
      </c>
    </row>
    <row r="76" spans="1:5" x14ac:dyDescent="0.25">
      <c r="A76" s="1" t="s">
        <v>1</v>
      </c>
      <c r="B76" s="1" t="s">
        <v>21</v>
      </c>
      <c r="C76" s="1">
        <f>C5</f>
        <v>200</v>
      </c>
      <c r="D76" s="1" t="s">
        <v>35</v>
      </c>
    </row>
    <row r="77" spans="1:5" x14ac:dyDescent="0.25">
      <c r="A77" s="1" t="s">
        <v>8</v>
      </c>
      <c r="B77" s="1" t="s">
        <v>23</v>
      </c>
      <c r="C77" s="1">
        <f>C11</f>
        <v>60</v>
      </c>
      <c r="D77" s="1" t="s">
        <v>35</v>
      </c>
    </row>
    <row r="78" spans="1:5" x14ac:dyDescent="0.25">
      <c r="A78" s="1" t="s">
        <v>7</v>
      </c>
      <c r="B78" s="1" t="s">
        <v>23</v>
      </c>
      <c r="C78" s="1">
        <f>C10</f>
        <v>140</v>
      </c>
      <c r="D78" s="1" t="s">
        <v>35</v>
      </c>
    </row>
    <row r="80" spans="1:5" ht="15.75" x14ac:dyDescent="0.25">
      <c r="A80" s="15" t="s">
        <v>44</v>
      </c>
      <c r="B80" s="15"/>
    </row>
    <row r="82" spans="1:5" ht="15.75" x14ac:dyDescent="0.25">
      <c r="A82" s="4" t="s">
        <v>46</v>
      </c>
      <c r="B82" s="1">
        <f>8*C5</f>
        <v>1600</v>
      </c>
      <c r="C82" s="2" t="s">
        <v>45</v>
      </c>
    </row>
    <row r="84" spans="1:5" x14ac:dyDescent="0.25">
      <c r="A84" s="1" t="s">
        <v>60</v>
      </c>
      <c r="B84" s="1" t="s">
        <v>61</v>
      </c>
      <c r="C84" s="1" t="s">
        <v>62</v>
      </c>
      <c r="D84" s="2" t="s">
        <v>56</v>
      </c>
    </row>
    <row r="85" spans="1:5" x14ac:dyDescent="0.25">
      <c r="A85" s="1" t="s">
        <v>33</v>
      </c>
      <c r="B85" s="1">
        <f>((C44+C45+C46+C47+C51+C52+C53)*2)+(C48+C49+C50)</f>
        <v>14</v>
      </c>
      <c r="C85" s="1">
        <f>B85*C30</f>
        <v>2100000</v>
      </c>
      <c r="D85" s="2" t="s">
        <v>47</v>
      </c>
    </row>
    <row r="86" spans="1:5" x14ac:dyDescent="0.25">
      <c r="A86" s="1" t="s">
        <v>37</v>
      </c>
      <c r="B86" s="1">
        <f>((C58+C59+C60+C64+C65+C66)*2)+(C61+C62+C63)</f>
        <v>12</v>
      </c>
      <c r="C86" s="1">
        <f>B86*C31</f>
        <v>1728000</v>
      </c>
      <c r="D86" s="2" t="s">
        <v>47</v>
      </c>
    </row>
    <row r="87" spans="1:5" x14ac:dyDescent="0.25">
      <c r="A87" s="1" t="s">
        <v>40</v>
      </c>
      <c r="B87" s="1">
        <f>(C70+C71+C72)</f>
        <v>400</v>
      </c>
      <c r="C87" s="1">
        <f>B87*C32</f>
        <v>400</v>
      </c>
      <c r="D87" s="2" t="s">
        <v>47</v>
      </c>
    </row>
    <row r="88" spans="1:5" x14ac:dyDescent="0.25">
      <c r="A88" s="1" t="s">
        <v>41</v>
      </c>
      <c r="B88" s="1">
        <f>(C76+C77+C78)</f>
        <v>400</v>
      </c>
      <c r="C88" s="1">
        <f>B88*C33</f>
        <v>400</v>
      </c>
      <c r="D88" s="2" t="s">
        <v>47</v>
      </c>
    </row>
    <row r="91" spans="1:5" ht="15.75" x14ac:dyDescent="0.25">
      <c r="A91" s="8" t="s">
        <v>48</v>
      </c>
      <c r="B91" s="1">
        <f>SUM(C85:C88)</f>
        <v>3828800</v>
      </c>
      <c r="C91" s="2" t="s">
        <v>47</v>
      </c>
    </row>
    <row r="93" spans="1:5" x14ac:dyDescent="0.25">
      <c r="E93" s="1"/>
    </row>
    <row r="94" spans="1:5" x14ac:dyDescent="0.25">
      <c r="E94" s="1"/>
    </row>
    <row r="95" spans="1:5" x14ac:dyDescent="0.25">
      <c r="A95" s="12" t="s">
        <v>33</v>
      </c>
      <c r="B95" s="13" t="s">
        <v>43</v>
      </c>
      <c r="D95" s="1"/>
    </row>
    <row r="96" spans="1:5" x14ac:dyDescent="0.25">
      <c r="A96" s="5" t="s">
        <v>52</v>
      </c>
      <c r="B96" s="5" t="s">
        <v>57</v>
      </c>
      <c r="C96" s="5" t="s">
        <v>58</v>
      </c>
      <c r="D96" s="5" t="s">
        <v>59</v>
      </c>
    </row>
    <row r="97" spans="1:5" x14ac:dyDescent="0.25">
      <c r="A97" s="1" t="s">
        <v>5</v>
      </c>
      <c r="B97" s="1" t="s">
        <v>21</v>
      </c>
      <c r="C97" s="1">
        <v>1</v>
      </c>
      <c r="D97" s="1" t="s">
        <v>34</v>
      </c>
    </row>
    <row r="98" spans="1:5" x14ac:dyDescent="0.25">
      <c r="A98" s="1" t="s">
        <v>20</v>
      </c>
      <c r="B98" s="1" t="s">
        <v>22</v>
      </c>
      <c r="C98" s="1">
        <v>1</v>
      </c>
      <c r="D98" s="1" t="s">
        <v>34</v>
      </c>
    </row>
    <row r="99" spans="1:5" x14ac:dyDescent="0.25">
      <c r="A99" s="1" t="s">
        <v>17</v>
      </c>
      <c r="B99" s="1" t="s">
        <v>22</v>
      </c>
      <c r="C99" s="1">
        <v>1</v>
      </c>
      <c r="D99" s="1" t="s">
        <v>34</v>
      </c>
      <c r="E99" s="1"/>
    </row>
    <row r="100" spans="1:5" x14ac:dyDescent="0.25">
      <c r="A100" s="1" t="s">
        <v>36</v>
      </c>
      <c r="B100" s="1" t="s">
        <v>22</v>
      </c>
      <c r="C100" s="1">
        <v>1</v>
      </c>
      <c r="D100" s="1" t="s">
        <v>34</v>
      </c>
      <c r="E100" s="1"/>
    </row>
    <row r="101" spans="1:5" x14ac:dyDescent="0.25">
      <c r="D101" s="1"/>
    </row>
    <row r="102" spans="1:5" x14ac:dyDescent="0.25">
      <c r="A102" s="12" t="s">
        <v>37</v>
      </c>
      <c r="B102" s="13" t="s">
        <v>43</v>
      </c>
      <c r="D102" s="1"/>
    </row>
    <row r="103" spans="1:5" x14ac:dyDescent="0.25">
      <c r="A103" s="5" t="s">
        <v>52</v>
      </c>
      <c r="B103" s="5" t="s">
        <v>57</v>
      </c>
      <c r="C103" s="5" t="s">
        <v>58</v>
      </c>
      <c r="D103" s="5" t="s">
        <v>59</v>
      </c>
    </row>
    <row r="104" spans="1:5" x14ac:dyDescent="0.25">
      <c r="A104" s="1" t="s">
        <v>4</v>
      </c>
      <c r="B104" s="1" t="s">
        <v>21</v>
      </c>
      <c r="C104" s="1">
        <v>1</v>
      </c>
      <c r="D104" s="1" t="s">
        <v>34</v>
      </c>
    </row>
    <row r="105" spans="1:5" x14ac:dyDescent="0.25">
      <c r="A105" s="1" t="s">
        <v>16</v>
      </c>
      <c r="B105" s="1" t="s">
        <v>22</v>
      </c>
      <c r="C105" s="1">
        <v>1</v>
      </c>
      <c r="D105" s="1" t="s">
        <v>34</v>
      </c>
    </row>
    <row r="106" spans="1:5" x14ac:dyDescent="0.25">
      <c r="A106" s="1" t="s">
        <v>39</v>
      </c>
      <c r="B106" s="1" t="s">
        <v>22</v>
      </c>
      <c r="C106" s="1">
        <v>1</v>
      </c>
      <c r="D106" s="1" t="s">
        <v>34</v>
      </c>
    </row>
    <row r="107" spans="1:5" x14ac:dyDescent="0.25">
      <c r="D107" s="1"/>
      <c r="E107" s="1"/>
    </row>
    <row r="108" spans="1:5" x14ac:dyDescent="0.25">
      <c r="A108" s="12" t="s">
        <v>40</v>
      </c>
      <c r="B108" s="13" t="s">
        <v>43</v>
      </c>
      <c r="D108" s="1"/>
      <c r="E108" s="1"/>
    </row>
    <row r="109" spans="1:5" x14ac:dyDescent="0.25">
      <c r="A109" s="5" t="s">
        <v>52</v>
      </c>
      <c r="B109" s="5" t="s">
        <v>57</v>
      </c>
      <c r="C109" s="5" t="s">
        <v>58</v>
      </c>
      <c r="D109" s="5" t="s">
        <v>59</v>
      </c>
    </row>
    <row r="110" spans="1:5" x14ac:dyDescent="0.25">
      <c r="A110" s="1" t="s">
        <v>1</v>
      </c>
      <c r="B110" s="1" t="s">
        <v>21</v>
      </c>
      <c r="C110" s="1">
        <f>C5</f>
        <v>200</v>
      </c>
      <c r="D110" s="1" t="s">
        <v>35</v>
      </c>
    </row>
    <row r="111" spans="1:5" x14ac:dyDescent="0.25">
      <c r="A111" s="1" t="s">
        <v>8</v>
      </c>
      <c r="B111" s="1" t="s">
        <v>23</v>
      </c>
      <c r="C111" s="1">
        <f>C11</f>
        <v>60</v>
      </c>
      <c r="D111" s="1" t="s">
        <v>35</v>
      </c>
    </row>
    <row r="112" spans="1:5" x14ac:dyDescent="0.25">
      <c r="A112" s="1" t="s">
        <v>7</v>
      </c>
      <c r="B112" s="1" t="s">
        <v>23</v>
      </c>
      <c r="C112" s="1">
        <f>C10</f>
        <v>140</v>
      </c>
      <c r="D112" s="1" t="s">
        <v>35</v>
      </c>
    </row>
    <row r="113" spans="1:5" x14ac:dyDescent="0.25">
      <c r="A113" s="1" t="s">
        <v>36</v>
      </c>
      <c r="B113" s="1" t="s">
        <v>22</v>
      </c>
      <c r="C113" s="1">
        <f>C8/B38</f>
        <v>150000</v>
      </c>
      <c r="D113" s="1" t="s">
        <v>35</v>
      </c>
    </row>
    <row r="114" spans="1:5" x14ac:dyDescent="0.25">
      <c r="A114" s="1" t="s">
        <v>5</v>
      </c>
      <c r="B114" s="1" t="s">
        <v>21</v>
      </c>
      <c r="C114" s="1">
        <f>C8/B38</f>
        <v>150000</v>
      </c>
      <c r="D114" s="1" t="s">
        <v>35</v>
      </c>
    </row>
    <row r="115" spans="1:5" x14ac:dyDescent="0.25">
      <c r="D115" s="1"/>
      <c r="E115" s="1"/>
    </row>
    <row r="116" spans="1:5" x14ac:dyDescent="0.25">
      <c r="A116" s="12" t="s">
        <v>41</v>
      </c>
      <c r="B116" s="13" t="s">
        <v>38</v>
      </c>
      <c r="D116" s="1"/>
      <c r="E116" s="1"/>
    </row>
    <row r="117" spans="1:5" x14ac:dyDescent="0.25">
      <c r="A117" s="5" t="s">
        <v>52</v>
      </c>
      <c r="B117" s="5" t="s">
        <v>57</v>
      </c>
      <c r="C117" s="5" t="s">
        <v>58</v>
      </c>
      <c r="D117" s="5" t="s">
        <v>59</v>
      </c>
      <c r="E117" s="1"/>
    </row>
    <row r="118" spans="1:5" x14ac:dyDescent="0.25">
      <c r="A118" s="1" t="s">
        <v>1</v>
      </c>
      <c r="B118" s="1" t="s">
        <v>21</v>
      </c>
      <c r="C118" s="1">
        <f>C5</f>
        <v>200</v>
      </c>
      <c r="D118" s="1" t="s">
        <v>35</v>
      </c>
      <c r="E118" s="1"/>
    </row>
    <row r="119" spans="1:5" x14ac:dyDescent="0.25">
      <c r="A119" s="1" t="s">
        <v>8</v>
      </c>
      <c r="B119" s="1" t="s">
        <v>23</v>
      </c>
      <c r="C119" s="1">
        <f>C11</f>
        <v>60</v>
      </c>
      <c r="D119" s="1" t="s">
        <v>35</v>
      </c>
      <c r="E119" s="1"/>
    </row>
    <row r="120" spans="1:5" x14ac:dyDescent="0.25">
      <c r="A120" s="1" t="s">
        <v>7</v>
      </c>
      <c r="B120" s="1" t="s">
        <v>23</v>
      </c>
      <c r="C120" s="1">
        <f>C10</f>
        <v>140</v>
      </c>
      <c r="D120" s="1" t="s">
        <v>35</v>
      </c>
      <c r="E120" s="1"/>
    </row>
    <row r="121" spans="1:5" x14ac:dyDescent="0.25">
      <c r="A121" s="1" t="s">
        <v>39</v>
      </c>
      <c r="B121" s="1" t="s">
        <v>22</v>
      </c>
      <c r="C121" s="1">
        <f>C25/B38</f>
        <v>144000</v>
      </c>
      <c r="D121" s="1" t="s">
        <v>35</v>
      </c>
      <c r="E121" s="1"/>
    </row>
    <row r="122" spans="1:5" x14ac:dyDescent="0.25">
      <c r="A122" s="1" t="s">
        <v>4</v>
      </c>
      <c r="B122" s="1" t="s">
        <v>21</v>
      </c>
      <c r="C122" s="1">
        <f>C7/B38</f>
        <v>144000</v>
      </c>
      <c r="D122" s="1" t="s">
        <v>35</v>
      </c>
      <c r="E122" s="1"/>
    </row>
    <row r="123" spans="1:5" x14ac:dyDescent="0.25">
      <c r="D123" s="1"/>
      <c r="E123" s="1"/>
    </row>
    <row r="124" spans="1:5" x14ac:dyDescent="0.25">
      <c r="D124" s="1"/>
      <c r="E124" s="1"/>
    </row>
    <row r="125" spans="1:5" ht="15.75" x14ac:dyDescent="0.25">
      <c r="A125" s="15" t="s">
        <v>44</v>
      </c>
      <c r="B125" s="15"/>
      <c r="D125" s="1"/>
      <c r="E125" s="1"/>
    </row>
    <row r="126" spans="1:5" x14ac:dyDescent="0.25">
      <c r="D126" s="1"/>
      <c r="E126" s="1"/>
    </row>
    <row r="127" spans="1:5" x14ac:dyDescent="0.25">
      <c r="A127" s="1" t="s">
        <v>60</v>
      </c>
      <c r="B127" s="1" t="s">
        <v>61</v>
      </c>
      <c r="C127" s="1" t="s">
        <v>62</v>
      </c>
      <c r="D127" s="2" t="s">
        <v>56</v>
      </c>
      <c r="E127" s="1"/>
    </row>
    <row r="128" spans="1:5" x14ac:dyDescent="0.25">
      <c r="A128" s="1" t="s">
        <v>33</v>
      </c>
      <c r="B128" s="1">
        <f>(C97+C98+C99+C100)*2</f>
        <v>8</v>
      </c>
      <c r="C128" s="1">
        <f>B128*C30</f>
        <v>1200000</v>
      </c>
      <c r="D128" s="2" t="s">
        <v>47</v>
      </c>
      <c r="E128" s="1"/>
    </row>
    <row r="129" spans="1:5" x14ac:dyDescent="0.25">
      <c r="A129" s="1" t="s">
        <v>37</v>
      </c>
      <c r="B129" s="1">
        <f>(C104+C105+C106)*2</f>
        <v>6</v>
      </c>
      <c r="C129" s="1">
        <f>B129*C31</f>
        <v>864000</v>
      </c>
      <c r="D129" s="2" t="s">
        <v>47</v>
      </c>
      <c r="E129" s="1"/>
    </row>
    <row r="130" spans="1:5" x14ac:dyDescent="0.25">
      <c r="A130" s="1" t="s">
        <v>40</v>
      </c>
      <c r="B130" s="1">
        <f>(C110+C111+C112+C113+C114)</f>
        <v>300400</v>
      </c>
      <c r="C130" s="1">
        <f>B130*C32</f>
        <v>300400</v>
      </c>
      <c r="D130" s="2" t="s">
        <v>47</v>
      </c>
      <c r="E130" s="1"/>
    </row>
    <row r="131" spans="1:5" x14ac:dyDescent="0.25">
      <c r="A131" s="1" t="s">
        <v>41</v>
      </c>
      <c r="B131" s="1">
        <f>(C118+C119+C120+C121+C122)</f>
        <v>288400</v>
      </c>
      <c r="C131" s="1">
        <f>B131*C33</f>
        <v>288400</v>
      </c>
      <c r="D131" s="2" t="s">
        <v>47</v>
      </c>
      <c r="E131" s="1"/>
    </row>
    <row r="132" spans="1:5" x14ac:dyDescent="0.25">
      <c r="D132" s="1"/>
    </row>
    <row r="133" spans="1:5" x14ac:dyDescent="0.25">
      <c r="D133" s="1"/>
    </row>
    <row r="134" spans="1:5" ht="15.75" x14ac:dyDescent="0.25">
      <c r="A134" s="14" t="s">
        <v>48</v>
      </c>
      <c r="B134" s="1">
        <f>SUM(C128:C131)</f>
        <v>2652800</v>
      </c>
      <c r="C134" s="2" t="s">
        <v>47</v>
      </c>
      <c r="D134" s="1"/>
    </row>
  </sheetData>
  <mergeCells count="6">
    <mergeCell ref="A125:B125"/>
    <mergeCell ref="A1:B1"/>
    <mergeCell ref="A27:B27"/>
    <mergeCell ref="A35:B35"/>
    <mergeCell ref="A40:B40"/>
    <mergeCell ref="A80:B80"/>
  </mergeCells>
  <phoneticPr fontId="1" type="noConversion"/>
  <pageMargins left="0.25" right="0.25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Esposito</dc:creator>
  <cp:lastModifiedBy>Vincenzo Esposito</cp:lastModifiedBy>
  <cp:lastPrinted>2019-11-29T14:34:51Z</cp:lastPrinted>
  <dcterms:created xsi:type="dcterms:W3CDTF">2019-11-29T09:11:35Z</dcterms:created>
  <dcterms:modified xsi:type="dcterms:W3CDTF">2019-11-29T14:56:43Z</dcterms:modified>
</cp:coreProperties>
</file>