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2180" activeTab="1"/>
  </bookViews>
  <sheets>
    <sheet name="TOTAL" sheetId="5" r:id="rId1"/>
    <sheet name="MBS" sheetId="2" r:id="rId2"/>
    <sheet name="TAKA" sheetId="4" r:id="rId3"/>
    <sheet name="Target" sheetId="6" r:id="rId4"/>
  </sheets>
  <definedNames>
    <definedName name="_xlnm.Print_Area" localSheetId="1">MBS!$A$1:$AC$93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2" l="1"/>
  <c r="AB21" i="2"/>
  <c r="AB23" i="4" l="1"/>
  <c r="Y35" i="5"/>
  <c r="Y34" i="5"/>
  <c r="AA29" i="5"/>
  <c r="AA30" i="5"/>
  <c r="Y29" i="5"/>
  <c r="Y30" i="5"/>
  <c r="X29" i="5"/>
  <c r="X30" i="5"/>
  <c r="W29" i="5"/>
  <c r="W30" i="5"/>
  <c r="V29" i="5"/>
  <c r="V30" i="5"/>
  <c r="U29" i="5"/>
  <c r="U30" i="5"/>
  <c r="T29" i="5"/>
  <c r="T30" i="5"/>
  <c r="S29" i="5"/>
  <c r="S30" i="5"/>
  <c r="R29" i="5"/>
  <c r="R30" i="5"/>
  <c r="Q29" i="5"/>
  <c r="Q30" i="5"/>
  <c r="P29" i="5"/>
  <c r="P30" i="5"/>
  <c r="O30" i="5"/>
  <c r="O29" i="5"/>
  <c r="L29" i="5"/>
  <c r="L30" i="5"/>
  <c r="I29" i="5"/>
  <c r="I30" i="5"/>
  <c r="AB14" i="4" l="1"/>
  <c r="AB15" i="4"/>
  <c r="AB18" i="4"/>
  <c r="AB17" i="4"/>
  <c r="AB16" i="4"/>
  <c r="AB21" i="4"/>
  <c r="AB20" i="4"/>
  <c r="Z22" i="4"/>
  <c r="AB22" i="4" s="1"/>
  <c r="Z21" i="4"/>
  <c r="Z20" i="4"/>
  <c r="Z19" i="4"/>
  <c r="Z18" i="4"/>
  <c r="Z17" i="4"/>
  <c r="Z16" i="4"/>
  <c r="Z15" i="4"/>
  <c r="Z14" i="4"/>
  <c r="M21" i="4"/>
  <c r="M20" i="4"/>
  <c r="M17" i="4"/>
  <c r="M15" i="4"/>
  <c r="J15" i="4"/>
  <c r="G69" i="4"/>
  <c r="G68" i="4"/>
  <c r="G67" i="4"/>
  <c r="G66" i="4"/>
  <c r="G65" i="4"/>
  <c r="G47" i="4"/>
  <c r="L34" i="4"/>
  <c r="G34" i="4"/>
  <c r="N34" i="4" s="1"/>
  <c r="E8" i="2"/>
  <c r="E7" i="2"/>
  <c r="F8" i="2"/>
  <c r="F7" i="2"/>
  <c r="F9" i="2"/>
  <c r="AB22" i="2"/>
  <c r="AB19" i="2"/>
  <c r="AB18" i="2"/>
  <c r="AB17" i="2"/>
  <c r="AB16" i="2"/>
  <c r="AB14" i="2"/>
  <c r="AB15" i="2"/>
  <c r="Z21" i="2"/>
  <c r="Z20" i="2"/>
  <c r="Z19" i="2"/>
  <c r="Z18" i="2"/>
  <c r="Z17" i="2"/>
  <c r="Z16" i="2"/>
  <c r="Z15" i="2"/>
  <c r="Z14" i="2"/>
  <c r="G84" i="2"/>
  <c r="G85" i="2"/>
  <c r="G86" i="2"/>
  <c r="G87" i="2"/>
  <c r="G83" i="2"/>
  <c r="G74" i="2"/>
  <c r="G75" i="2"/>
  <c r="G76" i="2"/>
  <c r="G78" i="2"/>
  <c r="G79" i="2"/>
  <c r="G73" i="2"/>
  <c r="G66" i="2"/>
  <c r="G67" i="2"/>
  <c r="G70" i="2"/>
  <c r="G71" i="2"/>
  <c r="G65" i="2"/>
  <c r="G58" i="2"/>
  <c r="G59" i="2"/>
  <c r="G60" i="2"/>
  <c r="G62" i="2"/>
  <c r="G63" i="2"/>
  <c r="G57" i="2"/>
  <c r="G50" i="2"/>
  <c r="G51" i="2"/>
  <c r="G52" i="2"/>
  <c r="G53" i="2"/>
  <c r="G54" i="2"/>
  <c r="G55" i="2"/>
  <c r="G41" i="2"/>
  <c r="G49" i="2"/>
  <c r="G43" i="2"/>
  <c r="G44" i="2"/>
  <c r="G45" i="2"/>
  <c r="G46" i="2"/>
  <c r="G47" i="2"/>
  <c r="M17" i="2"/>
  <c r="B10" i="6"/>
  <c r="J18" i="6"/>
  <c r="J19" i="6"/>
  <c r="J20" i="6"/>
  <c r="B21" i="6"/>
  <c r="I21" i="6"/>
  <c r="X25" i="5" l="1"/>
  <c r="X26" i="5"/>
  <c r="X27" i="5"/>
  <c r="X28" i="5"/>
  <c r="W25" i="5"/>
  <c r="W26" i="5"/>
  <c r="W27" i="5"/>
  <c r="W28" i="5"/>
  <c r="V25" i="5"/>
  <c r="V26" i="5"/>
  <c r="V27" i="5"/>
  <c r="V28" i="5"/>
  <c r="U25" i="5"/>
  <c r="U26" i="5"/>
  <c r="U27" i="5"/>
  <c r="U28" i="5"/>
  <c r="T25" i="5"/>
  <c r="T26" i="5"/>
  <c r="T27" i="5"/>
  <c r="T28" i="5"/>
  <c r="S25" i="5"/>
  <c r="S26" i="5"/>
  <c r="S27" i="5"/>
  <c r="S28" i="5"/>
  <c r="R25" i="5"/>
  <c r="R26" i="5"/>
  <c r="R27" i="5"/>
  <c r="R28" i="5"/>
  <c r="Q25" i="5"/>
  <c r="Q26" i="5"/>
  <c r="Q27" i="5"/>
  <c r="Q28" i="5"/>
  <c r="P25" i="5"/>
  <c r="P26" i="5"/>
  <c r="P27" i="5"/>
  <c r="P28" i="5"/>
  <c r="O25" i="5"/>
  <c r="O26" i="5"/>
  <c r="O27" i="5"/>
  <c r="O28" i="5"/>
  <c r="L26" i="5"/>
  <c r="I26" i="5"/>
  <c r="F26" i="5"/>
  <c r="D26" i="5"/>
  <c r="AB19" i="4"/>
  <c r="L30" i="4"/>
  <c r="L31" i="4"/>
  <c r="L32" i="4"/>
  <c r="L33" i="4"/>
  <c r="G30" i="4"/>
  <c r="G31" i="4"/>
  <c r="G32" i="4"/>
  <c r="G33" i="4"/>
  <c r="G43" i="4"/>
  <c r="G48" i="4"/>
  <c r="G52" i="4"/>
  <c r="G57" i="4"/>
  <c r="G61" i="4"/>
  <c r="L20" i="5"/>
  <c r="I20" i="5"/>
  <c r="D9" i="2"/>
  <c r="E9" i="2" s="1"/>
  <c r="L22" i="5"/>
  <c r="L21" i="5"/>
  <c r="J21" i="2"/>
  <c r="I22" i="5" s="1"/>
  <c r="J20" i="2"/>
  <c r="I21" i="5" s="1"/>
  <c r="J18" i="2"/>
  <c r="P21" i="2"/>
  <c r="O22" i="5" s="1"/>
  <c r="K33" i="2"/>
  <c r="K34" i="2"/>
  <c r="K35" i="2"/>
  <c r="G33" i="2"/>
  <c r="G34" i="2"/>
  <c r="G35" i="2"/>
  <c r="T19" i="2"/>
  <c r="S20" i="5" s="1"/>
  <c r="T20" i="2"/>
  <c r="S21" i="5" s="1"/>
  <c r="T21" i="2"/>
  <c r="S22" i="5" s="1"/>
  <c r="S19" i="2"/>
  <c r="R20" i="5" s="1"/>
  <c r="S20" i="2"/>
  <c r="R21" i="5" s="1"/>
  <c r="S21" i="2"/>
  <c r="R22" i="5" s="1"/>
  <c r="R19" i="2"/>
  <c r="Q20" i="5" s="1"/>
  <c r="R20" i="2"/>
  <c r="Q21" i="5" s="1"/>
  <c r="R21" i="2"/>
  <c r="Q22" i="5" s="1"/>
  <c r="Q19" i="2"/>
  <c r="P20" i="5" s="1"/>
  <c r="Q20" i="2"/>
  <c r="P21" i="5" s="1"/>
  <c r="Q21" i="2"/>
  <c r="P22" i="5" s="1"/>
  <c r="P19" i="2"/>
  <c r="O20" i="5" s="1"/>
  <c r="P20" i="2"/>
  <c r="O21" i="5" s="1"/>
  <c r="H21" i="6"/>
  <c r="G21" i="6"/>
  <c r="F21" i="6"/>
  <c r="E21" i="6"/>
  <c r="D21" i="6"/>
  <c r="C21" i="6"/>
  <c r="J17" i="6"/>
  <c r="J16" i="6"/>
  <c r="J6" i="6"/>
  <c r="J7" i="6"/>
  <c r="J8" i="6"/>
  <c r="J9" i="6"/>
  <c r="J5" i="6"/>
  <c r="I10" i="6"/>
  <c r="H10" i="6"/>
  <c r="G10" i="6"/>
  <c r="N32" i="4" l="1"/>
  <c r="N31" i="4"/>
  <c r="N33" i="4"/>
  <c r="Y26" i="5"/>
  <c r="AA26" i="5" s="1"/>
  <c r="M35" i="2"/>
  <c r="J21" i="6"/>
  <c r="N30" i="4"/>
  <c r="M33" i="2"/>
  <c r="M34" i="2"/>
  <c r="I24" i="5" l="1"/>
  <c r="D25" i="5"/>
  <c r="I17" i="5"/>
  <c r="I18" i="5"/>
  <c r="I16" i="5"/>
  <c r="I15" i="5"/>
  <c r="I14" i="5"/>
  <c r="I28" i="5"/>
  <c r="I27" i="5"/>
  <c r="I25" i="5"/>
  <c r="I23" i="5"/>
  <c r="L28" i="4"/>
  <c r="L29" i="4"/>
  <c r="I19" i="5"/>
  <c r="K30" i="2"/>
  <c r="K31" i="2"/>
  <c r="K32" i="2"/>
  <c r="K29" i="2"/>
  <c r="G29" i="2"/>
  <c r="M29" i="2" l="1"/>
  <c r="D10" i="6"/>
  <c r="E10" i="6"/>
  <c r="F10" i="6"/>
  <c r="C10" i="6"/>
  <c r="C7" i="2"/>
  <c r="J10" i="6" l="1"/>
  <c r="D8" i="4"/>
  <c r="F28" i="5" l="1"/>
  <c r="F27" i="5"/>
  <c r="F25" i="5"/>
  <c r="D28" i="5"/>
  <c r="D27" i="5"/>
  <c r="L27" i="5" l="1"/>
  <c r="Y27" i="5" s="1"/>
  <c r="AA27" i="5" s="1"/>
  <c r="L25" i="5"/>
  <c r="Y25" i="5" s="1"/>
  <c r="AA25" i="5" s="1"/>
  <c r="L28" i="5"/>
  <c r="Y28" i="5" s="1"/>
  <c r="AA28" i="5" s="1"/>
  <c r="S15" i="5"/>
  <c r="R15" i="5"/>
  <c r="Q15" i="5"/>
  <c r="P15" i="5"/>
  <c r="O15" i="5"/>
  <c r="L15" i="5"/>
  <c r="L14" i="5"/>
  <c r="S14" i="5"/>
  <c r="R14" i="5"/>
  <c r="Q14" i="5"/>
  <c r="P14" i="5"/>
  <c r="O14" i="5"/>
  <c r="G41" i="4" l="1"/>
  <c r="P15" i="4" s="1"/>
  <c r="G42" i="4"/>
  <c r="P16" i="4" s="1"/>
  <c r="G45" i="4"/>
  <c r="Q15" i="4" s="1"/>
  <c r="G46" i="4"/>
  <c r="Q16" i="4" s="1"/>
  <c r="G50" i="4"/>
  <c r="R15" i="4" s="1"/>
  <c r="G51" i="4"/>
  <c r="R16" i="4" s="1"/>
  <c r="G55" i="4"/>
  <c r="S15" i="4" s="1"/>
  <c r="G56" i="4"/>
  <c r="S16" i="4" s="1"/>
  <c r="G59" i="4"/>
  <c r="T15" i="4" s="1"/>
  <c r="G60" i="4"/>
  <c r="T16" i="4" s="1"/>
  <c r="Y14" i="2"/>
  <c r="X14" i="2"/>
  <c r="W14" i="2"/>
  <c r="U14" i="2"/>
  <c r="U19" i="2" l="1"/>
  <c r="T20" i="5" s="1"/>
  <c r="V14" i="2"/>
  <c r="Y20" i="2"/>
  <c r="X21" i="5" s="1"/>
  <c r="Y18" i="2"/>
  <c r="V21" i="2"/>
  <c r="U22" i="5" s="1"/>
  <c r="Y19" i="2"/>
  <c r="X20" i="5" s="1"/>
  <c r="Y21" i="2"/>
  <c r="X22" i="5" s="1"/>
  <c r="X20" i="2"/>
  <c r="W21" i="5" s="1"/>
  <c r="X19" i="2"/>
  <c r="W20" i="5" s="1"/>
  <c r="U21" i="2"/>
  <c r="T22" i="5" s="1"/>
  <c r="X18" i="2"/>
  <c r="X21" i="2"/>
  <c r="W22" i="5" s="1"/>
  <c r="V20" i="2"/>
  <c r="U21" i="5" s="1"/>
  <c r="W18" i="2"/>
  <c r="U20" i="2"/>
  <c r="T21" i="5" s="1"/>
  <c r="W21" i="2"/>
  <c r="V22" i="5" s="1"/>
  <c r="V19" i="2"/>
  <c r="U20" i="5" s="1"/>
  <c r="W20" i="2"/>
  <c r="V21" i="5" s="1"/>
  <c r="W19" i="2"/>
  <c r="V20" i="5" s="1"/>
  <c r="U17" i="2"/>
  <c r="U16" i="2"/>
  <c r="T14" i="5"/>
  <c r="U15" i="2"/>
  <c r="U18" i="2"/>
  <c r="Y16" i="2"/>
  <c r="Y15" i="2"/>
  <c r="X14" i="5"/>
  <c r="Y17" i="2"/>
  <c r="V16" i="2"/>
  <c r="U14" i="5"/>
  <c r="V15" i="2"/>
  <c r="V18" i="2"/>
  <c r="V17" i="2"/>
  <c r="V14" i="5"/>
  <c r="W15" i="2"/>
  <c r="W17" i="2"/>
  <c r="W16" i="2"/>
  <c r="X17" i="2"/>
  <c r="X16" i="2"/>
  <c r="W14" i="5"/>
  <c r="X15" i="2"/>
  <c r="Q15" i="2"/>
  <c r="Q16" i="2"/>
  <c r="T18" i="2"/>
  <c r="T15" i="2"/>
  <c r="T16" i="2"/>
  <c r="T17" i="2"/>
  <c r="S18" i="2"/>
  <c r="S16" i="2"/>
  <c r="S17" i="2"/>
  <c r="S15" i="2"/>
  <c r="R18" i="2"/>
  <c r="R17" i="2"/>
  <c r="R16" i="2"/>
  <c r="R15" i="2"/>
  <c r="Q17" i="2"/>
  <c r="Q18" i="2"/>
  <c r="P16" i="2"/>
  <c r="P17" i="2"/>
  <c r="P18" i="2"/>
  <c r="P15" i="2"/>
  <c r="G32" i="2"/>
  <c r="M32" i="2" s="1"/>
  <c r="G31" i="2"/>
  <c r="M31" i="2" s="1"/>
  <c r="G30" i="2"/>
  <c r="M30" i="2" s="1"/>
  <c r="D7" i="4" l="1"/>
  <c r="C8" i="2" l="1"/>
  <c r="G8" i="2" s="1"/>
  <c r="G7" i="2" l="1"/>
  <c r="C9" i="2"/>
  <c r="G9" i="2" s="1"/>
  <c r="C8" i="4"/>
  <c r="C7" i="4"/>
  <c r="G19" i="2" l="1"/>
  <c r="F20" i="5" s="1"/>
  <c r="G21" i="2"/>
  <c r="F22" i="5" s="1"/>
  <c r="G20" i="2"/>
  <c r="F21" i="5" s="1"/>
  <c r="E14" i="2"/>
  <c r="E19" i="2"/>
  <c r="E20" i="2"/>
  <c r="E21" i="2"/>
  <c r="G14" i="2"/>
  <c r="G16" i="2"/>
  <c r="F17" i="5" s="1"/>
  <c r="G18" i="2"/>
  <c r="F19" i="5" s="1"/>
  <c r="G17" i="2"/>
  <c r="F18" i="5" s="1"/>
  <c r="G15" i="2"/>
  <c r="F16" i="5" s="1"/>
  <c r="E15" i="2"/>
  <c r="E18" i="2"/>
  <c r="E17" i="2"/>
  <c r="E16" i="2"/>
  <c r="U19" i="5"/>
  <c r="V19" i="5"/>
  <c r="W19" i="5"/>
  <c r="X19" i="5"/>
  <c r="T19" i="5"/>
  <c r="U18" i="5"/>
  <c r="V18" i="5"/>
  <c r="W18" i="5"/>
  <c r="X18" i="5"/>
  <c r="T18" i="5"/>
  <c r="U17" i="5"/>
  <c r="V17" i="5"/>
  <c r="W17" i="5"/>
  <c r="X17" i="5"/>
  <c r="T17" i="5"/>
  <c r="U16" i="5"/>
  <c r="V16" i="5"/>
  <c r="W16" i="5"/>
  <c r="X16" i="5"/>
  <c r="T16" i="5"/>
  <c r="P24" i="5"/>
  <c r="Q24" i="5"/>
  <c r="R24" i="5"/>
  <c r="S24" i="5"/>
  <c r="O24" i="5"/>
  <c r="P23" i="5"/>
  <c r="Q23" i="5"/>
  <c r="R23" i="5"/>
  <c r="S23" i="5"/>
  <c r="O23" i="5"/>
  <c r="P19" i="5"/>
  <c r="Q19" i="5"/>
  <c r="R19" i="5"/>
  <c r="S19" i="5"/>
  <c r="O19" i="5"/>
  <c r="P18" i="5"/>
  <c r="Q18" i="5"/>
  <c r="R18" i="5"/>
  <c r="S18" i="5"/>
  <c r="O18" i="5"/>
  <c r="S17" i="5"/>
  <c r="P17" i="5"/>
  <c r="Q17" i="5"/>
  <c r="R17" i="5"/>
  <c r="O17" i="5"/>
  <c r="R16" i="5"/>
  <c r="S16" i="5"/>
  <c r="Q16" i="5"/>
  <c r="P16" i="5"/>
  <c r="O16" i="5"/>
  <c r="C8" i="5"/>
  <c r="C7" i="5"/>
  <c r="B8" i="5"/>
  <c r="B7" i="5"/>
  <c r="L23" i="5"/>
  <c r="L24" i="5"/>
  <c r="D22" i="5" l="1"/>
  <c r="Y22" i="5" s="1"/>
  <c r="AA22" i="5"/>
  <c r="AA21" i="5"/>
  <c r="AA31" i="5" s="1"/>
  <c r="D21" i="5"/>
  <c r="Y21" i="5" s="1"/>
  <c r="D20" i="5"/>
  <c r="Y20" i="5" s="1"/>
  <c r="AA20" i="5"/>
  <c r="D19" i="5"/>
  <c r="D16" i="5"/>
  <c r="D18" i="5"/>
  <c r="D14" i="5"/>
  <c r="D17" i="5"/>
  <c r="V15" i="4"/>
  <c r="U23" i="5" s="1"/>
  <c r="V16" i="4"/>
  <c r="U24" i="5" s="1"/>
  <c r="V14" i="4"/>
  <c r="U15" i="5" s="1"/>
  <c r="C9" i="5"/>
  <c r="D9" i="5" s="1"/>
  <c r="E9" i="5" s="1"/>
  <c r="B9" i="5"/>
  <c r="X15" i="4"/>
  <c r="G29" i="4"/>
  <c r="N29" i="4" s="1"/>
  <c r="G28" i="4"/>
  <c r="N28" i="4" s="1"/>
  <c r="D9" i="4"/>
  <c r="E9" i="4" s="1"/>
  <c r="C9" i="4"/>
  <c r="E8" i="4"/>
  <c r="F8" i="4" s="1"/>
  <c r="E7" i="4"/>
  <c r="F7" i="4" s="1"/>
  <c r="G7" i="4" s="1"/>
  <c r="U15" i="4" l="1"/>
  <c r="U14" i="4"/>
  <c r="T15" i="5" s="1"/>
  <c r="Y14" i="5"/>
  <c r="AA14" i="5" s="1"/>
  <c r="G8" i="4"/>
  <c r="X14" i="4"/>
  <c r="W15" i="5" s="1"/>
  <c r="X16" i="4"/>
  <c r="W24" i="5" s="1"/>
  <c r="W23" i="5"/>
  <c r="U16" i="4"/>
  <c r="T24" i="5" s="1"/>
  <c r="T23" i="5"/>
  <c r="W16" i="4"/>
  <c r="V24" i="5" s="1"/>
  <c r="W15" i="4"/>
  <c r="V23" i="5" s="1"/>
  <c r="W14" i="4"/>
  <c r="V15" i="5" s="1"/>
  <c r="Y16" i="4"/>
  <c r="X24" i="5" s="1"/>
  <c r="Y15" i="4"/>
  <c r="X23" i="5" s="1"/>
  <c r="Y14" i="4"/>
  <c r="X15" i="5" s="1"/>
  <c r="F9" i="5"/>
  <c r="F9" i="4"/>
  <c r="G9" i="4" s="1"/>
  <c r="E15" i="4" l="1"/>
  <c r="D23" i="5" s="1"/>
  <c r="E14" i="4"/>
  <c r="D15" i="5" s="1"/>
  <c r="E16" i="4"/>
  <c r="D24" i="5" s="1"/>
  <c r="G14" i="4"/>
  <c r="G16" i="4"/>
  <c r="G15" i="4"/>
  <c r="L17" i="5"/>
  <c r="L18" i="5"/>
  <c r="L19" i="5"/>
  <c r="Y19" i="5" s="1"/>
  <c r="AA19" i="5" s="1"/>
  <c r="L16" i="5"/>
  <c r="D8" i="5"/>
  <c r="D7" i="5"/>
  <c r="Y18" i="5" l="1"/>
  <c r="AA18" i="5" s="1"/>
  <c r="Y16" i="5"/>
  <c r="AA16" i="5" s="1"/>
  <c r="Y17" i="5"/>
  <c r="AA17" i="5" s="1"/>
  <c r="F23" i="5"/>
  <c r="Y23" i="5" s="1"/>
  <c r="AA23" i="5" s="1"/>
  <c r="F24" i="5"/>
  <c r="Y24" i="5" s="1"/>
  <c r="AA24" i="5" s="1"/>
  <c r="F15" i="5"/>
  <c r="Y15" i="5" s="1"/>
  <c r="AA15" i="5" s="1"/>
  <c r="E8" i="5"/>
  <c r="F8" i="5" s="1"/>
  <c r="E7" i="5"/>
  <c r="F7" i="5" s="1"/>
  <c r="Y33" i="5" l="1"/>
  <c r="Y36" i="5" l="1"/>
</calcChain>
</file>

<file path=xl/sharedStrings.xml><?xml version="1.0" encoding="utf-8"?>
<sst xmlns="http://schemas.openxmlformats.org/spreadsheetml/2006/main" count="319" uniqueCount="80">
  <si>
    <t>La Perla Asia Pte Ltd</t>
  </si>
  <si>
    <t>Staff</t>
  </si>
  <si>
    <t>Shop Pool Commission (MBS)</t>
  </si>
  <si>
    <t>City Pool (MBS &amp; Taka)</t>
  </si>
  <si>
    <t>Individual Target (Full Price)</t>
  </si>
  <si>
    <t>Individual Weekly</t>
  </si>
  <si>
    <t>Shop Pool Weekly</t>
  </si>
  <si>
    <t>Total</t>
  </si>
  <si>
    <t>Ng Sook Yuen (Jennifer)</t>
  </si>
  <si>
    <t>Doris</t>
  </si>
  <si>
    <t>Marinena</t>
  </si>
  <si>
    <t>Siti Suriani</t>
  </si>
  <si>
    <t>Fitra</t>
  </si>
  <si>
    <t>Month of:</t>
  </si>
  <si>
    <t>Target</t>
  </si>
  <si>
    <t>Actual sales with Tax</t>
  </si>
  <si>
    <t>Tax $</t>
  </si>
  <si>
    <t>Actual sales Without Tax</t>
  </si>
  <si>
    <t>Marinabay Sands</t>
  </si>
  <si>
    <t>Takashimaya</t>
  </si>
  <si>
    <t>Total:</t>
  </si>
  <si>
    <t>Above 100%</t>
  </si>
  <si>
    <t>Supervisor</t>
  </si>
  <si>
    <t>MBS commission for the Month</t>
  </si>
  <si>
    <t>Position</t>
  </si>
  <si>
    <t>Boutique Manager</t>
  </si>
  <si>
    <t>* Individual Target</t>
  </si>
  <si>
    <t>Workings:</t>
  </si>
  <si>
    <t>Actual (Net amount)</t>
  </si>
  <si>
    <t>* Shop Pool Weekly</t>
  </si>
  <si>
    <t>* Individual Weekly</t>
  </si>
  <si>
    <t>TAKA commission for the Month</t>
  </si>
  <si>
    <t>Flora</t>
  </si>
  <si>
    <t>Nadirah</t>
  </si>
  <si>
    <t>Shop Pool Commission (TAKA)</t>
  </si>
  <si>
    <t>Total commission for the Month</t>
  </si>
  <si>
    <t>MBS</t>
  </si>
  <si>
    <t>TAKA</t>
  </si>
  <si>
    <t>Jennifer</t>
  </si>
  <si>
    <t>SSA</t>
  </si>
  <si>
    <t>SA</t>
  </si>
  <si>
    <t>Nani</t>
  </si>
  <si>
    <t>Siti Suriani (Nani)</t>
  </si>
  <si>
    <t>Below 80%</t>
  </si>
  <si>
    <t>Senior Sales Associate</t>
  </si>
  <si>
    <t>Sales Associate</t>
  </si>
  <si>
    <t>Week 1</t>
  </si>
  <si>
    <t>Week 2</t>
  </si>
  <si>
    <t>Week 3</t>
  </si>
  <si>
    <t>Week 4</t>
  </si>
  <si>
    <t>Week 5</t>
  </si>
  <si>
    <t>Commissions to be Paid</t>
  </si>
  <si>
    <t>Below 90%</t>
  </si>
  <si>
    <t>Shop Pool Commission</t>
  </si>
  <si>
    <t>Ng Sook Yuen (Jennifer)-MBS</t>
  </si>
  <si>
    <t>Ng Sook Yuen (Jennifer)-TAKA</t>
  </si>
  <si>
    <t>Individual Target (Discount Price)</t>
  </si>
  <si>
    <t>Actual (Net amount)-Full Price</t>
  </si>
  <si>
    <t>Actual (Net amount)-Discount Price</t>
  </si>
  <si>
    <t>TOTAL</t>
  </si>
  <si>
    <t>Fitria</t>
  </si>
  <si>
    <t>Regine</t>
  </si>
  <si>
    <t>Valerie</t>
  </si>
  <si>
    <t>Siti</t>
  </si>
  <si>
    <t>Fitra Binte Hamzah</t>
  </si>
  <si>
    <t xml:space="preserve">Ong Sook Li (Regine) </t>
  </si>
  <si>
    <t>Wong Kah Yan (Valerie)</t>
  </si>
  <si>
    <t>Chong Huey Wen Marinena</t>
  </si>
  <si>
    <t xml:space="preserve">Ng Hwee Koon (Doris) </t>
  </si>
  <si>
    <t>Siti Aisha Binte Ja'id</t>
  </si>
  <si>
    <t xml:space="preserve">Ye Yang Fang (Flora) </t>
  </si>
  <si>
    <t xml:space="preserve">Siti Suriani Binti Saudin (Nani) </t>
  </si>
  <si>
    <t>Nadirah Atiqah Binte Zamil</t>
  </si>
  <si>
    <t>Siti Suriani Binte Saudin (Nani)</t>
  </si>
  <si>
    <t>Aug 2014</t>
  </si>
  <si>
    <t xml:space="preserve">Week 1 (1 Aug- 3 Aug) </t>
  </si>
  <si>
    <t>Week 2 (4 Aug- 10 Aug)</t>
  </si>
  <si>
    <t>Week 3 (11 Aug- 17 Aug)</t>
  </si>
  <si>
    <t xml:space="preserve">Week 4  (18 Aug- 24 Aug) </t>
  </si>
  <si>
    <t>Week 5 (25 Jul- 31 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</si>
</sst>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\-??_);_(@_)"/>
    <numFmt numFmtId="165" formatCode="_([$SGD]\ * #,##0.00_);_([$SGD]\ * \(#,##0.00\);_([$SGD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4" fontId="3" fillId="0" borderId="0" xfId="1" applyNumberFormat="1" applyFont="1" applyFill="1" applyBorder="1" applyAlignment="1" applyProtection="1"/>
    <xf numFmtId="0" fontId="3" fillId="0" borderId="0" xfId="0" applyFont="1" applyBorder="1"/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 wrapText="1"/>
    </xf>
    <xf numFmtId="44" fontId="3" fillId="2" borderId="0" xfId="2" applyFont="1" applyFill="1" applyBorder="1" applyAlignment="1" applyProtection="1"/>
    <xf numFmtId="44" fontId="3" fillId="2" borderId="1" xfId="2" applyFont="1" applyFill="1" applyBorder="1" applyAlignment="1" applyProtection="1"/>
    <xf numFmtId="10" fontId="0" fillId="0" borderId="0" xfId="0" applyNumberFormat="1"/>
    <xf numFmtId="0" fontId="4" fillId="0" borderId="0" xfId="0" applyFont="1" applyFill="1"/>
    <xf numFmtId="0" fontId="3" fillId="0" borderId="0" xfId="0" applyFont="1" applyBorder="1" applyAlignment="1">
      <alignment horizontal="center"/>
    </xf>
    <xf numFmtId="9" fontId="3" fillId="0" borderId="0" xfId="3" applyFont="1" applyFill="1" applyBorder="1" applyAlignment="1" applyProtection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Border="1"/>
    <xf numFmtId="164" fontId="3" fillId="0" borderId="3" xfId="1" applyNumberFormat="1" applyFont="1" applyFill="1" applyBorder="1" applyAlignment="1" applyProtection="1"/>
    <xf numFmtId="0" fontId="3" fillId="0" borderId="3" xfId="0" applyFont="1" applyBorder="1"/>
    <xf numFmtId="49" fontId="3" fillId="2" borderId="3" xfId="1" applyNumberFormat="1" applyFont="1" applyFill="1" applyBorder="1" applyAlignment="1" applyProtection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44" fontId="4" fillId="0" borderId="7" xfId="2" applyFont="1" applyFill="1" applyBorder="1" applyAlignment="1" applyProtection="1"/>
    <xf numFmtId="0" fontId="3" fillId="0" borderId="0" xfId="0" applyFont="1" applyAlignment="1">
      <alignment horizontal="left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6" fontId="6" fillId="0" borderId="42" xfId="0" applyNumberFormat="1" applyFont="1" applyBorder="1" applyAlignment="1">
      <alignment horizontal="center" vertical="center"/>
    </xf>
    <xf numFmtId="44" fontId="3" fillId="2" borderId="0" xfId="2" applyNumberFormat="1" applyFont="1" applyFill="1" applyBorder="1" applyAlignment="1" applyProtection="1"/>
    <xf numFmtId="44" fontId="3" fillId="2" borderId="1" xfId="2" applyNumberFormat="1" applyFont="1" applyFill="1" applyBorder="1" applyAlignment="1" applyProtection="1"/>
    <xf numFmtId="43" fontId="0" fillId="3" borderId="24" xfId="0" applyNumberFormat="1" applyFill="1" applyBorder="1" applyAlignment="1">
      <alignment horizontal="right"/>
    </xf>
    <xf numFmtId="43" fontId="0" fillId="3" borderId="25" xfId="0" applyNumberFormat="1" applyFill="1" applyBorder="1" applyAlignment="1">
      <alignment horizontal="right"/>
    </xf>
    <xf numFmtId="43" fontId="0" fillId="3" borderId="23" xfId="0" applyNumberFormat="1" applyFill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43" fontId="0" fillId="3" borderId="26" xfId="0" applyNumberFormat="1" applyFill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43" fontId="0" fillId="0" borderId="18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4" borderId="24" xfId="0" applyNumberFormat="1" applyFill="1" applyBorder="1" applyAlignment="1">
      <alignment horizontal="right"/>
    </xf>
    <xf numFmtId="43" fontId="0" fillId="4" borderId="25" xfId="0" applyNumberFormat="1" applyFill="1" applyBorder="1" applyAlignment="1">
      <alignment horizontal="right"/>
    </xf>
    <xf numFmtId="43" fontId="0" fillId="7" borderId="24" xfId="0" applyNumberFormat="1" applyFill="1" applyBorder="1" applyAlignment="1">
      <alignment horizontal="right"/>
    </xf>
    <xf numFmtId="43" fontId="0" fillId="7" borderId="26" xfId="0" applyNumberFormat="1" applyFill="1" applyBorder="1" applyAlignment="1">
      <alignment horizontal="right"/>
    </xf>
    <xf numFmtId="43" fontId="0" fillId="7" borderId="25" xfId="0" applyNumberFormat="1" applyFill="1" applyBorder="1" applyAlignment="1">
      <alignment horizontal="right"/>
    </xf>
    <xf numFmtId="43" fontId="0" fillId="4" borderId="26" xfId="0" applyNumberFormat="1" applyFill="1" applyBorder="1" applyAlignment="1">
      <alignment horizontal="right"/>
    </xf>
    <xf numFmtId="43" fontId="5" fillId="3" borderId="33" xfId="0" applyNumberFormat="1" applyFont="1" applyFill="1" applyBorder="1" applyAlignment="1">
      <alignment horizontal="right"/>
    </xf>
    <xf numFmtId="43" fontId="5" fillId="3" borderId="34" xfId="0" applyNumberFormat="1" applyFont="1" applyFill="1" applyBorder="1" applyAlignment="1">
      <alignment horizontal="right"/>
    </xf>
    <xf numFmtId="43" fontId="5" fillId="3" borderId="35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6" borderId="24" xfId="0" applyNumberFormat="1" applyFill="1" applyBorder="1" applyAlignment="1">
      <alignment horizontal="right"/>
    </xf>
    <xf numFmtId="43" fontId="0" fillId="6" borderId="25" xfId="0" applyNumberFormat="1" applyFill="1" applyBorder="1" applyAlignment="1">
      <alignment horizontal="right"/>
    </xf>
    <xf numFmtId="43" fontId="0" fillId="6" borderId="23" xfId="0" applyNumberFormat="1" applyFill="1" applyBorder="1" applyAlignment="1">
      <alignment horizontal="right"/>
    </xf>
    <xf numFmtId="43" fontId="0" fillId="6" borderId="26" xfId="0" applyNumberFormat="1" applyFill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36" xfId="0" applyNumberFormat="1" applyBorder="1" applyAlignment="1">
      <alignment horizontal="right"/>
    </xf>
    <xf numFmtId="43" fontId="0" fillId="0" borderId="33" xfId="0" applyNumberFormat="1" applyBorder="1" applyAlignment="1">
      <alignment horizontal="right"/>
    </xf>
    <xf numFmtId="43" fontId="0" fillId="0" borderId="34" xfId="0" applyNumberFormat="1" applyBorder="1" applyAlignment="1">
      <alignment horizontal="right"/>
    </xf>
    <xf numFmtId="43" fontId="0" fillId="0" borderId="35" xfId="0" applyNumberFormat="1" applyBorder="1" applyAlignment="1">
      <alignment horizontal="right"/>
    </xf>
    <xf numFmtId="43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43" fontId="0" fillId="3" borderId="23" xfId="0" applyNumberFormat="1" applyFill="1" applyBorder="1" applyAlignment="1">
      <alignment horizontal="right"/>
    </xf>
    <xf numFmtId="44" fontId="3" fillId="8" borderId="0" xfId="2" applyFont="1" applyFill="1" applyBorder="1" applyAlignment="1" applyProtection="1"/>
    <xf numFmtId="44" fontId="3" fillId="8" borderId="1" xfId="2" applyFont="1" applyFill="1" applyBorder="1" applyAlignment="1" applyProtection="1"/>
    <xf numFmtId="0" fontId="3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3" fontId="0" fillId="3" borderId="32" xfId="0" applyNumberFormat="1" applyFill="1" applyBorder="1" applyAlignment="1">
      <alignment horizontal="right"/>
    </xf>
    <xf numFmtId="43" fontId="0" fillId="3" borderId="35" xfId="0" applyNumberFormat="1" applyFill="1" applyBorder="1" applyAlignment="1">
      <alignment horizontal="right"/>
    </xf>
    <xf numFmtId="43" fontId="0" fillId="3" borderId="33" xfId="0" applyNumberForma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47" xfId="0" applyBorder="1" applyAlignment="1">
      <alignment horizontal="left"/>
    </xf>
    <xf numFmtId="43" fontId="0" fillId="0" borderId="0" xfId="0" applyNumberFormat="1"/>
    <xf numFmtId="0" fontId="0" fillId="0" borderId="0" xfId="0" applyBorder="1"/>
    <xf numFmtId="43" fontId="0" fillId="0" borderId="0" xfId="0" applyNumberFormat="1" applyBorder="1"/>
    <xf numFmtId="44" fontId="0" fillId="0" borderId="0" xfId="0" applyNumberFormat="1" applyBorder="1"/>
    <xf numFmtId="6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 applyAlignment="1">
      <alignment horizontal="center"/>
    </xf>
    <xf numFmtId="43" fontId="0" fillId="6" borderId="23" xfId="0" applyNumberFormat="1" applyFill="1" applyBorder="1" applyAlignment="1">
      <alignment horizontal="right"/>
    </xf>
    <xf numFmtId="43" fontId="0" fillId="6" borderId="23" xfId="0" applyNumberFormat="1" applyFill="1" applyBorder="1" applyAlignment="1">
      <alignment horizontal="right"/>
    </xf>
    <xf numFmtId="0" fontId="3" fillId="0" borderId="0" xfId="0" applyFont="1" applyAlignment="1">
      <alignment horizontal="left"/>
    </xf>
    <xf numFmtId="43" fontId="0" fillId="0" borderId="0" xfId="0" applyNumberFormat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/>
    <xf numFmtId="43" fontId="0" fillId="0" borderId="0" xfId="0" applyNumberFormat="1" applyAlignment="1">
      <alignment horizontal="right"/>
    </xf>
    <xf numFmtId="43" fontId="0" fillId="6" borderId="50" xfId="0" applyNumberFormat="1" applyFill="1" applyBorder="1" applyAlignment="1">
      <alignment horizontal="right"/>
    </xf>
    <xf numFmtId="43" fontId="0" fillId="6" borderId="51" xfId="0" applyNumberFormat="1" applyFill="1" applyBorder="1" applyAlignment="1">
      <alignment horizontal="right"/>
    </xf>
    <xf numFmtId="0" fontId="3" fillId="6" borderId="48" xfId="0" applyFont="1" applyFill="1" applyBorder="1" applyAlignment="1">
      <alignment horizontal="left"/>
    </xf>
    <xf numFmtId="0" fontId="3" fillId="6" borderId="30" xfId="0" applyFont="1" applyFill="1" applyBorder="1" applyAlignment="1">
      <alignment horizontal="left"/>
    </xf>
    <xf numFmtId="0" fontId="6" fillId="0" borderId="5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6" fontId="6" fillId="0" borderId="43" xfId="0" applyNumberFormat="1" applyFont="1" applyBorder="1" applyAlignment="1">
      <alignment horizontal="center" vertical="center"/>
    </xf>
    <xf numFmtId="0" fontId="3" fillId="6" borderId="53" xfId="0" applyFont="1" applyFill="1" applyBorder="1" applyAlignment="1">
      <alignment horizontal="left"/>
    </xf>
    <xf numFmtId="0" fontId="3" fillId="6" borderId="49" xfId="0" applyFont="1" applyFill="1" applyBorder="1" applyAlignment="1">
      <alignment horizontal="left"/>
    </xf>
    <xf numFmtId="10" fontId="0" fillId="0" borderId="0" xfId="0" applyNumberFormat="1" applyFill="1"/>
    <xf numFmtId="43" fontId="5" fillId="3" borderId="51" xfId="0" applyNumberFormat="1" applyFont="1" applyFill="1" applyBorder="1" applyAlignment="1">
      <alignment horizontal="right"/>
    </xf>
    <xf numFmtId="43" fontId="5" fillId="3" borderId="55" xfId="0" applyNumberFormat="1" applyFont="1" applyFill="1" applyBorder="1" applyAlignment="1">
      <alignment horizontal="right"/>
    </xf>
    <xf numFmtId="43" fontId="5" fillId="3" borderId="30" xfId="0" applyNumberFormat="1" applyFont="1" applyFill="1" applyBorder="1" applyAlignment="1">
      <alignment horizontal="right"/>
    </xf>
    <xf numFmtId="43" fontId="5" fillId="3" borderId="50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/>
    <xf numFmtId="43" fontId="5" fillId="3" borderId="23" xfId="0" applyNumberFormat="1" applyFont="1" applyFill="1" applyBorder="1" applyAlignment="1">
      <alignment horizontal="right"/>
    </xf>
    <xf numFmtId="43" fontId="0" fillId="3" borderId="22" xfId="0" applyNumberFormat="1" applyFill="1" applyBorder="1" applyAlignment="1">
      <alignment horizontal="right"/>
    </xf>
    <xf numFmtId="43" fontId="0" fillId="3" borderId="27" xfId="0" applyNumberFormat="1" applyFill="1" applyBorder="1" applyAlignment="1">
      <alignment horizontal="right"/>
    </xf>
    <xf numFmtId="43" fontId="0" fillId="3" borderId="23" xfId="0" applyNumberFormat="1" applyFill="1" applyBorder="1" applyAlignment="1">
      <alignment horizontal="right"/>
    </xf>
    <xf numFmtId="43" fontId="0" fillId="3" borderId="22" xfId="0" applyNumberFormat="1" applyFill="1" applyBorder="1" applyAlignment="1">
      <alignment horizontal="center"/>
    </xf>
    <xf numFmtId="43" fontId="0" fillId="3" borderId="27" xfId="0" applyNumberFormat="1" applyFill="1" applyBorder="1" applyAlignment="1">
      <alignment horizontal="center"/>
    </xf>
    <xf numFmtId="43" fontId="0" fillId="3" borderId="23" xfId="0" applyNumberFormat="1" applyFill="1" applyBorder="1" applyAlignment="1">
      <alignment horizontal="center"/>
    </xf>
    <xf numFmtId="43" fontId="0" fillId="3" borderId="30" xfId="0" applyNumberForma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6" fillId="0" borderId="42" xfId="0" applyFont="1" applyBorder="1" applyAlignment="1">
      <alignment horizontal="center" vertical="center"/>
    </xf>
    <xf numFmtId="43" fontId="0" fillId="6" borderId="55" xfId="0" applyNumberFormat="1" applyFill="1" applyBorder="1" applyAlignment="1">
      <alignment horizontal="right"/>
    </xf>
    <xf numFmtId="43" fontId="0" fillId="6" borderId="30" xfId="0" applyNumberFormat="1" applyFill="1" applyBorder="1" applyAlignment="1">
      <alignment horizontal="right"/>
    </xf>
    <xf numFmtId="43" fontId="0" fillId="3" borderId="34" xfId="0" applyNumberFormat="1" applyFill="1" applyBorder="1" applyAlignment="1">
      <alignment horizontal="right"/>
    </xf>
    <xf numFmtId="0" fontId="3" fillId="3" borderId="32" xfId="0" applyFont="1" applyFill="1" applyBorder="1" applyAlignment="1">
      <alignment horizontal="left"/>
    </xf>
    <xf numFmtId="0" fontId="5" fillId="0" borderId="0" xfId="0" applyFont="1"/>
    <xf numFmtId="0" fontId="3" fillId="3" borderId="6" xfId="0" applyFont="1" applyFill="1" applyBorder="1" applyAlignment="1">
      <alignment horizontal="left"/>
    </xf>
    <xf numFmtId="10" fontId="5" fillId="0" borderId="0" xfId="0" applyNumberFormat="1" applyFont="1"/>
    <xf numFmtId="0" fontId="5" fillId="0" borderId="0" xfId="0" applyFont="1" applyFill="1"/>
    <xf numFmtId="10" fontId="5" fillId="0" borderId="0" xfId="0" applyNumberFormat="1" applyFont="1" applyFill="1"/>
    <xf numFmtId="43" fontId="5" fillId="3" borderId="6" xfId="0" applyNumberFormat="1" applyFont="1" applyFill="1" applyBorder="1" applyAlignment="1">
      <alignment horizontal="right"/>
    </xf>
    <xf numFmtId="43" fontId="5" fillId="3" borderId="14" xfId="0" applyNumberFormat="1" applyFont="1" applyFill="1" applyBorder="1" applyAlignment="1">
      <alignment horizontal="right"/>
    </xf>
    <xf numFmtId="43" fontId="5" fillId="3" borderId="7" xfId="0" applyNumberFormat="1" applyFont="1" applyFill="1" applyBorder="1" applyAlignment="1">
      <alignment horizontal="right"/>
    </xf>
    <xf numFmtId="43" fontId="5" fillId="3" borderId="8" xfId="0" applyNumberFormat="1" applyFont="1" applyFill="1" applyBorder="1" applyAlignment="1">
      <alignment horizontal="right"/>
    </xf>
    <xf numFmtId="0" fontId="0" fillId="0" borderId="57" xfId="0" applyBorder="1" applyAlignment="1">
      <alignment horizontal="left"/>
    </xf>
    <xf numFmtId="0" fontId="3" fillId="4" borderId="58" xfId="0" applyFont="1" applyFill="1" applyBorder="1" applyAlignment="1">
      <alignment horizontal="left"/>
    </xf>
    <xf numFmtId="0" fontId="3" fillId="4" borderId="57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3" fillId="7" borderId="61" xfId="0" applyFont="1" applyFill="1" applyBorder="1" applyAlignment="1">
      <alignment horizontal="left"/>
    </xf>
    <xf numFmtId="0" fontId="3" fillId="7" borderId="58" xfId="0" applyFont="1" applyFill="1" applyBorder="1" applyAlignment="1">
      <alignment horizontal="left"/>
    </xf>
    <xf numFmtId="43" fontId="0" fillId="3" borderId="6" xfId="0" applyNumberFormat="1" applyFill="1" applyBorder="1" applyAlignment="1">
      <alignment horizontal="center"/>
    </xf>
    <xf numFmtId="43" fontId="0" fillId="3" borderId="7" xfId="0" applyNumberFormat="1" applyFill="1" applyBorder="1" applyAlignment="1">
      <alignment horizontal="center"/>
    </xf>
    <xf numFmtId="0" fontId="3" fillId="3" borderId="60" xfId="0" applyFont="1" applyFill="1" applyBorder="1" applyAlignment="1">
      <alignment horizontal="left"/>
    </xf>
    <xf numFmtId="43" fontId="0" fillId="3" borderId="36" xfId="0" applyNumberFormat="1" applyFill="1" applyBorder="1" applyAlignment="1">
      <alignment horizontal="center"/>
    </xf>
    <xf numFmtId="43" fontId="5" fillId="3" borderId="24" xfId="0" applyNumberFormat="1" applyFont="1" applyFill="1" applyBorder="1" applyAlignment="1">
      <alignment horizontal="right"/>
    </xf>
    <xf numFmtId="43" fontId="5" fillId="3" borderId="25" xfId="0" applyNumberFormat="1" applyFont="1" applyFill="1" applyBorder="1" applyAlignment="1">
      <alignment horizontal="right"/>
    </xf>
    <xf numFmtId="43" fontId="5" fillId="3" borderId="26" xfId="0" applyNumberFormat="1" applyFont="1" applyFill="1" applyBorder="1" applyAlignment="1">
      <alignment horizontal="right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43" fontId="0" fillId="3" borderId="23" xfId="0" applyNumberFormat="1" applyFill="1" applyBorder="1" applyAlignment="1">
      <alignment horizontal="center"/>
    </xf>
    <xf numFmtId="43" fontId="0" fillId="3" borderId="52" xfId="0" applyNumberFormat="1" applyFill="1" applyBorder="1" applyAlignment="1">
      <alignment horizontal="center"/>
    </xf>
    <xf numFmtId="43" fontId="0" fillId="3" borderId="53" xfId="0" applyNumberFormat="1" applyFill="1" applyBorder="1" applyAlignment="1">
      <alignment horizontal="center"/>
    </xf>
    <xf numFmtId="43" fontId="0" fillId="3" borderId="49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right"/>
    </xf>
    <xf numFmtId="43" fontId="0" fillId="3" borderId="27" xfId="0" applyNumberFormat="1" applyFill="1" applyBorder="1" applyAlignment="1">
      <alignment horizontal="right"/>
    </xf>
    <xf numFmtId="43" fontId="0" fillId="3" borderId="23" xfId="0" applyNumberFormat="1" applyFill="1" applyBorder="1" applyAlignment="1">
      <alignment horizontal="right"/>
    </xf>
    <xf numFmtId="165" fontId="0" fillId="3" borderId="10" xfId="0" applyNumberFormat="1" applyFont="1" applyFill="1" applyBorder="1" applyAlignment="1">
      <alignment horizontal="right"/>
    </xf>
    <xf numFmtId="165" fontId="0" fillId="3" borderId="11" xfId="0" applyNumberFormat="1" applyFont="1" applyFill="1" applyBorder="1" applyAlignment="1">
      <alignment horizontal="right"/>
    </xf>
    <xf numFmtId="43" fontId="5" fillId="3" borderId="27" xfId="0" applyNumberFormat="1" applyFont="1" applyFill="1" applyBorder="1" applyAlignment="1">
      <alignment horizontal="center"/>
    </xf>
    <xf numFmtId="43" fontId="5" fillId="3" borderId="23" xfId="0" applyNumberFormat="1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43" fontId="0" fillId="4" borderId="22" xfId="0" applyNumberFormat="1" applyFill="1" applyBorder="1" applyAlignment="1">
      <alignment horizontal="center"/>
    </xf>
    <xf numFmtId="43" fontId="0" fillId="4" borderId="23" xfId="0" applyNumberFormat="1" applyFill="1" applyBorder="1" applyAlignment="1">
      <alignment horizontal="center"/>
    </xf>
    <xf numFmtId="43" fontId="0" fillId="4" borderId="27" xfId="0" applyNumberFormat="1" applyFill="1" applyBorder="1" applyAlignment="1">
      <alignment horizontal="center"/>
    </xf>
    <xf numFmtId="43" fontId="0" fillId="3" borderId="27" xfId="0" applyNumberFormat="1" applyFill="1" applyBorder="1" applyAlignment="1">
      <alignment horizontal="center"/>
    </xf>
    <xf numFmtId="165" fontId="0" fillId="3" borderId="16" xfId="0" applyNumberFormat="1" applyFont="1" applyFill="1" applyBorder="1" applyAlignment="1">
      <alignment horizontal="right"/>
    </xf>
    <xf numFmtId="165" fontId="0" fillId="3" borderId="17" xfId="0" applyNumberFormat="1" applyFont="1" applyFill="1" applyBorder="1" applyAlignment="1">
      <alignment horizontal="right"/>
    </xf>
    <xf numFmtId="43" fontId="5" fillId="3" borderId="22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0" fillId="7" borderId="16" xfId="0" applyNumberFormat="1" applyFont="1" applyFill="1" applyBorder="1" applyAlignment="1">
      <alignment horizontal="right"/>
    </xf>
    <xf numFmtId="165" fontId="0" fillId="7" borderId="17" xfId="0" applyNumberFormat="1" applyFont="1" applyFill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6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21" xfId="0" applyNumberFormat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43" fontId="0" fillId="4" borderId="22" xfId="0" applyNumberFormat="1" applyFill="1" applyBorder="1" applyAlignment="1">
      <alignment horizontal="right"/>
    </xf>
    <xf numFmtId="43" fontId="0" fillId="4" borderId="23" xfId="0" applyNumberFormat="1" applyFill="1" applyBorder="1" applyAlignment="1">
      <alignment horizontal="right"/>
    </xf>
    <xf numFmtId="43" fontId="0" fillId="4" borderId="27" xfId="0" applyNumberFormat="1" applyFill="1" applyBorder="1" applyAlignment="1">
      <alignment horizontal="right"/>
    </xf>
    <xf numFmtId="43" fontId="5" fillId="3" borderId="22" xfId="0" applyNumberFormat="1" applyFont="1" applyFill="1" applyBorder="1" applyAlignment="1">
      <alignment horizontal="right"/>
    </xf>
    <xf numFmtId="43" fontId="5" fillId="3" borderId="27" xfId="0" applyNumberFormat="1" applyFont="1" applyFill="1" applyBorder="1" applyAlignment="1">
      <alignment horizontal="right"/>
    </xf>
    <xf numFmtId="43" fontId="5" fillId="3" borderId="23" xfId="0" applyNumberFormat="1" applyFont="1" applyFill="1" applyBorder="1" applyAlignment="1">
      <alignment horizontal="right"/>
    </xf>
    <xf numFmtId="43" fontId="0" fillId="4" borderId="31" xfId="0" applyNumberFormat="1" applyFill="1" applyBorder="1" applyAlignment="1">
      <alignment horizontal="right"/>
    </xf>
    <xf numFmtId="43" fontId="0" fillId="4" borderId="32" xfId="0" applyNumberFormat="1" applyFill="1" applyBorder="1" applyAlignment="1">
      <alignment horizontal="right"/>
    </xf>
    <xf numFmtId="43" fontId="0" fillId="4" borderId="36" xfId="0" applyNumberForma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43" fontId="0" fillId="0" borderId="22" xfId="0" applyNumberFormat="1" applyBorder="1" applyAlignment="1">
      <alignment horizontal="right"/>
    </xf>
    <xf numFmtId="43" fontId="0" fillId="0" borderId="23" xfId="0" applyNumberFormat="1" applyBorder="1" applyAlignment="1">
      <alignment horizontal="right"/>
    </xf>
    <xf numFmtId="43" fontId="0" fillId="0" borderId="27" xfId="0" applyNumberFormat="1" applyBorder="1" applyAlignment="1">
      <alignment horizontal="right"/>
    </xf>
    <xf numFmtId="165" fontId="2" fillId="7" borderId="6" xfId="0" applyNumberFormat="1" applyFont="1" applyFill="1" applyBorder="1" applyAlignment="1">
      <alignment horizontal="right"/>
    </xf>
    <xf numFmtId="165" fontId="2" fillId="7" borderId="8" xfId="0" applyNumberFormat="1" applyFont="1" applyFill="1" applyBorder="1" applyAlignment="1">
      <alignment horizontal="right"/>
    </xf>
    <xf numFmtId="165" fontId="2" fillId="0" borderId="9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3" borderId="9" xfId="0" applyNumberFormat="1" applyFont="1" applyFill="1" applyBorder="1" applyAlignment="1">
      <alignment horizontal="right"/>
    </xf>
    <xf numFmtId="165" fontId="2" fillId="3" borderId="11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165" fontId="2" fillId="7" borderId="5" xfId="0" applyNumberFormat="1" applyFont="1" applyFill="1" applyBorder="1" applyAlignment="1">
      <alignment horizontal="right"/>
    </xf>
    <xf numFmtId="165" fontId="2" fillId="7" borderId="46" xfId="0" applyNumberFormat="1" applyFont="1" applyFill="1" applyBorder="1" applyAlignment="1">
      <alignment horizontal="right"/>
    </xf>
    <xf numFmtId="165" fontId="2" fillId="7" borderId="9" xfId="0" applyNumberFormat="1" applyFont="1" applyFill="1" applyBorder="1" applyAlignment="1">
      <alignment horizontal="right"/>
    </xf>
    <xf numFmtId="165" fontId="2" fillId="7" borderId="1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165" fontId="2" fillId="0" borderId="9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5" fontId="0" fillId="0" borderId="16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165" fontId="2" fillId="7" borderId="9" xfId="0" applyNumberFormat="1" applyFont="1" applyFill="1" applyBorder="1" applyAlignment="1">
      <alignment horizontal="center"/>
    </xf>
    <xf numFmtId="165" fontId="2" fillId="7" borderId="11" xfId="0" applyNumberFormat="1" applyFont="1" applyFill="1" applyBorder="1" applyAlignment="1">
      <alignment horizontal="center"/>
    </xf>
    <xf numFmtId="165" fontId="2" fillId="0" borderId="56" xfId="0" applyNumberFormat="1" applyFont="1" applyBorder="1" applyAlignment="1">
      <alignment horizontal="right"/>
    </xf>
    <xf numFmtId="0" fontId="2" fillId="0" borderId="56" xfId="0" applyFont="1" applyBorder="1" applyAlignment="1">
      <alignment horizontal="right"/>
    </xf>
    <xf numFmtId="165" fontId="2" fillId="3" borderId="10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3" fontId="5" fillId="3" borderId="48" xfId="0" applyNumberFormat="1" applyFont="1" applyFill="1" applyBorder="1" applyAlignment="1">
      <alignment horizontal="center"/>
    </xf>
    <xf numFmtId="43" fontId="5" fillId="3" borderId="30" xfId="0" applyNumberFormat="1" applyFont="1" applyFill="1" applyBorder="1" applyAlignment="1">
      <alignment horizontal="center"/>
    </xf>
    <xf numFmtId="43" fontId="0" fillId="3" borderId="29" xfId="0" applyNumberFormat="1" applyFill="1" applyBorder="1" applyAlignment="1">
      <alignment horizontal="right"/>
    </xf>
    <xf numFmtId="43" fontId="0" fillId="3" borderId="48" xfId="0" applyNumberFormat="1" applyFill="1" applyBorder="1" applyAlignment="1">
      <alignment horizontal="right"/>
    </xf>
    <xf numFmtId="43" fontId="0" fillId="3" borderId="30" xfId="0" applyNumberFormat="1" applyFill="1" applyBorder="1" applyAlignment="1">
      <alignment horizontal="right"/>
    </xf>
    <xf numFmtId="165" fontId="0" fillId="3" borderId="9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6" borderId="22" xfId="0" applyFont="1" applyFill="1" applyBorder="1" applyAlignment="1">
      <alignment horizontal="left"/>
    </xf>
    <xf numFmtId="0" fontId="3" fillId="6" borderId="23" xfId="0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43" fontId="5" fillId="0" borderId="16" xfId="0" applyNumberFormat="1" applyFont="1" applyBorder="1" applyAlignment="1">
      <alignment horizontal="right"/>
    </xf>
    <xf numFmtId="43" fontId="5" fillId="0" borderId="17" xfId="0" applyNumberFormat="1" applyFont="1" applyBorder="1" applyAlignment="1">
      <alignment horizontal="right"/>
    </xf>
    <xf numFmtId="43" fontId="5" fillId="6" borderId="22" xfId="0" applyNumberFormat="1" applyFont="1" applyFill="1" applyBorder="1" applyAlignment="1">
      <alignment horizontal="right"/>
    </xf>
    <xf numFmtId="43" fontId="5" fillId="6" borderId="23" xfId="0" applyNumberFormat="1" applyFont="1" applyFill="1" applyBorder="1" applyAlignment="1">
      <alignment horizontal="right"/>
    </xf>
    <xf numFmtId="43" fontId="0" fillId="0" borderId="0" xfId="0" applyNumberFormat="1" applyFill="1" applyAlignment="1">
      <alignment horizontal="center"/>
    </xf>
    <xf numFmtId="43" fontId="2" fillId="0" borderId="0" xfId="0" applyNumberFormat="1" applyFont="1" applyAlignment="1">
      <alignment horizontal="center"/>
    </xf>
    <xf numFmtId="43" fontId="0" fillId="0" borderId="0" xfId="0" applyNumberFormat="1" applyFont="1" applyAlignment="1">
      <alignment horizontal="center"/>
    </xf>
    <xf numFmtId="43" fontId="0" fillId="6" borderId="22" xfId="0" applyNumberFormat="1" applyFill="1" applyBorder="1" applyAlignment="1">
      <alignment horizontal="right"/>
    </xf>
    <xf numFmtId="43" fontId="0" fillId="6" borderId="27" xfId="0" applyNumberFormat="1" applyFill="1" applyBorder="1" applyAlignment="1">
      <alignment horizontal="right"/>
    </xf>
    <xf numFmtId="43" fontId="0" fillId="6" borderId="23" xfId="0" applyNumberFormat="1" applyFill="1" applyBorder="1" applyAlignment="1">
      <alignment horizontal="right"/>
    </xf>
    <xf numFmtId="43" fontId="5" fillId="6" borderId="27" xfId="0" applyNumberFormat="1" applyFont="1" applyFill="1" applyBorder="1" applyAlignment="1">
      <alignment horizontal="right"/>
    </xf>
    <xf numFmtId="43" fontId="5" fillId="6" borderId="29" xfId="0" applyNumberFormat="1" applyFont="1" applyFill="1" applyBorder="1" applyAlignment="1">
      <alignment horizontal="right"/>
    </xf>
    <xf numFmtId="43" fontId="5" fillId="6" borderId="30" xfId="0" applyNumberFormat="1" applyFont="1" applyFill="1" applyBorder="1" applyAlignment="1">
      <alignment horizontal="right"/>
    </xf>
    <xf numFmtId="0" fontId="0" fillId="6" borderId="29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43" fontId="5" fillId="6" borderId="48" xfId="0" applyNumberFormat="1" applyFont="1" applyFill="1" applyBorder="1" applyAlignment="1">
      <alignment horizontal="right"/>
    </xf>
    <xf numFmtId="43" fontId="0" fillId="6" borderId="22" xfId="0" applyNumberFormat="1" applyFill="1" applyBorder="1" applyAlignment="1">
      <alignment horizontal="center"/>
    </xf>
    <xf numFmtId="43" fontId="0" fillId="6" borderId="27" xfId="0" applyNumberFormat="1" applyFill="1" applyBorder="1" applyAlignment="1">
      <alignment horizontal="center"/>
    </xf>
    <xf numFmtId="43" fontId="0" fillId="6" borderId="23" xfId="0" applyNumberFormat="1" applyFill="1" applyBorder="1" applyAlignment="1">
      <alignment horizontal="center"/>
    </xf>
    <xf numFmtId="43" fontId="5" fillId="0" borderId="21" xfId="0" applyNumberFormat="1" applyFont="1" applyBorder="1" applyAlignment="1">
      <alignment horizontal="right"/>
    </xf>
    <xf numFmtId="165" fontId="0" fillId="7" borderId="9" xfId="0" applyNumberFormat="1" applyFont="1" applyFill="1" applyBorder="1" applyAlignment="1">
      <alignment horizontal="right"/>
    </xf>
    <xf numFmtId="165" fontId="0" fillId="7" borderId="11" xfId="0" applyNumberFormat="1" applyFont="1" applyFill="1" applyBorder="1" applyAlignment="1">
      <alignment horizontal="right"/>
    </xf>
    <xf numFmtId="165" fontId="2" fillId="7" borderId="10" xfId="0" applyNumberFormat="1" applyFont="1" applyFill="1" applyBorder="1" applyAlignment="1">
      <alignment horizontal="right"/>
    </xf>
    <xf numFmtId="43" fontId="0" fillId="0" borderId="16" xfId="0" applyNumberFormat="1" applyBorder="1" applyAlignment="1">
      <alignment horizontal="center"/>
    </xf>
    <xf numFmtId="43" fontId="0" fillId="0" borderId="21" xfId="0" applyNumberFormat="1" applyBorder="1" applyAlignment="1">
      <alignment horizontal="center"/>
    </xf>
    <xf numFmtId="43" fontId="0" fillId="0" borderId="17" xfId="0" applyNumberFormat="1" applyBorder="1" applyAlignment="1">
      <alignment horizontal="center"/>
    </xf>
    <xf numFmtId="43" fontId="0" fillId="6" borderId="29" xfId="0" applyNumberFormat="1" applyFill="1" applyBorder="1" applyAlignment="1">
      <alignment horizontal="center"/>
    </xf>
    <xf numFmtId="43" fontId="0" fillId="6" borderId="48" xfId="0" applyNumberFormat="1" applyFill="1" applyBorder="1" applyAlignment="1">
      <alignment horizontal="center"/>
    </xf>
    <xf numFmtId="43" fontId="0" fillId="6" borderId="30" xfId="0" applyNumberFormat="1" applyFill="1" applyBorder="1" applyAlignment="1">
      <alignment horizontal="center"/>
    </xf>
    <xf numFmtId="43" fontId="0" fillId="6" borderId="29" xfId="0" applyNumberFormat="1" applyFill="1" applyBorder="1" applyAlignment="1">
      <alignment horizontal="right"/>
    </xf>
    <xf numFmtId="43" fontId="0" fillId="6" borderId="48" xfId="0" applyNumberFormat="1" applyFill="1" applyBorder="1" applyAlignment="1">
      <alignment horizontal="right"/>
    </xf>
    <xf numFmtId="43" fontId="0" fillId="6" borderId="30" xfId="0" applyNumberFormat="1" applyFill="1" applyBorder="1" applyAlignment="1">
      <alignment horizontal="right"/>
    </xf>
    <xf numFmtId="43" fontId="5" fillId="0" borderId="0" xfId="0" applyNumberFormat="1" applyFont="1" applyFill="1" applyAlignment="1">
      <alignment horizontal="center"/>
    </xf>
    <xf numFmtId="165" fontId="2" fillId="0" borderId="56" xfId="0" applyNumberFormat="1" applyFont="1" applyFill="1" applyBorder="1" applyAlignment="1">
      <alignment horizontal="right"/>
    </xf>
    <xf numFmtId="43" fontId="5" fillId="3" borderId="6" xfId="0" applyNumberFormat="1" applyFont="1" applyFill="1" applyBorder="1" applyAlignment="1">
      <alignment horizontal="center"/>
    </xf>
    <xf numFmtId="43" fontId="5" fillId="3" borderId="7" xfId="0" applyNumberFormat="1" applyFont="1" applyFill="1" applyBorder="1" applyAlignment="1">
      <alignment horizontal="center"/>
    </xf>
    <xf numFmtId="43" fontId="5" fillId="3" borderId="8" xfId="0" applyNumberFormat="1" applyFont="1" applyFill="1" applyBorder="1" applyAlignment="1">
      <alignment horizontal="center"/>
    </xf>
    <xf numFmtId="165" fontId="0" fillId="3" borderId="21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43" fontId="7" fillId="0" borderId="0" xfId="0" applyNumberFormat="1" applyFont="1" applyFill="1" applyAlignment="1">
      <alignment horizontal="center"/>
    </xf>
    <xf numFmtId="43" fontId="0" fillId="0" borderId="0" xfId="0" applyNumberFormat="1" applyBorder="1" applyAlignment="1">
      <alignment horizontal="center"/>
    </xf>
    <xf numFmtId="43" fontId="5" fillId="0" borderId="0" xfId="0" applyNumberFormat="1" applyFont="1" applyAlignment="1">
      <alignment horizontal="center"/>
    </xf>
    <xf numFmtId="43" fontId="0" fillId="3" borderId="31" xfId="0" applyNumberFormat="1" applyFill="1" applyBorder="1" applyAlignment="1">
      <alignment horizontal="right"/>
    </xf>
    <xf numFmtId="43" fontId="0" fillId="3" borderId="36" xfId="0" applyNumberFormat="1" applyFill="1" applyBorder="1" applyAlignment="1">
      <alignment horizontal="right"/>
    </xf>
    <xf numFmtId="43" fontId="0" fillId="3" borderId="32" xfId="0" applyNumberForma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17" xfId="0" applyNumberFormat="1" applyFont="1" applyFill="1" applyBorder="1" applyAlignment="1">
      <alignment horizontal="right"/>
    </xf>
    <xf numFmtId="165" fontId="5" fillId="3" borderId="21" xfId="0" applyNumberFormat="1" applyFont="1" applyFill="1" applyBorder="1" applyAlignment="1">
      <alignment horizontal="right"/>
    </xf>
    <xf numFmtId="165" fontId="5" fillId="3" borderId="17" xfId="0" applyNumberFormat="1" applyFont="1" applyFill="1" applyBorder="1" applyAlignment="1">
      <alignment horizontal="right"/>
    </xf>
    <xf numFmtId="43" fontId="5" fillId="3" borderId="6" xfId="0" applyNumberFormat="1" applyFont="1" applyFill="1" applyBorder="1" applyAlignment="1">
      <alignment horizontal="right"/>
    </xf>
    <xf numFmtId="43" fontId="5" fillId="3" borderId="7" xfId="0" applyNumberFormat="1" applyFont="1" applyFill="1" applyBorder="1" applyAlignment="1">
      <alignment horizontal="right"/>
    </xf>
    <xf numFmtId="43" fontId="5" fillId="3" borderId="8" xfId="0" applyNumberFormat="1" applyFont="1" applyFill="1" applyBorder="1" applyAlignment="1">
      <alignment horizontal="right"/>
    </xf>
    <xf numFmtId="165" fontId="7" fillId="3" borderId="21" xfId="0" applyNumberFormat="1" applyFont="1" applyFill="1" applyBorder="1" applyAlignment="1">
      <alignment horizontal="right"/>
    </xf>
    <xf numFmtId="165" fontId="7" fillId="3" borderId="17" xfId="0" applyNumberFormat="1" applyFont="1" applyFill="1" applyBorder="1" applyAlignment="1">
      <alignment horizontal="right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zoomScaleNormal="100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8" sqref="B28:C28"/>
    </sheetView>
  </sheetViews>
  <sheetFormatPr defaultRowHeight="15" x14ac:dyDescent="0.25"/>
  <cols>
    <col min="1" max="1" width="30.28515625" bestFit="1" customWidth="1"/>
    <col min="2" max="2" width="18.28515625" bestFit="1" customWidth="1"/>
    <col min="3" max="3" width="20.140625" bestFit="1" customWidth="1"/>
    <col min="4" max="4" width="15.5703125" bestFit="1" customWidth="1"/>
    <col min="5" max="5" width="19.85546875" bestFit="1" customWidth="1"/>
    <col min="9" max="9" width="10.140625" customWidth="1"/>
    <col min="10" max="10" width="9.85546875" customWidth="1"/>
    <col min="11" max="11" width="10.140625" customWidth="1"/>
    <col min="26" max="26" width="11.42578125" customWidth="1"/>
    <col min="28" max="28" width="13.42578125" customWidth="1"/>
  </cols>
  <sheetData>
    <row r="1" spans="1:28" x14ac:dyDescent="0.25">
      <c r="A1" t="s">
        <v>0</v>
      </c>
    </row>
    <row r="4" spans="1:28" x14ac:dyDescent="0.25">
      <c r="A4" s="13"/>
      <c r="B4" s="15" t="s">
        <v>13</v>
      </c>
      <c r="C4" s="16" t="s">
        <v>74</v>
      </c>
      <c r="D4" s="14"/>
      <c r="E4" s="15"/>
      <c r="F4" s="11"/>
    </row>
    <row r="5" spans="1:28" x14ac:dyDescent="0.25">
      <c r="A5" s="17"/>
      <c r="B5" s="2"/>
      <c r="C5" s="1"/>
      <c r="D5" s="1"/>
      <c r="E5" s="2"/>
      <c r="F5" s="11"/>
    </row>
    <row r="6" spans="1:28" ht="27" x14ac:dyDescent="0.25">
      <c r="A6" s="17"/>
      <c r="B6" s="3" t="s">
        <v>14</v>
      </c>
      <c r="C6" s="4" t="s">
        <v>15</v>
      </c>
      <c r="D6" s="9" t="s">
        <v>16</v>
      </c>
      <c r="E6" s="4" t="s">
        <v>17</v>
      </c>
      <c r="F6" s="12"/>
    </row>
    <row r="7" spans="1:28" x14ac:dyDescent="0.25">
      <c r="A7" s="62" t="s">
        <v>18</v>
      </c>
      <c r="B7" s="5">
        <f>MBS!C7</f>
        <v>120000</v>
      </c>
      <c r="C7" s="5">
        <f>MBS!D7</f>
        <v>81600.45</v>
      </c>
      <c r="D7" s="5">
        <f>MBS!E7</f>
        <v>5338.3471962616823</v>
      </c>
      <c r="E7" s="5">
        <f>MBS!F7</f>
        <v>76262.102803738322</v>
      </c>
      <c r="F7" s="10">
        <f>E7/B7</f>
        <v>0.63551752336448597</v>
      </c>
    </row>
    <row r="8" spans="1:28" x14ac:dyDescent="0.25">
      <c r="A8" s="62" t="s">
        <v>19</v>
      </c>
      <c r="B8" s="6">
        <f>MBS!C8</f>
        <v>70000</v>
      </c>
      <c r="C8" s="6">
        <f>MBS!D8</f>
        <v>77328.95</v>
      </c>
      <c r="D8" s="6">
        <f>MBS!E8</f>
        <v>5058.9032710280371</v>
      </c>
      <c r="E8" s="6">
        <f>MBS!F8</f>
        <v>72270.046728971967</v>
      </c>
      <c r="F8" s="10">
        <f>E8/B8</f>
        <v>1.0324292389853138</v>
      </c>
    </row>
    <row r="9" spans="1:28" x14ac:dyDescent="0.25">
      <c r="A9" s="18" t="s">
        <v>20</v>
      </c>
      <c r="B9" s="20">
        <f>SUM(B7:B8)</f>
        <v>190000</v>
      </c>
      <c r="C9" s="20">
        <f>SUM(C7:C8)</f>
        <v>158929.4</v>
      </c>
      <c r="D9" s="20">
        <f>(C9/1.07)*0.07</f>
        <v>10397.250467289719</v>
      </c>
      <c r="E9" s="20">
        <f>C9-D9</f>
        <v>148532.14953271026</v>
      </c>
      <c r="F9" s="10">
        <f>E9/B9</f>
        <v>0.78174815543531717</v>
      </c>
    </row>
    <row r="11" spans="1:28" x14ac:dyDescent="0.25">
      <c r="A11" s="8" t="s">
        <v>35</v>
      </c>
    </row>
    <row r="12" spans="1:28" ht="15" customHeight="1" x14ac:dyDescent="0.25">
      <c r="A12" s="192" t="s">
        <v>1</v>
      </c>
      <c r="B12" s="172" t="s">
        <v>24</v>
      </c>
      <c r="C12" s="173"/>
      <c r="D12" s="172" t="s">
        <v>53</v>
      </c>
      <c r="E12" s="174"/>
      <c r="F12" s="173" t="s">
        <v>3</v>
      </c>
      <c r="G12" s="173"/>
      <c r="H12" s="173"/>
      <c r="I12" s="172" t="s">
        <v>56</v>
      </c>
      <c r="J12" s="173"/>
      <c r="K12" s="174"/>
      <c r="L12" s="172" t="s">
        <v>4</v>
      </c>
      <c r="M12" s="173"/>
      <c r="N12" s="174"/>
      <c r="O12" s="175" t="s">
        <v>5</v>
      </c>
      <c r="P12" s="176"/>
      <c r="Q12" s="176"/>
      <c r="R12" s="176"/>
      <c r="S12" s="177"/>
      <c r="T12" s="175" t="s">
        <v>6</v>
      </c>
      <c r="U12" s="176"/>
      <c r="V12" s="176"/>
      <c r="W12" s="176"/>
      <c r="X12" s="177"/>
      <c r="Y12" s="178" t="s">
        <v>7</v>
      </c>
      <c r="Z12" s="179"/>
      <c r="AA12" s="224" t="s">
        <v>51</v>
      </c>
      <c r="AB12" s="225"/>
    </row>
    <row r="13" spans="1:28" x14ac:dyDescent="0.25">
      <c r="A13" s="193"/>
      <c r="B13" s="185"/>
      <c r="C13" s="184"/>
      <c r="D13" s="185"/>
      <c r="E13" s="186"/>
      <c r="F13" s="184"/>
      <c r="G13" s="184"/>
      <c r="H13" s="184"/>
      <c r="I13" s="185"/>
      <c r="J13" s="184"/>
      <c r="K13" s="186"/>
      <c r="L13" s="185"/>
      <c r="M13" s="184"/>
      <c r="N13" s="186"/>
      <c r="O13" s="23" t="s">
        <v>46</v>
      </c>
      <c r="P13" s="24" t="s">
        <v>47</v>
      </c>
      <c r="Q13" s="24" t="s">
        <v>48</v>
      </c>
      <c r="R13" s="24" t="s">
        <v>49</v>
      </c>
      <c r="S13" s="22" t="s">
        <v>50</v>
      </c>
      <c r="T13" s="23" t="s">
        <v>46</v>
      </c>
      <c r="U13" s="25" t="s">
        <v>47</v>
      </c>
      <c r="V13" s="24" t="s">
        <v>48</v>
      </c>
      <c r="W13" s="24" t="s">
        <v>49</v>
      </c>
      <c r="X13" s="22" t="s">
        <v>50</v>
      </c>
      <c r="Y13" s="180"/>
      <c r="Z13" s="181"/>
      <c r="AA13" s="226"/>
      <c r="AB13" s="227"/>
    </row>
    <row r="14" spans="1:28" x14ac:dyDescent="0.25">
      <c r="A14" s="72" t="s">
        <v>54</v>
      </c>
      <c r="B14" s="187" t="s">
        <v>25</v>
      </c>
      <c r="C14" s="188"/>
      <c r="D14" s="189">
        <f>MBS!E14</f>
        <v>0</v>
      </c>
      <c r="E14" s="190"/>
      <c r="F14" s="191">
        <v>0</v>
      </c>
      <c r="G14" s="191"/>
      <c r="H14" s="191"/>
      <c r="I14" s="189">
        <f>MBS!J14</f>
        <v>0</v>
      </c>
      <c r="J14" s="191"/>
      <c r="K14" s="190"/>
      <c r="L14" s="189">
        <f>MBS!M14</f>
        <v>0</v>
      </c>
      <c r="M14" s="191"/>
      <c r="N14" s="190"/>
      <c r="O14" s="38">
        <f>MBS!P14</f>
        <v>0</v>
      </c>
      <c r="P14" s="37">
        <f>MBS!Q14</f>
        <v>0</v>
      </c>
      <c r="Q14" s="37">
        <f>MBS!R14</f>
        <v>0</v>
      </c>
      <c r="R14" s="37">
        <f>MBS!S14</f>
        <v>0</v>
      </c>
      <c r="S14" s="55">
        <f>MBS!T14</f>
        <v>0</v>
      </c>
      <c r="T14" s="38">
        <f>MBS!U14</f>
        <v>0</v>
      </c>
      <c r="U14" s="35">
        <f>MBS!V14</f>
        <v>0</v>
      </c>
      <c r="V14" s="37">
        <f>MBS!W14</f>
        <v>0</v>
      </c>
      <c r="W14" s="37">
        <f>MBS!X14</f>
        <v>0</v>
      </c>
      <c r="X14" s="35">
        <f>MBS!Y14</f>
        <v>0</v>
      </c>
      <c r="Y14" s="230">
        <f>D14+F14+L14+O14+P14+Q14+R14+S14+T14+U14+V14+W14+X14+I14</f>
        <v>0</v>
      </c>
      <c r="Z14" s="231"/>
      <c r="AA14" s="228">
        <f t="shared" ref="AA14:AA18" si="0">Y14</f>
        <v>0</v>
      </c>
      <c r="AB14" s="229"/>
    </row>
    <row r="15" spans="1:28" x14ac:dyDescent="0.25">
      <c r="A15" s="128" t="s">
        <v>55</v>
      </c>
      <c r="B15" s="205" t="s">
        <v>25</v>
      </c>
      <c r="C15" s="206"/>
      <c r="D15" s="207" t="str">
        <f>TAKA!E14</f>
        <v>1,500.00</v>
      </c>
      <c r="E15" s="208"/>
      <c r="F15" s="207">
        <f>TAKA!G14</f>
        <v>0</v>
      </c>
      <c r="G15" s="209"/>
      <c r="H15" s="209"/>
      <c r="I15" s="189">
        <f>TAKA!J14</f>
        <v>0</v>
      </c>
      <c r="J15" s="191"/>
      <c r="K15" s="190"/>
      <c r="L15" s="207">
        <f>TAKA!M14</f>
        <v>0</v>
      </c>
      <c r="M15" s="209"/>
      <c r="N15" s="208"/>
      <c r="O15" s="57">
        <f>TAKA!P14</f>
        <v>0</v>
      </c>
      <c r="P15" s="58">
        <f>TAKA!Q14</f>
        <v>0</v>
      </c>
      <c r="Q15" s="58">
        <f>TAKA!R14</f>
        <v>0</v>
      </c>
      <c r="R15" s="58">
        <f>TAKA!S14</f>
        <v>0</v>
      </c>
      <c r="S15" s="56">
        <f>TAKA!T14</f>
        <v>0</v>
      </c>
      <c r="T15" s="57">
        <f>TAKA!U14</f>
        <v>0</v>
      </c>
      <c r="U15" s="59" t="str">
        <f>TAKA!V14</f>
        <v>200.00</v>
      </c>
      <c r="V15" s="58" t="str">
        <f>TAKA!W14</f>
        <v>200.00</v>
      </c>
      <c r="W15" s="58">
        <f>TAKA!X14</f>
        <v>0</v>
      </c>
      <c r="X15" s="59">
        <f>TAKA!Y14</f>
        <v>0</v>
      </c>
      <c r="Y15" s="230">
        <f>D15+F15+L15+O15+P15+Q15+R15+S15+T15+U15+V15+W15+X15+I15</f>
        <v>1900</v>
      </c>
      <c r="Z15" s="231"/>
      <c r="AA15" s="212">
        <f t="shared" si="0"/>
        <v>1900</v>
      </c>
      <c r="AB15" s="213"/>
    </row>
    <row r="16" spans="1:28" x14ac:dyDescent="0.25">
      <c r="A16" s="129" t="s">
        <v>68</v>
      </c>
      <c r="B16" s="194" t="s">
        <v>22</v>
      </c>
      <c r="C16" s="195"/>
      <c r="D16" s="196">
        <f>MBS!E15</f>
        <v>0</v>
      </c>
      <c r="E16" s="197"/>
      <c r="F16" s="198">
        <f>MBS!G15</f>
        <v>0</v>
      </c>
      <c r="G16" s="198"/>
      <c r="H16" s="198"/>
      <c r="I16" s="157">
        <f>MBS!J15</f>
        <v>0</v>
      </c>
      <c r="J16" s="159"/>
      <c r="K16" s="158"/>
      <c r="L16" s="196">
        <f>MBS!M15</f>
        <v>0</v>
      </c>
      <c r="M16" s="198"/>
      <c r="N16" s="197"/>
      <c r="O16" s="40">
        <f>MBS!P15</f>
        <v>0</v>
      </c>
      <c r="P16" s="41">
        <f>MBS!Q15</f>
        <v>0</v>
      </c>
      <c r="Q16" s="41">
        <f>MBS!R15</f>
        <v>0</v>
      </c>
      <c r="R16" s="41" t="str">
        <f>MBS!S15</f>
        <v>100.00</v>
      </c>
      <c r="S16" s="41">
        <f>MBS!T15</f>
        <v>0</v>
      </c>
      <c r="T16" s="42">
        <f>MBS!U15</f>
        <v>0</v>
      </c>
      <c r="U16" s="43">
        <f>MBS!V15</f>
        <v>0</v>
      </c>
      <c r="V16" s="44">
        <f>MBS!W15</f>
        <v>0</v>
      </c>
      <c r="W16" s="44">
        <f>MBS!X15</f>
        <v>0</v>
      </c>
      <c r="X16" s="43">
        <f>MBS!Y15</f>
        <v>0</v>
      </c>
      <c r="Y16" s="182">
        <f>D16+F16+L16+O16+P16+Q16+R16+S16+T16+U16+V16+W16+X16+I16</f>
        <v>100</v>
      </c>
      <c r="Z16" s="183"/>
      <c r="AA16" s="220">
        <f t="shared" si="0"/>
        <v>100</v>
      </c>
      <c r="AB16" s="221"/>
    </row>
    <row r="17" spans="1:28" x14ac:dyDescent="0.25">
      <c r="A17" s="129" t="s">
        <v>67</v>
      </c>
      <c r="B17" s="155" t="s">
        <v>44</v>
      </c>
      <c r="C17" s="156"/>
      <c r="D17" s="196">
        <f>MBS!E16</f>
        <v>0</v>
      </c>
      <c r="E17" s="197"/>
      <c r="F17" s="198">
        <f>MBS!G16</f>
        <v>0</v>
      </c>
      <c r="G17" s="198"/>
      <c r="H17" s="198"/>
      <c r="I17" s="157">
        <f>MBS!J16</f>
        <v>0</v>
      </c>
      <c r="J17" s="159"/>
      <c r="K17" s="158"/>
      <c r="L17" s="196">
        <f>MBS!M16</f>
        <v>0</v>
      </c>
      <c r="M17" s="198"/>
      <c r="N17" s="197"/>
      <c r="O17" s="40">
        <f>MBS!P16</f>
        <v>0</v>
      </c>
      <c r="P17" s="41">
        <f>MBS!Q16</f>
        <v>0</v>
      </c>
      <c r="Q17" s="41" t="str">
        <f>MBS!R16</f>
        <v>85.00</v>
      </c>
      <c r="R17" s="41">
        <f>MBS!S16</f>
        <v>0</v>
      </c>
      <c r="S17" s="45" t="str">
        <f>MBS!T16</f>
        <v>85.00</v>
      </c>
      <c r="T17" s="42">
        <f>MBS!U16</f>
        <v>0</v>
      </c>
      <c r="U17" s="43">
        <f>MBS!V16</f>
        <v>0</v>
      </c>
      <c r="V17" s="44">
        <f>MBS!W16</f>
        <v>0</v>
      </c>
      <c r="W17" s="44">
        <f>MBS!X16</f>
        <v>0</v>
      </c>
      <c r="X17" s="43">
        <f>MBS!Y16</f>
        <v>0</v>
      </c>
      <c r="Y17" s="182">
        <f t="shared" ref="Y17:Y18" si="1">D17+F17+L17+O17+P17+Q17+R17+S17+T17+U17+V17+W17+X17+I17</f>
        <v>170</v>
      </c>
      <c r="Z17" s="183"/>
      <c r="AA17" s="222">
        <f t="shared" si="0"/>
        <v>170</v>
      </c>
      <c r="AB17" s="223"/>
    </row>
    <row r="18" spans="1:28" x14ac:dyDescent="0.25">
      <c r="A18" s="129" t="s">
        <v>73</v>
      </c>
      <c r="B18" s="155" t="s">
        <v>44</v>
      </c>
      <c r="C18" s="156"/>
      <c r="D18" s="196">
        <f>MBS!E17</f>
        <v>0</v>
      </c>
      <c r="E18" s="197"/>
      <c r="F18" s="198">
        <f>MBS!G17</f>
        <v>0</v>
      </c>
      <c r="G18" s="198"/>
      <c r="H18" s="198"/>
      <c r="I18" s="157">
        <f>MBS!J17</f>
        <v>0</v>
      </c>
      <c r="J18" s="159"/>
      <c r="K18" s="158"/>
      <c r="L18" s="196">
        <f>MBS!M17</f>
        <v>184.83410000000001</v>
      </c>
      <c r="M18" s="198"/>
      <c r="N18" s="197"/>
      <c r="O18" s="40">
        <f>MBS!P17</f>
        <v>0</v>
      </c>
      <c r="P18" s="41" t="str">
        <f>MBS!Q17</f>
        <v>85.00</v>
      </c>
      <c r="Q18" s="41">
        <f>MBS!R17</f>
        <v>0</v>
      </c>
      <c r="R18" s="41" t="str">
        <f>MBS!S17</f>
        <v>85.00</v>
      </c>
      <c r="S18" s="45">
        <f>MBS!T17</f>
        <v>0</v>
      </c>
      <c r="T18" s="42">
        <f>MBS!U17</f>
        <v>0</v>
      </c>
      <c r="U18" s="43">
        <f>MBS!V17</f>
        <v>0</v>
      </c>
      <c r="V18" s="44">
        <f>MBS!W17</f>
        <v>0</v>
      </c>
      <c r="W18" s="44">
        <f>MBS!X17</f>
        <v>0</v>
      </c>
      <c r="X18" s="43">
        <f>MBS!Y17</f>
        <v>0</v>
      </c>
      <c r="Y18" s="182">
        <f t="shared" si="1"/>
        <v>354.83410000000003</v>
      </c>
      <c r="Z18" s="183"/>
      <c r="AA18" s="222">
        <f t="shared" si="0"/>
        <v>354.83410000000003</v>
      </c>
      <c r="AB18" s="223"/>
    </row>
    <row r="19" spans="1:28" x14ac:dyDescent="0.25">
      <c r="A19" s="130" t="s">
        <v>64</v>
      </c>
      <c r="B19" s="155" t="s">
        <v>45</v>
      </c>
      <c r="C19" s="156"/>
      <c r="D19" s="202">
        <f>MBS!E18</f>
        <v>0</v>
      </c>
      <c r="E19" s="203"/>
      <c r="F19" s="204">
        <f>MBS!G18</f>
        <v>0</v>
      </c>
      <c r="G19" s="204"/>
      <c r="H19" s="204"/>
      <c r="I19" s="157">
        <f>MBS!J18</f>
        <v>0</v>
      </c>
      <c r="J19" s="159"/>
      <c r="K19" s="158"/>
      <c r="L19" s="202">
        <f>MBS!M18</f>
        <v>0</v>
      </c>
      <c r="M19" s="204"/>
      <c r="N19" s="203"/>
      <c r="O19" s="40">
        <f>MBS!P18</f>
        <v>0</v>
      </c>
      <c r="P19" s="41">
        <f>MBS!Q18</f>
        <v>0</v>
      </c>
      <c r="Q19" s="41">
        <f>MBS!R18</f>
        <v>0</v>
      </c>
      <c r="R19" s="41">
        <f>MBS!S18</f>
        <v>0</v>
      </c>
      <c r="S19" s="45">
        <f>MBS!T18</f>
        <v>0</v>
      </c>
      <c r="T19" s="42">
        <f>MBS!U18</f>
        <v>0</v>
      </c>
      <c r="U19" s="43">
        <f>MBS!V18</f>
        <v>0</v>
      </c>
      <c r="V19" s="44">
        <f>MBS!W18</f>
        <v>0</v>
      </c>
      <c r="W19" s="44">
        <f>MBS!X18</f>
        <v>0</v>
      </c>
      <c r="X19" s="43">
        <f>MBS!Y18</f>
        <v>0</v>
      </c>
      <c r="Y19" s="182">
        <f>D19+F19+L19+O19+P19+Q19+R19+S19+T19+U19+V19+W19+X19+I19</f>
        <v>0</v>
      </c>
      <c r="Z19" s="183"/>
      <c r="AA19" s="210">
        <f>Y19</f>
        <v>0</v>
      </c>
      <c r="AB19" s="211"/>
    </row>
    <row r="20" spans="1:28" x14ac:dyDescent="0.25">
      <c r="A20" s="132" t="s">
        <v>65</v>
      </c>
      <c r="B20" s="155" t="s">
        <v>45</v>
      </c>
      <c r="C20" s="156"/>
      <c r="D20" s="157">
        <f>MBS!E19</f>
        <v>0</v>
      </c>
      <c r="E20" s="158"/>
      <c r="F20" s="157">
        <f>MBS!G19</f>
        <v>0</v>
      </c>
      <c r="G20" s="159"/>
      <c r="H20" s="158"/>
      <c r="I20" s="157">
        <f>MBS!J19</f>
        <v>0</v>
      </c>
      <c r="J20" s="159"/>
      <c r="K20" s="158"/>
      <c r="L20" s="157">
        <f>MBS!M19</f>
        <v>0</v>
      </c>
      <c r="M20" s="159"/>
      <c r="N20" s="158"/>
      <c r="O20" s="40">
        <f>MBS!P19</f>
        <v>0</v>
      </c>
      <c r="P20" s="41">
        <f>MBS!Q19</f>
        <v>0</v>
      </c>
      <c r="Q20" s="41">
        <f>MBS!R19</f>
        <v>0</v>
      </c>
      <c r="R20" s="41">
        <f>MBS!S19</f>
        <v>0</v>
      </c>
      <c r="S20" s="45">
        <f>MBS!T19</f>
        <v>0</v>
      </c>
      <c r="T20" s="42">
        <f>MBS!U19</f>
        <v>0</v>
      </c>
      <c r="U20" s="43">
        <f>MBS!V19</f>
        <v>0</v>
      </c>
      <c r="V20" s="44">
        <f>MBS!W19</f>
        <v>0</v>
      </c>
      <c r="W20" s="44">
        <f>MBS!X19</f>
        <v>0</v>
      </c>
      <c r="X20" s="43">
        <f>MBS!Y19</f>
        <v>0</v>
      </c>
      <c r="Y20" s="182">
        <f>D20+F20+L20+O20+P20+Q20+R20+S20+T20+U20+V20+W20+X20+I20</f>
        <v>0</v>
      </c>
      <c r="Z20" s="183"/>
      <c r="AA20" s="232">
        <f>MBS!AB19</f>
        <v>0</v>
      </c>
      <c r="AB20" s="233"/>
    </row>
    <row r="21" spans="1:28" x14ac:dyDescent="0.25">
      <c r="A21" s="132" t="s">
        <v>66</v>
      </c>
      <c r="B21" s="155" t="s">
        <v>45</v>
      </c>
      <c r="C21" s="156"/>
      <c r="D21" s="157">
        <f>MBS!E20</f>
        <v>0</v>
      </c>
      <c r="E21" s="158"/>
      <c r="F21" s="157">
        <f>MBS!G20</f>
        <v>0</v>
      </c>
      <c r="G21" s="159"/>
      <c r="H21" s="158"/>
      <c r="I21" s="157">
        <f>MBS!J20</f>
        <v>0</v>
      </c>
      <c r="J21" s="159"/>
      <c r="K21" s="158"/>
      <c r="L21" s="157">
        <f>MBS!M20</f>
        <v>0</v>
      </c>
      <c r="M21" s="159"/>
      <c r="N21" s="158"/>
      <c r="O21" s="40">
        <f>MBS!P20</f>
        <v>0</v>
      </c>
      <c r="P21" s="41">
        <f>MBS!Q20</f>
        <v>0</v>
      </c>
      <c r="Q21" s="41">
        <f>MBS!R20</f>
        <v>0</v>
      </c>
      <c r="R21" s="41">
        <f>MBS!S20</f>
        <v>0</v>
      </c>
      <c r="S21" s="45" t="str">
        <f>MBS!T20</f>
        <v>70.00</v>
      </c>
      <c r="T21" s="42">
        <f>MBS!U20</f>
        <v>0</v>
      </c>
      <c r="U21" s="43">
        <f>MBS!V20</f>
        <v>0</v>
      </c>
      <c r="V21" s="44">
        <f>MBS!W20</f>
        <v>0</v>
      </c>
      <c r="W21" s="44">
        <f>MBS!X20</f>
        <v>0</v>
      </c>
      <c r="X21" s="43">
        <f>MBS!Y20</f>
        <v>0</v>
      </c>
      <c r="Y21" s="182">
        <f>D21+F21+L21+O21+P21+Q21+R21+S21+T21+U21+V21+W21+X21+I21</f>
        <v>70</v>
      </c>
      <c r="Z21" s="183"/>
      <c r="AA21" s="232">
        <f>MBS!AB20</f>
        <v>70</v>
      </c>
      <c r="AB21" s="233"/>
    </row>
    <row r="22" spans="1:28" x14ac:dyDescent="0.25">
      <c r="A22" s="133" t="s">
        <v>69</v>
      </c>
      <c r="B22" s="155" t="s">
        <v>45</v>
      </c>
      <c r="C22" s="156"/>
      <c r="D22" s="157">
        <f>MBS!E21</f>
        <v>0</v>
      </c>
      <c r="E22" s="158"/>
      <c r="F22" s="157">
        <f>MBS!G21</f>
        <v>0</v>
      </c>
      <c r="G22" s="159"/>
      <c r="H22" s="158"/>
      <c r="I22" s="157">
        <f>MBS!J21</f>
        <v>0</v>
      </c>
      <c r="J22" s="159"/>
      <c r="K22" s="158"/>
      <c r="L22" s="157">
        <f>MBS!M21</f>
        <v>0</v>
      </c>
      <c r="M22" s="159"/>
      <c r="N22" s="158"/>
      <c r="O22" s="40">
        <f>MBS!P21</f>
        <v>0</v>
      </c>
      <c r="P22" s="41">
        <f>MBS!Q21</f>
        <v>0</v>
      </c>
      <c r="Q22" s="41">
        <f>MBS!R21</f>
        <v>0</v>
      </c>
      <c r="R22" s="41">
        <f>MBS!S21</f>
        <v>0</v>
      </c>
      <c r="S22" s="45">
        <f>MBS!T21</f>
        <v>0</v>
      </c>
      <c r="T22" s="42">
        <f>MBS!U21</f>
        <v>0</v>
      </c>
      <c r="U22" s="43">
        <f>MBS!V21</f>
        <v>0</v>
      </c>
      <c r="V22" s="44">
        <f>MBS!W21</f>
        <v>0</v>
      </c>
      <c r="W22" s="44">
        <f>MBS!X21</f>
        <v>0</v>
      </c>
      <c r="X22" s="43">
        <f>MBS!Y21</f>
        <v>0</v>
      </c>
      <c r="Y22" s="182">
        <f>D22+F22+L22+O22+P22+Q22+R22+S22+T22+U22+V22+W22+X22+I22</f>
        <v>0</v>
      </c>
      <c r="Z22" s="183"/>
      <c r="AA22" s="232">
        <f>MBS!AB21</f>
        <v>0</v>
      </c>
      <c r="AB22" s="233"/>
    </row>
    <row r="23" spans="1:28" x14ac:dyDescent="0.25">
      <c r="A23" s="131" t="s">
        <v>70</v>
      </c>
      <c r="B23" s="141" t="s">
        <v>45</v>
      </c>
      <c r="C23" s="142"/>
      <c r="D23" s="199" t="str">
        <f>TAKA!E15</f>
        <v>300.00</v>
      </c>
      <c r="E23" s="201"/>
      <c r="F23" s="200">
        <f>TAKA!G15</f>
        <v>0</v>
      </c>
      <c r="G23" s="200"/>
      <c r="H23" s="200"/>
      <c r="I23" s="163">
        <f>TAKA!J15</f>
        <v>2.5232999999999999</v>
      </c>
      <c r="J23" s="153"/>
      <c r="K23" s="154"/>
      <c r="L23" s="199">
        <f>TAKA!M15</f>
        <v>647.97810000000004</v>
      </c>
      <c r="M23" s="200"/>
      <c r="N23" s="201"/>
      <c r="O23" s="46">
        <f>TAKA!P15</f>
        <v>0</v>
      </c>
      <c r="P23" s="47" t="str">
        <f>TAKA!Q15</f>
        <v>70.00</v>
      </c>
      <c r="Q23" s="47" t="str">
        <f>TAKA!R15</f>
        <v>70.00</v>
      </c>
      <c r="R23" s="47">
        <f>TAKA!S15</f>
        <v>0</v>
      </c>
      <c r="S23" s="48">
        <f>TAKA!T15</f>
        <v>0</v>
      </c>
      <c r="T23" s="46">
        <f>TAKA!U15</f>
        <v>0</v>
      </c>
      <c r="U23" s="48" t="str">
        <f>TAKA!V15</f>
        <v>200.00</v>
      </c>
      <c r="V23" s="47" t="str">
        <f>TAKA!W15</f>
        <v>200.00</v>
      </c>
      <c r="W23" s="47">
        <f>TAKA!X15</f>
        <v>0</v>
      </c>
      <c r="X23" s="48">
        <f>TAKA!Y15</f>
        <v>0</v>
      </c>
      <c r="Y23" s="161">
        <f t="shared" ref="Y23:Y28" si="2">D23+F23+L23+O23+P23+Q23+R23+S23+T23+U23+V23+W23+X23+I23</f>
        <v>1490.5014000000001</v>
      </c>
      <c r="Z23" s="162"/>
      <c r="AA23" s="214">
        <f t="shared" ref="AA23:AA28" si="3">Y23</f>
        <v>1490.5014000000001</v>
      </c>
      <c r="AB23" s="215"/>
    </row>
    <row r="24" spans="1:28" x14ac:dyDescent="0.25">
      <c r="A24" s="131" t="s">
        <v>72</v>
      </c>
      <c r="B24" s="218" t="s">
        <v>45</v>
      </c>
      <c r="C24" s="219"/>
      <c r="D24" s="199" t="str">
        <f>TAKA!E16</f>
        <v>300.00</v>
      </c>
      <c r="E24" s="201"/>
      <c r="F24" s="200">
        <f>TAKA!G16</f>
        <v>0</v>
      </c>
      <c r="G24" s="200"/>
      <c r="H24" s="200"/>
      <c r="I24" s="163">
        <f>TAKA!J16</f>
        <v>0</v>
      </c>
      <c r="J24" s="153"/>
      <c r="K24" s="154"/>
      <c r="L24" s="199">
        <f>TAKA!M16</f>
        <v>0</v>
      </c>
      <c r="M24" s="200"/>
      <c r="N24" s="201"/>
      <c r="O24" s="46">
        <f>TAKA!P16</f>
        <v>0</v>
      </c>
      <c r="P24" s="47" t="str">
        <f>TAKA!Q16</f>
        <v>70.00</v>
      </c>
      <c r="Q24" s="47">
        <f>TAKA!R16</f>
        <v>0</v>
      </c>
      <c r="R24" s="47">
        <f>TAKA!S16</f>
        <v>0</v>
      </c>
      <c r="S24" s="48">
        <f>TAKA!T16</f>
        <v>0</v>
      </c>
      <c r="T24" s="46">
        <f>TAKA!U16</f>
        <v>0</v>
      </c>
      <c r="U24" s="48" t="str">
        <f>TAKA!V16</f>
        <v>200.00</v>
      </c>
      <c r="V24" s="47" t="str">
        <f>TAKA!W16</f>
        <v>200.00</v>
      </c>
      <c r="W24" s="47">
        <f>TAKA!X16</f>
        <v>0</v>
      </c>
      <c r="X24" s="48">
        <f>TAKA!Y16</f>
        <v>0</v>
      </c>
      <c r="Y24" s="161">
        <f t="shared" si="2"/>
        <v>770</v>
      </c>
      <c r="Z24" s="162"/>
      <c r="AA24" s="214">
        <f t="shared" si="3"/>
        <v>770</v>
      </c>
      <c r="AB24" s="215"/>
    </row>
    <row r="25" spans="1:28" x14ac:dyDescent="0.25">
      <c r="A25" s="131" t="s">
        <v>68</v>
      </c>
      <c r="B25" s="141" t="s">
        <v>22</v>
      </c>
      <c r="C25" s="142"/>
      <c r="D25" s="143">
        <f>TAKA!E17</f>
        <v>0</v>
      </c>
      <c r="E25" s="144"/>
      <c r="F25" s="143">
        <f>TAKA!G17</f>
        <v>0</v>
      </c>
      <c r="G25" s="160"/>
      <c r="H25" s="160"/>
      <c r="I25" s="163">
        <f>TAKA!J17</f>
        <v>0</v>
      </c>
      <c r="J25" s="153"/>
      <c r="K25" s="154"/>
      <c r="L25" s="148">
        <f>TAKA!M17</f>
        <v>164.38312000000002</v>
      </c>
      <c r="M25" s="149"/>
      <c r="N25" s="150"/>
      <c r="O25" s="46">
        <f>TAKA!P17</f>
        <v>0</v>
      </c>
      <c r="P25" s="47">
        <f>TAKA!Q17</f>
        <v>100</v>
      </c>
      <c r="Q25" s="47">
        <f>TAKA!R17</f>
        <v>0</v>
      </c>
      <c r="R25" s="47">
        <f>TAKA!S17</f>
        <v>0</v>
      </c>
      <c r="S25" s="48">
        <f>TAKA!T17</f>
        <v>0</v>
      </c>
      <c r="T25" s="46">
        <f>TAKA!U17</f>
        <v>0</v>
      </c>
      <c r="U25" s="48">
        <f>TAKA!V17</f>
        <v>200</v>
      </c>
      <c r="V25" s="47">
        <f>TAKA!W17</f>
        <v>0</v>
      </c>
      <c r="W25" s="47">
        <f>TAKA!X17</f>
        <v>0</v>
      </c>
      <c r="X25" s="48">
        <f>TAKA!Y17</f>
        <v>0</v>
      </c>
      <c r="Y25" s="161">
        <f t="shared" si="2"/>
        <v>464.38312000000002</v>
      </c>
      <c r="Z25" s="162"/>
      <c r="AA25" s="214">
        <f t="shared" si="3"/>
        <v>464.38312000000002</v>
      </c>
      <c r="AB25" s="215"/>
    </row>
    <row r="26" spans="1:28" x14ac:dyDescent="0.25">
      <c r="A26" s="131" t="s">
        <v>67</v>
      </c>
      <c r="B26" s="141" t="s">
        <v>44</v>
      </c>
      <c r="C26" s="142"/>
      <c r="D26" s="143">
        <f>TAKA!E18</f>
        <v>0</v>
      </c>
      <c r="E26" s="144"/>
      <c r="F26" s="143">
        <f>TAKA!G18</f>
        <v>0</v>
      </c>
      <c r="G26" s="160"/>
      <c r="H26" s="160"/>
      <c r="I26" s="163">
        <f>TAKA!J18</f>
        <v>0</v>
      </c>
      <c r="J26" s="153"/>
      <c r="K26" s="154"/>
      <c r="L26" s="148">
        <f>TAKA!M18</f>
        <v>0</v>
      </c>
      <c r="M26" s="149"/>
      <c r="N26" s="150"/>
      <c r="O26" s="46">
        <f>TAKA!P18</f>
        <v>0</v>
      </c>
      <c r="P26" s="47">
        <f>TAKA!Q18</f>
        <v>0</v>
      </c>
      <c r="Q26" s="47">
        <f>TAKA!R18</f>
        <v>0</v>
      </c>
      <c r="R26" s="47">
        <f>TAKA!S18</f>
        <v>0</v>
      </c>
      <c r="S26" s="48">
        <f>TAKA!T18</f>
        <v>0</v>
      </c>
      <c r="T26" s="46">
        <f>TAKA!U18</f>
        <v>0</v>
      </c>
      <c r="U26" s="48">
        <f>TAKA!V18</f>
        <v>200</v>
      </c>
      <c r="V26" s="47">
        <f>TAKA!W18</f>
        <v>0</v>
      </c>
      <c r="W26" s="47">
        <f>TAKA!X18</f>
        <v>0</v>
      </c>
      <c r="X26" s="48">
        <f>TAKA!Y18</f>
        <v>0</v>
      </c>
      <c r="Y26" s="161">
        <f t="shared" si="2"/>
        <v>200</v>
      </c>
      <c r="Z26" s="162"/>
      <c r="AA26" s="214">
        <f t="shared" si="3"/>
        <v>200</v>
      </c>
      <c r="AB26" s="215"/>
    </row>
    <row r="27" spans="1:28" x14ac:dyDescent="0.25">
      <c r="A27" s="131" t="s">
        <v>71</v>
      </c>
      <c r="B27" s="141" t="s">
        <v>44</v>
      </c>
      <c r="C27" s="142"/>
      <c r="D27" s="143">
        <f>TAKA!E19</f>
        <v>0</v>
      </c>
      <c r="E27" s="144"/>
      <c r="F27" s="143">
        <f>TAKA!G19</f>
        <v>0</v>
      </c>
      <c r="G27" s="160"/>
      <c r="H27" s="160"/>
      <c r="I27" s="163">
        <f>TAKA!J19</f>
        <v>0</v>
      </c>
      <c r="J27" s="153"/>
      <c r="K27" s="154"/>
      <c r="L27" s="148">
        <f>TAKA!M19</f>
        <v>0</v>
      </c>
      <c r="M27" s="149"/>
      <c r="N27" s="150"/>
      <c r="O27" s="46">
        <f>TAKA!P19</f>
        <v>0</v>
      </c>
      <c r="P27" s="47">
        <f>TAKA!Q19</f>
        <v>0</v>
      </c>
      <c r="Q27" s="47">
        <f>TAKA!R19</f>
        <v>0</v>
      </c>
      <c r="R27" s="47">
        <f>TAKA!S19</f>
        <v>0</v>
      </c>
      <c r="S27" s="48">
        <f>TAKA!T19</f>
        <v>0</v>
      </c>
      <c r="T27" s="46">
        <f>TAKA!U19</f>
        <v>0</v>
      </c>
      <c r="U27" s="48">
        <f>TAKA!V19</f>
        <v>0</v>
      </c>
      <c r="V27" s="47">
        <f>TAKA!W19</f>
        <v>0</v>
      </c>
      <c r="W27" s="47">
        <f>TAKA!X19</f>
        <v>0</v>
      </c>
      <c r="X27" s="48">
        <f>TAKA!Y19</f>
        <v>0</v>
      </c>
      <c r="Y27" s="161">
        <f t="shared" si="2"/>
        <v>0</v>
      </c>
      <c r="Z27" s="162"/>
      <c r="AA27" s="214">
        <f t="shared" si="3"/>
        <v>0</v>
      </c>
      <c r="AB27" s="215"/>
    </row>
    <row r="28" spans="1:28" x14ac:dyDescent="0.25">
      <c r="A28" s="131" t="s">
        <v>64</v>
      </c>
      <c r="B28" s="141" t="s">
        <v>45</v>
      </c>
      <c r="C28" s="142"/>
      <c r="D28" s="143">
        <f>TAKA!E20</f>
        <v>0</v>
      </c>
      <c r="E28" s="144"/>
      <c r="F28" s="145">
        <f>TAKA!G20</f>
        <v>0</v>
      </c>
      <c r="G28" s="146"/>
      <c r="H28" s="147"/>
      <c r="I28" s="153">
        <f>TAKA!J20</f>
        <v>0</v>
      </c>
      <c r="J28" s="153"/>
      <c r="K28" s="154"/>
      <c r="L28" s="148">
        <f>TAKA!M20</f>
        <v>56.962700000000005</v>
      </c>
      <c r="M28" s="149"/>
      <c r="N28" s="150"/>
      <c r="O28" s="138">
        <f>TAKA!P20</f>
        <v>0</v>
      </c>
      <c r="P28" s="140">
        <f>TAKA!Q20</f>
        <v>0</v>
      </c>
      <c r="Q28" s="139">
        <f>TAKA!R20</f>
        <v>0</v>
      </c>
      <c r="R28" s="139">
        <f>TAKA!S20</f>
        <v>0</v>
      </c>
      <c r="S28" s="104">
        <f>TAKA!T20</f>
        <v>0</v>
      </c>
      <c r="T28" s="140">
        <f>TAKA!U20</f>
        <v>0</v>
      </c>
      <c r="U28" s="140">
        <f>TAKA!V20</f>
        <v>0</v>
      </c>
      <c r="V28" s="139">
        <f>TAKA!W20</f>
        <v>0</v>
      </c>
      <c r="W28" s="139">
        <f>TAKA!X20</f>
        <v>0</v>
      </c>
      <c r="X28" s="104">
        <f>TAKA!Y20</f>
        <v>0</v>
      </c>
      <c r="Y28" s="151">
        <f t="shared" si="2"/>
        <v>56.962700000000005</v>
      </c>
      <c r="Z28" s="152"/>
      <c r="AA28" s="236">
        <f t="shared" si="3"/>
        <v>56.962700000000005</v>
      </c>
      <c r="AB28" s="215"/>
    </row>
    <row r="29" spans="1:28" x14ac:dyDescent="0.25">
      <c r="A29" s="131" t="s">
        <v>65</v>
      </c>
      <c r="B29" s="141" t="s">
        <v>45</v>
      </c>
      <c r="C29" s="142"/>
      <c r="D29" s="137"/>
      <c r="E29" s="137"/>
      <c r="F29" s="108"/>
      <c r="G29" s="109"/>
      <c r="H29" s="110"/>
      <c r="I29" s="153">
        <f>TAKA!J21</f>
        <v>0</v>
      </c>
      <c r="J29" s="153"/>
      <c r="K29" s="154"/>
      <c r="L29" s="148">
        <f>TAKA!M21</f>
        <v>128.19620000000003</v>
      </c>
      <c r="M29" s="149"/>
      <c r="N29" s="150"/>
      <c r="O29" s="138">
        <f>TAKA!P21</f>
        <v>0</v>
      </c>
      <c r="P29" s="140">
        <f>TAKA!Q21</f>
        <v>0</v>
      </c>
      <c r="Q29" s="139">
        <f>TAKA!R21</f>
        <v>70</v>
      </c>
      <c r="R29" s="139">
        <f>TAKA!S21</f>
        <v>0</v>
      </c>
      <c r="S29" s="104">
        <f>TAKA!T21</f>
        <v>0</v>
      </c>
      <c r="T29" s="140">
        <f>TAKA!U21</f>
        <v>0</v>
      </c>
      <c r="U29" s="140">
        <f>TAKA!V21</f>
        <v>0</v>
      </c>
      <c r="V29" s="139">
        <f>TAKA!W21</f>
        <v>200</v>
      </c>
      <c r="W29" s="139">
        <f>TAKA!X21</f>
        <v>0</v>
      </c>
      <c r="X29" s="104">
        <f>TAKA!Y21</f>
        <v>0</v>
      </c>
      <c r="Y29" s="151">
        <f t="shared" ref="Y29:Y30" si="4">D29+F29+L29+O29+P29+Q29+R29+S29+T29+U29+V29+W29+X29+I29</f>
        <v>398.19620000000003</v>
      </c>
      <c r="Z29" s="152"/>
      <c r="AA29" s="236">
        <f t="shared" ref="AA29:AA30" si="5">Y29</f>
        <v>398.19620000000003</v>
      </c>
      <c r="AB29" s="215"/>
    </row>
    <row r="30" spans="1:28" x14ac:dyDescent="0.25">
      <c r="A30" s="136" t="s">
        <v>69</v>
      </c>
      <c r="B30" s="237" t="s">
        <v>45</v>
      </c>
      <c r="C30" s="238"/>
      <c r="D30" s="134"/>
      <c r="E30" s="135"/>
      <c r="F30" s="134"/>
      <c r="G30" s="135"/>
      <c r="H30" s="111"/>
      <c r="I30" s="239">
        <f>TAKA!J22</f>
        <v>0</v>
      </c>
      <c r="J30" s="239"/>
      <c r="K30" s="240"/>
      <c r="L30" s="241">
        <f>TAKA!M22</f>
        <v>0</v>
      </c>
      <c r="M30" s="242"/>
      <c r="N30" s="243"/>
      <c r="O30" s="98">
        <f>TAKA!P22</f>
        <v>0</v>
      </c>
      <c r="P30" s="101">
        <f>TAKA!Q22</f>
        <v>0</v>
      </c>
      <c r="Q30" s="99">
        <f>TAKA!R22</f>
        <v>0</v>
      </c>
      <c r="R30" s="99">
        <f>TAKA!S22</f>
        <v>0</v>
      </c>
      <c r="S30" s="100">
        <f>TAKA!T22</f>
        <v>0</v>
      </c>
      <c r="T30" s="101">
        <f>TAKA!U22</f>
        <v>0</v>
      </c>
      <c r="U30" s="101">
        <f>TAKA!V22</f>
        <v>0</v>
      </c>
      <c r="V30" s="99">
        <f>TAKA!W22</f>
        <v>200</v>
      </c>
      <c r="W30" s="99">
        <f>TAKA!X22</f>
        <v>0</v>
      </c>
      <c r="X30" s="100">
        <f>TAKA!Y22</f>
        <v>0</v>
      </c>
      <c r="Y30" s="244">
        <f t="shared" si="4"/>
        <v>200</v>
      </c>
      <c r="Z30" s="152"/>
      <c r="AA30" s="214">
        <f t="shared" si="5"/>
        <v>200</v>
      </c>
      <c r="AB30" s="215"/>
    </row>
    <row r="31" spans="1:28" ht="15.75" thickBot="1" x14ac:dyDescent="0.3">
      <c r="D31" s="49"/>
      <c r="E31" s="49"/>
      <c r="F31" s="49"/>
      <c r="G31" s="49"/>
      <c r="H31" s="49"/>
      <c r="I31" s="78"/>
      <c r="J31" s="78"/>
      <c r="K31" s="7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216"/>
      <c r="Z31" s="217"/>
      <c r="AA31" s="234">
        <f>SUM(AA14:AB30)</f>
        <v>6174.8775200000009</v>
      </c>
      <c r="AB31" s="235"/>
    </row>
    <row r="32" spans="1:28" ht="15.75" thickTop="1" x14ac:dyDescent="0.25">
      <c r="D32" s="49"/>
      <c r="E32" s="49"/>
      <c r="F32" s="49"/>
      <c r="G32" s="49"/>
      <c r="H32" s="49"/>
      <c r="I32" s="78"/>
      <c r="J32" s="78"/>
      <c r="K32" s="78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50"/>
      <c r="Z32" s="50"/>
      <c r="AA32" s="49"/>
      <c r="AB32" s="49"/>
    </row>
    <row r="33" spans="4:28" x14ac:dyDescent="0.25">
      <c r="D33" s="49"/>
      <c r="E33" s="49"/>
      <c r="F33" s="49"/>
      <c r="G33" s="49"/>
      <c r="H33" s="49"/>
      <c r="I33" s="78"/>
      <c r="J33" s="78"/>
      <c r="K33" s="78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166" t="s">
        <v>36</v>
      </c>
      <c r="X33" s="166"/>
      <c r="Y33" s="169">
        <f>AA16+AA17+AA18+AA19+AA20+AA21+AA22</f>
        <v>694.83410000000003</v>
      </c>
      <c r="Z33" s="166"/>
      <c r="AA33" s="49"/>
      <c r="AB33" s="49"/>
    </row>
    <row r="34" spans="4:28" x14ac:dyDescent="0.25">
      <c r="D34" s="49"/>
      <c r="E34" s="49"/>
      <c r="F34" s="49"/>
      <c r="G34" s="49"/>
      <c r="H34" s="49"/>
      <c r="I34" s="78"/>
      <c r="J34" s="78"/>
      <c r="K34" s="78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167" t="s">
        <v>37</v>
      </c>
      <c r="X34" s="167"/>
      <c r="Y34" s="170">
        <f>AA23+AA24+AA25+AA26+AA27+AA28+AA29+AA30</f>
        <v>3580.04342</v>
      </c>
      <c r="Z34" s="167"/>
      <c r="AA34" s="49"/>
      <c r="AB34" s="49"/>
    </row>
    <row r="35" spans="4:28" x14ac:dyDescent="0.25">
      <c r="D35" s="49"/>
      <c r="E35" s="49"/>
      <c r="F35" s="49"/>
      <c r="G35" s="49"/>
      <c r="H35" s="49"/>
      <c r="I35" s="78"/>
      <c r="J35" s="78"/>
      <c r="K35" s="78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168" t="s">
        <v>38</v>
      </c>
      <c r="X35" s="168"/>
      <c r="Y35" s="171">
        <f>AA14+AA15</f>
        <v>1900</v>
      </c>
      <c r="Z35" s="168"/>
      <c r="AA35" s="49"/>
      <c r="AB35" s="49"/>
    </row>
    <row r="36" spans="4:28" ht="15.75" thickBot="1" x14ac:dyDescent="0.3">
      <c r="D36" s="49"/>
      <c r="E36" s="49"/>
      <c r="F36" s="49"/>
      <c r="G36" s="49"/>
      <c r="H36" s="49"/>
      <c r="I36" s="78"/>
      <c r="J36" s="78"/>
      <c r="K36" s="78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164">
        <f>SUM(Y33:Z35)</f>
        <v>6174.87752</v>
      </c>
      <c r="Z36" s="165"/>
      <c r="AA36" s="49"/>
      <c r="AB36" s="49"/>
    </row>
    <row r="37" spans="4:28" ht="15.75" thickTop="1" x14ac:dyDescent="0.25"/>
  </sheetData>
  <mergeCells count="138">
    <mergeCell ref="B29:C29"/>
    <mergeCell ref="B30:C30"/>
    <mergeCell ref="I29:K29"/>
    <mergeCell ref="I30:K30"/>
    <mergeCell ref="L29:N29"/>
    <mergeCell ref="L30:N30"/>
    <mergeCell ref="Y29:Z29"/>
    <mergeCell ref="Y30:Z30"/>
    <mergeCell ref="AA29:AB29"/>
    <mergeCell ref="AA30:AB30"/>
    <mergeCell ref="AA12:AB13"/>
    <mergeCell ref="AA14:AB14"/>
    <mergeCell ref="Y14:Z14"/>
    <mergeCell ref="Y19:Z19"/>
    <mergeCell ref="Y17:Z17"/>
    <mergeCell ref="AA20:AB20"/>
    <mergeCell ref="AA21:AB21"/>
    <mergeCell ref="AA22:AB22"/>
    <mergeCell ref="AA31:AB31"/>
    <mergeCell ref="Y15:Z15"/>
    <mergeCell ref="AA27:AB27"/>
    <mergeCell ref="AA26:AB26"/>
    <mergeCell ref="AA28:AB28"/>
    <mergeCell ref="AA25:AB25"/>
    <mergeCell ref="B15:C15"/>
    <mergeCell ref="D15:E15"/>
    <mergeCell ref="F15:H15"/>
    <mergeCell ref="L15:N15"/>
    <mergeCell ref="AA19:AB19"/>
    <mergeCell ref="AA15:AB15"/>
    <mergeCell ref="AA23:AB23"/>
    <mergeCell ref="AA24:AB24"/>
    <mergeCell ref="Y31:Z31"/>
    <mergeCell ref="B24:C24"/>
    <mergeCell ref="D24:E24"/>
    <mergeCell ref="F24:H24"/>
    <mergeCell ref="L24:N24"/>
    <mergeCell ref="AA16:AB16"/>
    <mergeCell ref="AA17:AB17"/>
    <mergeCell ref="AA18:AB18"/>
    <mergeCell ref="I15:K15"/>
    <mergeCell ref="I16:K16"/>
    <mergeCell ref="I17:K17"/>
    <mergeCell ref="I18:K18"/>
    <mergeCell ref="I19:K19"/>
    <mergeCell ref="B23:C23"/>
    <mergeCell ref="D23:E23"/>
    <mergeCell ref="F23:H23"/>
    <mergeCell ref="I23:K23"/>
    <mergeCell ref="I24:K24"/>
    <mergeCell ref="B18:C18"/>
    <mergeCell ref="D18:E18"/>
    <mergeCell ref="F18:H18"/>
    <mergeCell ref="L18:N18"/>
    <mergeCell ref="Y18:Z18"/>
    <mergeCell ref="B19:C19"/>
    <mergeCell ref="D19:E19"/>
    <mergeCell ref="F19:H19"/>
    <mergeCell ref="L19:N19"/>
    <mergeCell ref="B16:C16"/>
    <mergeCell ref="D16:E16"/>
    <mergeCell ref="F16:H16"/>
    <mergeCell ref="L16:N16"/>
    <mergeCell ref="Y16:Z16"/>
    <mergeCell ref="B17:C17"/>
    <mergeCell ref="D17:E17"/>
    <mergeCell ref="F17:H17"/>
    <mergeCell ref="L17:N17"/>
    <mergeCell ref="F13:H13"/>
    <mergeCell ref="L13:N13"/>
    <mergeCell ref="B14:C14"/>
    <mergeCell ref="D14:E14"/>
    <mergeCell ref="F14:H14"/>
    <mergeCell ref="L14:N14"/>
    <mergeCell ref="A12:A13"/>
    <mergeCell ref="B12:C13"/>
    <mergeCell ref="D12:E12"/>
    <mergeCell ref="F12:H12"/>
    <mergeCell ref="D13:E13"/>
    <mergeCell ref="I12:K12"/>
    <mergeCell ref="I13:K13"/>
    <mergeCell ref="I14:K14"/>
    <mergeCell ref="Y36:Z36"/>
    <mergeCell ref="W33:X33"/>
    <mergeCell ref="W34:X34"/>
    <mergeCell ref="W35:X35"/>
    <mergeCell ref="Y33:Z33"/>
    <mergeCell ref="Y34:Z34"/>
    <mergeCell ref="Y35:Z35"/>
    <mergeCell ref="L12:N12"/>
    <mergeCell ref="O12:S12"/>
    <mergeCell ref="T12:X12"/>
    <mergeCell ref="Y12:Z13"/>
    <mergeCell ref="L21:N21"/>
    <mergeCell ref="L22:N22"/>
    <mergeCell ref="Y20:Z20"/>
    <mergeCell ref="Y21:Z21"/>
    <mergeCell ref="Y22:Z22"/>
    <mergeCell ref="Y24:Z24"/>
    <mergeCell ref="Y23:Z23"/>
    <mergeCell ref="L27:N27"/>
    <mergeCell ref="Y27:Z27"/>
    <mergeCell ref="L23:N23"/>
    <mergeCell ref="F25:H25"/>
    <mergeCell ref="L25:N25"/>
    <mergeCell ref="Y25:Z25"/>
    <mergeCell ref="I25:K25"/>
    <mergeCell ref="I27:K27"/>
    <mergeCell ref="B26:C26"/>
    <mergeCell ref="D26:E26"/>
    <mergeCell ref="F26:H26"/>
    <mergeCell ref="I26:K26"/>
    <mergeCell ref="L26:N26"/>
    <mergeCell ref="Y26:Z26"/>
    <mergeCell ref="B28:C28"/>
    <mergeCell ref="D28:E28"/>
    <mergeCell ref="F28:H28"/>
    <mergeCell ref="L28:N28"/>
    <mergeCell ref="Y28:Z28"/>
    <mergeCell ref="I28:K28"/>
    <mergeCell ref="B20:C20"/>
    <mergeCell ref="B21:C21"/>
    <mergeCell ref="B22:C22"/>
    <mergeCell ref="D20:E20"/>
    <mergeCell ref="D21:E21"/>
    <mergeCell ref="D22:E22"/>
    <mergeCell ref="F20:H20"/>
    <mergeCell ref="F21:H21"/>
    <mergeCell ref="F22:H22"/>
    <mergeCell ref="I20:K20"/>
    <mergeCell ref="I21:K21"/>
    <mergeCell ref="I22:K22"/>
    <mergeCell ref="L20:N20"/>
    <mergeCell ref="B27:C27"/>
    <mergeCell ref="D27:E27"/>
    <mergeCell ref="F27:H27"/>
    <mergeCell ref="B25:C25"/>
    <mergeCell ref="D25:E25"/>
  </mergeCells>
  <pageMargins left="0.70866141732283472" right="0.70866141732283472" top="0.74803149606299213" bottom="0.74803149606299213" header="0.31496062992125984" footer="0.31496062992125984"/>
  <pageSetup paperSize="8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2"/>
  <sheetViews>
    <sheetView tabSelected="1" zoomScaleNormal="100" workbookViewId="0">
      <selection activeCell="AD21" sqref="AD21"/>
    </sheetView>
  </sheetViews>
  <sheetFormatPr defaultRowHeight="15" x14ac:dyDescent="0.25"/>
  <cols>
    <col min="1" max="1" width="23.28515625" customWidth="1"/>
    <col min="2" max="2" width="0.28515625" hidden="1" customWidth="1"/>
    <col min="3" max="3" width="18.28515625" bestFit="1" customWidth="1"/>
    <col min="4" max="4" width="20.140625" bestFit="1" customWidth="1"/>
    <col min="5" max="5" width="15.5703125" bestFit="1" customWidth="1"/>
    <col min="6" max="6" width="19.28515625" customWidth="1"/>
    <col min="7" max="7" width="10.85546875" customWidth="1"/>
    <col min="8" max="8" width="15.42578125" customWidth="1"/>
    <col min="9" max="9" width="13" customWidth="1"/>
    <col min="10" max="11" width="10.140625" customWidth="1"/>
    <col min="12" max="12" width="9.7109375" customWidth="1"/>
    <col min="13" max="20" width="9.140625" customWidth="1"/>
    <col min="28" max="28" width="10.28515625" customWidth="1"/>
    <col min="29" max="29" width="9.42578125" customWidth="1"/>
  </cols>
  <sheetData>
    <row r="1" spans="1:29" x14ac:dyDescent="0.25">
      <c r="A1" t="s">
        <v>0</v>
      </c>
    </row>
    <row r="4" spans="1:29" x14ac:dyDescent="0.25">
      <c r="A4" s="13"/>
      <c r="B4" s="14"/>
      <c r="C4" s="15" t="s">
        <v>13</v>
      </c>
      <c r="D4" s="16" t="s">
        <v>74</v>
      </c>
      <c r="E4" s="14"/>
      <c r="F4" s="15"/>
      <c r="G4" s="11"/>
    </row>
    <row r="5" spans="1:29" x14ac:dyDescent="0.25">
      <c r="A5" s="17"/>
      <c r="B5" s="1"/>
      <c r="C5" s="2"/>
      <c r="D5" s="1"/>
      <c r="E5" s="1"/>
      <c r="F5" s="2"/>
      <c r="G5" s="11"/>
    </row>
    <row r="6" spans="1:29" ht="27" x14ac:dyDescent="0.25">
      <c r="A6" s="17"/>
      <c r="B6" s="1"/>
      <c r="C6" s="3" t="s">
        <v>14</v>
      </c>
      <c r="D6" s="4" t="s">
        <v>15</v>
      </c>
      <c r="E6" s="9" t="s">
        <v>16</v>
      </c>
      <c r="F6" s="4" t="s">
        <v>17</v>
      </c>
      <c r="G6" s="12"/>
    </row>
    <row r="7" spans="1:29" x14ac:dyDescent="0.25">
      <c r="A7" s="246" t="s">
        <v>18</v>
      </c>
      <c r="B7" s="247"/>
      <c r="C7" s="30">
        <f>Target!B10</f>
        <v>120000</v>
      </c>
      <c r="D7" s="64">
        <v>81600.45</v>
      </c>
      <c r="E7" s="5">
        <f>(D7/1.07)*0.07</f>
        <v>5338.3471962616823</v>
      </c>
      <c r="F7" s="5">
        <f>D7-E7</f>
        <v>76262.102803738322</v>
      </c>
      <c r="G7" s="10">
        <f>F7/C7</f>
        <v>0.63551752336448597</v>
      </c>
    </row>
    <row r="8" spans="1:29" x14ac:dyDescent="0.25">
      <c r="A8" s="246" t="s">
        <v>19</v>
      </c>
      <c r="B8" s="247"/>
      <c r="C8" s="31">
        <f>Target!B21</f>
        <v>70000</v>
      </c>
      <c r="D8" s="65">
        <v>77328.95</v>
      </c>
      <c r="E8" s="6">
        <f>(D8/1.07)*0.07</f>
        <v>5058.9032710280371</v>
      </c>
      <c r="F8" s="6">
        <f>D8-E8</f>
        <v>72270.046728971967</v>
      </c>
      <c r="G8" s="10">
        <f>F8/C8</f>
        <v>1.0324292389853138</v>
      </c>
    </row>
    <row r="9" spans="1:29" x14ac:dyDescent="0.25">
      <c r="A9" s="18" t="s">
        <v>20</v>
      </c>
      <c r="B9" s="19"/>
      <c r="C9" s="20">
        <f>SUM(C7:C8)</f>
        <v>190000</v>
      </c>
      <c r="D9" s="20">
        <f>SUM(D7:D8)</f>
        <v>158929.4</v>
      </c>
      <c r="E9" s="20">
        <f>(D9/1.07)*0.07</f>
        <v>10397.250467289719</v>
      </c>
      <c r="F9" s="20">
        <f>D9-E9</f>
        <v>148532.14953271026</v>
      </c>
      <c r="G9" s="10">
        <f>F9/C9</f>
        <v>0.78174815543531717</v>
      </c>
    </row>
    <row r="11" spans="1:29" x14ac:dyDescent="0.25">
      <c r="A11" s="8" t="s">
        <v>23</v>
      </c>
    </row>
    <row r="12" spans="1:29" ht="15" customHeight="1" x14ac:dyDescent="0.25">
      <c r="A12" s="172" t="s">
        <v>1</v>
      </c>
      <c r="B12" s="174"/>
      <c r="C12" s="172" t="s">
        <v>24</v>
      </c>
      <c r="D12" s="173"/>
      <c r="E12" s="248" t="s">
        <v>2</v>
      </c>
      <c r="F12" s="249"/>
      <c r="G12" s="257" t="s">
        <v>3</v>
      </c>
      <c r="H12" s="257"/>
      <c r="I12" s="257"/>
      <c r="J12" s="172" t="s">
        <v>56</v>
      </c>
      <c r="K12" s="173"/>
      <c r="L12" s="174"/>
      <c r="M12" s="172" t="s">
        <v>4</v>
      </c>
      <c r="N12" s="173"/>
      <c r="O12" s="174"/>
      <c r="P12" s="175" t="s">
        <v>5</v>
      </c>
      <c r="Q12" s="176"/>
      <c r="R12" s="176"/>
      <c r="S12" s="176"/>
      <c r="T12" s="177"/>
      <c r="U12" s="175" t="s">
        <v>6</v>
      </c>
      <c r="V12" s="176"/>
      <c r="W12" s="176"/>
      <c r="X12" s="176"/>
      <c r="Y12" s="177"/>
      <c r="Z12" s="178" t="s">
        <v>7</v>
      </c>
      <c r="AA12" s="179"/>
      <c r="AB12" s="224" t="s">
        <v>51</v>
      </c>
      <c r="AC12" s="225"/>
    </row>
    <row r="13" spans="1:29" x14ac:dyDescent="0.25">
      <c r="A13" s="185"/>
      <c r="B13" s="186"/>
      <c r="C13" s="185"/>
      <c r="D13" s="184"/>
      <c r="E13" s="250" t="s">
        <v>43</v>
      </c>
      <c r="F13" s="251"/>
      <c r="G13" s="258" t="s">
        <v>52</v>
      </c>
      <c r="H13" s="258"/>
      <c r="I13" s="258"/>
      <c r="J13" s="185"/>
      <c r="K13" s="184"/>
      <c r="L13" s="186"/>
      <c r="M13" s="185"/>
      <c r="N13" s="184"/>
      <c r="O13" s="186"/>
      <c r="P13" s="23" t="s">
        <v>46</v>
      </c>
      <c r="Q13" s="24" t="s">
        <v>47</v>
      </c>
      <c r="R13" s="24" t="s">
        <v>48</v>
      </c>
      <c r="S13" s="24" t="s">
        <v>49</v>
      </c>
      <c r="T13" s="22" t="s">
        <v>50</v>
      </c>
      <c r="U13" s="23" t="s">
        <v>46</v>
      </c>
      <c r="V13" s="25" t="s">
        <v>47</v>
      </c>
      <c r="W13" s="24" t="s">
        <v>48</v>
      </c>
      <c r="X13" s="24" t="s">
        <v>49</v>
      </c>
      <c r="Y13" s="22" t="s">
        <v>50</v>
      </c>
      <c r="Z13" s="180"/>
      <c r="AA13" s="181"/>
      <c r="AB13" s="226"/>
      <c r="AC13" s="227"/>
    </row>
    <row r="14" spans="1:29" x14ac:dyDescent="0.25">
      <c r="A14" s="259" t="s">
        <v>8</v>
      </c>
      <c r="B14" s="260"/>
      <c r="C14" s="187" t="s">
        <v>25</v>
      </c>
      <c r="D14" s="256"/>
      <c r="E14" s="261">
        <f>IF($G$7&gt;120%,"2,000.00",IF($G$7&gt;100%,"1,500.00",IF($G$7=100%,"1,300.00",IF($G$7&gt;80%,"400.00",0))))</f>
        <v>0</v>
      </c>
      <c r="F14" s="262"/>
      <c r="G14" s="280">
        <f>IF($G$9&gt;99.99%,"600",IF($G$9&gt;89.99%,"400",0))</f>
        <v>0</v>
      </c>
      <c r="H14" s="280"/>
      <c r="I14" s="280"/>
      <c r="J14" s="284"/>
      <c r="K14" s="285"/>
      <c r="L14" s="286"/>
      <c r="M14" s="189"/>
      <c r="N14" s="191"/>
      <c r="O14" s="190"/>
      <c r="P14" s="38"/>
      <c r="Q14" s="37"/>
      <c r="R14" s="37"/>
      <c r="S14" s="37"/>
      <c r="T14" s="39"/>
      <c r="U14" s="38">
        <f>IF(G83&gt;100%,"200.00",IF(G83=100%,"140.00",0))</f>
        <v>0</v>
      </c>
      <c r="V14" s="35">
        <f>IF(G84&gt;100%,"200.00",IF(G84=100%,"140.00",0))</f>
        <v>0</v>
      </c>
      <c r="W14" s="37">
        <f>IF(G85&gt;100%,"200.00",IF(G85=100%,"140.00",0))</f>
        <v>0</v>
      </c>
      <c r="X14" s="37">
        <f>IF(G86&gt;100%,"200.00",IF(G86=100%,"140.00",0))</f>
        <v>0</v>
      </c>
      <c r="Y14" s="39">
        <f>IF(G87&gt;100%,"200.00",IF(G87=100%,"140.00",0))</f>
        <v>0</v>
      </c>
      <c r="Z14" s="230">
        <f t="shared" ref="Z14:Z21" si="0">E14+G14+M14+P14+Q14+R14+S14+T14+U14+V14+W14+X14+Y14+J14</f>
        <v>0</v>
      </c>
      <c r="AA14" s="231"/>
      <c r="AB14" s="228">
        <f t="shared" ref="AB14:AB19" si="1">Z14</f>
        <v>0</v>
      </c>
      <c r="AC14" s="229"/>
    </row>
    <row r="15" spans="1:29" x14ac:dyDescent="0.25">
      <c r="A15" s="254" t="s">
        <v>9</v>
      </c>
      <c r="B15" s="255"/>
      <c r="C15" s="155" t="s">
        <v>22</v>
      </c>
      <c r="D15" s="156"/>
      <c r="E15" s="263">
        <f>IF($G$7&gt;120%,"500.00",IF($G$7&gt;100%,"450.00",IF($G$7=100%,"400.00",IF($G$7&gt;80%,"200.00",0))))</f>
        <v>0</v>
      </c>
      <c r="F15" s="264"/>
      <c r="G15" s="271">
        <f>IF($G$9&gt;99.99%,"200",IF($G$9&gt;89.99%,"100",0))</f>
        <v>0</v>
      </c>
      <c r="H15" s="271"/>
      <c r="I15" s="271"/>
      <c r="J15" s="277">
        <v>0</v>
      </c>
      <c r="K15" s="278"/>
      <c r="L15" s="279"/>
      <c r="M15" s="268">
        <v>0</v>
      </c>
      <c r="N15" s="269"/>
      <c r="O15" s="270"/>
      <c r="P15" s="51">
        <f>IF(G41=100%,"80.00",IF(G41&gt;100%,"100.00",0))</f>
        <v>0</v>
      </c>
      <c r="Q15" s="52">
        <f>IF(G49=100%,"80.00",IF(G49&gt;100%,"100.00",0))</f>
        <v>0</v>
      </c>
      <c r="R15" s="52">
        <f>IF(G57=100%,"80.00",IF(G57&gt;100%,"100.00",0))</f>
        <v>0</v>
      </c>
      <c r="S15" s="52" t="str">
        <f>IF(G65=100%,"80.00",IF(G65&gt;100%,"100.00",0))</f>
        <v>100.00</v>
      </c>
      <c r="T15" s="53">
        <f>IF(G73=100%,"80.00",IF(G73&gt;100%,"100.00",0))</f>
        <v>0</v>
      </c>
      <c r="U15" s="51">
        <f>IF(G83&gt;100%,"200.00",IF(G83=100%,"100.00",0))</f>
        <v>0</v>
      </c>
      <c r="V15" s="54">
        <f>IF(G84&gt;100%,"200.00",IF(G84=100%,"100.00",0))</f>
        <v>0</v>
      </c>
      <c r="W15" s="52">
        <f>IF(G85&gt;100%,"200.00",IF(G85=100%,"100.00",0))</f>
        <v>0</v>
      </c>
      <c r="X15" s="52">
        <f>IF(G86&gt;100%,"200.00",IF(G86=100%,"100.00",0))</f>
        <v>0</v>
      </c>
      <c r="Y15" s="53">
        <f>IF(G87&gt;100%,"200.00",IF(G87=100%,"100.00",0))</f>
        <v>0</v>
      </c>
      <c r="Z15" s="182">
        <f t="shared" si="0"/>
        <v>100</v>
      </c>
      <c r="AA15" s="183"/>
      <c r="AB15" s="220">
        <f t="shared" si="1"/>
        <v>100</v>
      </c>
      <c r="AC15" s="221"/>
    </row>
    <row r="16" spans="1:29" x14ac:dyDescent="0.25">
      <c r="A16" s="254" t="s">
        <v>10</v>
      </c>
      <c r="B16" s="255"/>
      <c r="C16" s="155" t="s">
        <v>44</v>
      </c>
      <c r="D16" s="156"/>
      <c r="E16" s="263">
        <f>IF($G$7&gt;120%,"450.00",IF($G$7&gt;100%,"400.00",IF($G$7=100%,"300.00",IF($G$7&gt;80%,"150.00",0))))</f>
        <v>0</v>
      </c>
      <c r="F16" s="264"/>
      <c r="G16" s="271">
        <f>IF($G$9&gt;99.99%,"200",IF($G$9&gt;89.99%,"100",0))</f>
        <v>0</v>
      </c>
      <c r="H16" s="271"/>
      <c r="I16" s="271"/>
      <c r="J16" s="277">
        <v>0</v>
      </c>
      <c r="K16" s="278"/>
      <c r="L16" s="279"/>
      <c r="M16" s="268">
        <v>0</v>
      </c>
      <c r="N16" s="269"/>
      <c r="O16" s="270"/>
      <c r="P16" s="51">
        <f>IF(G42=100%,"70.00",IF(G42&gt;100%,"85.00",0))</f>
        <v>0</v>
      </c>
      <c r="Q16" s="52">
        <f>IF(G50=100%,"70.00",IF(G50&gt;100%,"85.00",0))</f>
        <v>0</v>
      </c>
      <c r="R16" s="52" t="str">
        <f>IF(G58=100%,"70.00",IF(G58&gt;100%,"85.00",0))</f>
        <v>85.00</v>
      </c>
      <c r="S16" s="52">
        <f>IF(G66=100%,"70.00",IF(G66&gt;100%,"85.00",0))</f>
        <v>0</v>
      </c>
      <c r="T16" s="53" t="str">
        <f>IF(G74=100%,"70.00",IF(G74&gt;100%,"85.00",0))</f>
        <v>85.00</v>
      </c>
      <c r="U16" s="51">
        <f>IF(G83&gt;100%,"200.00",IF(G83=100%,"100.00",0))</f>
        <v>0</v>
      </c>
      <c r="V16" s="54">
        <f>IF(G84&gt;100%,"200.00",IF(G84=100%,"100.00",0))</f>
        <v>0</v>
      </c>
      <c r="W16" s="52">
        <f>IF(G85&gt;100%,"200.00",IF(G85=100%,"100.00",0))</f>
        <v>0</v>
      </c>
      <c r="X16" s="52">
        <f>IF(G86&gt;100%,"200.00",IF(G86=100%,"100.00",0))</f>
        <v>0</v>
      </c>
      <c r="Y16" s="53">
        <f>IF(G87&gt;100%,"200.00",IF(G87=100%,"100.00",0))</f>
        <v>0</v>
      </c>
      <c r="Z16" s="182">
        <f t="shared" si="0"/>
        <v>170</v>
      </c>
      <c r="AA16" s="183"/>
      <c r="AB16" s="222">
        <f t="shared" si="1"/>
        <v>170</v>
      </c>
      <c r="AC16" s="223"/>
    </row>
    <row r="17" spans="1:29" x14ac:dyDescent="0.25">
      <c r="A17" s="254" t="s">
        <v>42</v>
      </c>
      <c r="B17" s="255"/>
      <c r="C17" s="155" t="s">
        <v>44</v>
      </c>
      <c r="D17" s="156"/>
      <c r="E17" s="263">
        <f>IF($G$7&gt;120%,"450.00",IF($G$7&gt;100%,"400.00",IF($G$7=100%,"300.00",IF($G$7&gt;80%,"150.00",0))))</f>
        <v>0</v>
      </c>
      <c r="F17" s="264"/>
      <c r="G17" s="271">
        <f>IF($G$9&gt;99.99%,"200",IF($G$9&gt;89.99%,"100",0))</f>
        <v>0</v>
      </c>
      <c r="H17" s="271"/>
      <c r="I17" s="271"/>
      <c r="J17" s="277">
        <v>0</v>
      </c>
      <c r="K17" s="278"/>
      <c r="L17" s="279"/>
      <c r="M17" s="268">
        <f>E31*1%</f>
        <v>184.83410000000001</v>
      </c>
      <c r="N17" s="269"/>
      <c r="O17" s="270"/>
      <c r="P17" s="51">
        <f>IF(G43=100%,"70.00",IF(G43&gt;100%,"85.00",0))</f>
        <v>0</v>
      </c>
      <c r="Q17" s="52" t="str">
        <f>IF(G51=100%,"70.00",IF(G51&gt;100%,"85.00",0))</f>
        <v>85.00</v>
      </c>
      <c r="R17" s="52">
        <f>IF(G59=100%,"70.00",IF(G59&gt;100%,"85.00",0))</f>
        <v>0</v>
      </c>
      <c r="S17" s="52" t="str">
        <f>IF(G67=100%,"70.00",IF(G67&gt;100%,"85.00",0))</f>
        <v>85.00</v>
      </c>
      <c r="T17" s="53">
        <f>IF(G75=100%,"70.00",IF(G75&gt;100%,"85.00",0))</f>
        <v>0</v>
      </c>
      <c r="U17" s="51">
        <f>IF(G83&gt;100%,"200.00",IF(G83=100%,"100.00",0))</f>
        <v>0</v>
      </c>
      <c r="V17" s="54">
        <f>IF(G84&gt;100%,"200.00",IF(G84=100%,"100.00",0))</f>
        <v>0</v>
      </c>
      <c r="W17" s="52">
        <f>IF(G85&gt;100%,"200.00",IF(G85=100%,"100.00",0))</f>
        <v>0</v>
      </c>
      <c r="X17" s="52">
        <f>IF(G86&gt;100%,"200.00",IF(G86=100%,"100.00",0))</f>
        <v>0</v>
      </c>
      <c r="Y17" s="53">
        <f>IF(G87&gt;100%,"200.00",IF(G87=100%,"100.00",0))</f>
        <v>0</v>
      </c>
      <c r="Z17" s="182">
        <f t="shared" si="0"/>
        <v>354.83410000000003</v>
      </c>
      <c r="AA17" s="183"/>
      <c r="AB17" s="222">
        <f t="shared" si="1"/>
        <v>354.83410000000003</v>
      </c>
      <c r="AC17" s="223"/>
    </row>
    <row r="18" spans="1:29" x14ac:dyDescent="0.25">
      <c r="A18" s="254" t="s">
        <v>12</v>
      </c>
      <c r="B18" s="255"/>
      <c r="C18" s="155" t="s">
        <v>45</v>
      </c>
      <c r="D18" s="156"/>
      <c r="E18" s="263">
        <f>IF($G$7&gt;120%,"400.00",IF($G$7&gt;100%,"300.00",IF($G$7=100%,"200.00",IF($G$7&gt;80%,"100.00",0))))</f>
        <v>0</v>
      </c>
      <c r="F18" s="264"/>
      <c r="G18" s="271">
        <f>IF($G$9&gt;99.99%,"200",IF($G$9&gt;89.99%,"100",0))</f>
        <v>0</v>
      </c>
      <c r="H18" s="271"/>
      <c r="I18" s="271"/>
      <c r="J18" s="277">
        <f>I32*0.85%</f>
        <v>0</v>
      </c>
      <c r="K18" s="278"/>
      <c r="L18" s="279"/>
      <c r="M18" s="268">
        <v>0</v>
      </c>
      <c r="N18" s="269"/>
      <c r="O18" s="270"/>
      <c r="P18" s="51">
        <f>IF(G44=100%,"60.00",IF(G44&gt;100%,"70.00",0))</f>
        <v>0</v>
      </c>
      <c r="Q18" s="52">
        <f>IF(G52=100%,"60.00",IF(G52&gt;100%,"70.00",0))</f>
        <v>0</v>
      </c>
      <c r="R18" s="54">
        <f>IF(G60=100%,"60.00",IF(G60&gt;100%,"70.00",0))</f>
        <v>0</v>
      </c>
      <c r="S18" s="52">
        <f>IF(G68=100%,"60.00",IF(G68&gt;100%,"70.00",0))</f>
        <v>0</v>
      </c>
      <c r="T18" s="80">
        <f>IF(G76=100%,"60.00",IF(G76&gt;100%,"70.00",0))</f>
        <v>0</v>
      </c>
      <c r="U18" s="51">
        <f>IF(G83&gt;100%,"200.00",IF(G83=100%,"100.00",0))</f>
        <v>0</v>
      </c>
      <c r="V18" s="54">
        <f>IF(G84&gt;100%,"200.00",IF(G84=100%,"100.00",0))</f>
        <v>0</v>
      </c>
      <c r="W18" s="54">
        <f>IF(G85&gt;100%,"200.00",IF(G85=100%,"100.00",0))</f>
        <v>0</v>
      </c>
      <c r="X18" s="52">
        <f>IF(G86&gt;100%,"200.00",IF(G86=100%,"100.00",0))</f>
        <v>0</v>
      </c>
      <c r="Y18" s="80">
        <f>IF(G87&gt;100%,"200.00",IF(G87=100%,"100.00",0))</f>
        <v>0</v>
      </c>
      <c r="Z18" s="182">
        <f t="shared" si="0"/>
        <v>0</v>
      </c>
      <c r="AA18" s="183"/>
      <c r="AB18" s="283">
        <f t="shared" si="1"/>
        <v>0</v>
      </c>
      <c r="AC18" s="223"/>
    </row>
    <row r="19" spans="1:29" x14ac:dyDescent="0.25">
      <c r="A19" s="95" t="s">
        <v>61</v>
      </c>
      <c r="B19" s="96"/>
      <c r="C19" s="155" t="s">
        <v>45</v>
      </c>
      <c r="D19" s="156"/>
      <c r="E19" s="263">
        <f t="shared" ref="E19:E21" si="2">IF($G$7&gt;120%,"400.00",IF($G$7&gt;100%,"300.00",IF($G$7=100%,"200.00",IF($G$7&gt;80%,"100.00",0))))</f>
        <v>0</v>
      </c>
      <c r="F19" s="264"/>
      <c r="G19" s="271">
        <f t="shared" ref="G19:G21" si="3">IF($G$9&gt;99.99%,"200",IF($G$9&gt;89.99%,"100",0))</f>
        <v>0</v>
      </c>
      <c r="H19" s="271"/>
      <c r="I19" s="271"/>
      <c r="J19" s="277">
        <v>0</v>
      </c>
      <c r="K19" s="278"/>
      <c r="L19" s="279"/>
      <c r="M19" s="268">
        <v>0</v>
      </c>
      <c r="N19" s="269"/>
      <c r="O19" s="270"/>
      <c r="P19" s="51">
        <f t="shared" ref="P19:P21" si="4">IF(G45=100%,"60.00",IF(G45&gt;100%,"70.00",0))</f>
        <v>0</v>
      </c>
      <c r="Q19" s="52">
        <f t="shared" ref="Q19:Q21" si="5">IF(G53=100%,"60.00",IF(G53&gt;100%,"70.00",0))</f>
        <v>0</v>
      </c>
      <c r="R19" s="54">
        <f t="shared" ref="R19:R21" si="6">IF(G61=100%,"60.00",IF(G61&gt;100%,"70.00",0))</f>
        <v>0</v>
      </c>
      <c r="S19" s="52">
        <f t="shared" ref="S19:S21" si="7">IF(G69=100%,"60.00",IF(G69&gt;100%,"70.00",0))</f>
        <v>0</v>
      </c>
      <c r="T19" s="81">
        <f t="shared" ref="T19:T21" si="8">IF(G77=100%,"60.00",IF(G77&gt;100%,"70.00",0))</f>
        <v>0</v>
      </c>
      <c r="U19" s="51">
        <f t="shared" ref="U19:U21" si="9">IF(G84&gt;100%,"200.00",IF(G84=100%,"100.00",0))</f>
        <v>0</v>
      </c>
      <c r="V19" s="54">
        <f t="shared" ref="V19:V21" si="10">IF(G85&gt;100%,"200.00",IF(G85=100%,"100.00",0))</f>
        <v>0</v>
      </c>
      <c r="W19" s="54">
        <f>IF(G85&gt;100%,"200.00",IF(G85=100%,"100.00",0))</f>
        <v>0</v>
      </c>
      <c r="X19" s="52">
        <f>IF(G86&gt;100%,"200.00",IF(G86=100%,"100.00",0))</f>
        <v>0</v>
      </c>
      <c r="Y19" s="81">
        <f>IF(G87&gt;100%,"200.00",IF(G87=100%,"100.00",0))</f>
        <v>0</v>
      </c>
      <c r="Z19" s="182">
        <f t="shared" si="0"/>
        <v>0</v>
      </c>
      <c r="AA19" s="183"/>
      <c r="AB19" s="283">
        <f t="shared" si="1"/>
        <v>0</v>
      </c>
      <c r="AC19" s="223"/>
    </row>
    <row r="20" spans="1:29" x14ac:dyDescent="0.25">
      <c r="A20" s="95" t="s">
        <v>62</v>
      </c>
      <c r="B20" s="96"/>
      <c r="C20" s="155" t="s">
        <v>45</v>
      </c>
      <c r="D20" s="156"/>
      <c r="E20" s="263">
        <f t="shared" si="2"/>
        <v>0</v>
      </c>
      <c r="F20" s="264"/>
      <c r="G20" s="271">
        <f t="shared" si="3"/>
        <v>0</v>
      </c>
      <c r="H20" s="271"/>
      <c r="I20" s="271"/>
      <c r="J20" s="277">
        <f>I34*1.5%</f>
        <v>0</v>
      </c>
      <c r="K20" s="278"/>
      <c r="L20" s="279"/>
      <c r="M20" s="268">
        <v>0</v>
      </c>
      <c r="N20" s="269"/>
      <c r="O20" s="270"/>
      <c r="P20" s="51">
        <f t="shared" si="4"/>
        <v>0</v>
      </c>
      <c r="Q20" s="52">
        <f t="shared" si="5"/>
        <v>0</v>
      </c>
      <c r="R20" s="54">
        <f t="shared" si="6"/>
        <v>0</v>
      </c>
      <c r="S20" s="52">
        <f t="shared" si="7"/>
        <v>0</v>
      </c>
      <c r="T20" s="81" t="str">
        <f t="shared" si="8"/>
        <v>70.00</v>
      </c>
      <c r="U20" s="51">
        <f t="shared" si="9"/>
        <v>0</v>
      </c>
      <c r="V20" s="54">
        <f t="shared" si="10"/>
        <v>0</v>
      </c>
      <c r="W20" s="54">
        <f>IF(G85&gt;100%,"200.00",IF(G85=100%,"100.00",0))</f>
        <v>0</v>
      </c>
      <c r="X20" s="52">
        <f>IF(G86&gt;100%,"200.00",IF(G86=100%,"100.00",0))</f>
        <v>0</v>
      </c>
      <c r="Y20" s="81">
        <f>IF(G87&gt;100%,"200.00",IF(G87=100%,"100.00",0))</f>
        <v>0</v>
      </c>
      <c r="Z20" s="182">
        <f t="shared" si="0"/>
        <v>70</v>
      </c>
      <c r="AA20" s="183"/>
      <c r="AB20" s="283">
        <f t="shared" ref="AB20:AB21" si="11">Z20</f>
        <v>70</v>
      </c>
      <c r="AC20" s="223"/>
    </row>
    <row r="21" spans="1:29" x14ac:dyDescent="0.25">
      <c r="A21" s="90" t="s">
        <v>63</v>
      </c>
      <c r="B21" s="91"/>
      <c r="C21" s="274" t="s">
        <v>45</v>
      </c>
      <c r="D21" s="275"/>
      <c r="E21" s="272">
        <f t="shared" si="2"/>
        <v>0</v>
      </c>
      <c r="F21" s="273"/>
      <c r="G21" s="276">
        <f t="shared" si="3"/>
        <v>0</v>
      </c>
      <c r="H21" s="276"/>
      <c r="I21" s="276"/>
      <c r="J21" s="287">
        <f>I35*0.85%</f>
        <v>0</v>
      </c>
      <c r="K21" s="288"/>
      <c r="L21" s="289"/>
      <c r="M21" s="290">
        <v>0</v>
      </c>
      <c r="N21" s="291"/>
      <c r="O21" s="292"/>
      <c r="P21" s="89">
        <f t="shared" si="4"/>
        <v>0</v>
      </c>
      <c r="Q21" s="115">
        <f t="shared" si="5"/>
        <v>0</v>
      </c>
      <c r="R21" s="88">
        <f t="shared" si="6"/>
        <v>0</v>
      </c>
      <c r="S21" s="115">
        <f t="shared" si="7"/>
        <v>0</v>
      </c>
      <c r="T21" s="116">
        <f t="shared" si="8"/>
        <v>0</v>
      </c>
      <c r="U21" s="89">
        <f t="shared" si="9"/>
        <v>0</v>
      </c>
      <c r="V21" s="88">
        <f t="shared" si="10"/>
        <v>0</v>
      </c>
      <c r="W21" s="88">
        <f>IF(G85&gt;100%,"200.00",IF(G85=100%,"100.00",0))</f>
        <v>0</v>
      </c>
      <c r="X21" s="115">
        <f>IF(G86&gt;100%,"200.00",IF(G86=100%,"100.00",0))</f>
        <v>0</v>
      </c>
      <c r="Y21" s="116">
        <f>IF(G87&gt;100%,"200.00",IF(G87=100%,"100.00",0))</f>
        <v>0</v>
      </c>
      <c r="Z21" s="281">
        <f t="shared" si="0"/>
        <v>0</v>
      </c>
      <c r="AA21" s="282"/>
      <c r="AB21" s="283">
        <f t="shared" si="11"/>
        <v>0</v>
      </c>
      <c r="AC21" s="223"/>
    </row>
    <row r="22" spans="1:29" ht="15.75" thickBot="1" x14ac:dyDescent="0.3">
      <c r="E22" s="49"/>
      <c r="F22" s="49"/>
      <c r="G22" s="49"/>
      <c r="H22" s="49"/>
      <c r="I22" s="49"/>
      <c r="J22" s="78"/>
      <c r="K22" s="78"/>
      <c r="L22" s="78"/>
      <c r="M22" s="49"/>
      <c r="N22" s="49"/>
      <c r="O22" s="49"/>
      <c r="P22" s="49"/>
      <c r="Q22" s="50"/>
      <c r="R22" s="50"/>
      <c r="S22" s="49"/>
      <c r="T22" s="49"/>
      <c r="U22" s="49"/>
      <c r="V22" s="49"/>
      <c r="W22" s="49"/>
      <c r="X22" s="49"/>
      <c r="Y22" s="50"/>
      <c r="Z22" s="216"/>
      <c r="AA22" s="217"/>
      <c r="AB22" s="234">
        <f>SUM(AB15:AC21)</f>
        <v>694.83410000000003</v>
      </c>
      <c r="AC22" s="234"/>
    </row>
    <row r="23" spans="1:29" ht="15.75" thickTop="1" x14ac:dyDescent="0.25">
      <c r="E23" s="49"/>
      <c r="F23" s="49"/>
      <c r="G23" s="49"/>
      <c r="H23" s="49"/>
      <c r="I23" s="49"/>
      <c r="J23" s="78"/>
      <c r="K23" s="78"/>
      <c r="L23" s="78"/>
      <c r="M23" s="49"/>
      <c r="N23" s="49"/>
      <c r="O23" s="87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0"/>
      <c r="AA23" s="50"/>
      <c r="AB23" s="49"/>
      <c r="AC23" s="49"/>
    </row>
    <row r="24" spans="1:29" x14ac:dyDescent="0.25">
      <c r="L24" s="73"/>
    </row>
    <row r="25" spans="1:29" x14ac:dyDescent="0.25">
      <c r="A25" t="s">
        <v>27</v>
      </c>
    </row>
    <row r="26" spans="1:29" x14ac:dyDescent="0.25">
      <c r="A26" t="s">
        <v>26</v>
      </c>
    </row>
    <row r="28" spans="1:29" x14ac:dyDescent="0.25">
      <c r="C28" s="252" t="s">
        <v>14</v>
      </c>
      <c r="D28" s="252"/>
      <c r="E28" s="252" t="s">
        <v>57</v>
      </c>
      <c r="F28" s="252"/>
      <c r="I28" s="86" t="s">
        <v>58</v>
      </c>
      <c r="J28" s="86"/>
      <c r="M28" t="s">
        <v>59</v>
      </c>
      <c r="N28" s="85"/>
      <c r="O28" s="85"/>
      <c r="P28" s="85"/>
    </row>
    <row r="29" spans="1:29" x14ac:dyDescent="0.25">
      <c r="A29" s="253" t="s">
        <v>9</v>
      </c>
      <c r="B29" s="253"/>
      <c r="C29" s="245">
        <v>16929</v>
      </c>
      <c r="D29" s="245"/>
      <c r="E29" s="245">
        <v>12018.87</v>
      </c>
      <c r="F29" s="245"/>
      <c r="G29" s="7">
        <f>E29/C29</f>
        <v>0.70995746943115368</v>
      </c>
      <c r="I29" s="79">
        <v>0</v>
      </c>
      <c r="J29" s="79"/>
      <c r="K29" s="7">
        <f>I29/C29</f>
        <v>0</v>
      </c>
      <c r="L29" s="7"/>
      <c r="M29" s="97">
        <f>G29+K29</f>
        <v>0.70995746943115368</v>
      </c>
      <c r="N29" s="85"/>
      <c r="O29" s="85"/>
      <c r="P29" s="85"/>
    </row>
    <row r="30" spans="1:29" x14ac:dyDescent="0.25">
      <c r="A30" s="253" t="s">
        <v>10</v>
      </c>
      <c r="B30" s="253"/>
      <c r="C30" s="245">
        <v>17894</v>
      </c>
      <c r="D30" s="245"/>
      <c r="E30" s="245">
        <v>12078.97</v>
      </c>
      <c r="F30" s="245"/>
      <c r="G30" s="7">
        <f>E30/C30</f>
        <v>0.67502906002011842</v>
      </c>
      <c r="I30" s="79">
        <v>0</v>
      </c>
      <c r="J30" s="79"/>
      <c r="K30" s="7">
        <f t="shared" ref="K30:K35" si="12">I30/C30</f>
        <v>0</v>
      </c>
      <c r="L30" s="7"/>
      <c r="M30" s="97">
        <f t="shared" ref="M30:M35" si="13">G30+K30</f>
        <v>0.67502906002011842</v>
      </c>
      <c r="N30" s="85"/>
      <c r="O30" s="85"/>
      <c r="P30" s="85"/>
    </row>
    <row r="31" spans="1:29" x14ac:dyDescent="0.25">
      <c r="A31" s="253" t="s">
        <v>11</v>
      </c>
      <c r="B31" s="253"/>
      <c r="C31" s="245">
        <v>21470</v>
      </c>
      <c r="D31" s="245"/>
      <c r="E31" s="245">
        <v>18483.41</v>
      </c>
      <c r="F31" s="245"/>
      <c r="G31" s="7">
        <f>E31/C31</f>
        <v>0.86089473684210527</v>
      </c>
      <c r="I31" s="79">
        <v>0</v>
      </c>
      <c r="J31" s="79"/>
      <c r="K31" s="7">
        <f t="shared" si="12"/>
        <v>0</v>
      </c>
      <c r="L31" s="7"/>
      <c r="M31" s="97">
        <f t="shared" si="13"/>
        <v>0.86089473684210527</v>
      </c>
      <c r="N31" s="85"/>
      <c r="O31" s="85"/>
      <c r="P31" s="85"/>
    </row>
    <row r="32" spans="1:29" x14ac:dyDescent="0.25">
      <c r="A32" s="253" t="s">
        <v>12</v>
      </c>
      <c r="B32" s="253"/>
      <c r="C32" s="245">
        <v>14489</v>
      </c>
      <c r="D32" s="245"/>
      <c r="E32" s="245">
        <v>6530.85</v>
      </c>
      <c r="F32" s="245"/>
      <c r="G32" s="7">
        <f>E32/C32</f>
        <v>0.45074539305680172</v>
      </c>
      <c r="I32" s="79">
        <v>0</v>
      </c>
      <c r="J32" s="79"/>
      <c r="K32" s="7">
        <f t="shared" si="12"/>
        <v>0</v>
      </c>
      <c r="L32" s="7"/>
      <c r="M32" s="97">
        <f t="shared" si="13"/>
        <v>0.45074539305680172</v>
      </c>
      <c r="N32" s="85"/>
      <c r="O32" s="85"/>
      <c r="P32" s="85"/>
    </row>
    <row r="33" spans="1:16" x14ac:dyDescent="0.25">
      <c r="A33" s="82" t="s">
        <v>61</v>
      </c>
      <c r="B33" s="82"/>
      <c r="C33" s="245">
        <v>7570</v>
      </c>
      <c r="D33" s="245"/>
      <c r="E33" s="245">
        <v>3543.93</v>
      </c>
      <c r="F33" s="245"/>
      <c r="G33" s="7">
        <f t="shared" ref="G33:G35" si="14">E33/C33</f>
        <v>0.46815455746367235</v>
      </c>
      <c r="I33" s="83">
        <v>0</v>
      </c>
      <c r="J33" s="83"/>
      <c r="K33" s="7">
        <f t="shared" si="12"/>
        <v>0</v>
      </c>
      <c r="L33" s="7"/>
      <c r="M33" s="97">
        <f t="shared" si="13"/>
        <v>0.46815455746367235</v>
      </c>
      <c r="N33" s="85"/>
      <c r="O33" s="85"/>
      <c r="P33" s="85"/>
    </row>
    <row r="34" spans="1:16" x14ac:dyDescent="0.25">
      <c r="A34" s="82" t="s">
        <v>62</v>
      </c>
      <c r="B34" s="82"/>
      <c r="C34" s="245">
        <v>20431</v>
      </c>
      <c r="D34" s="245"/>
      <c r="E34" s="245">
        <v>14833.17</v>
      </c>
      <c r="F34" s="245"/>
      <c r="G34" s="7">
        <f t="shared" si="14"/>
        <v>0.72601292154079589</v>
      </c>
      <c r="I34" s="83">
        <v>0</v>
      </c>
      <c r="J34" s="83"/>
      <c r="K34" s="7">
        <f t="shared" si="12"/>
        <v>0</v>
      </c>
      <c r="L34" s="7"/>
      <c r="M34" s="7">
        <f t="shared" si="13"/>
        <v>0.72601292154079589</v>
      </c>
      <c r="N34" s="85"/>
      <c r="O34" s="85"/>
      <c r="P34" s="85"/>
    </row>
    <row r="35" spans="1:16" x14ac:dyDescent="0.25">
      <c r="A35" s="82" t="s">
        <v>63</v>
      </c>
      <c r="B35" s="82"/>
      <c r="C35" s="245">
        <v>21217</v>
      </c>
      <c r="D35" s="245"/>
      <c r="E35" s="245">
        <v>8772.9</v>
      </c>
      <c r="F35" s="245"/>
      <c r="G35" s="7">
        <f t="shared" si="14"/>
        <v>0.41348447000047128</v>
      </c>
      <c r="I35" s="83">
        <v>0</v>
      </c>
      <c r="J35" s="83"/>
      <c r="K35" s="7">
        <f t="shared" si="12"/>
        <v>0</v>
      </c>
      <c r="L35" s="7"/>
      <c r="M35" s="7">
        <f t="shared" si="13"/>
        <v>0.41348447000047128</v>
      </c>
      <c r="N35" s="85"/>
      <c r="O35" s="85"/>
      <c r="P35" s="85"/>
    </row>
    <row r="36" spans="1:16" x14ac:dyDescent="0.25">
      <c r="C36" s="245"/>
      <c r="D36" s="245"/>
    </row>
    <row r="37" spans="1:16" x14ac:dyDescent="0.25">
      <c r="A37" t="s">
        <v>30</v>
      </c>
      <c r="C37" s="245"/>
      <c r="D37" s="245"/>
    </row>
    <row r="38" spans="1:16" x14ac:dyDescent="0.25">
      <c r="C38" s="245"/>
      <c r="D38" s="245"/>
    </row>
    <row r="39" spans="1:16" x14ac:dyDescent="0.25">
      <c r="C39" s="252" t="s">
        <v>14</v>
      </c>
      <c r="D39" s="252"/>
      <c r="E39" s="252" t="s">
        <v>28</v>
      </c>
      <c r="F39" s="252"/>
    </row>
    <row r="40" spans="1:16" x14ac:dyDescent="0.25">
      <c r="A40" t="s">
        <v>46</v>
      </c>
      <c r="C40" s="266">
        <v>12800</v>
      </c>
      <c r="D40" s="266"/>
      <c r="E40" s="245"/>
      <c r="F40" s="245"/>
    </row>
    <row r="41" spans="1:16" x14ac:dyDescent="0.25">
      <c r="A41" s="253" t="s">
        <v>9</v>
      </c>
      <c r="B41" s="253"/>
      <c r="C41" s="245">
        <v>2838</v>
      </c>
      <c r="D41" s="245"/>
      <c r="E41" s="245">
        <v>0</v>
      </c>
      <c r="F41" s="245"/>
      <c r="G41" s="7">
        <f>E41/C41</f>
        <v>0</v>
      </c>
    </row>
    <row r="42" spans="1:16" x14ac:dyDescent="0.25">
      <c r="A42" s="253" t="s">
        <v>10</v>
      </c>
      <c r="B42" s="253"/>
      <c r="C42" s="245">
        <v>0</v>
      </c>
      <c r="D42" s="245"/>
      <c r="E42" s="245">
        <v>0</v>
      </c>
      <c r="F42" s="245"/>
      <c r="G42" s="7">
        <v>0</v>
      </c>
    </row>
    <row r="43" spans="1:16" x14ac:dyDescent="0.25">
      <c r="A43" s="253" t="s">
        <v>11</v>
      </c>
      <c r="B43" s="253"/>
      <c r="C43" s="245">
        <v>2480</v>
      </c>
      <c r="D43" s="245"/>
      <c r="E43" s="245">
        <v>480.37</v>
      </c>
      <c r="F43" s="245"/>
      <c r="G43" s="7">
        <f t="shared" ref="G43:G47" si="15">E43/C43</f>
        <v>0.19369758064516129</v>
      </c>
    </row>
    <row r="44" spans="1:16" x14ac:dyDescent="0.25">
      <c r="A44" s="253" t="s">
        <v>12</v>
      </c>
      <c r="B44" s="253"/>
      <c r="C44" s="245">
        <v>2183</v>
      </c>
      <c r="D44" s="245"/>
      <c r="E44" s="245">
        <v>0</v>
      </c>
      <c r="F44" s="245"/>
      <c r="G44" s="7">
        <f t="shared" si="15"/>
        <v>0</v>
      </c>
    </row>
    <row r="45" spans="1:16" x14ac:dyDescent="0.25">
      <c r="A45" s="82" t="s">
        <v>61</v>
      </c>
      <c r="B45" s="82"/>
      <c r="C45" s="245">
        <v>3183</v>
      </c>
      <c r="D45" s="245"/>
      <c r="E45" s="245">
        <v>1088.79</v>
      </c>
      <c r="F45" s="245"/>
      <c r="G45" s="7">
        <f t="shared" si="15"/>
        <v>0.3420640904806786</v>
      </c>
    </row>
    <row r="46" spans="1:16" x14ac:dyDescent="0.25">
      <c r="A46" s="82" t="s">
        <v>62</v>
      </c>
      <c r="B46" s="82"/>
      <c r="C46" s="245">
        <v>1116</v>
      </c>
      <c r="D46" s="245"/>
      <c r="E46" s="245">
        <v>733.64</v>
      </c>
      <c r="F46" s="245"/>
      <c r="G46" s="7">
        <f t="shared" si="15"/>
        <v>0.65738351254480287</v>
      </c>
    </row>
    <row r="47" spans="1:16" x14ac:dyDescent="0.25">
      <c r="A47" s="82" t="s">
        <v>63</v>
      </c>
      <c r="B47" s="82"/>
      <c r="C47" s="245">
        <v>1000</v>
      </c>
      <c r="D47" s="245"/>
      <c r="E47" s="245">
        <v>344.86</v>
      </c>
      <c r="F47" s="245"/>
      <c r="G47" s="7">
        <f t="shared" si="15"/>
        <v>0.34486</v>
      </c>
    </row>
    <row r="48" spans="1:16" x14ac:dyDescent="0.25">
      <c r="A48" t="s">
        <v>47</v>
      </c>
      <c r="C48" s="266">
        <v>26800</v>
      </c>
      <c r="D48" s="266"/>
      <c r="E48" s="245"/>
      <c r="F48" s="245"/>
      <c r="G48" s="7"/>
    </row>
    <row r="49" spans="1:7" x14ac:dyDescent="0.25">
      <c r="A49" s="253" t="s">
        <v>9</v>
      </c>
      <c r="B49" s="253"/>
      <c r="C49" s="245">
        <v>967</v>
      </c>
      <c r="D49" s="245"/>
      <c r="E49" s="245">
        <v>0</v>
      </c>
      <c r="F49" s="245"/>
      <c r="G49" s="7">
        <f>E49/C49</f>
        <v>0</v>
      </c>
    </row>
    <row r="50" spans="1:7" x14ac:dyDescent="0.25">
      <c r="A50" s="253" t="s">
        <v>10</v>
      </c>
      <c r="B50" s="253"/>
      <c r="C50" s="245">
        <v>2067</v>
      </c>
      <c r="D50" s="245"/>
      <c r="E50" s="245">
        <v>0</v>
      </c>
      <c r="F50" s="245"/>
      <c r="G50" s="7">
        <f t="shared" ref="G50:G55" si="16">E50/C50</f>
        <v>0</v>
      </c>
    </row>
    <row r="51" spans="1:7" x14ac:dyDescent="0.25">
      <c r="A51" s="253" t="s">
        <v>11</v>
      </c>
      <c r="B51" s="253"/>
      <c r="C51" s="245">
        <v>5438</v>
      </c>
      <c r="D51" s="245"/>
      <c r="E51" s="245">
        <v>5445.79</v>
      </c>
      <c r="F51" s="245"/>
      <c r="G51" s="7">
        <f t="shared" si="16"/>
        <v>1.0014325119529239</v>
      </c>
    </row>
    <row r="52" spans="1:7" x14ac:dyDescent="0.25">
      <c r="A52" s="253" t="s">
        <v>12</v>
      </c>
      <c r="B52" s="253"/>
      <c r="C52" s="245">
        <v>5276</v>
      </c>
      <c r="D52" s="245"/>
      <c r="E52" s="245">
        <v>2969.16</v>
      </c>
      <c r="F52" s="245"/>
      <c r="G52" s="7">
        <f t="shared" si="16"/>
        <v>0.56276724791508714</v>
      </c>
    </row>
    <row r="53" spans="1:7" x14ac:dyDescent="0.25">
      <c r="A53" s="82" t="s">
        <v>61</v>
      </c>
      <c r="B53" s="82"/>
      <c r="C53" s="245">
        <v>4387</v>
      </c>
      <c r="D53" s="245"/>
      <c r="E53" s="245">
        <v>2455.14</v>
      </c>
      <c r="F53" s="245"/>
      <c r="G53" s="7">
        <f t="shared" si="16"/>
        <v>0.55963984499658082</v>
      </c>
    </row>
    <row r="54" spans="1:7" x14ac:dyDescent="0.25">
      <c r="A54" s="82" t="s">
        <v>62</v>
      </c>
      <c r="B54" s="82"/>
      <c r="C54" s="245">
        <v>4133</v>
      </c>
      <c r="D54" s="245"/>
      <c r="E54" s="245">
        <v>2126.16</v>
      </c>
      <c r="F54" s="245"/>
      <c r="G54" s="7">
        <f t="shared" si="16"/>
        <v>0.51443503508347443</v>
      </c>
    </row>
    <row r="55" spans="1:7" x14ac:dyDescent="0.25">
      <c r="A55" s="82" t="s">
        <v>63</v>
      </c>
      <c r="B55" s="82"/>
      <c r="C55" s="245">
        <v>4532</v>
      </c>
      <c r="D55" s="245"/>
      <c r="E55" s="245">
        <v>1000</v>
      </c>
      <c r="F55" s="245"/>
      <c r="G55" s="7">
        <f t="shared" si="16"/>
        <v>0.22065313327449249</v>
      </c>
    </row>
    <row r="56" spans="1:7" x14ac:dyDescent="0.25">
      <c r="A56" t="s">
        <v>48</v>
      </c>
      <c r="B56" s="21"/>
      <c r="C56" s="266">
        <v>26800</v>
      </c>
      <c r="D56" s="266"/>
      <c r="E56" s="245"/>
      <c r="F56" s="245"/>
      <c r="G56" s="7"/>
    </row>
    <row r="57" spans="1:7" x14ac:dyDescent="0.25">
      <c r="A57" s="253" t="s">
        <v>9</v>
      </c>
      <c r="B57" s="253"/>
      <c r="C57" s="245">
        <v>4420</v>
      </c>
      <c r="D57" s="245"/>
      <c r="E57" s="245">
        <v>2971.96</v>
      </c>
      <c r="F57" s="245"/>
      <c r="G57" s="7">
        <f>E57/C57</f>
        <v>0.67238914027149321</v>
      </c>
    </row>
    <row r="58" spans="1:7" x14ac:dyDescent="0.25">
      <c r="A58" s="253" t="s">
        <v>10</v>
      </c>
      <c r="B58" s="253"/>
      <c r="C58" s="245">
        <v>4070</v>
      </c>
      <c r="D58" s="245"/>
      <c r="E58" s="245">
        <v>4275.7</v>
      </c>
      <c r="F58" s="245"/>
      <c r="G58" s="7">
        <f t="shared" ref="G58:G63" si="17">E58/C58</f>
        <v>1.0505405405405406</v>
      </c>
    </row>
    <row r="59" spans="1:7" x14ac:dyDescent="0.25">
      <c r="A59" s="253" t="s">
        <v>11</v>
      </c>
      <c r="B59" s="253"/>
      <c r="C59" s="245">
        <v>6282</v>
      </c>
      <c r="D59" s="245"/>
      <c r="E59" s="245">
        <v>5957.94</v>
      </c>
      <c r="F59" s="245"/>
      <c r="G59" s="7">
        <f t="shared" si="17"/>
        <v>0.94841451766953189</v>
      </c>
    </row>
    <row r="60" spans="1:7" x14ac:dyDescent="0.25">
      <c r="A60" s="253" t="s">
        <v>12</v>
      </c>
      <c r="B60" s="253"/>
      <c r="C60" s="245">
        <v>2301</v>
      </c>
      <c r="D60" s="245"/>
      <c r="E60" s="245">
        <v>691.59</v>
      </c>
      <c r="F60" s="245"/>
      <c r="G60" s="7">
        <f t="shared" si="17"/>
        <v>0.30056062581486309</v>
      </c>
    </row>
    <row r="61" spans="1:7" x14ac:dyDescent="0.25">
      <c r="A61" s="82" t="s">
        <v>61</v>
      </c>
      <c r="B61" s="82"/>
      <c r="C61" s="267">
        <v>0</v>
      </c>
      <c r="D61" s="267"/>
      <c r="E61" s="245">
        <v>0</v>
      </c>
      <c r="F61" s="245"/>
      <c r="G61" s="7">
        <v>0</v>
      </c>
    </row>
    <row r="62" spans="1:7" x14ac:dyDescent="0.25">
      <c r="A62" s="82" t="s">
        <v>62</v>
      </c>
      <c r="B62" s="82"/>
      <c r="C62" s="267">
        <v>4491</v>
      </c>
      <c r="D62" s="267"/>
      <c r="E62" s="245">
        <v>1284.1099999999999</v>
      </c>
      <c r="F62" s="245"/>
      <c r="G62" s="7">
        <f t="shared" si="17"/>
        <v>0.28592963705188151</v>
      </c>
    </row>
    <row r="63" spans="1:7" x14ac:dyDescent="0.25">
      <c r="A63" s="82" t="s">
        <v>63</v>
      </c>
      <c r="B63" s="82"/>
      <c r="C63" s="267">
        <v>5236</v>
      </c>
      <c r="D63" s="267"/>
      <c r="E63" s="245">
        <v>4614.9399999999996</v>
      </c>
      <c r="F63" s="245"/>
      <c r="G63" s="7">
        <f t="shared" si="17"/>
        <v>0.88138655462184867</v>
      </c>
    </row>
    <row r="64" spans="1:7" x14ac:dyDescent="0.25">
      <c r="A64" t="s">
        <v>49</v>
      </c>
      <c r="B64" s="21"/>
      <c r="C64" s="266">
        <v>26800</v>
      </c>
      <c r="D64" s="266"/>
      <c r="E64" s="245"/>
      <c r="F64" s="245"/>
      <c r="G64" s="7"/>
    </row>
    <row r="65" spans="1:7" x14ac:dyDescent="0.25">
      <c r="A65" s="253" t="s">
        <v>9</v>
      </c>
      <c r="B65" s="253"/>
      <c r="C65" s="245">
        <v>5479</v>
      </c>
      <c r="D65" s="245"/>
      <c r="E65" s="245">
        <v>5967.47</v>
      </c>
      <c r="F65" s="245"/>
      <c r="G65" s="7">
        <f>E65/C65</f>
        <v>1.089153130133236</v>
      </c>
    </row>
    <row r="66" spans="1:7" x14ac:dyDescent="0.25">
      <c r="A66" s="253" t="s">
        <v>10</v>
      </c>
      <c r="B66" s="253"/>
      <c r="C66" s="245">
        <v>6521</v>
      </c>
      <c r="D66" s="245"/>
      <c r="E66" s="245">
        <v>2258.41</v>
      </c>
      <c r="F66" s="245"/>
      <c r="G66" s="7">
        <f t="shared" ref="G66:G71" si="18">E66/C66</f>
        <v>0.34632878392884525</v>
      </c>
    </row>
    <row r="67" spans="1:7" x14ac:dyDescent="0.25">
      <c r="A67" s="253" t="s">
        <v>11</v>
      </c>
      <c r="B67" s="253"/>
      <c r="C67" s="245">
        <v>4618</v>
      </c>
      <c r="D67" s="245"/>
      <c r="E67" s="245">
        <v>6599.31</v>
      </c>
      <c r="F67" s="245"/>
      <c r="G67" s="7">
        <f t="shared" si="18"/>
        <v>1.4290407102641838</v>
      </c>
    </row>
    <row r="68" spans="1:7" x14ac:dyDescent="0.25">
      <c r="A68" s="253" t="s">
        <v>12</v>
      </c>
      <c r="B68" s="253"/>
      <c r="C68" s="245">
        <v>0</v>
      </c>
      <c r="D68" s="245"/>
      <c r="E68" s="245">
        <v>0</v>
      </c>
      <c r="F68" s="245"/>
      <c r="G68" s="7">
        <v>0</v>
      </c>
    </row>
    <row r="69" spans="1:7" x14ac:dyDescent="0.25">
      <c r="A69" s="82" t="s">
        <v>61</v>
      </c>
      <c r="B69" s="82"/>
      <c r="C69" s="245">
        <v>0</v>
      </c>
      <c r="D69" s="245"/>
      <c r="E69" s="245">
        <v>0</v>
      </c>
      <c r="F69" s="245"/>
      <c r="G69" s="7">
        <v>0</v>
      </c>
    </row>
    <row r="70" spans="1:7" x14ac:dyDescent="0.25">
      <c r="A70" s="82" t="s">
        <v>62</v>
      </c>
      <c r="B70" s="82"/>
      <c r="C70" s="245">
        <v>5212</v>
      </c>
      <c r="D70" s="245"/>
      <c r="E70" s="245">
        <v>3787.39</v>
      </c>
      <c r="F70" s="245"/>
      <c r="G70" s="7">
        <f t="shared" si="18"/>
        <v>0.72666730621642361</v>
      </c>
    </row>
    <row r="71" spans="1:7" x14ac:dyDescent="0.25">
      <c r="A71" s="82" t="s">
        <v>63</v>
      </c>
      <c r="B71" s="82"/>
      <c r="C71" s="245">
        <v>4970</v>
      </c>
      <c r="D71" s="245"/>
      <c r="E71" s="245">
        <v>2813.1</v>
      </c>
      <c r="F71" s="245"/>
      <c r="G71" s="7">
        <f t="shared" si="18"/>
        <v>0.56601609657947682</v>
      </c>
    </row>
    <row r="72" spans="1:7" x14ac:dyDescent="0.25">
      <c r="A72" t="s">
        <v>50</v>
      </c>
      <c r="B72" s="21"/>
      <c r="C72" s="266">
        <v>26800</v>
      </c>
      <c r="D72" s="266"/>
      <c r="E72" s="245"/>
      <c r="F72" s="245"/>
      <c r="G72" s="7"/>
    </row>
    <row r="73" spans="1:7" x14ac:dyDescent="0.25">
      <c r="A73" s="253" t="s">
        <v>9</v>
      </c>
      <c r="B73" s="253"/>
      <c r="C73" s="245">
        <v>3225</v>
      </c>
      <c r="D73" s="245"/>
      <c r="E73" s="245">
        <v>3079.44</v>
      </c>
      <c r="F73" s="245"/>
      <c r="G73" s="7">
        <f>E73/C73</f>
        <v>0.95486511627906978</v>
      </c>
    </row>
    <row r="74" spans="1:7" x14ac:dyDescent="0.25">
      <c r="A74" s="253" t="s">
        <v>10</v>
      </c>
      <c r="B74" s="253"/>
      <c r="C74" s="245">
        <v>5236</v>
      </c>
      <c r="D74" s="245"/>
      <c r="E74" s="245">
        <v>5544.86</v>
      </c>
      <c r="F74" s="245"/>
      <c r="G74" s="7">
        <f t="shared" ref="G74:G79" si="19">E74/C74</f>
        <v>1.0589877769289533</v>
      </c>
    </row>
    <row r="75" spans="1:7" x14ac:dyDescent="0.25">
      <c r="A75" s="253" t="s">
        <v>11</v>
      </c>
      <c r="B75" s="253"/>
      <c r="C75" s="245">
        <v>2652</v>
      </c>
      <c r="D75" s="245"/>
      <c r="E75" s="245">
        <v>0</v>
      </c>
      <c r="F75" s="245"/>
      <c r="G75" s="7">
        <f t="shared" si="19"/>
        <v>0</v>
      </c>
    </row>
    <row r="76" spans="1:7" x14ac:dyDescent="0.25">
      <c r="A76" s="253" t="s">
        <v>12</v>
      </c>
      <c r="B76" s="253"/>
      <c r="C76" s="245">
        <v>4729</v>
      </c>
      <c r="D76" s="245"/>
      <c r="E76" s="245">
        <v>2870.1</v>
      </c>
      <c r="F76" s="245"/>
      <c r="G76" s="7">
        <f t="shared" si="19"/>
        <v>0.60691478113766117</v>
      </c>
    </row>
    <row r="77" spans="1:7" x14ac:dyDescent="0.25">
      <c r="A77" s="82" t="s">
        <v>61</v>
      </c>
      <c r="B77" s="82"/>
      <c r="C77" s="245">
        <v>0</v>
      </c>
      <c r="D77" s="245"/>
      <c r="E77" s="245">
        <v>0</v>
      </c>
      <c r="F77" s="245"/>
      <c r="G77" s="7">
        <v>0</v>
      </c>
    </row>
    <row r="78" spans="1:7" x14ac:dyDescent="0.25">
      <c r="A78" s="82" t="s">
        <v>62</v>
      </c>
      <c r="B78" s="82"/>
      <c r="C78" s="245">
        <v>5479</v>
      </c>
      <c r="D78" s="245"/>
      <c r="E78" s="245">
        <v>6901.87</v>
      </c>
      <c r="F78" s="245"/>
      <c r="G78" s="7">
        <f t="shared" si="19"/>
        <v>1.259695199853988</v>
      </c>
    </row>
    <row r="79" spans="1:7" x14ac:dyDescent="0.25">
      <c r="A79" s="82" t="s">
        <v>63</v>
      </c>
      <c r="B79" s="82"/>
      <c r="C79" s="245">
        <v>5479</v>
      </c>
      <c r="D79" s="245"/>
      <c r="E79" s="245">
        <v>0</v>
      </c>
      <c r="F79" s="245"/>
      <c r="G79" s="7">
        <f t="shared" si="19"/>
        <v>0</v>
      </c>
    </row>
    <row r="80" spans="1:7" ht="14.25" customHeight="1" x14ac:dyDescent="0.25">
      <c r="A80" s="21"/>
      <c r="B80" s="21"/>
    </row>
    <row r="81" spans="1:13" x14ac:dyDescent="0.25">
      <c r="A81" t="s">
        <v>29</v>
      </c>
    </row>
    <row r="82" spans="1:13" x14ac:dyDescent="0.25">
      <c r="C82" s="252" t="s">
        <v>14</v>
      </c>
      <c r="D82" s="252"/>
      <c r="E82" s="252" t="s">
        <v>28</v>
      </c>
      <c r="F82" s="252"/>
    </row>
    <row r="83" spans="1:13" x14ac:dyDescent="0.25">
      <c r="A83" t="s">
        <v>46</v>
      </c>
      <c r="C83" s="245">
        <v>12800</v>
      </c>
      <c r="D83" s="245"/>
      <c r="E83" s="245">
        <v>2647.66</v>
      </c>
      <c r="F83" s="245"/>
      <c r="G83" s="7">
        <f>E83/C83</f>
        <v>0.20684843749999998</v>
      </c>
    </row>
    <row r="84" spans="1:13" x14ac:dyDescent="0.25">
      <c r="A84" t="s">
        <v>47</v>
      </c>
      <c r="C84" s="245">
        <v>26800</v>
      </c>
      <c r="D84" s="245"/>
      <c r="E84" s="245">
        <v>13996.25</v>
      </c>
      <c r="F84" s="245"/>
      <c r="G84" s="7">
        <f t="shared" ref="G84:G87" si="20">E84/C84</f>
        <v>0.52224813432835826</v>
      </c>
    </row>
    <row r="85" spans="1:13" x14ac:dyDescent="0.25">
      <c r="A85" t="s">
        <v>48</v>
      </c>
      <c r="C85" s="245">
        <v>26800</v>
      </c>
      <c r="D85" s="245"/>
      <c r="E85" s="245">
        <v>19796.240000000002</v>
      </c>
      <c r="F85" s="245"/>
      <c r="G85" s="7">
        <f t="shared" si="20"/>
        <v>0.73866567164179109</v>
      </c>
    </row>
    <row r="86" spans="1:13" x14ac:dyDescent="0.25">
      <c r="A86" t="s">
        <v>49</v>
      </c>
      <c r="C86" s="245">
        <v>26800</v>
      </c>
      <c r="D86" s="245"/>
      <c r="E86" s="265">
        <v>21425.68</v>
      </c>
      <c r="F86" s="265"/>
      <c r="G86" s="7">
        <f t="shared" si="20"/>
        <v>0.79946567164179105</v>
      </c>
    </row>
    <row r="87" spans="1:13" x14ac:dyDescent="0.25">
      <c r="A87" t="s">
        <v>50</v>
      </c>
      <c r="C87" s="245">
        <v>26800</v>
      </c>
      <c r="D87" s="245"/>
      <c r="E87" s="245">
        <v>18396.27</v>
      </c>
      <c r="F87" s="245"/>
      <c r="G87" s="7">
        <f t="shared" si="20"/>
        <v>0.68642798507462688</v>
      </c>
    </row>
    <row r="90" spans="1:13" x14ac:dyDescent="0.25">
      <c r="E90" s="252"/>
      <c r="F90" s="252"/>
      <c r="H90" s="252"/>
      <c r="I90" s="252"/>
      <c r="K90" s="252"/>
      <c r="L90" s="252"/>
      <c r="M90" s="252"/>
    </row>
    <row r="91" spans="1:13" x14ac:dyDescent="0.25">
      <c r="A91" s="102"/>
      <c r="C91" s="103"/>
      <c r="E91" s="245"/>
      <c r="F91" s="245"/>
      <c r="H91" s="252"/>
      <c r="I91" s="252"/>
      <c r="K91" s="245"/>
      <c r="L91" s="245"/>
      <c r="M91" s="245"/>
    </row>
    <row r="92" spans="1:13" x14ac:dyDescent="0.25">
      <c r="A92" s="102"/>
      <c r="C92" s="103"/>
      <c r="E92" s="245"/>
      <c r="F92" s="245"/>
      <c r="H92" s="252"/>
      <c r="I92" s="252"/>
      <c r="K92" s="245"/>
      <c r="L92" s="245"/>
      <c r="M92" s="245"/>
    </row>
  </sheetData>
  <mergeCells count="225">
    <mergeCell ref="J18:L18"/>
    <mergeCell ref="J21:L21"/>
    <mergeCell ref="M19:O19"/>
    <mergeCell ref="M20:O20"/>
    <mergeCell ref="M21:O21"/>
    <mergeCell ref="E90:F90"/>
    <mergeCell ref="E91:F91"/>
    <mergeCell ref="E92:F92"/>
    <mergeCell ref="H90:I90"/>
    <mergeCell ref="H91:I91"/>
    <mergeCell ref="H92:I92"/>
    <mergeCell ref="K91:M91"/>
    <mergeCell ref="K90:M90"/>
    <mergeCell ref="K92:M92"/>
    <mergeCell ref="Z19:AA19"/>
    <mergeCell ref="Z20:AA20"/>
    <mergeCell ref="Z21:AA21"/>
    <mergeCell ref="AB19:AC19"/>
    <mergeCell ref="AB20:AC20"/>
    <mergeCell ref="AB21:AC21"/>
    <mergeCell ref="AB12:AC13"/>
    <mergeCell ref="AB14:AC14"/>
    <mergeCell ref="AB15:AC15"/>
    <mergeCell ref="AB16:AC16"/>
    <mergeCell ref="AB17:AC17"/>
    <mergeCell ref="AB18:AC18"/>
    <mergeCell ref="AB22:AC22"/>
    <mergeCell ref="Z22:AA22"/>
    <mergeCell ref="C18:D18"/>
    <mergeCell ref="P12:T12"/>
    <mergeCell ref="U12:Y12"/>
    <mergeCell ref="Z12:AA13"/>
    <mergeCell ref="Z17:AA17"/>
    <mergeCell ref="Z18:AA18"/>
    <mergeCell ref="M12:O12"/>
    <mergeCell ref="C19:D19"/>
    <mergeCell ref="C20:D20"/>
    <mergeCell ref="C21:D21"/>
    <mergeCell ref="G20:I20"/>
    <mergeCell ref="G21:I21"/>
    <mergeCell ref="J19:L19"/>
    <mergeCell ref="J20:L20"/>
    <mergeCell ref="C12:D13"/>
    <mergeCell ref="M14:O14"/>
    <mergeCell ref="Z14:AA14"/>
    <mergeCell ref="Z15:AA15"/>
    <mergeCell ref="Z16:AA16"/>
    <mergeCell ref="G14:I14"/>
    <mergeCell ref="G15:I15"/>
    <mergeCell ref="G16:I16"/>
    <mergeCell ref="E49:F49"/>
    <mergeCell ref="E50:F50"/>
    <mergeCell ref="E51:F51"/>
    <mergeCell ref="E52:F52"/>
    <mergeCell ref="E56:F56"/>
    <mergeCell ref="M13:O13"/>
    <mergeCell ref="M15:O15"/>
    <mergeCell ref="M16:O16"/>
    <mergeCell ref="M17:O17"/>
    <mergeCell ref="M18:O18"/>
    <mergeCell ref="E41:F41"/>
    <mergeCell ref="E48:F48"/>
    <mergeCell ref="E42:F42"/>
    <mergeCell ref="E43:F43"/>
    <mergeCell ref="E44:F44"/>
    <mergeCell ref="E17:F17"/>
    <mergeCell ref="E18:F18"/>
    <mergeCell ref="G17:I17"/>
    <mergeCell ref="G18:I18"/>
    <mergeCell ref="G19:I19"/>
    <mergeCell ref="E19:F19"/>
    <mergeCell ref="E20:F20"/>
    <mergeCell ref="E21:F21"/>
    <mergeCell ref="E53:F53"/>
    <mergeCell ref="E75:F75"/>
    <mergeCell ref="E76:F76"/>
    <mergeCell ref="C64:D64"/>
    <mergeCell ref="C65:D65"/>
    <mergeCell ref="C66:D66"/>
    <mergeCell ref="C67:D67"/>
    <mergeCell ref="C68:D68"/>
    <mergeCell ref="E67:F67"/>
    <mergeCell ref="E68:F68"/>
    <mergeCell ref="E72:F72"/>
    <mergeCell ref="E73:F73"/>
    <mergeCell ref="E74:F74"/>
    <mergeCell ref="E66:F66"/>
    <mergeCell ref="C73:D73"/>
    <mergeCell ref="C74:D74"/>
    <mergeCell ref="C75:D75"/>
    <mergeCell ref="C72:D72"/>
    <mergeCell ref="E64:F64"/>
    <mergeCell ref="E65:F65"/>
    <mergeCell ref="C76:D76"/>
    <mergeCell ref="E55:F55"/>
    <mergeCell ref="C53:D53"/>
    <mergeCell ref="C54:D54"/>
    <mergeCell ref="C55:D55"/>
    <mergeCell ref="A65:B65"/>
    <mergeCell ref="A66:B66"/>
    <mergeCell ref="A67:B67"/>
    <mergeCell ref="E57:F57"/>
    <mergeCell ref="C52:D52"/>
    <mergeCell ref="C56:D56"/>
    <mergeCell ref="C57:D57"/>
    <mergeCell ref="C58:D58"/>
    <mergeCell ref="C59:D59"/>
    <mergeCell ref="C60:D60"/>
    <mergeCell ref="C61:D61"/>
    <mergeCell ref="C62:D62"/>
    <mergeCell ref="C63:D63"/>
    <mergeCell ref="E40:F40"/>
    <mergeCell ref="A73:B73"/>
    <mergeCell ref="A74:B74"/>
    <mergeCell ref="A75:B75"/>
    <mergeCell ref="A76:B76"/>
    <mergeCell ref="C40:D40"/>
    <mergeCell ref="C41:D41"/>
    <mergeCell ref="A44:B44"/>
    <mergeCell ref="A49:B49"/>
    <mergeCell ref="A50:B50"/>
    <mergeCell ref="A51:B51"/>
    <mergeCell ref="A52:B52"/>
    <mergeCell ref="A57:B57"/>
    <mergeCell ref="A41:B41"/>
    <mergeCell ref="A42:B42"/>
    <mergeCell ref="A43:B43"/>
    <mergeCell ref="E58:F58"/>
    <mergeCell ref="E59:F59"/>
    <mergeCell ref="E60:F60"/>
    <mergeCell ref="A58:B58"/>
    <mergeCell ref="A59:B59"/>
    <mergeCell ref="A60:B60"/>
    <mergeCell ref="A68:B68"/>
    <mergeCell ref="E54:F54"/>
    <mergeCell ref="C86:D86"/>
    <mergeCell ref="C87:D87"/>
    <mergeCell ref="E83:F83"/>
    <mergeCell ref="E84:F84"/>
    <mergeCell ref="E85:F85"/>
    <mergeCell ref="E86:F86"/>
    <mergeCell ref="E87:F87"/>
    <mergeCell ref="E29:F29"/>
    <mergeCell ref="E30:F30"/>
    <mergeCell ref="E31:F31"/>
    <mergeCell ref="E32:F32"/>
    <mergeCell ref="C82:D82"/>
    <mergeCell ref="E82:F82"/>
    <mergeCell ref="C48:D48"/>
    <mergeCell ref="C49:D49"/>
    <mergeCell ref="C50:D50"/>
    <mergeCell ref="C51:D51"/>
    <mergeCell ref="C29:D29"/>
    <mergeCell ref="C39:D39"/>
    <mergeCell ref="C83:D83"/>
    <mergeCell ref="C84:D84"/>
    <mergeCell ref="C85:D85"/>
    <mergeCell ref="C37:D37"/>
    <mergeCell ref="C38:D38"/>
    <mergeCell ref="C15:D15"/>
    <mergeCell ref="J12:L12"/>
    <mergeCell ref="G12:I12"/>
    <mergeCell ref="G13:I13"/>
    <mergeCell ref="C16:D16"/>
    <mergeCell ref="C17:D17"/>
    <mergeCell ref="A17:B17"/>
    <mergeCell ref="A14:B14"/>
    <mergeCell ref="A15:B15"/>
    <mergeCell ref="A16:B16"/>
    <mergeCell ref="E14:F14"/>
    <mergeCell ref="E15:F15"/>
    <mergeCell ref="E16:F16"/>
    <mergeCell ref="J13:L13"/>
    <mergeCell ref="J14:L14"/>
    <mergeCell ref="J15:L15"/>
    <mergeCell ref="J16:L16"/>
    <mergeCell ref="J17:L17"/>
    <mergeCell ref="C47:D47"/>
    <mergeCell ref="E45:F45"/>
    <mergeCell ref="E46:F46"/>
    <mergeCell ref="E47:F47"/>
    <mergeCell ref="A7:B7"/>
    <mergeCell ref="A8:B8"/>
    <mergeCell ref="A12:B13"/>
    <mergeCell ref="E12:F12"/>
    <mergeCell ref="E13:F13"/>
    <mergeCell ref="C28:D28"/>
    <mergeCell ref="E28:F28"/>
    <mergeCell ref="A30:B30"/>
    <mergeCell ref="A31:B31"/>
    <mergeCell ref="A32:B32"/>
    <mergeCell ref="C30:D30"/>
    <mergeCell ref="C31:D31"/>
    <mergeCell ref="C32:D32"/>
    <mergeCell ref="C42:D42"/>
    <mergeCell ref="C43:D43"/>
    <mergeCell ref="C44:D44"/>
    <mergeCell ref="A29:B29"/>
    <mergeCell ref="E39:F39"/>
    <mergeCell ref="A18:B18"/>
    <mergeCell ref="C14:D14"/>
    <mergeCell ref="C77:D77"/>
    <mergeCell ref="C78:D78"/>
    <mergeCell ref="C79:D79"/>
    <mergeCell ref="E77:F77"/>
    <mergeCell ref="E78:F78"/>
    <mergeCell ref="E79:F79"/>
    <mergeCell ref="C33:D33"/>
    <mergeCell ref="C34:D34"/>
    <mergeCell ref="C35:D35"/>
    <mergeCell ref="E33:F33"/>
    <mergeCell ref="E34:F34"/>
    <mergeCell ref="E35:F35"/>
    <mergeCell ref="E61:F61"/>
    <mergeCell ref="E62:F62"/>
    <mergeCell ref="E63:F63"/>
    <mergeCell ref="E69:F69"/>
    <mergeCell ref="E70:F70"/>
    <mergeCell ref="E71:F71"/>
    <mergeCell ref="C69:D69"/>
    <mergeCell ref="C70:D70"/>
    <mergeCell ref="C71:D71"/>
    <mergeCell ref="C36:D36"/>
    <mergeCell ref="C45:D45"/>
    <mergeCell ref="C46:D46"/>
  </mergeCells>
  <pageMargins left="0.70866141732283472" right="0.70866141732283472" top="0.74803149606299213" bottom="0.74803149606299213" header="0.31496062992125984" footer="0.31496062992125984"/>
  <pageSetup paperSize="8" scale="59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zoomScaleNormal="100" workbookViewId="0">
      <selection activeCell="A22" sqref="A22:XFD22"/>
    </sheetView>
  </sheetViews>
  <sheetFormatPr defaultRowHeight="15" x14ac:dyDescent="0.25"/>
  <cols>
    <col min="1" max="1" width="23.28515625" customWidth="1"/>
    <col min="2" max="2" width="0.28515625" hidden="1" customWidth="1"/>
    <col min="3" max="3" width="18.28515625" bestFit="1" customWidth="1"/>
    <col min="4" max="4" width="20.140625" bestFit="1" customWidth="1"/>
    <col min="5" max="5" width="15.5703125" bestFit="1" customWidth="1"/>
    <col min="6" max="6" width="23.7109375" bestFit="1" customWidth="1"/>
    <col min="7" max="7" width="10.85546875" customWidth="1"/>
    <col min="8" max="10" width="9.140625" customWidth="1"/>
    <col min="11" max="11" width="10.42578125" customWidth="1"/>
    <col min="12" max="12" width="10.85546875" customWidth="1"/>
    <col min="13" max="13" width="9.140625" customWidth="1"/>
    <col min="14" max="14" width="11.140625" customWidth="1"/>
    <col min="15" max="15" width="10.7109375" customWidth="1"/>
    <col min="16" max="20" width="9.140625" customWidth="1"/>
    <col min="28" max="28" width="12.28515625" customWidth="1"/>
  </cols>
  <sheetData>
    <row r="1" spans="1:29" x14ac:dyDescent="0.25">
      <c r="A1" t="s">
        <v>0</v>
      </c>
    </row>
    <row r="4" spans="1:29" x14ac:dyDescent="0.25">
      <c r="A4" s="13"/>
      <c r="B4" s="14"/>
      <c r="C4" s="15" t="s">
        <v>13</v>
      </c>
      <c r="D4" s="16" t="s">
        <v>74</v>
      </c>
      <c r="E4" s="14"/>
      <c r="F4" s="15"/>
      <c r="G4" s="11"/>
    </row>
    <row r="5" spans="1:29" x14ac:dyDescent="0.25">
      <c r="A5" s="17"/>
      <c r="B5" s="1"/>
      <c r="C5" s="2"/>
      <c r="D5" s="1"/>
      <c r="E5" s="1"/>
      <c r="F5" s="2"/>
      <c r="G5" s="11"/>
    </row>
    <row r="6" spans="1:29" ht="27" x14ac:dyDescent="0.25">
      <c r="A6" s="17"/>
      <c r="B6" s="1"/>
      <c r="C6" s="3" t="s">
        <v>14</v>
      </c>
      <c r="D6" s="4" t="s">
        <v>15</v>
      </c>
      <c r="E6" s="9" t="s">
        <v>16</v>
      </c>
      <c r="F6" s="4" t="s">
        <v>17</v>
      </c>
      <c r="G6" s="12"/>
    </row>
    <row r="7" spans="1:29" x14ac:dyDescent="0.25">
      <c r="A7" s="246" t="s">
        <v>18</v>
      </c>
      <c r="B7" s="247"/>
      <c r="C7" s="5">
        <f>MBS!C7</f>
        <v>120000</v>
      </c>
      <c r="D7" s="5">
        <f>MBS!D7</f>
        <v>81600.45</v>
      </c>
      <c r="E7" s="5">
        <f>(D7/1.07)*0.07</f>
        <v>5338.3471962616823</v>
      </c>
      <c r="F7" s="5">
        <f>D7-E7</f>
        <v>76262.102803738322</v>
      </c>
      <c r="G7" s="10">
        <f>F7/C7</f>
        <v>0.63551752336448597</v>
      </c>
    </row>
    <row r="8" spans="1:29" x14ac:dyDescent="0.25">
      <c r="A8" s="246" t="s">
        <v>19</v>
      </c>
      <c r="B8" s="247"/>
      <c r="C8" s="6">
        <f>MBS!C8</f>
        <v>70000</v>
      </c>
      <c r="D8" s="6">
        <f>MBS!D8</f>
        <v>77328.95</v>
      </c>
      <c r="E8" s="6">
        <f t="shared" ref="E8" si="0">(D8/1.07)*0.07</f>
        <v>5058.9032710280371</v>
      </c>
      <c r="F8" s="6">
        <f t="shared" ref="F8" si="1">D8-E8</f>
        <v>72270.046728971967</v>
      </c>
      <c r="G8" s="10">
        <f>F8/C8</f>
        <v>1.0324292389853138</v>
      </c>
    </row>
    <row r="9" spans="1:29" x14ac:dyDescent="0.25">
      <c r="A9" s="18" t="s">
        <v>20</v>
      </c>
      <c r="B9" s="19"/>
      <c r="C9" s="20">
        <f>SUM(C7:C8)</f>
        <v>190000</v>
      </c>
      <c r="D9" s="20">
        <f>SUM(D7:D8)</f>
        <v>158929.4</v>
      </c>
      <c r="E9" s="20">
        <f>(D9/1.07)*0.07</f>
        <v>10397.250467289719</v>
      </c>
      <c r="F9" s="20">
        <f>D9-E9</f>
        <v>148532.14953271026</v>
      </c>
      <c r="G9" s="10">
        <f>F9/C9</f>
        <v>0.78174815543531717</v>
      </c>
    </row>
    <row r="11" spans="1:29" x14ac:dyDescent="0.25">
      <c r="A11" s="8" t="s">
        <v>31</v>
      </c>
    </row>
    <row r="12" spans="1:29" ht="15" customHeight="1" x14ac:dyDescent="0.25">
      <c r="A12" s="172" t="s">
        <v>1</v>
      </c>
      <c r="B12" s="174"/>
      <c r="C12" s="172" t="s">
        <v>24</v>
      </c>
      <c r="D12" s="173"/>
      <c r="E12" s="172" t="s">
        <v>34</v>
      </c>
      <c r="F12" s="174"/>
      <c r="G12" s="173" t="s">
        <v>3</v>
      </c>
      <c r="H12" s="173"/>
      <c r="I12" s="173"/>
      <c r="J12" s="172" t="s">
        <v>56</v>
      </c>
      <c r="K12" s="173"/>
      <c r="L12" s="174"/>
      <c r="M12" s="172" t="s">
        <v>4</v>
      </c>
      <c r="N12" s="173"/>
      <c r="O12" s="174"/>
      <c r="P12" s="175" t="s">
        <v>5</v>
      </c>
      <c r="Q12" s="176"/>
      <c r="R12" s="176"/>
      <c r="S12" s="176"/>
      <c r="T12" s="177"/>
      <c r="U12" s="175" t="s">
        <v>6</v>
      </c>
      <c r="V12" s="176"/>
      <c r="W12" s="176"/>
      <c r="X12" s="176"/>
      <c r="Y12" s="177"/>
      <c r="Z12" s="178" t="s">
        <v>7</v>
      </c>
      <c r="AA12" s="179"/>
      <c r="AB12" s="224" t="s">
        <v>51</v>
      </c>
      <c r="AC12" s="225"/>
    </row>
    <row r="13" spans="1:29" x14ac:dyDescent="0.25">
      <c r="A13" s="185"/>
      <c r="B13" s="186"/>
      <c r="C13" s="185"/>
      <c r="D13" s="184"/>
      <c r="E13" s="185" t="s">
        <v>21</v>
      </c>
      <c r="F13" s="186"/>
      <c r="G13" s="184" t="s">
        <v>52</v>
      </c>
      <c r="H13" s="184"/>
      <c r="I13" s="184"/>
      <c r="J13" s="185"/>
      <c r="K13" s="184"/>
      <c r="L13" s="186"/>
      <c r="M13" s="185"/>
      <c r="N13" s="184"/>
      <c r="O13" s="186"/>
      <c r="P13" s="23" t="s">
        <v>46</v>
      </c>
      <c r="Q13" s="24" t="s">
        <v>47</v>
      </c>
      <c r="R13" s="24" t="s">
        <v>48</v>
      </c>
      <c r="S13" s="24" t="s">
        <v>49</v>
      </c>
      <c r="T13" s="22" t="s">
        <v>50</v>
      </c>
      <c r="U13" s="23" t="s">
        <v>46</v>
      </c>
      <c r="V13" s="25" t="s">
        <v>47</v>
      </c>
      <c r="W13" s="24" t="s">
        <v>48</v>
      </c>
      <c r="X13" s="24" t="s">
        <v>49</v>
      </c>
      <c r="Y13" s="22" t="s">
        <v>50</v>
      </c>
      <c r="Z13" s="180"/>
      <c r="AA13" s="181"/>
      <c r="AB13" s="226"/>
      <c r="AC13" s="227"/>
    </row>
    <row r="14" spans="1:29" x14ac:dyDescent="0.25">
      <c r="A14" s="259" t="s">
        <v>8</v>
      </c>
      <c r="B14" s="260"/>
      <c r="C14" s="187" t="s">
        <v>25</v>
      </c>
      <c r="D14" s="256"/>
      <c r="E14" s="189" t="str">
        <f>IF($G$8&gt;120%,"2,000.00",IF($G$8&gt;100%,"1,500.00",IF($G$8=100%,"1,300.00",IF($G$8&gt;80%,"400.00",0))))</f>
        <v>1,500.00</v>
      </c>
      <c r="F14" s="190"/>
      <c r="G14" s="191">
        <f>IF($G$9&gt;99.99%,"600",IF($G$9&gt;89.99%,"400",0))</f>
        <v>0</v>
      </c>
      <c r="H14" s="191"/>
      <c r="I14" s="191"/>
      <c r="J14" s="284"/>
      <c r="K14" s="285"/>
      <c r="L14" s="286"/>
      <c r="M14" s="189"/>
      <c r="N14" s="191"/>
      <c r="O14" s="190"/>
      <c r="P14" s="38"/>
      <c r="Q14" s="37"/>
      <c r="R14" s="37"/>
      <c r="S14" s="37"/>
      <c r="T14" s="39"/>
      <c r="U14" s="38">
        <f>IF(G65&gt;100%,"200.00",IF(G65=100%,"140.00",0))</f>
        <v>0</v>
      </c>
      <c r="V14" s="35" t="str">
        <f>IF(G66&gt;100%,"200.00",IF(G66=100%,"140.00",0))</f>
        <v>200.00</v>
      </c>
      <c r="W14" s="37" t="str">
        <f>IF(G67&gt;100%,"200.00",IF(G67=100%,"140.00",0))</f>
        <v>200.00</v>
      </c>
      <c r="X14" s="37">
        <f>IF(G68&gt;100%,"200.00",IF(G68=100%,"140.00",0))</f>
        <v>0</v>
      </c>
      <c r="Y14" s="39">
        <f>IF(G69&gt;100%,"200.00",IF(G69=100%,"140.00",0))</f>
        <v>0</v>
      </c>
      <c r="Z14" s="230">
        <f t="shared" ref="Z14:Z22" si="2">E14+G14+M14+P14+Q14+R14+S14+T14+U14+V14+W14+X14+Y14+J14</f>
        <v>1900</v>
      </c>
      <c r="AA14" s="231"/>
      <c r="AB14" s="228">
        <f>Z14</f>
        <v>1900</v>
      </c>
      <c r="AC14" s="229"/>
    </row>
    <row r="15" spans="1:29" x14ac:dyDescent="0.25">
      <c r="A15" s="301" t="s">
        <v>32</v>
      </c>
      <c r="B15" s="302"/>
      <c r="C15" s="141" t="s">
        <v>45</v>
      </c>
      <c r="D15" s="142"/>
      <c r="E15" s="148" t="str">
        <f>IF($G$8&gt;120%,"400.00",IF($G$8&gt;100%,"300.00",IF($G$8=100%,"200.00",IF($G$8&gt;80%,"100.00",0))))</f>
        <v>300.00</v>
      </c>
      <c r="F15" s="150"/>
      <c r="G15" s="149">
        <f>IF($G$9&gt;99.99%,"200",IF($G$9&gt;89.99%,"100",0))</f>
        <v>0</v>
      </c>
      <c r="H15" s="149"/>
      <c r="I15" s="149"/>
      <c r="J15" s="143">
        <f>I28*1.5%</f>
        <v>2.5232999999999999</v>
      </c>
      <c r="K15" s="160"/>
      <c r="L15" s="144"/>
      <c r="M15" s="148">
        <f>E28*2.2%</f>
        <v>647.97810000000004</v>
      </c>
      <c r="N15" s="149"/>
      <c r="O15" s="150"/>
      <c r="P15" s="32">
        <f>IF(G41=100%,"60.00",IF(G41&gt;100%,"70.00",0))</f>
        <v>0</v>
      </c>
      <c r="Q15" s="33" t="str">
        <f>IF(G45=100%,"60.00",IF(G45&gt;100%,"70.00",0))</f>
        <v>70.00</v>
      </c>
      <c r="R15" s="33" t="str">
        <f>IF(G50=100%,"60.00",IF(G50&gt;100%,"70.00",0))</f>
        <v>70.00</v>
      </c>
      <c r="S15" s="33">
        <f>IF(G55=100%,"60.00",IF(G55&gt;100%,"70.00",0))</f>
        <v>0</v>
      </c>
      <c r="T15" s="34">
        <f>IF(G59=100%,"60.00",IF(G59&gt;100%,"70.00",0))</f>
        <v>0</v>
      </c>
      <c r="U15" s="32">
        <f>IF(G65&gt;100%,"200.00",IF(G65=100%,"100.00",0))</f>
        <v>0</v>
      </c>
      <c r="V15" s="36" t="str">
        <f>IF(G66&gt;100%,"200.00",IF(G66=100%,"100.00",0))</f>
        <v>200.00</v>
      </c>
      <c r="W15" s="33" t="str">
        <f>IF(G67&gt;100%,"200.00",IF(G67=100%,"100.00",0))</f>
        <v>200.00</v>
      </c>
      <c r="X15" s="33">
        <f>IF(G68&gt;100%,"200.00",IF(G68=100%,"100.00",0))</f>
        <v>0</v>
      </c>
      <c r="Y15" s="34">
        <f>IF(G69&gt;100%,"200.00",IF(G69=100%,"100.00",0))</f>
        <v>0</v>
      </c>
      <c r="Z15" s="161">
        <f t="shared" si="2"/>
        <v>1490.5014000000001</v>
      </c>
      <c r="AA15" s="162"/>
      <c r="AB15" s="214">
        <f>Z15</f>
        <v>1490.5014000000001</v>
      </c>
      <c r="AC15" s="215"/>
    </row>
    <row r="16" spans="1:29" x14ac:dyDescent="0.25">
      <c r="A16" s="301" t="s">
        <v>33</v>
      </c>
      <c r="B16" s="302"/>
      <c r="C16" s="218" t="s">
        <v>45</v>
      </c>
      <c r="D16" s="219"/>
      <c r="E16" s="148" t="str">
        <f>IF($G$8&gt;120%,"400.00",IF($G$8&gt;100%,"300.00",IF($G$8=100%,"200.00",IF($G$8&gt;80%,"100.00",0))))</f>
        <v>300.00</v>
      </c>
      <c r="F16" s="150"/>
      <c r="G16" s="148">
        <f>IF($G$9&gt;99.99%,"200",IF($G$9&gt;89.99%,"100",0))</f>
        <v>0</v>
      </c>
      <c r="H16" s="149"/>
      <c r="I16" s="149"/>
      <c r="J16" s="143">
        <v>0</v>
      </c>
      <c r="K16" s="160"/>
      <c r="L16" s="144"/>
      <c r="M16" s="148">
        <v>0</v>
      </c>
      <c r="N16" s="149"/>
      <c r="O16" s="150"/>
      <c r="P16" s="32">
        <f>IF(G42=100%,"60.00",IF(G42&gt;100%,"70.00",0))</f>
        <v>0</v>
      </c>
      <c r="Q16" s="36" t="str">
        <f>IF(G46=100%,"60.00",IF(G46&gt;100%,"70.00",0))</f>
        <v>70.00</v>
      </c>
      <c r="R16" s="36">
        <f>IF(G51=100%,"60.00",IF(G51&gt;100%,"70.00",0))</f>
        <v>0</v>
      </c>
      <c r="S16" s="36">
        <f>IF(G56=100%,"60.00",IF(G56&gt;100%,"70.00",0))</f>
        <v>0</v>
      </c>
      <c r="T16" s="63">
        <f>IF(G60=100%,"60.00",IF(G60&gt;100%,"70.00",0))</f>
        <v>0</v>
      </c>
      <c r="U16" s="32">
        <f>IF(G65&gt;100%,"200.00",IF(G65=100%,"100.00",0))</f>
        <v>0</v>
      </c>
      <c r="V16" s="36" t="str">
        <f>IF(G66&gt;100%,"200.00",IF(G66=100%,"100.00",0))</f>
        <v>200.00</v>
      </c>
      <c r="W16" s="33" t="str">
        <f>IF(G67&gt;100%,"200.00",IF(G67=100%,"100.00",0))</f>
        <v>200.00</v>
      </c>
      <c r="X16" s="33">
        <f>IF(G68&gt;100%,"200.00",IF(G68=100%,"100.00",0))</f>
        <v>0</v>
      </c>
      <c r="Y16" s="63">
        <f>IF(G69&gt;100%,"200.00",IF(G69=100%,"100.00",0))</f>
        <v>0</v>
      </c>
      <c r="Z16" s="161">
        <f t="shared" si="2"/>
        <v>770</v>
      </c>
      <c r="AA16" s="162"/>
      <c r="AB16" s="214">
        <f>Z16</f>
        <v>770</v>
      </c>
      <c r="AC16" s="215"/>
    </row>
    <row r="17" spans="1:29" x14ac:dyDescent="0.25">
      <c r="A17" s="112" t="s">
        <v>9</v>
      </c>
      <c r="B17" s="66"/>
      <c r="C17" s="141" t="s">
        <v>22</v>
      </c>
      <c r="D17" s="142"/>
      <c r="E17" s="143">
        <v>0</v>
      </c>
      <c r="F17" s="144"/>
      <c r="G17" s="143">
        <v>0</v>
      </c>
      <c r="H17" s="160"/>
      <c r="I17" s="160"/>
      <c r="J17" s="143">
        <v>0</v>
      </c>
      <c r="K17" s="160"/>
      <c r="L17" s="144"/>
      <c r="M17" s="148">
        <f>E30*2.2%</f>
        <v>164.38312000000002</v>
      </c>
      <c r="N17" s="149"/>
      <c r="O17" s="150"/>
      <c r="P17" s="70">
        <v>0</v>
      </c>
      <c r="Q17" s="69">
        <v>100</v>
      </c>
      <c r="R17" s="69">
        <v>0</v>
      </c>
      <c r="S17" s="69">
        <v>0</v>
      </c>
      <c r="T17" s="68">
        <v>0</v>
      </c>
      <c r="U17" s="32">
        <v>0</v>
      </c>
      <c r="V17" s="33">
        <v>200</v>
      </c>
      <c r="W17" s="33">
        <v>0</v>
      </c>
      <c r="X17" s="33">
        <v>0</v>
      </c>
      <c r="Y17" s="63">
        <v>0</v>
      </c>
      <c r="Z17" s="161">
        <f t="shared" si="2"/>
        <v>464.38312000000002</v>
      </c>
      <c r="AA17" s="162"/>
      <c r="AB17" s="214">
        <f>Z17</f>
        <v>464.38312000000002</v>
      </c>
      <c r="AC17" s="215"/>
    </row>
    <row r="18" spans="1:29" x14ac:dyDescent="0.25">
      <c r="A18" s="112" t="s">
        <v>10</v>
      </c>
      <c r="B18" s="66"/>
      <c r="C18" s="141" t="s">
        <v>44</v>
      </c>
      <c r="D18" s="142"/>
      <c r="E18" s="143">
        <v>0</v>
      </c>
      <c r="F18" s="144"/>
      <c r="G18" s="143">
        <v>0</v>
      </c>
      <c r="H18" s="160"/>
      <c r="I18" s="160"/>
      <c r="J18" s="143">
        <v>0</v>
      </c>
      <c r="K18" s="160"/>
      <c r="L18" s="144"/>
      <c r="M18" s="148">
        <v>0</v>
      </c>
      <c r="N18" s="149"/>
      <c r="O18" s="150"/>
      <c r="P18" s="70">
        <v>0</v>
      </c>
      <c r="Q18" s="69">
        <v>0</v>
      </c>
      <c r="R18" s="69">
        <v>0</v>
      </c>
      <c r="S18" s="69">
        <v>0</v>
      </c>
      <c r="T18" s="68">
        <v>0</v>
      </c>
      <c r="U18" s="32">
        <v>0</v>
      </c>
      <c r="V18" s="33">
        <v>200</v>
      </c>
      <c r="W18" s="33">
        <v>0</v>
      </c>
      <c r="X18" s="33">
        <v>0</v>
      </c>
      <c r="Y18" s="107">
        <v>0</v>
      </c>
      <c r="Z18" s="161">
        <f t="shared" si="2"/>
        <v>200</v>
      </c>
      <c r="AA18" s="162"/>
      <c r="AB18" s="214">
        <f>Z18</f>
        <v>200</v>
      </c>
      <c r="AC18" s="215"/>
    </row>
    <row r="19" spans="1:29" x14ac:dyDescent="0.25">
      <c r="A19" s="112" t="s">
        <v>41</v>
      </c>
      <c r="B19" s="66"/>
      <c r="C19" s="141" t="s">
        <v>44</v>
      </c>
      <c r="D19" s="142"/>
      <c r="E19" s="143">
        <v>0</v>
      </c>
      <c r="F19" s="144"/>
      <c r="G19" s="143">
        <v>0</v>
      </c>
      <c r="H19" s="160"/>
      <c r="I19" s="160"/>
      <c r="J19" s="143">
        <v>0</v>
      </c>
      <c r="K19" s="160"/>
      <c r="L19" s="144"/>
      <c r="M19" s="148">
        <v>0</v>
      </c>
      <c r="N19" s="149"/>
      <c r="O19" s="150"/>
      <c r="P19" s="32">
        <v>0</v>
      </c>
      <c r="Q19" s="36">
        <v>0</v>
      </c>
      <c r="R19" s="36">
        <v>0</v>
      </c>
      <c r="S19" s="36">
        <v>0</v>
      </c>
      <c r="T19" s="63">
        <v>0</v>
      </c>
      <c r="U19" s="32">
        <v>0</v>
      </c>
      <c r="V19" s="33">
        <v>0</v>
      </c>
      <c r="W19" s="33">
        <v>0</v>
      </c>
      <c r="X19" s="33">
        <v>0</v>
      </c>
      <c r="Y19" s="63">
        <v>0</v>
      </c>
      <c r="Z19" s="161">
        <f t="shared" si="2"/>
        <v>0</v>
      </c>
      <c r="AA19" s="162"/>
      <c r="AB19" s="214">
        <f t="shared" ref="AB19" si="3">Z19</f>
        <v>0</v>
      </c>
      <c r="AC19" s="215"/>
    </row>
    <row r="20" spans="1:29" x14ac:dyDescent="0.25">
      <c r="A20" s="112" t="s">
        <v>60</v>
      </c>
      <c r="B20" s="118"/>
      <c r="C20" s="141" t="s">
        <v>45</v>
      </c>
      <c r="D20" s="142"/>
      <c r="E20" s="143">
        <v>0</v>
      </c>
      <c r="F20" s="144"/>
      <c r="G20" s="143">
        <v>0</v>
      </c>
      <c r="H20" s="160"/>
      <c r="I20" s="144"/>
      <c r="J20" s="143">
        <v>0</v>
      </c>
      <c r="K20" s="160"/>
      <c r="L20" s="144"/>
      <c r="M20" s="307">
        <f>E33*1%</f>
        <v>56.962700000000005</v>
      </c>
      <c r="N20" s="308"/>
      <c r="O20" s="309"/>
      <c r="P20" s="70">
        <v>0</v>
      </c>
      <c r="Q20" s="69">
        <v>0</v>
      </c>
      <c r="R20" s="69">
        <v>0</v>
      </c>
      <c r="S20" s="69">
        <v>0</v>
      </c>
      <c r="T20" s="68">
        <v>0</v>
      </c>
      <c r="U20" s="70">
        <v>0</v>
      </c>
      <c r="V20" s="117">
        <v>0</v>
      </c>
      <c r="W20" s="117">
        <v>0</v>
      </c>
      <c r="X20" s="117">
        <v>0</v>
      </c>
      <c r="Y20" s="107">
        <v>0</v>
      </c>
      <c r="Z20" s="298">
        <f t="shared" si="2"/>
        <v>56.962700000000005</v>
      </c>
      <c r="AA20" s="162"/>
      <c r="AB20" s="310">
        <f>Z20</f>
        <v>56.962700000000005</v>
      </c>
      <c r="AC20" s="311"/>
    </row>
    <row r="21" spans="1:29" x14ac:dyDescent="0.25">
      <c r="A21" s="112" t="s">
        <v>61</v>
      </c>
      <c r="B21" s="113"/>
      <c r="C21" s="141" t="s">
        <v>45</v>
      </c>
      <c r="D21" s="142"/>
      <c r="E21" s="143">
        <v>0</v>
      </c>
      <c r="F21" s="144"/>
      <c r="G21" s="143">
        <v>0</v>
      </c>
      <c r="H21" s="160"/>
      <c r="I21" s="144"/>
      <c r="J21" s="143">
        <v>0</v>
      </c>
      <c r="K21" s="160"/>
      <c r="L21" s="144"/>
      <c r="M21" s="148">
        <f>E34*2.2%</f>
        <v>128.19620000000003</v>
      </c>
      <c r="N21" s="149"/>
      <c r="O21" s="150"/>
      <c r="P21" s="105">
        <v>0</v>
      </c>
      <c r="Q21" s="33">
        <v>0</v>
      </c>
      <c r="R21" s="33">
        <v>70</v>
      </c>
      <c r="S21" s="33">
        <v>0</v>
      </c>
      <c r="T21" s="106">
        <v>0</v>
      </c>
      <c r="U21" s="105">
        <v>0</v>
      </c>
      <c r="V21" s="33">
        <v>0</v>
      </c>
      <c r="W21" s="106">
        <v>200</v>
      </c>
      <c r="X21" s="33">
        <v>0</v>
      </c>
      <c r="Y21" s="107">
        <v>0</v>
      </c>
      <c r="Z21" s="298">
        <f t="shared" si="2"/>
        <v>398.19620000000003</v>
      </c>
      <c r="AA21" s="162"/>
      <c r="AB21" s="310">
        <f>Z21</f>
        <v>398.19620000000003</v>
      </c>
      <c r="AC21" s="311"/>
    </row>
    <row r="22" spans="1:29" s="119" customFormat="1" x14ac:dyDescent="0.25">
      <c r="A22" s="120" t="s">
        <v>63</v>
      </c>
      <c r="B22" s="66"/>
      <c r="C22" s="299" t="s">
        <v>45</v>
      </c>
      <c r="D22" s="300"/>
      <c r="E22" s="295">
        <v>0</v>
      </c>
      <c r="F22" s="297"/>
      <c r="G22" s="295">
        <v>0</v>
      </c>
      <c r="H22" s="296"/>
      <c r="I22" s="297"/>
      <c r="J22" s="295">
        <v>0</v>
      </c>
      <c r="K22" s="296"/>
      <c r="L22" s="297"/>
      <c r="M22" s="314">
        <v>0</v>
      </c>
      <c r="N22" s="315"/>
      <c r="O22" s="316"/>
      <c r="P22" s="124">
        <v>0</v>
      </c>
      <c r="Q22" s="125">
        <v>0</v>
      </c>
      <c r="R22" s="125">
        <v>0</v>
      </c>
      <c r="S22" s="125">
        <v>0</v>
      </c>
      <c r="T22" s="126">
        <v>0</v>
      </c>
      <c r="U22" s="124">
        <v>0</v>
      </c>
      <c r="V22" s="125">
        <v>0</v>
      </c>
      <c r="W22" s="126">
        <v>200</v>
      </c>
      <c r="X22" s="125">
        <v>0</v>
      </c>
      <c r="Y22" s="127">
        <v>0</v>
      </c>
      <c r="Z22" s="312">
        <f t="shared" si="2"/>
        <v>200</v>
      </c>
      <c r="AA22" s="313"/>
      <c r="AB22" s="317">
        <f>Z22</f>
        <v>200</v>
      </c>
      <c r="AC22" s="318"/>
    </row>
    <row r="23" spans="1:29" ht="15.75" thickBot="1" x14ac:dyDescent="0.3">
      <c r="E23" s="49"/>
      <c r="F23" s="49"/>
      <c r="G23" s="49"/>
      <c r="H23" s="49"/>
      <c r="I23" s="49"/>
      <c r="J23" s="78"/>
      <c r="K23" s="78"/>
      <c r="L23" s="7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16"/>
      <c r="AA23" s="217"/>
      <c r="AB23" s="294">
        <f>SUM(AB15:AC22)</f>
        <v>3580.04342</v>
      </c>
      <c r="AC23" s="294"/>
    </row>
    <row r="24" spans="1:29" ht="15.75" thickTop="1" x14ac:dyDescent="0.25">
      <c r="A24" t="s">
        <v>27</v>
      </c>
      <c r="K24" s="73"/>
      <c r="L24" s="73"/>
      <c r="N24" s="73"/>
    </row>
    <row r="25" spans="1:29" x14ac:dyDescent="0.25">
      <c r="A25" t="s">
        <v>26</v>
      </c>
      <c r="N25" s="73"/>
      <c r="R25" s="73"/>
    </row>
    <row r="27" spans="1:29" x14ac:dyDescent="0.25">
      <c r="C27" s="252" t="s">
        <v>14</v>
      </c>
      <c r="D27" s="252"/>
      <c r="E27" s="252" t="s">
        <v>57</v>
      </c>
      <c r="F27" s="252"/>
      <c r="I27" s="86" t="s">
        <v>58</v>
      </c>
      <c r="J27" s="86"/>
      <c r="K27" s="86"/>
      <c r="L27" s="86"/>
      <c r="M27" s="86"/>
      <c r="N27" t="s">
        <v>59</v>
      </c>
    </row>
    <row r="28" spans="1:29" x14ac:dyDescent="0.25">
      <c r="A28" s="253" t="s">
        <v>32</v>
      </c>
      <c r="B28" s="253"/>
      <c r="C28" s="245">
        <v>23017</v>
      </c>
      <c r="D28" s="245"/>
      <c r="E28" s="245">
        <v>29453.55</v>
      </c>
      <c r="F28" s="245"/>
      <c r="G28" s="7">
        <f t="shared" ref="G28:G34" si="4">E28/C28</f>
        <v>1.2796433071208237</v>
      </c>
      <c r="I28" s="245">
        <v>168.22</v>
      </c>
      <c r="J28" s="245"/>
      <c r="K28" s="79"/>
      <c r="L28" s="7">
        <f t="shared" ref="L28:L34" si="5">I28/C28</f>
        <v>7.3085111004909413E-3</v>
      </c>
      <c r="M28" s="7"/>
      <c r="N28" s="7">
        <f>G28+L28</f>
        <v>1.2869518182213147</v>
      </c>
      <c r="O28" s="7"/>
      <c r="P28" s="7"/>
      <c r="Q28" s="7"/>
    </row>
    <row r="29" spans="1:29" x14ac:dyDescent="0.25">
      <c r="A29" s="253" t="s">
        <v>33</v>
      </c>
      <c r="B29" s="253"/>
      <c r="C29" s="245">
        <v>24921</v>
      </c>
      <c r="D29" s="245"/>
      <c r="E29" s="245">
        <v>17542.66</v>
      </c>
      <c r="F29" s="245"/>
      <c r="G29" s="7">
        <f t="shared" si="4"/>
        <v>0.70393082139561014</v>
      </c>
      <c r="I29" s="245">
        <v>0</v>
      </c>
      <c r="J29" s="245"/>
      <c r="K29" s="79"/>
      <c r="L29" s="7">
        <f t="shared" si="5"/>
        <v>0</v>
      </c>
      <c r="M29" s="7"/>
      <c r="N29" s="7">
        <f t="shared" ref="N29:N34" si="6">G29+L29</f>
        <v>0.70393082139561014</v>
      </c>
      <c r="O29" s="7"/>
      <c r="P29" s="7"/>
      <c r="Q29" s="7"/>
    </row>
    <row r="30" spans="1:29" x14ac:dyDescent="0.25">
      <c r="A30" s="67" t="s">
        <v>9</v>
      </c>
      <c r="B30" s="71"/>
      <c r="C30" s="245">
        <v>4883</v>
      </c>
      <c r="D30" s="245"/>
      <c r="E30" s="245">
        <v>7471.96</v>
      </c>
      <c r="F30" s="245"/>
      <c r="G30" s="7">
        <f t="shared" si="4"/>
        <v>1.5301986483719026</v>
      </c>
      <c r="I30" s="245">
        <v>0</v>
      </c>
      <c r="J30" s="245"/>
      <c r="K30" s="79"/>
      <c r="L30" s="7">
        <f t="shared" si="5"/>
        <v>0</v>
      </c>
      <c r="M30" s="79"/>
      <c r="N30" s="7">
        <f t="shared" si="6"/>
        <v>1.5301986483719026</v>
      </c>
      <c r="O30" s="7"/>
      <c r="P30" s="7"/>
    </row>
    <row r="31" spans="1:29" x14ac:dyDescent="0.25">
      <c r="A31" s="67" t="s">
        <v>10</v>
      </c>
      <c r="B31" s="71"/>
      <c r="C31" s="245">
        <v>5106</v>
      </c>
      <c r="D31" s="245"/>
      <c r="E31" s="245">
        <v>3299.07</v>
      </c>
      <c r="F31" s="245"/>
      <c r="G31" s="7">
        <f t="shared" si="4"/>
        <v>0.64611633372502941</v>
      </c>
      <c r="I31" s="245">
        <v>0</v>
      </c>
      <c r="J31" s="245"/>
      <c r="K31" s="83"/>
      <c r="L31" s="7">
        <f t="shared" si="5"/>
        <v>0</v>
      </c>
      <c r="M31" s="83"/>
      <c r="N31" s="7">
        <f t="shared" si="6"/>
        <v>0.64611633372502941</v>
      </c>
      <c r="O31" s="7"/>
      <c r="P31" s="7"/>
    </row>
    <row r="32" spans="1:29" x14ac:dyDescent="0.25">
      <c r="A32" s="67" t="s">
        <v>41</v>
      </c>
      <c r="B32" s="71"/>
      <c r="C32" s="245">
        <v>3273</v>
      </c>
      <c r="D32" s="245"/>
      <c r="E32" s="245">
        <v>2163.56</v>
      </c>
      <c r="F32" s="245"/>
      <c r="G32" s="7">
        <f t="shared" si="4"/>
        <v>0.66103269172013446</v>
      </c>
      <c r="I32" s="245">
        <v>0</v>
      </c>
      <c r="J32" s="245"/>
      <c r="K32" s="79"/>
      <c r="L32" s="7">
        <f t="shared" si="5"/>
        <v>0</v>
      </c>
      <c r="M32" s="79"/>
      <c r="N32" s="7">
        <f t="shared" si="6"/>
        <v>0.66103269172013446</v>
      </c>
      <c r="O32" s="7"/>
      <c r="P32" s="7"/>
    </row>
    <row r="33" spans="1:14" s="119" customFormat="1" ht="14.25" customHeight="1" x14ac:dyDescent="0.25">
      <c r="A33" s="67" t="s">
        <v>60</v>
      </c>
      <c r="B33" s="71"/>
      <c r="C33" s="306">
        <v>6800</v>
      </c>
      <c r="D33" s="306"/>
      <c r="E33" s="293">
        <v>5696.27</v>
      </c>
      <c r="F33" s="293"/>
      <c r="G33" s="121">
        <f t="shared" si="4"/>
        <v>0.83768676470588244</v>
      </c>
      <c r="I33" s="306">
        <v>0</v>
      </c>
      <c r="J33" s="306"/>
      <c r="L33" s="121">
        <f t="shared" si="5"/>
        <v>0</v>
      </c>
      <c r="N33" s="121">
        <f t="shared" si="6"/>
        <v>0.83768676470588244</v>
      </c>
    </row>
    <row r="34" spans="1:14" x14ac:dyDescent="0.25">
      <c r="A34" s="67" t="s">
        <v>61</v>
      </c>
      <c r="B34" s="71"/>
      <c r="C34" s="245">
        <v>2000</v>
      </c>
      <c r="D34" s="245"/>
      <c r="E34" s="293">
        <v>5827.1</v>
      </c>
      <c r="F34" s="293"/>
      <c r="G34" s="7">
        <f t="shared" si="4"/>
        <v>2.9135500000000003</v>
      </c>
      <c r="I34" s="245">
        <v>0</v>
      </c>
      <c r="J34" s="245"/>
      <c r="L34" s="7">
        <f t="shared" si="5"/>
        <v>0</v>
      </c>
      <c r="N34" s="7">
        <f t="shared" si="6"/>
        <v>2.9135500000000003</v>
      </c>
    </row>
    <row r="35" spans="1:14" s="119" customFormat="1" x14ac:dyDescent="0.25">
      <c r="A35" s="67" t="s">
        <v>63</v>
      </c>
      <c r="B35" s="71"/>
      <c r="C35" s="306">
        <v>0</v>
      </c>
      <c r="D35" s="306"/>
      <c r="E35" s="293">
        <v>647.66</v>
      </c>
      <c r="F35" s="293"/>
      <c r="G35" s="121"/>
      <c r="I35" s="306">
        <v>0</v>
      </c>
      <c r="J35" s="306"/>
      <c r="L35" s="121"/>
      <c r="N35" s="121"/>
    </row>
    <row r="36" spans="1:14" x14ac:dyDescent="0.25">
      <c r="A36" s="61"/>
      <c r="B36" s="61"/>
      <c r="C36" s="60"/>
      <c r="D36" s="60"/>
      <c r="E36" s="60"/>
      <c r="F36" s="60"/>
      <c r="G36" s="7"/>
    </row>
    <row r="37" spans="1:14" x14ac:dyDescent="0.25">
      <c r="A37" t="s">
        <v>30</v>
      </c>
    </row>
    <row r="39" spans="1:14" x14ac:dyDescent="0.25">
      <c r="C39" s="252" t="s">
        <v>14</v>
      </c>
      <c r="D39" s="252"/>
      <c r="E39" s="252" t="s">
        <v>28</v>
      </c>
      <c r="F39" s="252"/>
    </row>
    <row r="40" spans="1:14" x14ac:dyDescent="0.25">
      <c r="A40" t="s">
        <v>46</v>
      </c>
      <c r="C40" s="266">
        <v>7600</v>
      </c>
      <c r="D40" s="266"/>
      <c r="E40" s="245"/>
      <c r="F40" s="245"/>
    </row>
    <row r="41" spans="1:14" x14ac:dyDescent="0.25">
      <c r="A41" s="253" t="s">
        <v>32</v>
      </c>
      <c r="B41" s="253"/>
      <c r="C41" s="245">
        <v>1273</v>
      </c>
      <c r="D41" s="245"/>
      <c r="E41" s="245">
        <v>25.23</v>
      </c>
      <c r="F41" s="245"/>
      <c r="G41" s="7">
        <f t="shared" ref="G41:G61" si="7">E41/C41</f>
        <v>1.9819324430479183E-2</v>
      </c>
    </row>
    <row r="42" spans="1:14" x14ac:dyDescent="0.25">
      <c r="A42" s="253" t="s">
        <v>33</v>
      </c>
      <c r="B42" s="253"/>
      <c r="C42" s="245">
        <v>2182</v>
      </c>
      <c r="D42" s="245"/>
      <c r="E42" s="245">
        <v>0</v>
      </c>
      <c r="F42" s="245"/>
      <c r="G42" s="7">
        <f t="shared" si="7"/>
        <v>0</v>
      </c>
    </row>
    <row r="43" spans="1:14" x14ac:dyDescent="0.25">
      <c r="A43" s="67" t="s">
        <v>10</v>
      </c>
      <c r="B43" s="82"/>
      <c r="C43" s="245">
        <v>4145</v>
      </c>
      <c r="D43" s="245"/>
      <c r="E43" s="245">
        <v>2644.86</v>
      </c>
      <c r="F43" s="245"/>
      <c r="G43" s="7">
        <f t="shared" si="7"/>
        <v>0.63808443908323287</v>
      </c>
    </row>
    <row r="44" spans="1:14" s="122" customFormat="1" x14ac:dyDescent="0.25">
      <c r="A44" s="122" t="s">
        <v>47</v>
      </c>
      <c r="C44" s="304">
        <v>15600</v>
      </c>
      <c r="D44" s="304"/>
      <c r="E44" s="293"/>
      <c r="F44" s="293"/>
      <c r="G44" s="123"/>
    </row>
    <row r="45" spans="1:14" s="122" customFormat="1" x14ac:dyDescent="0.25">
      <c r="A45" s="303" t="s">
        <v>32</v>
      </c>
      <c r="B45" s="303"/>
      <c r="C45" s="293">
        <v>3617</v>
      </c>
      <c r="D45" s="293"/>
      <c r="E45" s="293">
        <v>14285.98</v>
      </c>
      <c r="F45" s="293"/>
      <c r="G45" s="123">
        <f t="shared" si="7"/>
        <v>3.9496765275089851</v>
      </c>
    </row>
    <row r="46" spans="1:14" s="122" customFormat="1" x14ac:dyDescent="0.25">
      <c r="A46" s="303" t="s">
        <v>33</v>
      </c>
      <c r="B46" s="303"/>
      <c r="C46" s="293">
        <v>6139</v>
      </c>
      <c r="D46" s="293"/>
      <c r="E46" s="293">
        <v>6798.13</v>
      </c>
      <c r="F46" s="293"/>
      <c r="G46" s="123">
        <f t="shared" si="7"/>
        <v>1.1073676494543085</v>
      </c>
    </row>
    <row r="47" spans="1:14" s="122" customFormat="1" x14ac:dyDescent="0.25">
      <c r="A47" s="71" t="s">
        <v>9</v>
      </c>
      <c r="B47" s="71"/>
      <c r="C47" s="293">
        <v>4883</v>
      </c>
      <c r="D47" s="293"/>
      <c r="E47" s="293">
        <v>7471.96</v>
      </c>
      <c r="F47" s="293"/>
      <c r="G47" s="123">
        <f t="shared" si="7"/>
        <v>1.5301986483719026</v>
      </c>
    </row>
    <row r="48" spans="1:14" s="122" customFormat="1" x14ac:dyDescent="0.25">
      <c r="A48" s="67" t="s">
        <v>10</v>
      </c>
      <c r="B48" s="71"/>
      <c r="C48" s="293">
        <v>961</v>
      </c>
      <c r="D48" s="293"/>
      <c r="E48" s="293">
        <v>654.21</v>
      </c>
      <c r="F48" s="293"/>
      <c r="G48" s="123">
        <f t="shared" si="7"/>
        <v>0.68075962539021861</v>
      </c>
    </row>
    <row r="49" spans="1:7" s="122" customFormat="1" x14ac:dyDescent="0.25">
      <c r="A49" s="122" t="s">
        <v>48</v>
      </c>
      <c r="B49" s="71"/>
      <c r="C49" s="304">
        <v>15600</v>
      </c>
      <c r="D49" s="304"/>
      <c r="E49" s="293"/>
      <c r="F49" s="293"/>
      <c r="G49" s="123"/>
    </row>
    <row r="50" spans="1:7" s="122" customFormat="1" x14ac:dyDescent="0.25">
      <c r="A50" s="303" t="s">
        <v>32</v>
      </c>
      <c r="B50" s="303"/>
      <c r="C50" s="293">
        <v>7200</v>
      </c>
      <c r="D50" s="293"/>
      <c r="E50" s="293">
        <v>7658.23</v>
      </c>
      <c r="F50" s="293"/>
      <c r="G50" s="123">
        <f t="shared" si="7"/>
        <v>1.0636430555555556</v>
      </c>
    </row>
    <row r="51" spans="1:7" s="122" customFormat="1" x14ac:dyDescent="0.25">
      <c r="A51" s="303" t="s">
        <v>33</v>
      </c>
      <c r="B51" s="303"/>
      <c r="C51" s="293">
        <v>6400</v>
      </c>
      <c r="D51" s="293"/>
      <c r="E51" s="293">
        <v>5969.86</v>
      </c>
      <c r="F51" s="293"/>
      <c r="G51" s="123">
        <f t="shared" si="7"/>
        <v>0.93279062499999998</v>
      </c>
    </row>
    <row r="52" spans="1:7" s="122" customFormat="1" x14ac:dyDescent="0.25">
      <c r="A52" s="67" t="s">
        <v>61</v>
      </c>
      <c r="B52" s="71"/>
      <c r="C52" s="293">
        <v>2000</v>
      </c>
      <c r="D52" s="293"/>
      <c r="E52" s="293">
        <v>5827.1</v>
      </c>
      <c r="F52" s="293"/>
      <c r="G52" s="123">
        <f t="shared" si="7"/>
        <v>2.9135500000000003</v>
      </c>
    </row>
    <row r="53" spans="1:7" s="122" customFormat="1" x14ac:dyDescent="0.25">
      <c r="A53" s="67" t="s">
        <v>63</v>
      </c>
      <c r="B53" s="71"/>
      <c r="C53" s="293">
        <v>0</v>
      </c>
      <c r="D53" s="293"/>
      <c r="E53" s="293">
        <v>647.66</v>
      </c>
      <c r="F53" s="293"/>
      <c r="G53" s="123"/>
    </row>
    <row r="54" spans="1:7" x14ac:dyDescent="0.25">
      <c r="A54" t="s">
        <v>49</v>
      </c>
      <c r="B54" s="21"/>
      <c r="C54" s="266">
        <v>15600</v>
      </c>
      <c r="D54" s="266"/>
      <c r="E54" s="245"/>
      <c r="F54" s="245"/>
      <c r="G54" s="7"/>
    </row>
    <row r="55" spans="1:7" x14ac:dyDescent="0.25">
      <c r="A55" s="253" t="s">
        <v>32</v>
      </c>
      <c r="B55" s="253"/>
      <c r="C55" s="245">
        <v>4400</v>
      </c>
      <c r="D55" s="245"/>
      <c r="E55" s="245">
        <v>3003.75</v>
      </c>
      <c r="F55" s="245"/>
      <c r="G55" s="7">
        <f t="shared" si="7"/>
        <v>0.6826704545454545</v>
      </c>
    </row>
    <row r="56" spans="1:7" x14ac:dyDescent="0.25">
      <c r="A56" s="253" t="s">
        <v>33</v>
      </c>
      <c r="B56" s="253"/>
      <c r="C56" s="245">
        <v>4400</v>
      </c>
      <c r="D56" s="245"/>
      <c r="E56" s="245">
        <v>4120.46</v>
      </c>
      <c r="F56" s="245"/>
      <c r="G56" s="7">
        <f t="shared" si="7"/>
        <v>0.93646818181818181</v>
      </c>
    </row>
    <row r="57" spans="1:7" x14ac:dyDescent="0.25">
      <c r="A57" s="67" t="s">
        <v>60</v>
      </c>
      <c r="B57" s="82"/>
      <c r="C57" s="245">
        <v>6800</v>
      </c>
      <c r="D57" s="245"/>
      <c r="E57" s="245">
        <v>5696.27</v>
      </c>
      <c r="F57" s="245"/>
      <c r="G57" s="7">
        <f t="shared" si="7"/>
        <v>0.83768676470588244</v>
      </c>
    </row>
    <row r="58" spans="1:7" x14ac:dyDescent="0.25">
      <c r="A58" t="s">
        <v>50</v>
      </c>
      <c r="B58" s="21"/>
      <c r="C58" s="266">
        <v>15600</v>
      </c>
      <c r="D58" s="266"/>
      <c r="E58" s="245"/>
      <c r="F58" s="245"/>
      <c r="G58" s="7"/>
    </row>
    <row r="59" spans="1:7" x14ac:dyDescent="0.25">
      <c r="A59" s="253" t="s">
        <v>32</v>
      </c>
      <c r="B59" s="253"/>
      <c r="C59" s="245">
        <v>6527</v>
      </c>
      <c r="D59" s="245"/>
      <c r="E59" s="245">
        <v>4648.58</v>
      </c>
      <c r="F59" s="245"/>
      <c r="G59" s="7">
        <f t="shared" si="7"/>
        <v>0.71220775241305345</v>
      </c>
    </row>
    <row r="60" spans="1:7" x14ac:dyDescent="0.25">
      <c r="A60" s="253" t="s">
        <v>33</v>
      </c>
      <c r="B60" s="253"/>
      <c r="C60" s="245">
        <v>5800</v>
      </c>
      <c r="D60" s="245"/>
      <c r="E60" s="245">
        <v>654.21</v>
      </c>
      <c r="F60" s="245"/>
      <c r="G60" s="7">
        <f t="shared" si="7"/>
        <v>0.1127948275862069</v>
      </c>
    </row>
    <row r="61" spans="1:7" x14ac:dyDescent="0.25">
      <c r="A61" s="67" t="s">
        <v>41</v>
      </c>
      <c r="B61" s="82"/>
      <c r="C61" s="245">
        <v>3273</v>
      </c>
      <c r="D61" s="245"/>
      <c r="E61" s="245">
        <v>2163.56</v>
      </c>
      <c r="F61" s="245"/>
      <c r="G61" s="7">
        <f t="shared" si="7"/>
        <v>0.66103269172013446</v>
      </c>
    </row>
    <row r="62" spans="1:7" ht="14.25" customHeight="1" x14ac:dyDescent="0.25">
      <c r="A62" s="21"/>
      <c r="B62" s="21"/>
    </row>
    <row r="63" spans="1:7" x14ac:dyDescent="0.25">
      <c r="A63" t="s">
        <v>29</v>
      </c>
    </row>
    <row r="64" spans="1:7" x14ac:dyDescent="0.25">
      <c r="C64" s="252" t="s">
        <v>14</v>
      </c>
      <c r="D64" s="252"/>
      <c r="E64" s="252" t="s">
        <v>28</v>
      </c>
      <c r="F64" s="252"/>
    </row>
    <row r="65" spans="1:13" x14ac:dyDescent="0.25">
      <c r="A65" t="s">
        <v>46</v>
      </c>
      <c r="C65" s="245">
        <v>7600</v>
      </c>
      <c r="D65" s="245"/>
      <c r="E65" s="245">
        <v>2670.09</v>
      </c>
      <c r="F65" s="245"/>
      <c r="G65" s="7">
        <f>E65/C65</f>
        <v>0.35132763157894736</v>
      </c>
    </row>
    <row r="66" spans="1:13" x14ac:dyDescent="0.25">
      <c r="A66" t="s">
        <v>47</v>
      </c>
      <c r="C66" s="245">
        <v>15600</v>
      </c>
      <c r="D66" s="245"/>
      <c r="E66" s="245">
        <v>29210.28</v>
      </c>
      <c r="F66" s="245"/>
      <c r="G66" s="7">
        <f>E66/C66</f>
        <v>1.872453846153846</v>
      </c>
    </row>
    <row r="67" spans="1:13" x14ac:dyDescent="0.25">
      <c r="A67" t="s">
        <v>48</v>
      </c>
      <c r="C67" s="245">
        <v>15600</v>
      </c>
      <c r="D67" s="245"/>
      <c r="E67" s="245">
        <v>20102.849999999999</v>
      </c>
      <c r="F67" s="245"/>
      <c r="G67" s="7">
        <f>E67/C67</f>
        <v>1.2886442307692307</v>
      </c>
    </row>
    <row r="68" spans="1:13" x14ac:dyDescent="0.25">
      <c r="A68" t="s">
        <v>49</v>
      </c>
      <c r="C68" s="245">
        <v>15600</v>
      </c>
      <c r="D68" s="245"/>
      <c r="E68" s="245">
        <v>12820.48</v>
      </c>
      <c r="F68" s="245"/>
      <c r="G68" s="7">
        <f>E68/C68</f>
        <v>0.82182564102564104</v>
      </c>
    </row>
    <row r="69" spans="1:13" x14ac:dyDescent="0.25">
      <c r="A69" t="s">
        <v>50</v>
      </c>
      <c r="C69" s="245">
        <v>15600</v>
      </c>
      <c r="D69" s="245"/>
      <c r="E69" s="305">
        <v>7466.35</v>
      </c>
      <c r="F69" s="305"/>
      <c r="G69" s="7">
        <f>E69/C69</f>
        <v>0.47861217948717949</v>
      </c>
      <c r="M69" s="73"/>
    </row>
    <row r="70" spans="1:13" x14ac:dyDescent="0.25">
      <c r="E70" s="74"/>
      <c r="F70" s="75"/>
    </row>
    <row r="71" spans="1:13" x14ac:dyDescent="0.25">
      <c r="E71" s="74"/>
      <c r="F71" s="76"/>
    </row>
    <row r="72" spans="1:13" x14ac:dyDescent="0.25">
      <c r="E72" s="74"/>
      <c r="F72" s="75"/>
    </row>
  </sheetData>
  <mergeCells count="180">
    <mergeCell ref="Z22:AA22"/>
    <mergeCell ref="M22:O22"/>
    <mergeCell ref="AB21:AC21"/>
    <mergeCell ref="AB22:AC22"/>
    <mergeCell ref="C35:D35"/>
    <mergeCell ref="E35:F35"/>
    <mergeCell ref="I35:J35"/>
    <mergeCell ref="C53:D53"/>
    <mergeCell ref="E53:F53"/>
    <mergeCell ref="AB12:AC13"/>
    <mergeCell ref="AB14:AC14"/>
    <mergeCell ref="AB15:AC15"/>
    <mergeCell ref="AB16:AC16"/>
    <mergeCell ref="C17:D17"/>
    <mergeCell ref="C19:D19"/>
    <mergeCell ref="C20:D20"/>
    <mergeCell ref="M17:O17"/>
    <mergeCell ref="M19:O19"/>
    <mergeCell ref="M20:O20"/>
    <mergeCell ref="AB17:AC17"/>
    <mergeCell ref="AB19:AC19"/>
    <mergeCell ref="AB20:AC20"/>
    <mergeCell ref="Z17:AA17"/>
    <mergeCell ref="Z19:AA19"/>
    <mergeCell ref="Z20:AA20"/>
    <mergeCell ref="M12:O12"/>
    <mergeCell ref="P12:T12"/>
    <mergeCell ref="U12:Y12"/>
    <mergeCell ref="Z12:AA13"/>
    <mergeCell ref="E13:F13"/>
    <mergeCell ref="Z14:AA14"/>
    <mergeCell ref="J14:L14"/>
    <mergeCell ref="G17:I17"/>
    <mergeCell ref="C69:D69"/>
    <mergeCell ref="E69:F69"/>
    <mergeCell ref="Z23:AA23"/>
    <mergeCell ref="C66:D66"/>
    <mergeCell ref="E66:F66"/>
    <mergeCell ref="C67:D67"/>
    <mergeCell ref="E67:F67"/>
    <mergeCell ref="C68:D68"/>
    <mergeCell ref="E68:F68"/>
    <mergeCell ref="C64:D64"/>
    <mergeCell ref="E64:F64"/>
    <mergeCell ref="C65:D65"/>
    <mergeCell ref="E65:F65"/>
    <mergeCell ref="E30:F30"/>
    <mergeCell ref="E32:F32"/>
    <mergeCell ref="E33:F33"/>
    <mergeCell ref="C30:D30"/>
    <mergeCell ref="C32:D32"/>
    <mergeCell ref="C33:D33"/>
    <mergeCell ref="I28:J28"/>
    <mergeCell ref="I29:J29"/>
    <mergeCell ref="I30:J30"/>
    <mergeCell ref="I33:J33"/>
    <mergeCell ref="C61:D61"/>
    <mergeCell ref="A59:B59"/>
    <mergeCell ref="C59:D59"/>
    <mergeCell ref="E59:F59"/>
    <mergeCell ref="A60:B60"/>
    <mergeCell ref="C60:D60"/>
    <mergeCell ref="E60:F60"/>
    <mergeCell ref="C58:D58"/>
    <mergeCell ref="E58:F58"/>
    <mergeCell ref="A55:B55"/>
    <mergeCell ref="C55:D55"/>
    <mergeCell ref="E55:F55"/>
    <mergeCell ref="A56:B56"/>
    <mergeCell ref="C56:D56"/>
    <mergeCell ref="E56:F56"/>
    <mergeCell ref="A46:B46"/>
    <mergeCell ref="C46:D46"/>
    <mergeCell ref="E46:F46"/>
    <mergeCell ref="C44:D44"/>
    <mergeCell ref="E44:F44"/>
    <mergeCell ref="C50:D50"/>
    <mergeCell ref="E50:F50"/>
    <mergeCell ref="A51:B51"/>
    <mergeCell ref="C51:D51"/>
    <mergeCell ref="E51:F51"/>
    <mergeCell ref="C49:D49"/>
    <mergeCell ref="E49:F49"/>
    <mergeCell ref="A50:B50"/>
    <mergeCell ref="C47:D47"/>
    <mergeCell ref="E47:F47"/>
    <mergeCell ref="A42:B42"/>
    <mergeCell ref="C42:D42"/>
    <mergeCell ref="E42:F42"/>
    <mergeCell ref="C39:D39"/>
    <mergeCell ref="E39:F39"/>
    <mergeCell ref="C40:D40"/>
    <mergeCell ref="E40:F40"/>
    <mergeCell ref="A45:B45"/>
    <mergeCell ref="C45:D45"/>
    <mergeCell ref="E45:F45"/>
    <mergeCell ref="A29:B29"/>
    <mergeCell ref="C29:D29"/>
    <mergeCell ref="E29:F29"/>
    <mergeCell ref="C27:D27"/>
    <mergeCell ref="E27:F27"/>
    <mergeCell ref="A28:B28"/>
    <mergeCell ref="C28:D28"/>
    <mergeCell ref="E28:F28"/>
    <mergeCell ref="A41:B41"/>
    <mergeCell ref="C41:D41"/>
    <mergeCell ref="E41:F41"/>
    <mergeCell ref="C34:D34"/>
    <mergeCell ref="E34:F34"/>
    <mergeCell ref="G16:I16"/>
    <mergeCell ref="M16:O16"/>
    <mergeCell ref="Z16:AA16"/>
    <mergeCell ref="A15:B15"/>
    <mergeCell ref="C15:D15"/>
    <mergeCell ref="E15:F15"/>
    <mergeCell ref="G15:I15"/>
    <mergeCell ref="M15:O15"/>
    <mergeCell ref="Z15:AA15"/>
    <mergeCell ref="J15:L15"/>
    <mergeCell ref="J16:L16"/>
    <mergeCell ref="M13:O13"/>
    <mergeCell ref="A7:B7"/>
    <mergeCell ref="A8:B8"/>
    <mergeCell ref="A12:B13"/>
    <mergeCell ref="C12:D13"/>
    <mergeCell ref="E12:F12"/>
    <mergeCell ref="G12:I12"/>
    <mergeCell ref="E17:F17"/>
    <mergeCell ref="E19:F19"/>
    <mergeCell ref="J12:L12"/>
    <mergeCell ref="J13:L13"/>
    <mergeCell ref="J17:L17"/>
    <mergeCell ref="J19:L19"/>
    <mergeCell ref="C18:D18"/>
    <mergeCell ref="A14:B14"/>
    <mergeCell ref="C14:D14"/>
    <mergeCell ref="E14:F14"/>
    <mergeCell ref="G14:I14"/>
    <mergeCell ref="M14:O14"/>
    <mergeCell ref="G13:I13"/>
    <mergeCell ref="M18:O18"/>
    <mergeCell ref="A16:B16"/>
    <mergeCell ref="C16:D16"/>
    <mergeCell ref="E16:F16"/>
    <mergeCell ref="E61:F61"/>
    <mergeCell ref="C57:D57"/>
    <mergeCell ref="E57:F57"/>
    <mergeCell ref="E52:F52"/>
    <mergeCell ref="C52:D52"/>
    <mergeCell ref="E20:F20"/>
    <mergeCell ref="C54:D54"/>
    <mergeCell ref="E54:F54"/>
    <mergeCell ref="C21:D21"/>
    <mergeCell ref="E21:F21"/>
    <mergeCell ref="C22:D22"/>
    <mergeCell ref="E22:F22"/>
    <mergeCell ref="Z18:AA18"/>
    <mergeCell ref="AB18:AC18"/>
    <mergeCell ref="C48:D48"/>
    <mergeCell ref="C31:D31"/>
    <mergeCell ref="E31:F31"/>
    <mergeCell ref="I31:J31"/>
    <mergeCell ref="G18:I18"/>
    <mergeCell ref="J18:L18"/>
    <mergeCell ref="C43:D43"/>
    <mergeCell ref="E43:F43"/>
    <mergeCell ref="E48:F48"/>
    <mergeCell ref="E18:F18"/>
    <mergeCell ref="I32:J32"/>
    <mergeCell ref="AB23:AC23"/>
    <mergeCell ref="G19:I19"/>
    <mergeCell ref="G20:I20"/>
    <mergeCell ref="J20:L20"/>
    <mergeCell ref="M21:O21"/>
    <mergeCell ref="J21:L21"/>
    <mergeCell ref="G21:I21"/>
    <mergeCell ref="I34:J34"/>
    <mergeCell ref="G22:I22"/>
    <mergeCell ref="J22:L22"/>
    <mergeCell ref="Z21:AA21"/>
  </mergeCells>
  <pageMargins left="0.70866141732283472" right="0.70866141732283472" top="0.74803149606299213" bottom="0.74803149606299213" header="0.31496062992125984" footer="0.31496062992125984"/>
  <pageSetup paperSize="8" scale="59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1"/>
  <sheetViews>
    <sheetView zoomScaleNormal="100" workbookViewId="0">
      <selection activeCell="B26" sqref="B26:B27"/>
    </sheetView>
  </sheetViews>
  <sheetFormatPr defaultRowHeight="15" x14ac:dyDescent="0.25"/>
  <cols>
    <col min="1" max="1" width="31.85546875" bestFit="1" customWidth="1"/>
    <col min="2" max="2" width="10.140625" bestFit="1" customWidth="1"/>
    <col min="3" max="3" width="9.5703125" bestFit="1" customWidth="1"/>
    <col min="4" max="4" width="8.5703125" bestFit="1" customWidth="1"/>
    <col min="5" max="5" width="9.5703125" bestFit="1" customWidth="1"/>
    <col min="6" max="6" width="9" bestFit="1" customWidth="1"/>
    <col min="7" max="9" width="9" customWidth="1"/>
    <col min="10" max="10" width="10" bestFit="1" customWidth="1"/>
  </cols>
  <sheetData>
    <row r="2" spans="1:10" ht="15.75" thickBot="1" x14ac:dyDescent="0.3"/>
    <row r="3" spans="1:10" ht="15.75" thickBot="1" x14ac:dyDescent="0.3">
      <c r="A3" s="319" t="s">
        <v>36</v>
      </c>
      <c r="B3" s="320"/>
      <c r="C3" s="26" t="s">
        <v>22</v>
      </c>
      <c r="D3" s="26" t="s">
        <v>39</v>
      </c>
      <c r="E3" s="26" t="s">
        <v>39</v>
      </c>
      <c r="F3" s="26" t="s">
        <v>40</v>
      </c>
      <c r="G3" s="26" t="s">
        <v>40</v>
      </c>
      <c r="H3" s="26" t="s">
        <v>40</v>
      </c>
      <c r="I3" s="26" t="s">
        <v>40</v>
      </c>
    </row>
    <row r="4" spans="1:10" ht="15.75" thickBot="1" x14ac:dyDescent="0.3">
      <c r="A4" s="321"/>
      <c r="B4" s="322"/>
      <c r="C4" s="27" t="s">
        <v>9</v>
      </c>
      <c r="D4" s="27" t="s">
        <v>10</v>
      </c>
      <c r="E4" s="27" t="s">
        <v>41</v>
      </c>
      <c r="F4" s="27" t="s">
        <v>12</v>
      </c>
      <c r="G4" s="84" t="s">
        <v>61</v>
      </c>
      <c r="H4" s="84" t="s">
        <v>62</v>
      </c>
      <c r="I4" s="84" t="s">
        <v>63</v>
      </c>
    </row>
    <row r="5" spans="1:10" ht="15.75" thickBot="1" x14ac:dyDescent="0.3">
      <c r="A5" s="28" t="s">
        <v>75</v>
      </c>
      <c r="B5" s="29">
        <v>12800</v>
      </c>
      <c r="C5" s="29">
        <v>2838</v>
      </c>
      <c r="D5" s="29">
        <v>0</v>
      </c>
      <c r="E5" s="29">
        <v>2480</v>
      </c>
      <c r="F5" s="29">
        <v>2183</v>
      </c>
      <c r="G5" s="29">
        <v>3183</v>
      </c>
      <c r="H5" s="29">
        <v>1116</v>
      </c>
      <c r="I5" s="29">
        <v>1000</v>
      </c>
      <c r="J5" s="77">
        <f>SUM(C5:I5)-B5</f>
        <v>0</v>
      </c>
    </row>
    <row r="6" spans="1:10" ht="15.75" thickBot="1" x14ac:dyDescent="0.3">
      <c r="A6" s="28" t="s">
        <v>76</v>
      </c>
      <c r="B6" s="29">
        <v>26800</v>
      </c>
      <c r="C6" s="29">
        <v>967</v>
      </c>
      <c r="D6" s="29">
        <v>2067</v>
      </c>
      <c r="E6" s="29">
        <v>5438</v>
      </c>
      <c r="F6" s="29">
        <v>5276</v>
      </c>
      <c r="G6" s="29">
        <v>4387</v>
      </c>
      <c r="H6" s="29">
        <v>4133</v>
      </c>
      <c r="I6" s="29">
        <v>4532</v>
      </c>
      <c r="J6" s="77">
        <f t="shared" ref="J6:J10" si="0">SUM(C6:I6)-B6</f>
        <v>0</v>
      </c>
    </row>
    <row r="7" spans="1:10" ht="15.75" thickBot="1" x14ac:dyDescent="0.3">
      <c r="A7" s="28" t="s">
        <v>77</v>
      </c>
      <c r="B7" s="29">
        <v>26800</v>
      </c>
      <c r="C7" s="29">
        <v>4420</v>
      </c>
      <c r="D7" s="29">
        <v>4070</v>
      </c>
      <c r="E7" s="29">
        <v>6282</v>
      </c>
      <c r="F7" s="29">
        <v>2301</v>
      </c>
      <c r="G7" s="29">
        <v>0</v>
      </c>
      <c r="H7" s="29">
        <v>4491</v>
      </c>
      <c r="I7" s="29">
        <v>5236</v>
      </c>
      <c r="J7" s="77">
        <f t="shared" si="0"/>
        <v>0</v>
      </c>
    </row>
    <row r="8" spans="1:10" ht="15.75" thickBot="1" x14ac:dyDescent="0.3">
      <c r="A8" s="28" t="s">
        <v>78</v>
      </c>
      <c r="B8" s="29">
        <v>26800</v>
      </c>
      <c r="C8" s="29">
        <v>5479</v>
      </c>
      <c r="D8" s="29">
        <v>6521</v>
      </c>
      <c r="E8" s="29">
        <v>4618</v>
      </c>
      <c r="F8" s="29">
        <v>0</v>
      </c>
      <c r="G8" s="29">
        <v>0</v>
      </c>
      <c r="H8" s="29">
        <v>5212</v>
      </c>
      <c r="I8" s="29">
        <v>4970</v>
      </c>
      <c r="J8" s="77">
        <f t="shared" si="0"/>
        <v>0</v>
      </c>
    </row>
    <row r="9" spans="1:10" ht="15.75" thickBot="1" x14ac:dyDescent="0.3">
      <c r="A9" s="28" t="s">
        <v>79</v>
      </c>
      <c r="B9" s="29">
        <v>26800</v>
      </c>
      <c r="C9" s="29">
        <v>3225</v>
      </c>
      <c r="D9" s="29">
        <v>5236</v>
      </c>
      <c r="E9" s="29">
        <v>2652</v>
      </c>
      <c r="F9" s="29">
        <v>4729</v>
      </c>
      <c r="G9" s="29">
        <v>0</v>
      </c>
      <c r="H9" s="29">
        <v>5479</v>
      </c>
      <c r="I9" s="29">
        <v>5479</v>
      </c>
      <c r="J9" s="77">
        <f t="shared" si="0"/>
        <v>0</v>
      </c>
    </row>
    <row r="10" spans="1:10" ht="15.75" thickBot="1" x14ac:dyDescent="0.3">
      <c r="A10" s="28"/>
      <c r="B10" s="29">
        <f>SUM(B5:B9)</f>
        <v>120000</v>
      </c>
      <c r="C10" s="29">
        <f>SUM(C5:C9)</f>
        <v>16929</v>
      </c>
      <c r="D10" s="29">
        <f t="shared" ref="D10:F10" si="1">SUM(D5:D9)</f>
        <v>17894</v>
      </c>
      <c r="E10" s="29">
        <f t="shared" si="1"/>
        <v>21470</v>
      </c>
      <c r="F10" s="29">
        <f t="shared" si="1"/>
        <v>14489</v>
      </c>
      <c r="G10" s="29">
        <f t="shared" ref="G10:H10" si="2">SUM(G5:G9)</f>
        <v>7570</v>
      </c>
      <c r="H10" s="29">
        <f t="shared" si="2"/>
        <v>20431</v>
      </c>
      <c r="I10" s="29">
        <f>SUM(I5:I9)</f>
        <v>21217</v>
      </c>
      <c r="J10" s="77">
        <f t="shared" si="0"/>
        <v>0</v>
      </c>
    </row>
    <row r="13" spans="1:10" ht="15.75" thickBot="1" x14ac:dyDescent="0.3"/>
    <row r="14" spans="1:10" ht="15.75" thickBot="1" x14ac:dyDescent="0.3">
      <c r="A14" s="319" t="s">
        <v>37</v>
      </c>
      <c r="B14" s="323"/>
      <c r="C14" s="26" t="s">
        <v>40</v>
      </c>
      <c r="D14" s="26" t="s">
        <v>40</v>
      </c>
      <c r="E14" s="26" t="s">
        <v>22</v>
      </c>
      <c r="F14" s="26" t="s">
        <v>39</v>
      </c>
      <c r="G14" s="26" t="s">
        <v>39</v>
      </c>
      <c r="H14" s="92" t="s">
        <v>40</v>
      </c>
      <c r="I14" s="26" t="s">
        <v>40</v>
      </c>
    </row>
    <row r="15" spans="1:10" ht="15.75" thickBot="1" x14ac:dyDescent="0.3">
      <c r="A15" s="324"/>
      <c r="B15" s="325"/>
      <c r="C15" s="84" t="s">
        <v>32</v>
      </c>
      <c r="D15" s="84" t="s">
        <v>33</v>
      </c>
      <c r="E15" s="84" t="s">
        <v>9</v>
      </c>
      <c r="F15" s="84" t="s">
        <v>10</v>
      </c>
      <c r="G15" s="84" t="s">
        <v>41</v>
      </c>
      <c r="H15" s="93" t="s">
        <v>12</v>
      </c>
      <c r="I15" s="114" t="s">
        <v>61</v>
      </c>
    </row>
    <row r="16" spans="1:10" ht="15.75" thickBot="1" x14ac:dyDescent="0.3">
      <c r="A16" s="28" t="s">
        <v>75</v>
      </c>
      <c r="B16" s="29">
        <v>7600</v>
      </c>
      <c r="C16" s="29">
        <v>1273</v>
      </c>
      <c r="D16" s="29">
        <v>2182</v>
      </c>
      <c r="E16" s="29">
        <v>0</v>
      </c>
      <c r="F16" s="29">
        <v>4145</v>
      </c>
      <c r="G16" s="29">
        <v>0</v>
      </c>
      <c r="H16" s="94">
        <v>0</v>
      </c>
      <c r="I16" s="29">
        <v>0</v>
      </c>
      <c r="J16" s="77">
        <f>SUM(C16:I16)-B16</f>
        <v>0</v>
      </c>
    </row>
    <row r="17" spans="1:10" ht="15.75" thickBot="1" x14ac:dyDescent="0.3">
      <c r="A17" s="28" t="s">
        <v>76</v>
      </c>
      <c r="B17" s="29">
        <v>15600</v>
      </c>
      <c r="C17" s="29">
        <v>3617</v>
      </c>
      <c r="D17" s="29">
        <v>6139</v>
      </c>
      <c r="E17" s="29">
        <v>4883</v>
      </c>
      <c r="F17" s="29">
        <v>961</v>
      </c>
      <c r="G17" s="29">
        <v>0</v>
      </c>
      <c r="H17" s="94">
        <v>0</v>
      </c>
      <c r="I17" s="29">
        <v>0</v>
      </c>
      <c r="J17" s="77">
        <f t="shared" ref="J17" si="3">SUM(C17:I17)-B17</f>
        <v>0</v>
      </c>
    </row>
    <row r="18" spans="1:10" ht="15.75" thickBot="1" x14ac:dyDescent="0.3">
      <c r="A18" s="28" t="s">
        <v>77</v>
      </c>
      <c r="B18" s="29">
        <v>15600</v>
      </c>
      <c r="C18" s="29">
        <v>7200</v>
      </c>
      <c r="D18" s="29">
        <v>6400</v>
      </c>
      <c r="E18" s="29">
        <v>0</v>
      </c>
      <c r="F18" s="29">
        <v>0</v>
      </c>
      <c r="G18" s="29">
        <v>0</v>
      </c>
      <c r="H18" s="94">
        <v>0</v>
      </c>
      <c r="I18" s="29">
        <v>2000</v>
      </c>
      <c r="J18" s="77">
        <f>SUM(C18:I18)-B18</f>
        <v>0</v>
      </c>
    </row>
    <row r="19" spans="1:10" ht="15.75" thickBot="1" x14ac:dyDescent="0.3">
      <c r="A19" s="28" t="s">
        <v>78</v>
      </c>
      <c r="B19" s="29">
        <v>15600</v>
      </c>
      <c r="C19" s="29">
        <v>4400</v>
      </c>
      <c r="D19" s="29">
        <v>4400</v>
      </c>
      <c r="E19" s="29">
        <v>0</v>
      </c>
      <c r="F19" s="29">
        <v>0</v>
      </c>
      <c r="G19" s="29">
        <v>0</v>
      </c>
      <c r="H19" s="94">
        <v>6800</v>
      </c>
      <c r="I19" s="29">
        <v>0</v>
      </c>
      <c r="J19" s="77">
        <f>SUM(C19:I19)-B19</f>
        <v>0</v>
      </c>
    </row>
    <row r="20" spans="1:10" ht="15.75" thickBot="1" x14ac:dyDescent="0.3">
      <c r="A20" s="28" t="s">
        <v>79</v>
      </c>
      <c r="B20" s="29">
        <v>15600</v>
      </c>
      <c r="C20" s="29">
        <v>6527</v>
      </c>
      <c r="D20" s="29">
        <v>5800</v>
      </c>
      <c r="E20" s="29">
        <v>0</v>
      </c>
      <c r="F20" s="29">
        <v>0</v>
      </c>
      <c r="G20" s="29">
        <v>3273</v>
      </c>
      <c r="H20" s="94">
        <v>0</v>
      </c>
      <c r="I20" s="29">
        <v>0</v>
      </c>
      <c r="J20" s="77">
        <f>SUM(C20:I20)-B20</f>
        <v>0</v>
      </c>
    </row>
    <row r="21" spans="1:10" ht="15.75" thickBot="1" x14ac:dyDescent="0.3">
      <c r="A21" s="28"/>
      <c r="B21" s="29">
        <f>SUM(B16:B20)</f>
        <v>70000</v>
      </c>
      <c r="C21" s="29">
        <f t="shared" ref="C21:H21" si="4">SUM(C16:C20)</f>
        <v>23017</v>
      </c>
      <c r="D21" s="29">
        <f t="shared" si="4"/>
        <v>24921</v>
      </c>
      <c r="E21" s="29">
        <f t="shared" si="4"/>
        <v>4883</v>
      </c>
      <c r="F21" s="29">
        <f t="shared" si="4"/>
        <v>5106</v>
      </c>
      <c r="G21" s="29">
        <f t="shared" si="4"/>
        <v>3273</v>
      </c>
      <c r="H21" s="94">
        <f t="shared" si="4"/>
        <v>6800</v>
      </c>
      <c r="I21" s="29">
        <f>SUM(I16:I20)</f>
        <v>2000</v>
      </c>
      <c r="J21" s="77">
        <f>SUM(C21:I21)-B21</f>
        <v>0</v>
      </c>
    </row>
  </sheetData>
  <mergeCells count="2">
    <mergeCell ref="A3:B4"/>
    <mergeCell ref="A14:B1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TOTAL</vt:lpstr>
      <vt:lpstr>MBS</vt:lpstr>
      <vt:lpstr>TAKA</vt:lpstr>
      <vt:lpstr>Target</vt:lpstr>
      <vt:lpstr>MBS!Print_Area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JiaPing KAM</dc:creator>
  <cp:lastModifiedBy>ChenJoyce</cp:lastModifiedBy>
  <cp:lastPrinted>2014-08-18T07:31:18Z</cp:lastPrinted>
  <dcterms:created xsi:type="dcterms:W3CDTF">2014-05-16T03:06:40Z</dcterms:created>
  <dcterms:modified xsi:type="dcterms:W3CDTF">2014-09-16T04:15:59Z</dcterms:modified>
</cp:coreProperties>
</file>