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tables/table3.xml" ContentType="application/vnd.openxmlformats-officedocument.spreadsheetml.table+xml"/>
  <Override PartName="/xl/slicers/slicer2.xml" ContentType="application/vnd.ms-excel.slicer+xml"/>
  <Override PartName="/xl/drawings/drawing6.xml" ContentType="application/vnd.openxmlformats-officedocument.drawing+xml"/>
  <Override PartName="/xl/tables/table4.xml" ContentType="application/vnd.openxmlformats-officedocument.spreadsheetml.table+xml"/>
  <Override PartName="/xl/drawings/drawing7.xml" ContentType="application/vnd.openxmlformats-officedocument.drawing+xml"/>
  <Override PartName="/xl/tables/table5.xml" ContentType="application/vnd.openxmlformats-officedocument.spreadsheetml.table+xml"/>
  <Override PartName="/xl/slicers/slicer3.xml" ContentType="application/vnd.ms-excel.slicer+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pivotTables/pivotTable2.xml" ContentType="application/vnd.openxmlformats-officedocument.spreadsheetml.pivotTable+xml"/>
  <Override PartName="/xl/drawings/drawing10.xml" ContentType="application/vnd.openxmlformats-officedocument.drawing+xml"/>
  <Override PartName="/xl/slicers/slicer4.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29a26f2e7177d83e/Desktop/Data Analytics/Projects/"/>
    </mc:Choice>
  </mc:AlternateContent>
  <xr:revisionPtr revIDLastSave="780" documentId="8_{C77E9F56-A42D-46DE-A925-A9CED8E48C1A}" xr6:coauthVersionLast="47" xr6:coauthVersionMax="47" xr10:uidLastSave="{1613538C-8622-4BB6-AB22-825CDB95C78B}"/>
  <bookViews>
    <workbookView xWindow="-108" yWindow="-108" windowWidth="23256" windowHeight="12456" activeTab="9" xr2:uid="{3F396370-2144-4D01-B693-F4E0D3CB5C02}"/>
  </bookViews>
  <sheets>
    <sheet name="Master" sheetId="1" r:id="rId1"/>
    <sheet name="1" sheetId="2" r:id="rId2"/>
    <sheet name="2.a" sheetId="3" r:id="rId3"/>
    <sheet name="2.b" sheetId="4" r:id="rId4"/>
    <sheet name="3.a" sheetId="5" r:id="rId5"/>
    <sheet name="3.b" sheetId="6" r:id="rId6"/>
    <sheet name="4.a" sheetId="7" r:id="rId7"/>
    <sheet name="4.b" sheetId="8" r:id="rId8"/>
    <sheet name="5" sheetId="10" r:id="rId9"/>
    <sheet name="6" sheetId="11" r:id="rId10"/>
  </sheets>
  <definedNames>
    <definedName name="Slicer_Country">#N/A</definedName>
    <definedName name="Slicer_Country1">#N/A</definedName>
    <definedName name="Slicer_Country2">#N/A</definedName>
    <definedName name="Slicer_Department">#N/A</definedName>
    <definedName name="Slicer_Department1">#N/A</definedName>
    <definedName name="Slicer_Department2">#N/A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4:slicerCache r:id="rId17"/>
        <x14:slicerCache r:id="rId1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10" l="1"/>
  <c r="H5" i="10" s="1"/>
  <c r="H4" i="10"/>
  <c r="H7" i="10"/>
  <c r="H8" i="10"/>
  <c r="H9" i="10"/>
  <c r="H10" i="10"/>
  <c r="H11" i="10"/>
  <c r="H12" i="10"/>
  <c r="H13" i="10"/>
  <c r="H14" i="10"/>
  <c r="H15" i="10"/>
  <c r="H18" i="10"/>
  <c r="H19" i="10"/>
  <c r="H22" i="10"/>
  <c r="H23" i="10"/>
  <c r="H24" i="10"/>
  <c r="H25" i="10"/>
  <c r="H26" i="10"/>
  <c r="H27" i="10"/>
  <c r="H30" i="10"/>
  <c r="H33" i="10"/>
  <c r="H34" i="10"/>
  <c r="H37" i="10"/>
  <c r="H38" i="10"/>
  <c r="H39" i="10"/>
  <c r="H49" i="10"/>
  <c r="H50" i="10"/>
  <c r="H51" i="10"/>
  <c r="G6" i="10"/>
  <c r="H6" i="10" s="1"/>
  <c r="G8" i="10"/>
  <c r="G10" i="10"/>
  <c r="G11" i="10"/>
  <c r="G12" i="10"/>
  <c r="G13" i="10"/>
  <c r="G14" i="10"/>
  <c r="G15" i="10"/>
  <c r="G16" i="10"/>
  <c r="H16" i="10" s="1"/>
  <c r="G17" i="10"/>
  <c r="H17" i="10" s="1"/>
  <c r="G18" i="10"/>
  <c r="G20" i="10"/>
  <c r="H20" i="10" s="1"/>
  <c r="G21" i="10"/>
  <c r="H21" i="10" s="1"/>
  <c r="G22" i="10"/>
  <c r="G23" i="10"/>
  <c r="G24" i="10"/>
  <c r="G25" i="10"/>
  <c r="G27" i="10"/>
  <c r="G28" i="10"/>
  <c r="H28" i="10" s="1"/>
  <c r="G29" i="10"/>
  <c r="H29" i="10" s="1"/>
  <c r="G31" i="10"/>
  <c r="H31" i="10" s="1"/>
  <c r="G32" i="10"/>
  <c r="H32" i="10" s="1"/>
  <c r="G34" i="10"/>
  <c r="G35" i="10"/>
  <c r="H35" i="10" s="1"/>
  <c r="G36" i="10"/>
  <c r="H36" i="10" s="1"/>
  <c r="G37" i="10"/>
  <c r="G38" i="10"/>
  <c r="G39" i="10"/>
  <c r="G40" i="10"/>
  <c r="H40" i="10" s="1"/>
  <c r="G41" i="10"/>
  <c r="H41" i="10" s="1"/>
  <c r="G42" i="10"/>
  <c r="H42" i="10" s="1"/>
  <c r="G43" i="10"/>
  <c r="H43" i="10" s="1"/>
  <c r="G44" i="10"/>
  <c r="H44" i="10" s="1"/>
  <c r="G45" i="10"/>
  <c r="H45" i="10" s="1"/>
  <c r="G46" i="10"/>
  <c r="H46" i="10" s="1"/>
  <c r="G47" i="10"/>
  <c r="H47" i="10" s="1"/>
  <c r="G48" i="10"/>
  <c r="H48" i="10" s="1"/>
  <c r="G49" i="10"/>
  <c r="G50" i="10"/>
  <c r="G51" i="10"/>
  <c r="G52" i="10"/>
  <c r="H52" i="10" s="1"/>
  <c r="G53" i="10"/>
  <c r="H53" i="10" s="1"/>
  <c r="F54" i="10"/>
  <c r="C54" i="6" l="1"/>
  <c r="F51" i="6"/>
  <c r="C3" i="3" a="1"/>
  <c r="C3" i="3" s="1"/>
  <c r="D3" i="3" s="1"/>
  <c r="D8" i="2"/>
  <c r="D7" i="2"/>
  <c r="D6" i="2"/>
  <c r="D5" i="2"/>
  <c r="D4" i="2"/>
  <c r="D3" i="2"/>
  <c r="E54" i="1"/>
  <c r="D5" i="3" l="1"/>
  <c r="D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<sst xmlns="http://schemas.openxmlformats.org/spreadsheetml/2006/main" count="1166" uniqueCount="158">
  <si>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</si>
  <si>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</si>
  <si>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</si>
  <si>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</si>
  <si>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</si>
  <si>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</si>
  <si>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</si>
  <si>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</si>
  <si>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</si>
  <si>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</si>
  <si>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</si>
  <si>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</si>
  <si>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</si>
  <si>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</si>
  <si>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</si>
  <si>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</si>
  <si>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</si>
  <si>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</si>
  <si>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</si>
  <si>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</si>
  <si>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</si>
  <si>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</si>
  <si>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</si>
  <si>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</si>
  <si>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</si>
  <si>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</si>
  <si>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</si>
  <si>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</si>
  <si>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</si>
  <si>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</si>
  <si>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</si>
  <si>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</si>
  <si>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</si>
  <si>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</si>
  <si>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</si>
  <si>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</si>
  <si>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</si>
  <si>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</si>
  <si>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</si>
  <si>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</si>
  <si>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</si>
  <si>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</si>
  <si>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</si>
  <si>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</si>
  <si>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</si>
  <si>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</si>
  <si>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</si>
  <si>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</si>
  <si>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</si>
  <si>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</si>
  <si>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</si>
  <si>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</si>
  <si>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</si>
  <si>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</si>
  <si>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</si>
  <si>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</si>
  <si>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</si>
  <si>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</si>
  <si>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</si>
  <si>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</si>
  <si>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</si>
  <si>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</si>
  <si>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</si>
  <si>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</si>
  <si>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</si>
  <si>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</si>
  <si>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</si>
  <si>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</si>
  <si>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</si>
  <si>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</si>
  <si>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</si>
  <si>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</si>
  <si>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</si>
  <si>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</si>
  <si>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</si>
  <si>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</si>
  <si>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</si>
  <si>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</si>
  <si>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</si>
  <si>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</si>
  <si>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</si>
  <si>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</si>
  <si>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</si>
  <si>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</si>
  <si>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</si>
  <si>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</si>
  <si>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</si>
  <si>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</si>
  <si>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</si>
  <si>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</si>
  <si>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</si>
  <si>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</si>
  <si>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</si>
  <si>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</si>
  <si>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</si>
  <si>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</si>
  <si>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</si>
  <si>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</si>
  <si>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</si>
  <si>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</si>
  <si>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</si>
  <si>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</si>
  <si>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</si>
  <si>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</si>
  <si>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</si>
  <si>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</si>
  <si>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</si>
  <si>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</si>
  <si>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</si>
  <si>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</si>
  <si>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</si>
  <si>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</si>
  <si>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</si>
  <si>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</si>
  <si>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</si>
  <si>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</si>
  <si>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</si>
  <si>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</si>
  <si>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</si>
  <si>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</si>
  <si>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</si>
  <si>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</si>
  <si>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</si>
  <si>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</si>
  <si>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</si>
  <si>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</si>
  <si>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</si>
  <si>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</si>
  <si>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</si>
  <si>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</si>
  <si>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</si>
  <si>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</si>
  <si>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</si>
  <si>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</si>
  <si>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</si>
  <si>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</si>
  <si>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</si>
  <si>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</si>
  <si>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</si>
  <si>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Outcome should be as below</t>
  </si>
  <si>
    <t>Output should be like below</t>
  </si>
  <si>
    <t>Output should look like below</t>
  </si>
  <si>
    <t>Output should look like below.</t>
  </si>
  <si>
    <t>Statistical Methods - Emp Salary</t>
  </si>
  <si>
    <t>Tim Watson</t>
  </si>
  <si>
    <t>#</t>
  </si>
  <si>
    <t>EMP Salary</t>
  </si>
  <si>
    <t>Mode</t>
  </si>
  <si>
    <t>Sum of Salaries</t>
  </si>
  <si>
    <t>Grand Total</t>
  </si>
  <si>
    <t>Sum of Yearly Sal</t>
  </si>
  <si>
    <t>Salary</t>
  </si>
  <si>
    <t>ID7+O4:O47</t>
  </si>
  <si>
    <t>Bonus $s</t>
  </si>
  <si>
    <t>Sum of Bonus $s</t>
  </si>
  <si>
    <t>No Slicer in question involved so Department is not shown in work</t>
  </si>
  <si>
    <t>Left "Country" columnin the answer since question is "by Country" and no Slicer is requested.</t>
  </si>
  <si>
    <t>Calculate Bonus based on % XLOOKUP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</si>
</sst>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sz val="11"/>
      <name val="Calibri"/>
      <family val="2"/>
      <scheme val="minor"/>
    </font>
    <font>
      <b/>
      <sz val="11"/>
      <color rgb="FFFFFFFF"/>
      <name val="Calibri"/>
      <family val="2"/>
      <scheme val="minor"/>
    </font>
    <font>
      <b/>
      <sz val="11"/>
      <name val="Calibri"/>
      <family val="2"/>
      <scheme val="minor"/>
    </font>
    <font>
      <sz val="8"/>
      <name val="Calibri"/>
      <family val="2"/>
      <scheme val="minor"/>
    </font>
  </fonts>
  <fills count="13">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0" tint="-0.34998626667073579"/>
        <bgColor indexed="64"/>
      </patternFill>
    </fill>
    <fill>
      <patternFill patternType="solid">
        <fgColor theme="8" tint="-0.249977111117893"/>
        <bgColor indexed="64"/>
      </patternFill>
    </fill>
    <fill>
      <patternFill patternType="solid">
        <fgColor theme="4" tint="0.59999389629810485"/>
        <bgColor theme="4"/>
      </patternFill>
    </fill>
    <fill>
      <patternFill patternType="solid">
        <fgColor theme="4" tint="0.79998168889431442"/>
        <bgColor theme="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2">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3" xfId="1" applyNumberFormat="1" applyFont="1" applyBorder="1"/>
    <xf numFmtId="164" fontId="0" fillId="0" borderId="9" xfId="1"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164" fontId="1" fillId="0" borderId="9" xfId="0" applyNumberFormat="1" applyFont="1" applyBorder="1"/>
    <xf numFmtId="0" fontId="3" fillId="0" borderId="0" xfId="0" applyFont="1"/>
    <xf numFmtId="44" fontId="0" fillId="0" borderId="1" xfId="2" applyFont="1" applyBorder="1"/>
    <xf numFmtId="0" fontId="4" fillId="0" borderId="0" xfId="0" applyFont="1"/>
    <xf numFmtId="0" fontId="4" fillId="6" borderId="0" xfId="0" applyFont="1" applyFill="1"/>
    <xf numFmtId="0" fontId="5" fillId="0" borderId="1" xfId="0" applyFont="1" applyBorder="1" applyAlignment="1">
      <alignment horizontal="center"/>
    </xf>
    <xf numFmtId="0" fontId="5" fillId="0" borderId="1" xfId="0" applyFont="1" applyBorder="1"/>
    <xf numFmtId="44" fontId="5" fillId="0" borderId="1" xfId="2" applyFont="1" applyBorder="1"/>
    <xf numFmtId="0" fontId="0" fillId="5" borderId="1" xfId="0" applyFill="1" applyBorder="1" applyAlignment="1">
      <alignment horizontal="center"/>
    </xf>
    <xf numFmtId="0" fontId="6" fillId="7" borderId="0" xfId="0" applyFont="1" applyFill="1"/>
    <xf numFmtId="0" fontId="0" fillId="0" borderId="0" xfId="0" pivotButton="1"/>
    <xf numFmtId="0" fontId="0" fillId="0" borderId="0" xfId="0" applyAlignment="1">
      <alignment horizontal="left"/>
    </xf>
    <xf numFmtId="44" fontId="0" fillId="0" borderId="0" xfId="0" applyNumberFormat="1"/>
    <xf numFmtId="0" fontId="0" fillId="4" borderId="1" xfId="0" applyFill="1" applyBorder="1"/>
    <xf numFmtId="164" fontId="0" fillId="4" borderId="1" xfId="1" applyNumberFormat="1" applyFont="1" applyFill="1" applyBorder="1"/>
    <xf numFmtId="164" fontId="0" fillId="0" borderId="1" xfId="1" applyNumberFormat="1" applyFont="1" applyBorder="1"/>
    <xf numFmtId="164" fontId="0" fillId="0" borderId="3" xfId="1" applyNumberFormat="1" applyFont="1" applyFill="1" applyBorder="1"/>
    <xf numFmtId="164" fontId="0" fillId="0" borderId="0" xfId="1" applyNumberFormat="1" applyFont="1" applyFill="1" applyBorder="1"/>
    <xf numFmtId="164" fontId="0" fillId="4" borderId="3" xfId="1" applyNumberFormat="1" applyFont="1" applyFill="1" applyBorder="1"/>
    <xf numFmtId="164" fontId="7" fillId="9" borderId="6" xfId="0" applyNumberFormat="1" applyFont="1" applyFill="1" applyBorder="1"/>
    <xf numFmtId="44" fontId="0" fillId="0" borderId="0" xfId="2" applyFont="1" applyAlignment="1">
      <alignment horizontal="center"/>
    </xf>
    <xf numFmtId="0" fontId="7" fillId="10" borderId="5" xfId="0" applyFont="1" applyFill="1" applyBorder="1"/>
    <xf numFmtId="164" fontId="7" fillId="10" borderId="6" xfId="0" applyNumberFormat="1" applyFont="1" applyFill="1" applyBorder="1"/>
    <xf numFmtId="164" fontId="0" fillId="0" borderId="0" xfId="1" applyNumberFormat="1" applyFont="1" applyBorder="1"/>
    <xf numFmtId="9" fontId="0" fillId="0" borderId="6" xfId="3" applyFont="1" applyBorder="1"/>
    <xf numFmtId="9" fontId="0" fillId="0" borderId="3" xfId="3" applyFont="1" applyBorder="1"/>
    <xf numFmtId="9" fontId="0" fillId="0" borderId="3" xfId="3" applyFont="1" applyFill="1" applyBorder="1"/>
    <xf numFmtId="9" fontId="0" fillId="0" borderId="9" xfId="3" applyFont="1" applyBorder="1"/>
    <xf numFmtId="44" fontId="4" fillId="3" borderId="0" xfId="2" applyFont="1" applyFill="1"/>
    <xf numFmtId="44" fontId="2" fillId="0" borderId="5" xfId="2" applyFont="1" applyBorder="1"/>
    <xf numFmtId="44" fontId="0" fillId="0" borderId="6" xfId="2" applyFont="1" applyBorder="1"/>
    <xf numFmtId="44" fontId="0" fillId="0" borderId="3" xfId="2" applyFont="1" applyBorder="1"/>
    <xf numFmtId="44" fontId="0" fillId="0" borderId="3" xfId="2" applyFont="1" applyFill="1" applyBorder="1"/>
    <xf numFmtId="44" fontId="0" fillId="0" borderId="9" xfId="2" applyFont="1" applyBorder="1"/>
    <xf numFmtId="44" fontId="0" fillId="0" borderId="8" xfId="2" applyFont="1" applyBorder="1"/>
    <xf numFmtId="9" fontId="4" fillId="3" borderId="0" xfId="3" applyFont="1" applyFill="1"/>
    <xf numFmtId="9" fontId="2" fillId="0" borderId="5" xfId="3" applyFont="1" applyBorder="1"/>
    <xf numFmtId="9" fontId="0" fillId="0" borderId="8" xfId="3" applyFont="1" applyBorder="1"/>
    <xf numFmtId="9" fontId="0" fillId="0" borderId="0" xfId="3" applyFont="1" applyAlignment="1">
      <alignment horizontal="center"/>
    </xf>
    <xf numFmtId="0" fontId="0" fillId="0" borderId="1" xfId="0" pivotButton="1" applyBorder="1"/>
    <xf numFmtId="0" fontId="0" fillId="0" borderId="1" xfId="0" applyBorder="1" applyAlignment="1">
      <alignment horizontal="left"/>
    </xf>
    <xf numFmtId="0" fontId="7" fillId="0" borderId="1" xfId="0" applyFont="1" applyBorder="1"/>
    <xf numFmtId="164" fontId="7" fillId="0" borderId="1" xfId="0" applyNumberFormat="1" applyFont="1" applyBorder="1" applyAlignment="1">
      <alignment horizontal="center"/>
    </xf>
    <xf numFmtId="44" fontId="0" fillId="0" borderId="0" xfId="2" applyFont="1" applyBorder="1"/>
    <xf numFmtId="0" fontId="7" fillId="8" borderId="5" xfId="0" applyFont="1" applyFill="1" applyBorder="1"/>
    <xf numFmtId="0" fontId="7" fillId="9" borderId="5" xfId="0" applyFont="1" applyFill="1" applyBorder="1"/>
    <xf numFmtId="0" fontId="7" fillId="11" borderId="5" xfId="0" applyFont="1" applyFill="1" applyBorder="1"/>
    <xf numFmtId="164" fontId="7" fillId="11" borderId="6" xfId="0" applyNumberFormat="1" applyFont="1" applyFill="1" applyBorder="1" applyAlignment="1">
      <alignment horizontal="center"/>
    </xf>
    <xf numFmtId="0" fontId="0" fillId="12" borderId="1" xfId="0" applyFill="1" applyBorder="1"/>
    <xf numFmtId="164" fontId="0" fillId="12" borderId="3" xfId="1" applyNumberFormat="1" applyFont="1" applyFill="1" applyBorder="1"/>
    <xf numFmtId="0" fontId="0" fillId="5" borderId="1" xfId="0" applyFill="1" applyBorder="1" applyAlignment="1">
      <alignment horizontal="center"/>
    </xf>
    <xf numFmtId="0" fontId="6" fillId="7" borderId="0" xfId="0" applyFont="1" applyFill="1" applyAlignment="1">
      <alignment horizontal="center"/>
    </xf>
  </cellXfs>
  <cellStyles count="4">
    <cellStyle name="Comma" xfId="1" builtinId="3"/>
    <cellStyle name="Currency" xfId="2" builtinId="4"/>
    <cellStyle name="Normal" xfId="0" builtinId="0"/>
    <cellStyle name="Percent" xfId="3" builtinId="5"/>
  </cellStyles>
  <dxfs count="108">
    <dxf>
      <font>
        <color rgb="FF006100"/>
      </font>
      <fill>
        <patternFill>
          <bgColor rgb="FFC6EFCE"/>
        </patternFill>
      </fill>
    </dxf>
    <dxf>
      <font>
        <color auto="1"/>
      </font>
      <fill>
        <patternFill patternType="none">
          <bgColor auto="1"/>
        </patternFill>
      </fill>
    </dxf>
    <dxf>
      <font>
        <color rgb="FF006100"/>
      </font>
      <fill>
        <patternFill>
          <bgColor rgb="FFC6EFCE"/>
        </patternFill>
      </fill>
    </dxf>
    <dxf>
      <font>
        <color auto="1"/>
      </font>
      <fill>
        <patternFill patternType="none">
          <bgColor auto="1"/>
        </patternFill>
      </fill>
    </dxf>
    <dxf>
      <font>
        <color auto="1"/>
      </font>
      <fill>
        <patternFill patternType="none">
          <bgColor auto="1"/>
        </patternFill>
      </fill>
    </dxf>
    <dxf>
      <font>
        <color rgb="FF9C0006"/>
      </font>
      <fill>
        <patternFill>
          <bgColor rgb="FFFFC7CE"/>
        </patternFill>
      </fill>
    </dxf>
    <dxf>
      <fill>
        <patternFill patternType="none">
          <bgColor auto="1"/>
        </patternFill>
      </fill>
    </dxf>
    <dxf>
      <font>
        <strike val="0"/>
        <color auto="1"/>
      </font>
      <fill>
        <patternFill patternType="none">
          <bgColor auto="1"/>
        </patternFill>
      </fill>
    </dxf>
    <dxf>
      <font>
        <color auto="1"/>
      </font>
      <fill>
        <patternFill patternType="none">
          <bgColor auto="1"/>
        </patternFill>
      </fill>
    </dxf>
    <dxf>
      <font>
        <color rgb="FF9C0006"/>
      </font>
      <fill>
        <patternFill>
          <bgColor rgb="FFFFC7CE"/>
        </patternFill>
      </fill>
    </dxf>
    <dxf>
      <font>
        <color rgb="FF006100"/>
      </font>
      <fill>
        <patternFill>
          <bgColor rgb="FFC6EFCE"/>
        </patternFill>
      </fill>
    </dxf>
    <dxf>
      <font>
        <strike val="0"/>
        <color auto="1"/>
      </font>
      <fill>
        <patternFill patternType="none">
          <bgColor auto="1"/>
        </patternFill>
      </fill>
    </dxf>
    <dxf>
      <font>
        <color rgb="FF006100"/>
      </font>
      <fill>
        <patternFill>
          <bgColor rgb="FFC6EFCE"/>
        </patternFill>
      </fill>
    </dxf>
    <dxf>
      <font>
        <color rgb="FF9C0006"/>
      </font>
      <fill>
        <patternFill>
          <bgColor rgb="FFFFC7CE"/>
        </patternFill>
      </fill>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theme="4" tint="0.39997558519241921"/>
        </bottom>
      </border>
    </dxf>
    <dxf>
      <font>
        <b val="0"/>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theme="4"/>
          <bgColor theme="4" tint="0.5999938962981048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34" formatCode="_(&quot;$&quot;* #,##0.00_);_(&quot;$&quot;* \(#,##0.00\);_(&quot;$&quot;*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7.png"/></Relationships>
</file>

<file path=xl/drawings/_rels/drawing9.xml.rels><?xml version="1.0" encoding="UTF-8" standalone="yes"?>
<Relationships xmlns="http://schemas.openxmlformats.org/package/2006/relationships"><Relationship Id="rId1" Type="http://schemas.openxmlformats.org/officeDocument/2006/relationships/image" Target="../media/image8.png"/></Relationships>
</file>

<file path=xl/drawings/_rels/drawing10.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absolute">
    <xdr:from>
      <xdr:col>10</xdr:col>
      <xdr:colOff>556260</xdr:colOff>
      <xdr:row>22</xdr:row>
      <xdr:rowOff>38101</xdr:rowOff>
    </xdr:from>
    <xdr:to>
      <xdr:col>11</xdr:col>
      <xdr:colOff>1775460</xdr:colOff>
      <xdr:row>29</xdr:row>
      <xdr:rowOff>160021</xdr:rowOff>
    </xdr:to>
    <mc:AlternateContent xmlns:mc="http://schemas.openxmlformats.org/markup-compatibility/2006" xmlns:sle15="http://schemas.microsoft.com/office/drawing/2012/slicer">
      <mc:Choice Requires="sle15">
        <xdr:graphicFrame macro="">
          <xdr:nvGraphicFramePr>
            <xdr:cNvPr id="2" name="Department">
              <a:extLst>
                <a:ext uri="{FF2B5EF4-FFF2-40B4-BE49-F238E27FC236}">
                  <a16:creationId xmlns:a16="http://schemas.microsoft.com/office/drawing/2014/main" id="{7AD986CA-51D4-F790-D323-0BEAD5EAE2F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134600" y="4343401"/>
              <a:ext cx="1828800" cy="140208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2103120</xdr:colOff>
      <xdr:row>21</xdr:row>
      <xdr:rowOff>160021</xdr:rowOff>
    </xdr:from>
    <xdr:to>
      <xdr:col>12</xdr:col>
      <xdr:colOff>358140</xdr:colOff>
      <xdr:row>29</xdr:row>
      <xdr:rowOff>144781</xdr:rowOff>
    </xdr:to>
    <mc:AlternateContent xmlns:mc="http://schemas.openxmlformats.org/markup-compatibility/2006" xmlns:sle15="http://schemas.microsoft.com/office/drawing/2012/slicer">
      <mc:Choice Requires="sle15">
        <xdr:graphicFrame macro="">
          <xdr:nvGraphicFramePr>
            <xdr:cNvPr id="4" name="Country">
              <a:extLst>
                <a:ext uri="{FF2B5EF4-FFF2-40B4-BE49-F238E27FC236}">
                  <a16:creationId xmlns:a16="http://schemas.microsoft.com/office/drawing/2014/main" id="{8B9F1542-2F10-A53E-E40B-C8E62575C83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2291060" y="4282441"/>
              <a:ext cx="1828800" cy="1447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128270</xdr:colOff>
      <xdr:row>10</xdr:row>
      <xdr:rowOff>15240</xdr:rowOff>
    </xdr:from>
    <xdr:to>
      <xdr:col>7</xdr:col>
      <xdr:colOff>876566</xdr:colOff>
      <xdr:row>20</xdr:row>
      <xdr:rowOff>59787</xdr:rowOff>
    </xdr:to>
    <xdr:pic>
      <xdr:nvPicPr>
        <xdr:cNvPr id="2" name="Picture 1">
          <a:extLst>
            <a:ext uri="{FF2B5EF4-FFF2-40B4-BE49-F238E27FC236}">
              <a16:creationId xmlns:a16="http://schemas.microsoft.com/office/drawing/2014/main" id="{0E8EEBE0-BE9F-050B-9180-985B4E54375E}"/>
            </a:ext>
          </a:extLst>
        </xdr:cNvPr>
        <xdr:cNvPicPr>
          <a:picLocks noChangeAspect="1"/>
        </xdr:cNvPicPr>
      </xdr:nvPicPr>
      <xdr:blipFill>
        <a:blip xmlns:r="http://schemas.openxmlformats.org/officeDocument/2006/relationships" r:embed="rId1"/>
        <a:stretch>
          <a:fillRect/>
        </a:stretch>
      </xdr:blipFill>
      <xdr:spPr>
        <a:xfrm>
          <a:off x="128270" y="2308860"/>
          <a:ext cx="5129796" cy="187334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xdr:colOff>
      <xdr:row>9</xdr:row>
      <xdr:rowOff>25400</xdr:rowOff>
    </xdr:from>
    <xdr:to>
      <xdr:col>10</xdr:col>
      <xdr:colOff>308959</xdr:colOff>
      <xdr:row>16</xdr:row>
      <xdr:rowOff>65</xdr:rowOff>
    </xdr:to>
    <xdr:pic>
      <xdr:nvPicPr>
        <xdr:cNvPr id="3" name="Picture 2">
          <a:extLst>
            <a:ext uri="{FF2B5EF4-FFF2-40B4-BE49-F238E27FC236}">
              <a16:creationId xmlns:a16="http://schemas.microsoft.com/office/drawing/2014/main" id="{4C673849-57E4-D51F-7F99-E6146769612A}"/>
            </a:ext>
          </a:extLst>
        </xdr:cNvPr>
        <xdr:cNvPicPr>
          <a:picLocks noChangeAspect="1"/>
        </xdr:cNvPicPr>
      </xdr:nvPicPr>
      <xdr:blipFill>
        <a:blip xmlns:r="http://schemas.openxmlformats.org/officeDocument/2006/relationships" r:embed="rId1"/>
        <a:stretch>
          <a:fillRect/>
        </a:stretch>
      </xdr:blipFill>
      <xdr:spPr>
        <a:xfrm>
          <a:off x="25400" y="1955800"/>
          <a:ext cx="6788499" cy="12637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9</xdr:col>
      <xdr:colOff>571863</xdr:colOff>
      <xdr:row>16</xdr:row>
      <xdr:rowOff>152465</xdr:rowOff>
    </xdr:to>
    <xdr:pic>
      <xdr:nvPicPr>
        <xdr:cNvPr id="3" name="Picture 2">
          <a:extLst>
            <a:ext uri="{FF2B5EF4-FFF2-40B4-BE49-F238E27FC236}">
              <a16:creationId xmlns:a16="http://schemas.microsoft.com/office/drawing/2014/main" id="{40F628DE-FE02-8C87-0DF2-6C30D60489A5}"/>
            </a:ext>
          </a:extLst>
        </xdr:cNvPr>
        <xdr:cNvPicPr>
          <a:picLocks noChangeAspect="1"/>
        </xdr:cNvPicPr>
      </xdr:nvPicPr>
      <xdr:blipFill>
        <a:blip xmlns:r="http://schemas.openxmlformats.org/officeDocument/2006/relationships" r:embed="rId1"/>
        <a:stretch>
          <a:fillRect/>
        </a:stretch>
      </xdr:blipFill>
      <xdr:spPr>
        <a:xfrm>
          <a:off x="0" y="2114550"/>
          <a:ext cx="7055213" cy="125736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58</xdr:row>
      <xdr:rowOff>91440</xdr:rowOff>
    </xdr:from>
    <xdr:to>
      <xdr:col>13</xdr:col>
      <xdr:colOff>269599</xdr:colOff>
      <xdr:row>70</xdr:row>
      <xdr:rowOff>116955</xdr:rowOff>
    </xdr:to>
    <xdr:pic>
      <xdr:nvPicPr>
        <xdr:cNvPr id="2" name="Picture 1">
          <a:extLst>
            <a:ext uri="{FF2B5EF4-FFF2-40B4-BE49-F238E27FC236}">
              <a16:creationId xmlns:a16="http://schemas.microsoft.com/office/drawing/2014/main" id="{493525E0-50D9-34E4-37EE-ADE3D50E429B}"/>
            </a:ext>
          </a:extLst>
        </xdr:cNvPr>
        <xdr:cNvPicPr>
          <a:picLocks noChangeAspect="1"/>
        </xdr:cNvPicPr>
      </xdr:nvPicPr>
      <xdr:blipFill>
        <a:blip xmlns:r="http://schemas.openxmlformats.org/officeDocument/2006/relationships" r:embed="rId1"/>
        <a:stretch>
          <a:fillRect/>
        </a:stretch>
      </xdr:blipFill>
      <xdr:spPr>
        <a:xfrm>
          <a:off x="0" y="2430780"/>
          <a:ext cx="6944719" cy="2220075"/>
        </a:xfrm>
        <a:prstGeom prst="rect">
          <a:avLst/>
        </a:prstGeom>
      </xdr:spPr>
    </xdr:pic>
    <xdr:clientData/>
  </xdr:twoCellAnchor>
  <xdr:twoCellAnchor editAs="absolute">
    <xdr:from>
      <xdr:col>6</xdr:col>
      <xdr:colOff>205740</xdr:colOff>
      <xdr:row>2</xdr:row>
      <xdr:rowOff>160021</xdr:rowOff>
    </xdr:from>
    <xdr:to>
      <xdr:col>9</xdr:col>
      <xdr:colOff>205740</xdr:colOff>
      <xdr:row>57</xdr:row>
      <xdr:rowOff>99061</xdr:rowOff>
    </xdr:to>
    <mc:AlternateContent xmlns:mc="http://schemas.openxmlformats.org/markup-compatibility/2006" xmlns:sle15="http://schemas.microsoft.com/office/drawing/2012/slicer">
      <mc:Choice Requires="sle15">
        <xdr:graphicFrame macro="">
          <xdr:nvGraphicFramePr>
            <xdr:cNvPr id="7" name="Department 1">
              <a:extLst>
                <a:ext uri="{FF2B5EF4-FFF2-40B4-BE49-F238E27FC236}">
                  <a16:creationId xmlns:a16="http://schemas.microsoft.com/office/drawing/2014/main" id="{3E305B51-6CBD-3E89-2904-541CB84A7BE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2613660" y="853441"/>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58</xdr:row>
      <xdr:rowOff>7620</xdr:rowOff>
    </xdr:from>
    <xdr:to>
      <xdr:col>7</xdr:col>
      <xdr:colOff>164119</xdr:colOff>
      <xdr:row>66</xdr:row>
      <xdr:rowOff>83900</xdr:rowOff>
    </xdr:to>
    <xdr:pic>
      <xdr:nvPicPr>
        <xdr:cNvPr id="3" name="Picture 2">
          <a:extLst>
            <a:ext uri="{FF2B5EF4-FFF2-40B4-BE49-F238E27FC236}">
              <a16:creationId xmlns:a16="http://schemas.microsoft.com/office/drawing/2014/main" id="{1A6582CC-8113-403E-2E55-B1EB2B405B90}"/>
            </a:ext>
          </a:extLst>
        </xdr:cNvPr>
        <xdr:cNvPicPr>
          <a:picLocks noChangeAspect="1"/>
        </xdr:cNvPicPr>
      </xdr:nvPicPr>
      <xdr:blipFill>
        <a:blip xmlns:r="http://schemas.openxmlformats.org/officeDocument/2006/relationships" r:embed="rId1"/>
        <a:stretch>
          <a:fillRect/>
        </a:stretch>
      </xdr:blipFill>
      <xdr:spPr>
        <a:xfrm>
          <a:off x="0" y="1920240"/>
          <a:ext cx="5581939" cy="15393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304800</xdr:colOff>
      <xdr:row>60</xdr:row>
      <xdr:rowOff>175260</xdr:rowOff>
    </xdr:from>
    <xdr:to>
      <xdr:col>10</xdr:col>
      <xdr:colOff>371179</xdr:colOff>
      <xdr:row>72</xdr:row>
      <xdr:rowOff>11535</xdr:rowOff>
    </xdr:to>
    <xdr:pic>
      <xdr:nvPicPr>
        <xdr:cNvPr id="2" name="Picture 1">
          <a:extLst>
            <a:ext uri="{FF2B5EF4-FFF2-40B4-BE49-F238E27FC236}">
              <a16:creationId xmlns:a16="http://schemas.microsoft.com/office/drawing/2014/main" id="{E0E516C2-E605-8809-EF46-2F559163D22F}"/>
            </a:ext>
          </a:extLst>
        </xdr:cNvPr>
        <xdr:cNvPicPr>
          <a:picLocks noChangeAspect="1"/>
        </xdr:cNvPicPr>
      </xdr:nvPicPr>
      <xdr:blipFill>
        <a:blip xmlns:r="http://schemas.openxmlformats.org/officeDocument/2006/relationships" r:embed="rId1"/>
        <a:stretch>
          <a:fillRect/>
        </a:stretch>
      </xdr:blipFill>
      <xdr:spPr>
        <a:xfrm>
          <a:off x="304800" y="10881360"/>
          <a:ext cx="6558619" cy="2030835"/>
        </a:xfrm>
        <a:prstGeom prst="rect">
          <a:avLst/>
        </a:prstGeom>
      </xdr:spPr>
    </xdr:pic>
    <xdr:clientData/>
  </xdr:twoCellAnchor>
  <xdr:absoluteAnchor>
    <xdr:pos x="2773680" y="815341"/>
    <xdr:ext cx="1828800" cy="1318260"/>
    <mc:AlternateContent xmlns:mc="http://schemas.openxmlformats.org/markup-compatibility/2006" xmlns:sle15="http://schemas.microsoft.com/office/drawing/2012/slicer">
      <mc:Choice Requires="sle15">
        <xdr:graphicFrame macro="">
          <xdr:nvGraphicFramePr>
            <xdr:cNvPr id="10" name="Country 1">
              <a:extLst>
                <a:ext uri="{FF2B5EF4-FFF2-40B4-BE49-F238E27FC236}">
                  <a16:creationId xmlns:a16="http://schemas.microsoft.com/office/drawing/2014/main" id="{0EEE8B4F-99C7-E676-1F73-BB8E497A728B}"/>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2773680" y="815341"/>
              <a:ext cx="1828800" cy="13182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wsDr>
</file>

<file path=xl/drawings/drawing8.xml><?xml version="1.0" encoding="utf-8"?>
<xdr:wsDr xmlns:xdr="http://schemas.openxmlformats.org/drawingml/2006/spreadsheetDrawing" xmlns:a="http://schemas.openxmlformats.org/drawingml/2006/main">
  <xdr:twoCellAnchor editAs="oneCell">
    <xdr:from>
      <xdr:col>0</xdr:col>
      <xdr:colOff>7620</xdr:colOff>
      <xdr:row>60</xdr:row>
      <xdr:rowOff>38100</xdr:rowOff>
    </xdr:from>
    <xdr:to>
      <xdr:col>6</xdr:col>
      <xdr:colOff>475265</xdr:colOff>
      <xdr:row>69</xdr:row>
      <xdr:rowOff>7704</xdr:rowOff>
    </xdr:to>
    <xdr:pic>
      <xdr:nvPicPr>
        <xdr:cNvPr id="3" name="Picture 2">
          <a:extLst>
            <a:ext uri="{FF2B5EF4-FFF2-40B4-BE49-F238E27FC236}">
              <a16:creationId xmlns:a16="http://schemas.microsoft.com/office/drawing/2014/main" id="{C66A2694-C663-EB12-14F9-A7D21976AA6F}"/>
            </a:ext>
          </a:extLst>
        </xdr:cNvPr>
        <xdr:cNvPicPr>
          <a:picLocks noChangeAspect="1"/>
        </xdr:cNvPicPr>
      </xdr:nvPicPr>
      <xdr:blipFill>
        <a:blip xmlns:r="http://schemas.openxmlformats.org/officeDocument/2006/relationships" r:embed="rId1"/>
        <a:stretch>
          <a:fillRect/>
        </a:stretch>
      </xdr:blipFill>
      <xdr:spPr>
        <a:xfrm>
          <a:off x="7620" y="2514600"/>
          <a:ext cx="5512085" cy="161552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60960</xdr:colOff>
      <xdr:row>57</xdr:row>
      <xdr:rowOff>175260</xdr:rowOff>
    </xdr:from>
    <xdr:to>
      <xdr:col>8</xdr:col>
      <xdr:colOff>99427</xdr:colOff>
      <xdr:row>77</xdr:row>
      <xdr:rowOff>43362</xdr:rowOff>
    </xdr:to>
    <xdr:pic>
      <xdr:nvPicPr>
        <xdr:cNvPr id="3" name="Picture 2">
          <a:extLst>
            <a:ext uri="{FF2B5EF4-FFF2-40B4-BE49-F238E27FC236}">
              <a16:creationId xmlns:a16="http://schemas.microsoft.com/office/drawing/2014/main" id="{A9FDD7AA-C114-2D6E-BDE0-6E2997A3D20E}"/>
            </a:ext>
          </a:extLst>
        </xdr:cNvPr>
        <xdr:cNvPicPr>
          <a:picLocks noChangeAspect="1"/>
        </xdr:cNvPicPr>
      </xdr:nvPicPr>
      <xdr:blipFill>
        <a:blip xmlns:r="http://schemas.openxmlformats.org/officeDocument/2006/relationships" r:embed="rId1"/>
        <a:stretch>
          <a:fillRect/>
        </a:stretch>
      </xdr:blipFill>
      <xdr:spPr>
        <a:xfrm>
          <a:off x="60960" y="10881360"/>
          <a:ext cx="7010767" cy="352570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15240</xdr:colOff>
      <xdr:row>57</xdr:row>
      <xdr:rowOff>129540</xdr:rowOff>
    </xdr:from>
    <xdr:to>
      <xdr:col>10</xdr:col>
      <xdr:colOff>300102</xdr:colOff>
      <xdr:row>76</xdr:row>
      <xdr:rowOff>155121</xdr:rowOff>
    </xdr:to>
    <xdr:pic>
      <xdr:nvPicPr>
        <xdr:cNvPr id="3" name="Picture 2">
          <a:extLst>
            <a:ext uri="{FF2B5EF4-FFF2-40B4-BE49-F238E27FC236}">
              <a16:creationId xmlns:a16="http://schemas.microsoft.com/office/drawing/2014/main" id="{C4454B7D-2260-CDC3-577A-EA6FD7D53A59}"/>
            </a:ext>
          </a:extLst>
        </xdr:cNvPr>
        <xdr:cNvPicPr>
          <a:picLocks noChangeAspect="1"/>
        </xdr:cNvPicPr>
      </xdr:nvPicPr>
      <xdr:blipFill>
        <a:blip xmlns:r="http://schemas.openxmlformats.org/officeDocument/2006/relationships" r:embed="rId1"/>
        <a:stretch>
          <a:fillRect/>
        </a:stretch>
      </xdr:blipFill>
      <xdr:spPr>
        <a:xfrm>
          <a:off x="15240" y="10835640"/>
          <a:ext cx="7394322" cy="3500301"/>
        </a:xfrm>
        <a:prstGeom prst="rect">
          <a:avLst/>
        </a:prstGeom>
      </xdr:spPr>
    </xdr:pic>
    <xdr:clientData/>
  </xdr:twoCellAnchor>
  <xdr:twoCellAnchor editAs="oneCell">
    <xdr:from>
      <xdr:col>6</xdr:col>
      <xdr:colOff>411480</xdr:colOff>
      <xdr:row>2</xdr:row>
      <xdr:rowOff>38100</xdr:rowOff>
    </xdr:from>
    <xdr:to>
      <xdr:col>9</xdr:col>
      <xdr:colOff>411480</xdr:colOff>
      <xdr:row>15</xdr:row>
      <xdr:rowOff>127635</xdr:rowOff>
    </xdr:to>
    <mc:AlternateContent xmlns:mc="http://schemas.openxmlformats.org/markup-compatibility/2006">
      <mc:Choice xmlns:a14="http://schemas.microsoft.com/office/drawing/2010/main" Requires="a14">
        <xdr:graphicFrame macro="">
          <xdr:nvGraphicFramePr>
            <xdr:cNvPr id="2" name="Department 2">
              <a:extLst>
                <a:ext uri="{FF2B5EF4-FFF2-40B4-BE49-F238E27FC236}">
                  <a16:creationId xmlns:a16="http://schemas.microsoft.com/office/drawing/2014/main" id="{16104AC6-DF79-590A-F152-C68715719004}"/>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5082540" y="6858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236220</xdr:colOff>
      <xdr:row>2</xdr:row>
      <xdr:rowOff>38100</xdr:rowOff>
    </xdr:from>
    <xdr:to>
      <xdr:col>6</xdr:col>
      <xdr:colOff>236220</xdr:colOff>
      <xdr:row>15</xdr:row>
      <xdr:rowOff>127635</xdr:rowOff>
    </xdr:to>
    <mc:AlternateContent xmlns:mc="http://schemas.openxmlformats.org/markup-compatibility/2006">
      <mc:Choice xmlns:a14="http://schemas.microsoft.com/office/drawing/2010/main" Requires="a14">
        <xdr:graphicFrame macro="">
          <xdr:nvGraphicFramePr>
            <xdr:cNvPr id="4" name="Country 2">
              <a:extLst>
                <a:ext uri="{FF2B5EF4-FFF2-40B4-BE49-F238E27FC236}">
                  <a16:creationId xmlns:a16="http://schemas.microsoft.com/office/drawing/2014/main" id="{DB444E26-3372-9F67-D4B2-74DED2799788}"/>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3078480" y="6858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dhya meda" refreshedDate="45552.612757523151" createdVersion="8" refreshedVersion="8" minRefreshableVersion="3" recordCount="50" xr:uid="{86A7A6B4-EE4A-48DD-9A5A-7721676F3876}">
  <cacheSource type="worksheet">
    <worksheetSource name="EMPData"/>
  </cacheSource>
  <cacheFields count="5">
    <cacheField name="Employee ID" numFmtId="0">
      <sharedItems/>
    </cacheField>
    <cacheField name="Department" numFmtId="0">
      <sharedItems count="3">
        <s v="Sales"/>
        <s v="Procurement"/>
        <s v="Finance"/>
      </sharedItems>
    </cacheField>
    <cacheField name="Employee" numFmtId="0">
      <sharedItems/>
    </cacheField>
    <cacheField name="Country" numFmtId="0">
      <sharedItems/>
    </cacheField>
    <cacheField name="Yearly Sal" numFmtId="164">
      <sharedItems containsSemiMixedTypes="0" containsString="0" containsNumber="1" containsInteger="1" minValue="21971" maxValue="14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dhya meda" refreshedDate="45552.94631122685" createdVersion="8" refreshedVersion="8" minRefreshableVersion="3" recordCount="50" xr:uid="{97DA8EF5-800B-4653-8130-60CC52F69BA4}">
  <cacheSource type="worksheet">
    <worksheetSource name="EMPData23"/>
  </cacheSource>
  <cacheFields count="7">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 name="Bonus %" numFmtId="9">
      <sharedItems containsSemiMixedTypes="0" containsString="0" containsNumber="1" minValue="0" maxValue="0.25"/>
    </cacheField>
    <cacheField name="Bonus $s" numFmtId="44">
      <sharedItems containsSemiMixedTypes="0" containsString="0" containsNumber="1" minValue="0" maxValue="28000"/>
    </cacheField>
  </cacheFields>
  <extLst>
    <ext xmlns:x14="http://schemas.microsoft.com/office/spreadsheetml/2009/9/main" uri="{725AE2AE-9491-48be-B2B4-4EB974FC3084}">
      <x14:pivotCacheDefinition pivotCacheId="14600943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s v="James Willard"/>
    <s v="Australia"/>
    <n v="60270"/>
  </r>
  <r>
    <s v="ID8"/>
    <x v="0"/>
    <s v="Robert Spear"/>
    <s v="Netherlands"/>
    <n v="39627"/>
  </r>
  <r>
    <s v="ID24"/>
    <x v="0"/>
    <s v="Paul Garza"/>
    <s v="USA"/>
    <n v="29726"/>
  </r>
  <r>
    <s v="ID23"/>
    <x v="0"/>
    <s v="Tommy Lee"/>
    <s v="USA"/>
    <n v="93668"/>
  </r>
  <r>
    <s v="ID13"/>
    <x v="0"/>
    <s v="Kim West"/>
    <s v="Netherlands"/>
    <n v="134000"/>
  </r>
  <r>
    <s v="ID7"/>
    <x v="0"/>
    <s v="Stevie Bridge"/>
    <s v="Netherlands"/>
    <n v="34808"/>
  </r>
  <r>
    <s v="ID19"/>
    <x v="0"/>
    <s v="Paul Wells"/>
    <s v="USA"/>
    <n v="135000"/>
  </r>
  <r>
    <s v="ID22"/>
    <x v="0"/>
    <s v="Ewan Thompson"/>
    <s v="USA"/>
    <n v="45000"/>
  </r>
  <r>
    <s v="ID5"/>
    <x v="0"/>
    <s v="Walter Miller"/>
    <s v="USA"/>
    <n v="89500"/>
  </r>
  <r>
    <s v="ID9"/>
    <x v="0"/>
    <s v="Peter Ramsy"/>
    <s v="Australia"/>
    <n v="21971"/>
  </r>
  <r>
    <s v="ID17"/>
    <x v="0"/>
    <s v="Wolfgang Ramjac"/>
    <s v="Australia"/>
    <n v="80000"/>
  </r>
  <r>
    <s v="ID10"/>
    <x v="0"/>
    <s v="Brigitte Bond"/>
    <s v="USA"/>
    <n v="45117"/>
  </r>
  <r>
    <s v="ID21"/>
    <x v="0"/>
    <s v="Maria Tot"/>
    <s v="Netherlands"/>
    <n v="50545"/>
  </r>
  <r>
    <s v="ID3"/>
    <x v="1"/>
    <s v="Natalie Porter"/>
    <s v="USA"/>
    <n v="140000"/>
  </r>
  <r>
    <s v="ID29"/>
    <x v="1"/>
    <s v="Andre Cooper"/>
    <s v="Netherlands"/>
    <n v="110000"/>
  </r>
  <r>
    <s v="ID30"/>
    <x v="1"/>
    <s v="Robert Musser"/>
    <s v="USA"/>
    <n v="68357"/>
  </r>
  <r>
    <s v="ID14"/>
    <x v="1"/>
    <s v="Ann Withers"/>
    <s v="Australia"/>
    <n v="51800"/>
  </r>
  <r>
    <s v="ID16"/>
    <x v="1"/>
    <s v="Corinna Schmidt"/>
    <s v="USA"/>
    <n v="97000"/>
  </r>
  <r>
    <s v="ID27"/>
    <x v="1"/>
    <s v="Mike Saban"/>
    <s v="USA"/>
    <n v="45000"/>
  </r>
  <r>
    <s v="ID4"/>
    <x v="2"/>
    <s v="Gary Miller"/>
    <s v="Australia"/>
    <n v="89500"/>
  </r>
  <r>
    <s v="ID12"/>
    <x v="2"/>
    <s v="Richard Elliot"/>
    <s v="USA"/>
    <n v="35971"/>
  </r>
  <r>
    <s v="ID20"/>
    <x v="2"/>
    <s v="Roger Mun"/>
    <s v="Netherlands"/>
    <n v="80000"/>
  </r>
  <r>
    <s v="ID28"/>
    <x v="2"/>
    <s v="Daniel Garrett"/>
    <s v="USA"/>
    <n v="55117"/>
  </r>
  <r>
    <s v="ID25"/>
    <x v="2"/>
    <s v="Paul Hill"/>
    <s v="Australia"/>
    <n v="58445"/>
  </r>
  <r>
    <s v="ID1"/>
    <x v="2"/>
    <s v="Crystal Doyle"/>
    <s v="USA"/>
    <n v="120000"/>
  </r>
  <r>
    <s v="ID15"/>
    <x v="2"/>
    <s v="Betina Bauer"/>
    <s v="USA"/>
    <n v="45117"/>
  </r>
  <r>
    <s v="ID2"/>
    <x v="2"/>
    <s v="Daniela Schreiber"/>
    <s v="Netherlands"/>
    <n v="50545"/>
  </r>
  <r>
    <s v="ID11"/>
    <x v="2"/>
    <s v="Dan Ziegler"/>
    <s v="Australia"/>
    <n v="140000"/>
  </r>
  <r>
    <s v="ID26"/>
    <x v="2"/>
    <s v="Robert Richardson"/>
    <s v="USA"/>
    <n v="90000"/>
  </r>
  <r>
    <s v="ID6"/>
    <x v="2"/>
    <s v="Robert Blume"/>
    <s v="Netherlands"/>
    <n v="88357"/>
  </r>
  <r>
    <s v="ID31"/>
    <x v="2"/>
    <s v="Lukas Hofer"/>
    <s v="USA"/>
    <n v="59200"/>
  </r>
  <r>
    <s v="ID32"/>
    <x v="2"/>
    <s v="Ashley Lee"/>
    <s v="Australia"/>
    <n v="97000"/>
  </r>
  <r>
    <s v="ID33"/>
    <x v="2"/>
    <s v="Tim Watson"/>
    <s v="USA"/>
    <n v="68357"/>
  </r>
  <r>
    <s v="ID34"/>
    <x v="2"/>
    <s v="Mercy Mayo"/>
    <s v="Netherlands"/>
    <n v="51800"/>
  </r>
  <r>
    <s v="ID35"/>
    <x v="2"/>
    <s v="John Baptist"/>
    <s v="USA"/>
    <n v="97000"/>
  </r>
  <r>
    <s v="ID36"/>
    <x v="2"/>
    <s v="Joseph Vinod"/>
    <s v="Australia"/>
    <n v="45000"/>
  </r>
  <r>
    <s v="ID37"/>
    <x v="1"/>
    <s v="Sarah Gavlace"/>
    <s v="USA"/>
    <n v="89500"/>
  </r>
  <r>
    <s v="ID38"/>
    <x v="1"/>
    <s v="Hanna Morea"/>
    <s v="Netherlands"/>
    <n v="35971"/>
  </r>
  <r>
    <s v="ID39"/>
    <x v="1"/>
    <s v="John Mark"/>
    <s v="Netherlands"/>
    <n v="80000"/>
  </r>
  <r>
    <s v="ID40"/>
    <x v="1"/>
    <s v="John Mylas"/>
    <s v="Australia"/>
    <n v="55117"/>
  </r>
  <r>
    <s v="ID41"/>
    <x v="0"/>
    <s v="Isaac Doantan"/>
    <s v="USA"/>
    <n v="58445"/>
  </r>
  <r>
    <s v="ID42"/>
    <x v="0"/>
    <s v="Stephen Hughes"/>
    <s v="USA"/>
    <n v="120000"/>
  </r>
  <r>
    <s v="ID43"/>
    <x v="1"/>
    <s v="Stephen Hawkings "/>
    <s v="Netherlands"/>
    <n v="45450"/>
  </r>
  <r>
    <s v="ID44"/>
    <x v="1"/>
    <s v="Mahitha Nowman"/>
    <s v="USA"/>
    <n v="89500"/>
  </r>
  <r>
    <s v="ID45"/>
    <x v="1"/>
    <s v="Charles Paul"/>
    <s v="Australia"/>
    <n v="65971"/>
  </r>
  <r>
    <s v="ID46"/>
    <x v="1"/>
    <s v="Sharon Rose"/>
    <s v="USA"/>
    <n v="80000"/>
  </r>
  <r>
    <s v="ID47"/>
    <x v="0"/>
    <s v="Edward William"/>
    <s v="Netherlands"/>
    <n v="55117"/>
  </r>
  <r>
    <s v="ID48"/>
    <x v="0"/>
    <s v="Rose Kuntum"/>
    <s v="Australia"/>
    <n v="60445"/>
  </r>
  <r>
    <s v="ID49"/>
    <x v="0"/>
    <s v="Lenny Karwiz "/>
    <s v="USA"/>
    <n v="83117"/>
  </r>
  <r>
    <s v="ID50"/>
    <x v="0"/>
    <s v="Ruth Joseph"/>
    <s v="Australia"/>
    <n v="5844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n v="0"/>
    <n v="0"/>
  </r>
  <r>
    <s v="ID8"/>
    <x v="0"/>
    <x v="1"/>
    <x v="1"/>
    <n v="39627"/>
    <n v="0.23"/>
    <n v="9114.2100000000009"/>
  </r>
  <r>
    <s v="ID24"/>
    <x v="0"/>
    <x v="2"/>
    <x v="2"/>
    <n v="29726"/>
    <n v="0.1"/>
    <n v="2972.6000000000004"/>
  </r>
  <r>
    <s v="ID23"/>
    <x v="0"/>
    <x v="3"/>
    <x v="2"/>
    <n v="93668"/>
    <n v="0"/>
    <n v="0"/>
  </r>
  <r>
    <s v="ID13"/>
    <x v="0"/>
    <x v="4"/>
    <x v="1"/>
    <n v="134000"/>
    <n v="0.08"/>
    <n v="10720"/>
  </r>
  <r>
    <s v="ID7"/>
    <x v="0"/>
    <x v="5"/>
    <x v="1"/>
    <n v="34808"/>
    <n v="0"/>
    <n v="0"/>
  </r>
  <r>
    <s v="ID19"/>
    <x v="0"/>
    <x v="6"/>
    <x v="2"/>
    <n v="135000"/>
    <n v="0.14000000000000001"/>
    <n v="18900"/>
  </r>
  <r>
    <s v="ID22"/>
    <x v="0"/>
    <x v="7"/>
    <x v="2"/>
    <n v="45000"/>
    <n v="0.09"/>
    <n v="4050"/>
  </r>
  <r>
    <s v="ID5"/>
    <x v="0"/>
    <x v="8"/>
    <x v="2"/>
    <n v="89500"/>
    <n v="0.06"/>
    <n v="5370"/>
  </r>
  <r>
    <s v="ID9"/>
    <x v="0"/>
    <x v="9"/>
    <x v="0"/>
    <n v="21971"/>
    <n v="0.23"/>
    <n v="5053.33"/>
  </r>
  <r>
    <s v="ID17"/>
    <x v="0"/>
    <x v="10"/>
    <x v="0"/>
    <n v="80000"/>
    <n v="0.06"/>
    <n v="4800"/>
  </r>
  <r>
    <s v="ID10"/>
    <x v="0"/>
    <x v="11"/>
    <x v="2"/>
    <n v="45117"/>
    <n v="0.24"/>
    <n v="10828.08"/>
  </r>
  <r>
    <s v="ID21"/>
    <x v="0"/>
    <x v="12"/>
    <x v="1"/>
    <n v="50545"/>
    <n v="0.25"/>
    <n v="12636.25"/>
  </r>
  <r>
    <s v="ID3"/>
    <x v="1"/>
    <x v="13"/>
    <x v="2"/>
    <n v="140000"/>
    <n v="0.1"/>
    <n v="14000"/>
  </r>
  <r>
    <s v="ID29"/>
    <x v="1"/>
    <x v="14"/>
    <x v="1"/>
    <n v="110000"/>
    <n v="0.18"/>
    <n v="19800"/>
  </r>
  <r>
    <s v="ID30"/>
    <x v="1"/>
    <x v="15"/>
    <x v="2"/>
    <n v="68357"/>
    <n v="0"/>
    <n v="0"/>
  </r>
  <r>
    <s v="ID14"/>
    <x v="1"/>
    <x v="16"/>
    <x v="0"/>
    <n v="51800"/>
    <n v="0.09"/>
    <n v="4662"/>
  </r>
  <r>
    <s v="ID16"/>
    <x v="1"/>
    <x v="17"/>
    <x v="2"/>
    <n v="97000"/>
    <n v="0.19"/>
    <n v="18430"/>
  </r>
  <r>
    <s v="ID27"/>
    <x v="1"/>
    <x v="18"/>
    <x v="2"/>
    <n v="45000"/>
    <n v="0.18"/>
    <n v="8100"/>
  </r>
  <r>
    <s v="ID4"/>
    <x v="2"/>
    <x v="19"/>
    <x v="0"/>
    <n v="89500"/>
    <n v="0.24"/>
    <n v="21480"/>
  </r>
  <r>
    <s v="ID12"/>
    <x v="2"/>
    <x v="20"/>
    <x v="2"/>
    <n v="35971"/>
    <n v="0.14000000000000001"/>
    <n v="5035.9400000000005"/>
  </r>
  <r>
    <s v="ID20"/>
    <x v="2"/>
    <x v="21"/>
    <x v="1"/>
    <n v="80000"/>
    <n v="0.25"/>
    <n v="20000"/>
  </r>
  <r>
    <s v="ID28"/>
    <x v="2"/>
    <x v="22"/>
    <x v="2"/>
    <n v="55117"/>
    <n v="0"/>
    <n v="0"/>
  </r>
  <r>
    <s v="ID25"/>
    <x v="2"/>
    <x v="23"/>
    <x v="0"/>
    <n v="58445"/>
    <n v="0.25"/>
    <n v="14611.25"/>
  </r>
  <r>
    <s v="ID1"/>
    <x v="2"/>
    <x v="24"/>
    <x v="2"/>
    <n v="120000"/>
    <n v="0.21"/>
    <n v="25200"/>
  </r>
  <r>
    <s v="ID15"/>
    <x v="2"/>
    <x v="25"/>
    <x v="2"/>
    <n v="45117"/>
    <n v="0.17"/>
    <n v="7669.89"/>
  </r>
  <r>
    <s v="ID2"/>
    <x v="2"/>
    <x v="26"/>
    <x v="1"/>
    <n v="50545"/>
    <n v="0"/>
    <n v="0"/>
  </r>
  <r>
    <s v="ID11"/>
    <x v="2"/>
    <x v="27"/>
    <x v="0"/>
    <n v="140000"/>
    <n v="0.2"/>
    <n v="28000"/>
  </r>
  <r>
    <s v="ID26"/>
    <x v="2"/>
    <x v="28"/>
    <x v="2"/>
    <n v="90000"/>
    <n v="0.25"/>
    <n v="22500"/>
  </r>
  <r>
    <s v="ID6"/>
    <x v="2"/>
    <x v="29"/>
    <x v="1"/>
    <n v="88357"/>
    <n v="0"/>
    <n v="0"/>
  </r>
  <r>
    <s v="ID31"/>
    <x v="2"/>
    <x v="30"/>
    <x v="2"/>
    <n v="59200"/>
    <n v="0.06"/>
    <n v="3552"/>
  </r>
  <r>
    <s v="ID32"/>
    <x v="2"/>
    <x v="31"/>
    <x v="0"/>
    <n v="97000"/>
    <n v="0.15"/>
    <n v="14550"/>
  </r>
  <r>
    <s v="ID33"/>
    <x v="2"/>
    <x v="32"/>
    <x v="2"/>
    <n v="68357"/>
    <n v="0.15"/>
    <n v="10253.549999999999"/>
  </r>
  <r>
    <s v="ID34"/>
    <x v="2"/>
    <x v="33"/>
    <x v="1"/>
    <n v="51800"/>
    <n v="0.19"/>
    <n v="9842"/>
  </r>
  <r>
    <s v="ID35"/>
    <x v="2"/>
    <x v="34"/>
    <x v="2"/>
    <n v="97000"/>
    <n v="0.18"/>
    <n v="17460"/>
  </r>
  <r>
    <s v="ID36"/>
    <x v="2"/>
    <x v="35"/>
    <x v="0"/>
    <n v="45000"/>
    <n v="0.18"/>
    <n v="8100"/>
  </r>
  <r>
    <s v="ID37"/>
    <x v="1"/>
    <x v="36"/>
    <x v="2"/>
    <n v="89500"/>
    <n v="0.21"/>
    <n v="18795"/>
  </r>
  <r>
    <s v="ID38"/>
    <x v="1"/>
    <x v="37"/>
    <x v="1"/>
    <n v="35971"/>
    <n v="0.14000000000000001"/>
    <n v="5035.9400000000005"/>
  </r>
  <r>
    <s v="ID39"/>
    <x v="1"/>
    <x v="38"/>
    <x v="1"/>
    <n v="80000"/>
    <n v="0.16"/>
    <n v="12800"/>
  </r>
  <r>
    <s v="ID40"/>
    <x v="1"/>
    <x v="39"/>
    <x v="0"/>
    <n v="55117"/>
    <n v="0.14000000000000001"/>
    <n v="7716.380000000001"/>
  </r>
  <r>
    <s v="ID41"/>
    <x v="0"/>
    <x v="40"/>
    <x v="2"/>
    <n v="58445"/>
    <n v="0.22"/>
    <n v="12857.9"/>
  </r>
  <r>
    <s v="ID42"/>
    <x v="0"/>
    <x v="41"/>
    <x v="2"/>
    <n v="120000"/>
    <n v="0.13"/>
    <n v="15600"/>
  </r>
  <r>
    <s v="ID43"/>
    <x v="1"/>
    <x v="42"/>
    <x v="1"/>
    <n v="45450"/>
    <n v="0.16"/>
    <n v="7272"/>
  </r>
  <r>
    <s v="ID44"/>
    <x v="1"/>
    <x v="43"/>
    <x v="2"/>
    <n v="89500"/>
    <n v="0.09"/>
    <n v="8055"/>
  </r>
  <r>
    <s v="ID45"/>
    <x v="1"/>
    <x v="44"/>
    <x v="0"/>
    <n v="65971"/>
    <n v="0.1"/>
    <n v="6597.1"/>
  </r>
  <r>
    <s v="ID46"/>
    <x v="1"/>
    <x v="45"/>
    <x v="2"/>
    <n v="80000"/>
    <n v="0.18"/>
    <n v="14400"/>
  </r>
  <r>
    <s v="ID47"/>
    <x v="0"/>
    <x v="46"/>
    <x v="1"/>
    <n v="55117"/>
    <n v="0.13"/>
    <n v="7165.21"/>
  </r>
  <r>
    <s v="ID48"/>
    <x v="0"/>
    <x v="47"/>
    <x v="0"/>
    <n v="60445"/>
    <n v="0.19"/>
    <n v="11484.55"/>
  </r>
  <r>
    <s v="ID49"/>
    <x v="0"/>
    <x v="48"/>
    <x v="2"/>
    <n v="83117"/>
    <n v="0.2"/>
    <n v="16623.400000000001"/>
  </r>
  <r>
    <s v="ID50"/>
    <x v="0"/>
    <x v="49"/>
    <x v="0"/>
    <n v="58445"/>
    <n v="0.11"/>
    <n v="6428.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8A040A-FB3B-4D2A-9059-BF2A3FE222D7}"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epartment">
  <location ref="B2:C5" firstHeaderRow="1" firstDataRow="1" firstDataCol="1"/>
  <pivotFields count="5">
    <pivotField showAll="0"/>
    <pivotField axis="axisRow" showAll="0">
      <items count="4">
        <item x="2"/>
        <item x="1"/>
        <item x="0"/>
        <item t="default"/>
      </items>
    </pivotField>
    <pivotField showAll="0"/>
    <pivotField showAll="0"/>
    <pivotField dataField="1" numFmtId="164" showAll="0"/>
  </pivotFields>
  <rowFields count="1">
    <field x="1"/>
  </rowFields>
  <rowItems count="3">
    <i>
      <x/>
    </i>
    <i>
      <x v="1"/>
    </i>
    <i>
      <x v="2"/>
    </i>
  </rowItems>
  <colItems count="1">
    <i/>
  </colItems>
  <dataFields count="1">
    <dataField name="Sum of Yearly Sal" fld="4" baseField="0" baseItem="0"/>
  </dataFields>
  <formats count="1">
    <format dxfId="86">
      <pivotArea collapsedLevelsAreSubtotals="1" fieldPosition="0">
        <references count="1">
          <reference field="1" count="0"/>
        </references>
      </pivotArea>
    </format>
  </formats>
  <conditionalFormats count="1">
    <conditionalFormat priority="1">
      <pivotAreas count="1">
        <pivotArea type="data" collapsedLevelsAreSubtotals="1" fieldPosition="0">
          <references count="2">
            <reference field="4294967294" count="1" selected="0">
              <x v="0"/>
            </reference>
            <reference field="1" count="3">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5E2F44-0051-4BF5-B442-3DE6C0B9C030}"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mployee Name">
  <location ref="B3:C54" firstHeaderRow="1" firstDataRow="1" firstDataCol="1"/>
  <pivotFields count="7">
    <pivotField showAll="0"/>
    <pivotField showAll="0">
      <items count="4">
        <item x="2"/>
        <item x="1"/>
        <item x="0"/>
        <item t="default"/>
      </items>
    </pivotField>
    <pivotField axis="axisRow" showAll="0">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numFmtId="164" showAll="0"/>
    <pivotField numFmtId="9" showAll="0"/>
    <pivotField dataField="1" numFmtId="44" showAll="0"/>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Bonus $s" fld="6" baseField="0" baseItem="0"/>
  </dataFields>
  <formats count="7">
    <format dxfId="20">
      <pivotArea type="all" dataOnly="0" outline="0" fieldPosition="0"/>
    </format>
    <format dxfId="19">
      <pivotArea outline="0" collapsedLevelsAreSubtotals="1" fieldPosition="0"/>
    </format>
    <format dxfId="18">
      <pivotArea field="2" type="button" dataOnly="0" labelOnly="1" outline="0" axis="axisRow" fieldPosition="0"/>
    </format>
    <format dxfId="17">
      <pivotArea dataOnly="0" labelOnly="1" fieldPosition="0">
        <references count="1">
          <reference field="2" count="0"/>
        </references>
      </pivotArea>
    </format>
    <format dxfId="16">
      <pivotArea dataOnly="0" labelOnly="1" grandRow="1" outline="0" fieldPosition="0"/>
    </format>
    <format dxfId="15">
      <pivotArea dataOnly="0" labelOnly="1" outline="0" axis="axisValues" fieldPosition="0"/>
    </format>
    <format dxfId="14">
      <pivotArea collapsedLevelsAreSubtotals="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2" xr10:uid="{7E35613A-A4A2-42AB-AAD0-999543911544}" sourceName="Department">
  <pivotTables>
    <pivotTable tabId="11" name="PivotTable6"/>
  </pivotTables>
  <data>
    <tabular pivotCacheId="146009437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DD12D44A-7951-4F5F-8943-5970B9381833}" sourceName="Country">
  <pivotTables>
    <pivotTable tabId="11" name="PivotTable6"/>
  </pivotTables>
  <data>
    <tabular pivotCacheId="1460094375">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D0C0DD6-DDBB-4CC7-8061-5D4DF501322E}" sourceName="Department">
  <extLst>
    <x:ext xmlns:x15="http://schemas.microsoft.com/office/spreadsheetml/2010/11/main" uri="{2F2917AC-EB37-4324-AD4E-5DD8C200BD13}">
      <x15:tableSlicerCache tableId="1"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7A1C24E-9CDE-405B-A269-8BE80DEDE69A}" sourceName="Country">
  <extLst>
    <x:ext xmlns:x15="http://schemas.microsoft.com/office/spreadsheetml/2010/11/main" uri="{2F2917AC-EB37-4324-AD4E-5DD8C200BD13}">
      <x15:tableSlicerCache tableId="1" column="4"/>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E1F51C80-668E-4946-AB8E-839EF3CC6A38}" sourceName="Country">
  <extLst>
    <x:ext xmlns:x15="http://schemas.microsoft.com/office/spreadsheetml/2010/11/main" uri="{2F2917AC-EB37-4324-AD4E-5DD8C200BD13}">
      <x15:tableSlicerCache tableId="24" column="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E66CE9AF-B75B-44AC-A713-F6E0FE0D34B4}" sourceName="Department">
  <extLst>
    <x:ext xmlns:x15="http://schemas.microsoft.com/office/spreadsheetml/2010/11/main" uri="{2F2917AC-EB37-4324-AD4E-5DD8C200BD13}">
      <x15:tableSlicerCache tableId="26"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9D588E9-28A5-445C-829F-8CFF5A85463B}" cache="Slicer_Department" caption="Department" rowHeight="234950"/>
  <slicer name="Country" xr10:uid="{BFEB1587-1A08-4C3F-8A6A-CEF26E1A3C61}" cache="Slicer_Country" caption="Countr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7B5BAE88-35FD-43A6-9C1B-1167F976D747}" cache="Slicer_Department1" caption="Department"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32731106-C1C8-4880-AC44-66C40EB54A6B}" cache="Slicer_Country2" caption="Country"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E3483429-9E73-4A2D-89EC-6B194515A974}" cache="Slicer_Department2" caption="Department" rowHeight="234950"/>
  <slicer name="Country 2" xr10:uid="{0C27F2A6-B0B7-40F9-B576-C34772774CC9}" cache="Slicer_Country1" caption="Count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107" headerRowBorderDxfId="106" tableBorderDxfId="105" totalsRowBorderDxfId="104">
  <autoFilter ref="A3:E53" xr:uid="{639A0B6B-6E58-4D92-8D16-18CA1495B923}"/>
  <tableColumns count="5">
    <tableColumn id="1" xr3:uid="{10D75C25-E46F-46DC-B77B-6A24CBC96659}" name="Employee ID" totalsRowLabel="Total" dataDxfId="103" totalsRowDxfId="102"/>
    <tableColumn id="2" xr3:uid="{A9A1B7BF-B67F-4E3D-B05D-1CA5084E6220}" name="Department" dataDxfId="101" totalsRowDxfId="100"/>
    <tableColumn id="3" xr3:uid="{1D69A06F-FBE8-4CD9-B408-A67965E2C5A9}" name="Employee" dataDxfId="99" totalsRowDxfId="98"/>
    <tableColumn id="4" xr3:uid="{045F1C44-E03F-4B14-B0C4-5F1F2D740C6F}" name="Country" dataDxfId="97" totalsRowDxfId="96"/>
    <tableColumn id="5" xr3:uid="{4CA34F10-A491-4D0F-A008-9A622A58741E}" name="Yearly Sal" totalsRowFunction="sum" dataDxfId="95" totalsRowDxfId="94"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93" headerRowBorderDxfId="92" tableBorderDxfId="91" totalsRowBorderDxfId="90">
  <autoFilter ref="H3:J47" xr:uid="{7D32404A-711D-42A0-B943-BEC4B7997172}"/>
  <tableColumns count="3">
    <tableColumn id="1" xr3:uid="{3A445AE6-0460-4262-B97F-11D049E0AA42}" name="EmployeID" dataDxfId="89"/>
    <tableColumn id="2" xr3:uid="{8ACCE417-C3B1-4070-8842-52BB9F3BF8D1}" name="Bonus %" dataDxfId="88"/>
    <tableColumn id="3" xr3:uid="{57087C48-7625-4AFB-8DDB-2F22CEBA3E30}" name="Employee Name" dataDxfId="8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99B410F7-8C0F-4179-9361-B11430DE1285}" name="EMPData27" displayName="EMPData27" ref="B4:F54" totalsRowShown="0" headerRowDxfId="85" headerRowBorderDxfId="84" tableBorderDxfId="83" totalsRowBorderDxfId="82">
  <autoFilter ref="B4:F54" xr:uid="{99B410F7-8C0F-4179-9361-B11430DE1285}">
    <filterColumn colId="2">
      <filters>
        <filter val="Dan Ziegler"/>
        <filter val="Natalie Porter"/>
      </filters>
    </filterColumn>
  </autoFilter>
  <tableColumns count="5">
    <tableColumn id="1" xr3:uid="{D17C7B7D-7A22-4E41-AF60-09BD42968FEA}" name="Employee ID" dataDxfId="81" totalsRowDxfId="80"/>
    <tableColumn id="2" xr3:uid="{41D14273-ABB1-47C0-A5FE-B9F2F7CD92F0}" name="Department" dataDxfId="79" totalsRowDxfId="78"/>
    <tableColumn id="3" xr3:uid="{7E2509D3-7486-4B8F-B96C-FA2CC76D518F}" name="Employee" dataDxfId="77" totalsRowDxfId="76"/>
    <tableColumn id="4" xr3:uid="{E938D61A-24AD-46E1-96B2-7575B0CE8437}" name="Country" dataDxfId="75" totalsRowDxfId="74"/>
    <tableColumn id="5" xr3:uid="{2276906E-DAAA-45CA-81DB-33815C7742BD}" name="Salary" dataDxfId="73" totalsRowDxfId="72"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9BABDBA-459E-4719-BB80-EE8CA394D79B}" name="EMPData20" displayName="EMPData20" ref="B3:C54" totalsRowCount="1" headerRowDxfId="71" headerRowBorderDxfId="70" tableBorderDxfId="69" totalsRowBorderDxfId="68">
  <autoFilter ref="B3:C53" xr:uid="{39BABDBA-459E-4719-BB80-EE8CA394D79B}">
    <filterColumn colId="0">
      <filters>
        <filter val="Paul Garza"/>
        <filter val="Peter Ramsy"/>
      </filters>
    </filterColumn>
  </autoFilter>
  <tableColumns count="2">
    <tableColumn id="3" xr3:uid="{5FC4A11B-C6A0-401D-813D-2E5E4D4EE8D0}" name="Employee" dataDxfId="67" totalsRowDxfId="66"/>
    <tableColumn id="5" xr3:uid="{69847428-AE44-475E-BDDC-C4651B49F390}" name="Salary" totalsRowFunction="sum" dataDxfId="65" totalsRowDxfId="64" dataCellStyle="Comma"/>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177423A-BEC6-43E1-9A3E-97A85C62F2FA}" name="Table24" displayName="Table24" ref="B4:D54" totalsRowShown="0" headerRowDxfId="63" dataDxfId="61" headerRowBorderDxfId="62" tableBorderDxfId="60" totalsRowBorderDxfId="59">
  <autoFilter ref="B4:D54" xr:uid="{1177423A-BEC6-43E1-9A3E-97A85C62F2FA}">
    <filterColumn colId="0">
      <filters>
        <filter val="Dan Ziegler"/>
        <filter val="Natalie Porter"/>
      </filters>
    </filterColumn>
  </autoFilter>
  <tableColumns count="3">
    <tableColumn id="3" xr3:uid="{828CC8D0-6CD0-4451-9230-5D36B9A37A59}" name="Employee" dataDxfId="58"/>
    <tableColumn id="4" xr3:uid="{3835A1EC-03AF-4607-AE6E-8F80A4489FF4}" name="Country" dataDxfId="57"/>
    <tableColumn id="5" xr3:uid="{BC85908C-B5C3-4BA1-80AD-AE336D29E638}" name="Salary" dataDxfId="5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AEFBDFF9-F1B5-4DED-B139-D1E291E1B331}" name="EMPData29" displayName="EMPData29" ref="B3:D53" totalsRowShown="0" headerRowDxfId="55" headerRowBorderDxfId="54" tableBorderDxfId="53" totalsRowBorderDxfId="52">
  <autoFilter ref="B3:D53" xr:uid="{AEFBDFF9-F1B5-4DED-B139-D1E291E1B331}">
    <filterColumn colId="0">
      <filters>
        <filter val="Paul Garza"/>
        <filter val="Peter Ramsy"/>
      </filters>
    </filterColumn>
  </autoFilter>
  <tableColumns count="3">
    <tableColumn id="3" xr3:uid="{3D80EB9F-2CC2-4FBF-89E1-C53041493BE5}" name="Employee" dataDxfId="51" totalsRowDxfId="50"/>
    <tableColumn id="4" xr3:uid="{85A5135D-24C7-4F4E-BF27-478AA0A5D27A}" name="Country" dataDxfId="49" totalsRowDxfId="48"/>
    <tableColumn id="5" xr3:uid="{9E364E29-488F-4416-93DA-225D087AA292}" name="Salary" dataDxfId="47" totalsRowDxfId="46" dataCellStyle="Comma"/>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9AD04FC-C7B8-4111-BC36-796594E03CDA}" name="EMPData23" displayName="EMPData23" ref="B3:H54" totalsRowCount="1" headerRowDxfId="45" headerRowBorderDxfId="44" tableBorderDxfId="43" totalsRowBorderDxfId="42">
  <autoFilter ref="B3:H53" xr:uid="{39AD04FC-C7B8-4111-BC36-796594E03CDA}"/>
  <tableColumns count="7">
    <tableColumn id="1" xr3:uid="{27F53DEB-4741-44DB-B401-FBA0DB6D9965}" name="Employee ID" totalsRowLabel="Total" dataDxfId="41" totalsRowDxfId="40"/>
    <tableColumn id="2" xr3:uid="{06446E1E-E24F-4D20-8DB7-6A05C97B5A6E}" name="Department" dataDxfId="39" totalsRowDxfId="38"/>
    <tableColumn id="3" xr3:uid="{77958CDB-CA2F-416A-9F35-9DD5172168D0}" name="Employee" dataDxfId="37" totalsRowDxfId="36"/>
    <tableColumn id="4" xr3:uid="{5ACEF0C6-B7C6-46F2-BA17-D9F3F2D765FB}" name="Country" dataDxfId="35" totalsRowDxfId="34"/>
    <tableColumn id="5" xr3:uid="{1DC4ED15-1A2D-4050-ACE4-06DA3FBEF10D}" name="Yearly Sal" totalsRowFunction="sum" dataDxfId="33" totalsRowDxfId="32" dataCellStyle="Comma"/>
    <tableColumn id="6" xr3:uid="{1CC62B09-A25C-4B8B-8D24-894E46EF4E3A}" name="Bonus %" dataDxfId="31" totalsRowDxfId="30" dataCellStyle="Percent" totalsRowCellStyle="Percent">
      <calculatedColumnFormula>_xlfn.XLOOKUP(EMPData23[[#This Row],[Employee ID]],EmpBonus24[EmployeID],EmpBonus24[Bonus %])</calculatedColumnFormula>
    </tableColumn>
    <tableColumn id="7" xr3:uid="{AE3F70F2-B0FC-4C13-A3CE-0D641930F70C}" name="Bonus $s" dataDxfId="29" totalsRowDxfId="28" dataCellStyle="Currency" totalsRowCellStyle="Currency">
      <calculatedColumnFormula>EMPData23[[#This Row],[Yearly Sal]]*EMPData23[[#This Row],[Bonus %]]</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205C736-C098-42BD-ABEF-AB3039A067C8}" name="EmpBonus24" displayName="EmpBonus24" ref="O3:Q47" totalsRowShown="0" headerRowDxfId="27" headerRowBorderDxfId="26" tableBorderDxfId="25" totalsRowBorderDxfId="24">
  <autoFilter ref="O3:Q47" xr:uid="{5205C736-C098-42BD-ABEF-AB3039A067C8}"/>
  <tableColumns count="3">
    <tableColumn id="1" xr3:uid="{6D01364B-B499-4139-AE78-4D7EBFAAD5D7}" name="EmployeID" dataDxfId="23"/>
    <tableColumn id="2" xr3:uid="{AC7C1329-8022-42EF-A8E4-86B1E21D59CA}" name="Bonus %" dataDxfId="22"/>
    <tableColumn id="3" xr3:uid="{565458A9-23F9-4D34-9D41-D19EC0495BEC}" name="Employee Name" dataDxfId="2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3.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5.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9.xml"/><Relationship Id="rId1" Type="http://schemas.openxmlformats.org/officeDocument/2006/relationships/printerSettings" Target="../printerSettings/printerSettings3.bin"/><Relationship Id="rId4"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0.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workbookViewId="0">
      <selection activeCell="F13" sqref="F13"/>
    </sheetView>
  </sheetViews>
  <sheetFormatPr defaultRowHeight="14.4" x14ac:dyDescent="0.3"/>
  <cols>
    <col min="1" max="1" width="13.77734375" bestFit="1" customWidth="1"/>
    <col min="2" max="2" width="28.5546875" bestFit="1" customWidth="1"/>
    <col min="3" max="3" width="16.21875" bestFit="1" customWidth="1"/>
    <col min="4" max="4" width="11" customWidth="1"/>
    <col min="5" max="5" width="14.33203125" style="15" customWidth="1"/>
    <col min="8" max="8" width="11.77734375" customWidth="1"/>
    <col min="9" max="9" width="9.88671875" customWidth="1"/>
    <col min="10" max="10" width="16.33203125" customWidth="1"/>
    <col min="12" max="12" width="52.109375" bestFit="1" customWidth="1"/>
  </cols>
  <sheetData>
    <row r="1" spans="1:18" ht="36.6" x14ac:dyDescent="0.7">
      <c r="A1" s="18"/>
      <c r="B1" s="19" t="s">
        <v>132</v>
      </c>
      <c r="C1" s="19"/>
      <c r="D1" s="19"/>
      <c r="E1" s="19"/>
      <c r="F1" s="19"/>
      <c r="G1" s="19"/>
      <c r="H1" s="19"/>
      <c r="I1" s="19"/>
      <c r="J1" s="19"/>
      <c r="K1" s="19"/>
      <c r="L1" s="19"/>
      <c r="M1" s="19"/>
      <c r="N1" s="19"/>
      <c r="O1" s="19"/>
      <c r="P1" s="19"/>
      <c r="Q1" s="19"/>
      <c r="R1" s="19"/>
    </row>
    <row r="2" spans="1:18" ht="14.55" customHeight="1" x14ac:dyDescent="0.6">
      <c r="A2" s="21"/>
      <c r="B2" s="21"/>
      <c r="C2" s="21"/>
      <c r="D2" s="21"/>
      <c r="E2" s="21"/>
      <c r="F2" s="21"/>
      <c r="G2" s="21"/>
      <c r="H2" s="21"/>
      <c r="I2" s="21"/>
      <c r="J2" s="21"/>
      <c r="K2" s="21"/>
      <c r="L2" s="21"/>
      <c r="M2" s="21"/>
      <c r="N2" s="21"/>
      <c r="O2" s="21"/>
      <c r="P2" s="21"/>
      <c r="Q2" s="21"/>
    </row>
    <row r="3" spans="1:18" x14ac:dyDescent="0.3">
      <c r="A3" s="4" t="s">
        <v>0</v>
      </c>
      <c r="B3" s="5" t="s">
        <v>1</v>
      </c>
      <c r="C3" s="5" t="s">
        <v>2</v>
      </c>
      <c r="D3" s="5" t="s">
        <v>117</v>
      </c>
      <c r="E3" s="12" t="s">
        <v>108</v>
      </c>
      <c r="H3" s="4" t="s">
        <v>67</v>
      </c>
      <c r="I3" s="5" t="s">
        <v>68</v>
      </c>
      <c r="J3" s="9" t="s">
        <v>69</v>
      </c>
    </row>
    <row r="4" spans="1:18" x14ac:dyDescent="0.3">
      <c r="A4" s="3" t="s">
        <v>3</v>
      </c>
      <c r="B4" s="1" t="s">
        <v>4</v>
      </c>
      <c r="C4" s="1" t="s">
        <v>5</v>
      </c>
      <c r="D4" s="1" t="s">
        <v>118</v>
      </c>
      <c r="E4" s="13">
        <v>60270</v>
      </c>
      <c r="H4" s="3" t="s">
        <v>13</v>
      </c>
      <c r="I4" s="2">
        <v>0.27</v>
      </c>
      <c r="J4" s="8" t="s">
        <v>14</v>
      </c>
      <c r="K4">
        <v>1</v>
      </c>
      <c r="L4" t="s">
        <v>143</v>
      </c>
    </row>
    <row r="5" spans="1:18" x14ac:dyDescent="0.3">
      <c r="A5" s="3" t="s">
        <v>6</v>
      </c>
      <c r="B5" s="1" t="s">
        <v>4</v>
      </c>
      <c r="C5" s="1" t="s">
        <v>7</v>
      </c>
      <c r="D5" s="1" t="s">
        <v>119</v>
      </c>
      <c r="E5" s="13">
        <v>39627</v>
      </c>
      <c r="H5" s="3" t="s">
        <v>47</v>
      </c>
      <c r="I5" s="2">
        <v>0.25</v>
      </c>
      <c r="J5" s="8" t="s">
        <v>48</v>
      </c>
      <c r="L5" t="s">
        <v>110</v>
      </c>
    </row>
    <row r="6" spans="1:18" x14ac:dyDescent="0.3">
      <c r="A6" s="3" t="s">
        <v>8</v>
      </c>
      <c r="B6" s="1" t="s">
        <v>4</v>
      </c>
      <c r="C6" s="1" t="s">
        <v>9</v>
      </c>
      <c r="D6" s="1" t="s">
        <v>120</v>
      </c>
      <c r="E6" s="13">
        <v>29726</v>
      </c>
      <c r="H6" s="3" t="s">
        <v>51</v>
      </c>
      <c r="I6" s="2">
        <v>0.25</v>
      </c>
      <c r="J6" s="8" t="s">
        <v>52</v>
      </c>
      <c r="L6" t="s">
        <v>111</v>
      </c>
    </row>
    <row r="7" spans="1:18" x14ac:dyDescent="0.3">
      <c r="A7" s="3" t="s">
        <v>10</v>
      </c>
      <c r="B7" s="1" t="s">
        <v>4</v>
      </c>
      <c r="C7" s="1" t="s">
        <v>73</v>
      </c>
      <c r="D7" s="1" t="s">
        <v>120</v>
      </c>
      <c r="E7" s="13">
        <v>93668</v>
      </c>
      <c r="H7" s="3" t="s">
        <v>61</v>
      </c>
      <c r="I7" s="2">
        <v>0.25</v>
      </c>
      <c r="J7" s="8" t="s">
        <v>62</v>
      </c>
      <c r="L7" t="s">
        <v>112</v>
      </c>
    </row>
    <row r="8" spans="1:18" x14ac:dyDescent="0.3">
      <c r="A8" s="3" t="s">
        <v>11</v>
      </c>
      <c r="B8" s="1" t="s">
        <v>4</v>
      </c>
      <c r="C8" s="1" t="s">
        <v>12</v>
      </c>
      <c r="D8" s="1" t="s">
        <v>119</v>
      </c>
      <c r="E8" s="13">
        <v>134000</v>
      </c>
      <c r="H8" s="3" t="s">
        <v>27</v>
      </c>
      <c r="I8" s="2">
        <v>0.25</v>
      </c>
      <c r="J8" s="8" t="s">
        <v>28</v>
      </c>
      <c r="L8" t="s">
        <v>113</v>
      </c>
    </row>
    <row r="9" spans="1:18" x14ac:dyDescent="0.3">
      <c r="A9" s="3" t="s">
        <v>13</v>
      </c>
      <c r="B9" s="1" t="s">
        <v>4</v>
      </c>
      <c r="C9" s="1" t="s">
        <v>14</v>
      </c>
      <c r="D9" s="1" t="s">
        <v>119</v>
      </c>
      <c r="E9" s="13">
        <v>34808</v>
      </c>
      <c r="H9" s="3" t="s">
        <v>42</v>
      </c>
      <c r="I9" s="2">
        <v>0.24</v>
      </c>
      <c r="J9" s="8" t="s">
        <v>44</v>
      </c>
      <c r="L9" t="s">
        <v>114</v>
      </c>
    </row>
    <row r="10" spans="1:18" x14ac:dyDescent="0.3">
      <c r="A10" s="3" t="s">
        <v>15</v>
      </c>
      <c r="B10" s="1" t="s">
        <v>4</v>
      </c>
      <c r="C10" s="1" t="s">
        <v>16</v>
      </c>
      <c r="D10" s="1" t="s">
        <v>120</v>
      </c>
      <c r="E10" s="13">
        <v>135000</v>
      </c>
      <c r="H10" s="3" t="s">
        <v>25</v>
      </c>
      <c r="I10" s="2">
        <v>0.24</v>
      </c>
      <c r="J10" s="8" t="s">
        <v>26</v>
      </c>
      <c r="L10" t="s">
        <v>115</v>
      </c>
    </row>
    <row r="11" spans="1:18" x14ac:dyDescent="0.3">
      <c r="A11" s="3" t="s">
        <v>17</v>
      </c>
      <c r="B11" s="1" t="s">
        <v>4</v>
      </c>
      <c r="C11" s="1" t="s">
        <v>18</v>
      </c>
      <c r="D11" s="1" t="s">
        <v>120</v>
      </c>
      <c r="E11" s="13">
        <v>45000</v>
      </c>
      <c r="H11" s="3" t="s">
        <v>6</v>
      </c>
      <c r="I11" s="2">
        <v>0.23</v>
      </c>
      <c r="J11" s="8" t="s">
        <v>7</v>
      </c>
      <c r="K11">
        <v>2</v>
      </c>
      <c r="L11" t="s">
        <v>116</v>
      </c>
    </row>
    <row r="12" spans="1:18" x14ac:dyDescent="0.3">
      <c r="A12" s="3" t="s">
        <v>19</v>
      </c>
      <c r="B12" s="1" t="s">
        <v>4</v>
      </c>
      <c r="C12" s="1" t="s">
        <v>20</v>
      </c>
      <c r="D12" s="1" t="s">
        <v>120</v>
      </c>
      <c r="E12" s="13">
        <v>89500</v>
      </c>
      <c r="H12" s="3" t="s">
        <v>21</v>
      </c>
      <c r="I12" s="2">
        <v>0.23</v>
      </c>
      <c r="J12" s="8" t="s">
        <v>22</v>
      </c>
      <c r="L12" t="s">
        <v>122</v>
      </c>
    </row>
    <row r="13" spans="1:18" x14ac:dyDescent="0.3">
      <c r="A13" s="3" t="s">
        <v>21</v>
      </c>
      <c r="B13" s="1" t="s">
        <v>4</v>
      </c>
      <c r="C13" s="1" t="s">
        <v>22</v>
      </c>
      <c r="D13" s="1" t="s">
        <v>118</v>
      </c>
      <c r="E13" s="13">
        <v>21971</v>
      </c>
      <c r="H13" s="3" t="s">
        <v>53</v>
      </c>
      <c r="I13" s="2">
        <v>0.21</v>
      </c>
      <c r="J13" s="8" t="s">
        <v>54</v>
      </c>
      <c r="L13" t="s">
        <v>123</v>
      </c>
    </row>
    <row r="14" spans="1:18" x14ac:dyDescent="0.3">
      <c r="A14" s="3" t="s">
        <v>23</v>
      </c>
      <c r="B14" s="1" t="s">
        <v>4</v>
      </c>
      <c r="C14" s="1" t="s">
        <v>24</v>
      </c>
      <c r="D14" s="1" t="s">
        <v>118</v>
      </c>
      <c r="E14" s="13">
        <v>80000</v>
      </c>
      <c r="H14" s="3" t="s">
        <v>59</v>
      </c>
      <c r="I14" s="2">
        <v>0.2</v>
      </c>
      <c r="J14" s="8" t="s">
        <v>60</v>
      </c>
      <c r="K14">
        <v>3</v>
      </c>
      <c r="L14" t="s">
        <v>126</v>
      </c>
    </row>
    <row r="15" spans="1:18" x14ac:dyDescent="0.3">
      <c r="A15" s="3" t="s">
        <v>25</v>
      </c>
      <c r="B15" s="1" t="s">
        <v>4</v>
      </c>
      <c r="C15" s="1" t="s">
        <v>26</v>
      </c>
      <c r="D15" s="1" t="s">
        <v>120</v>
      </c>
      <c r="E15" s="13">
        <v>45117</v>
      </c>
      <c r="H15" s="3" t="s">
        <v>38</v>
      </c>
      <c r="I15" s="2">
        <v>0.19</v>
      </c>
      <c r="J15" s="8" t="s">
        <v>39</v>
      </c>
      <c r="L15" t="s">
        <v>124</v>
      </c>
    </row>
    <row r="16" spans="1:18" x14ac:dyDescent="0.3">
      <c r="A16" s="3" t="s">
        <v>27</v>
      </c>
      <c r="B16" s="1" t="s">
        <v>4</v>
      </c>
      <c r="C16" s="1" t="s">
        <v>28</v>
      </c>
      <c r="D16" s="1" t="s">
        <v>119</v>
      </c>
      <c r="E16" s="13">
        <v>50545</v>
      </c>
      <c r="H16" s="3" t="s">
        <v>32</v>
      </c>
      <c r="I16" s="2">
        <v>0.18</v>
      </c>
      <c r="J16" s="8" t="s">
        <v>33</v>
      </c>
      <c r="K16">
        <v>4</v>
      </c>
      <c r="L16" t="s">
        <v>121</v>
      </c>
    </row>
    <row r="17" spans="1:12" x14ac:dyDescent="0.3">
      <c r="A17" s="3" t="s">
        <v>29</v>
      </c>
      <c r="B17" s="1" t="s">
        <v>30</v>
      </c>
      <c r="C17" s="1" t="s">
        <v>31</v>
      </c>
      <c r="D17" s="1" t="s">
        <v>120</v>
      </c>
      <c r="E17" s="36">
        <v>140000</v>
      </c>
      <c r="H17" s="3" t="s">
        <v>40</v>
      </c>
      <c r="I17" s="2">
        <v>0.18</v>
      </c>
      <c r="J17" s="8" t="s">
        <v>41</v>
      </c>
      <c r="L17" t="s">
        <v>127</v>
      </c>
    </row>
    <row r="18" spans="1:12" x14ac:dyDescent="0.3">
      <c r="A18" s="3" t="s">
        <v>32</v>
      </c>
      <c r="B18" s="1" t="s">
        <v>30</v>
      </c>
      <c r="C18" s="1" t="s">
        <v>33</v>
      </c>
      <c r="D18" s="1" t="s">
        <v>119</v>
      </c>
      <c r="E18" s="13">
        <v>110000</v>
      </c>
      <c r="H18" s="3" t="s">
        <v>55</v>
      </c>
      <c r="I18" s="2">
        <v>0.17</v>
      </c>
      <c r="J18" s="8" t="s">
        <v>56</v>
      </c>
      <c r="L18" t="s">
        <v>125</v>
      </c>
    </row>
    <row r="19" spans="1:12" x14ac:dyDescent="0.3">
      <c r="A19" s="3" t="s">
        <v>34</v>
      </c>
      <c r="B19" s="1" t="s">
        <v>30</v>
      </c>
      <c r="C19" s="1" t="s">
        <v>35</v>
      </c>
      <c r="D19" s="1" t="s">
        <v>120</v>
      </c>
      <c r="E19" s="13">
        <v>68357</v>
      </c>
      <c r="H19" s="3" t="s">
        <v>45</v>
      </c>
      <c r="I19" s="2">
        <v>0.14000000000000001</v>
      </c>
      <c r="J19" s="8" t="s">
        <v>46</v>
      </c>
      <c r="K19">
        <v>5</v>
      </c>
      <c r="L19" t="s">
        <v>131</v>
      </c>
    </row>
    <row r="20" spans="1:12" x14ac:dyDescent="0.3">
      <c r="A20" s="3" t="s">
        <v>36</v>
      </c>
      <c r="B20" s="1" t="s">
        <v>30</v>
      </c>
      <c r="C20" s="1" t="s">
        <v>37</v>
      </c>
      <c r="D20" s="1" t="s">
        <v>118</v>
      </c>
      <c r="E20" s="13">
        <v>51800</v>
      </c>
      <c r="H20" s="3" t="s">
        <v>15</v>
      </c>
      <c r="I20" s="2">
        <v>0.14000000000000001</v>
      </c>
      <c r="J20" s="8" t="s">
        <v>16</v>
      </c>
      <c r="K20">
        <v>6</v>
      </c>
      <c r="L20" t="s">
        <v>130</v>
      </c>
    </row>
    <row r="21" spans="1:12" x14ac:dyDescent="0.3">
      <c r="A21" s="3" t="s">
        <v>38</v>
      </c>
      <c r="B21" s="1" t="s">
        <v>30</v>
      </c>
      <c r="C21" s="1" t="s">
        <v>39</v>
      </c>
      <c r="D21" s="1" t="s">
        <v>120</v>
      </c>
      <c r="E21" s="13">
        <v>97000</v>
      </c>
      <c r="H21" s="3" t="s">
        <v>8</v>
      </c>
      <c r="I21" s="2">
        <v>0.1</v>
      </c>
      <c r="J21" s="8" t="s">
        <v>9</v>
      </c>
    </row>
    <row r="22" spans="1:12" x14ac:dyDescent="0.3">
      <c r="A22" s="3" t="s">
        <v>40</v>
      </c>
      <c r="B22" s="1" t="s">
        <v>30</v>
      </c>
      <c r="C22" s="1" t="s">
        <v>41</v>
      </c>
      <c r="D22" s="1" t="s">
        <v>120</v>
      </c>
      <c r="E22" s="13">
        <v>45000</v>
      </c>
      <c r="H22" s="3" t="s">
        <v>29</v>
      </c>
      <c r="I22" s="2">
        <v>0.1</v>
      </c>
      <c r="J22" s="8" t="s">
        <v>31</v>
      </c>
    </row>
    <row r="23" spans="1:12" x14ac:dyDescent="0.3">
      <c r="A23" s="3" t="s">
        <v>42</v>
      </c>
      <c r="B23" s="1" t="s">
        <v>43</v>
      </c>
      <c r="C23" s="1" t="s">
        <v>44</v>
      </c>
      <c r="D23" s="1" t="s">
        <v>118</v>
      </c>
      <c r="E23" s="13">
        <v>89500</v>
      </c>
      <c r="H23" s="3" t="s">
        <v>36</v>
      </c>
      <c r="I23" s="2">
        <v>0.09</v>
      </c>
      <c r="J23" s="8" t="s">
        <v>37</v>
      </c>
    </row>
    <row r="24" spans="1:12" x14ac:dyDescent="0.3">
      <c r="A24" s="3" t="s">
        <v>45</v>
      </c>
      <c r="B24" s="1" t="s">
        <v>43</v>
      </c>
      <c r="C24" s="1" t="s">
        <v>46</v>
      </c>
      <c r="D24" s="1" t="s">
        <v>120</v>
      </c>
      <c r="E24" s="13">
        <v>35971</v>
      </c>
      <c r="H24" s="3" t="s">
        <v>17</v>
      </c>
      <c r="I24" s="2">
        <v>0.09</v>
      </c>
      <c r="J24" s="8" t="s">
        <v>18</v>
      </c>
      <c r="L24" s="32"/>
    </row>
    <row r="25" spans="1:12" x14ac:dyDescent="0.3">
      <c r="A25" s="3" t="s">
        <v>47</v>
      </c>
      <c r="B25" s="1" t="s">
        <v>43</v>
      </c>
      <c r="C25" s="1" t="s">
        <v>48</v>
      </c>
      <c r="D25" s="1" t="s">
        <v>119</v>
      </c>
      <c r="E25" s="13">
        <v>80000</v>
      </c>
      <c r="H25" s="3" t="s">
        <v>11</v>
      </c>
      <c r="I25" s="2">
        <v>0.08</v>
      </c>
      <c r="J25" s="8" t="s">
        <v>12</v>
      </c>
    </row>
    <row r="26" spans="1:12" x14ac:dyDescent="0.3">
      <c r="A26" s="3" t="s">
        <v>49</v>
      </c>
      <c r="B26" s="1" t="s">
        <v>43</v>
      </c>
      <c r="C26" s="1" t="s">
        <v>50</v>
      </c>
      <c r="D26" s="1" t="s">
        <v>120</v>
      </c>
      <c r="E26" s="13">
        <v>55117</v>
      </c>
      <c r="H26" s="3" t="s">
        <v>19</v>
      </c>
      <c r="I26" s="2">
        <v>0.06</v>
      </c>
      <c r="J26" s="8" t="s">
        <v>20</v>
      </c>
    </row>
    <row r="27" spans="1:12" x14ac:dyDescent="0.3">
      <c r="A27" s="3" t="s">
        <v>51</v>
      </c>
      <c r="B27" s="1" t="s">
        <v>43</v>
      </c>
      <c r="C27" s="1" t="s">
        <v>52</v>
      </c>
      <c r="D27" s="1" t="s">
        <v>118</v>
      </c>
      <c r="E27" s="13">
        <v>58445</v>
      </c>
      <c r="H27" s="3" t="s">
        <v>23</v>
      </c>
      <c r="I27" s="2">
        <v>0.06</v>
      </c>
      <c r="J27" s="8" t="s">
        <v>24</v>
      </c>
    </row>
    <row r="28" spans="1:12" x14ac:dyDescent="0.3">
      <c r="A28" s="3" t="s">
        <v>53</v>
      </c>
      <c r="B28" s="1" t="s">
        <v>43</v>
      </c>
      <c r="C28" s="1" t="s">
        <v>54</v>
      </c>
      <c r="D28" s="1" t="s">
        <v>120</v>
      </c>
      <c r="E28" s="13">
        <v>120000</v>
      </c>
      <c r="H28" s="3" t="s">
        <v>65</v>
      </c>
      <c r="I28" s="2">
        <v>0.06</v>
      </c>
      <c r="J28" s="8" t="s">
        <v>66</v>
      </c>
    </row>
    <row r="29" spans="1:12" x14ac:dyDescent="0.3">
      <c r="A29" s="3" t="s">
        <v>55</v>
      </c>
      <c r="B29" s="1" t="s">
        <v>43</v>
      </c>
      <c r="C29" s="1" t="s">
        <v>56</v>
      </c>
      <c r="D29" s="1" t="s">
        <v>120</v>
      </c>
      <c r="E29" s="13">
        <v>45117</v>
      </c>
      <c r="H29" s="3" t="s">
        <v>70</v>
      </c>
      <c r="I29" s="2">
        <v>0.15</v>
      </c>
      <c r="J29" s="8" t="s">
        <v>71</v>
      </c>
    </row>
    <row r="30" spans="1:12" x14ac:dyDescent="0.3">
      <c r="A30" s="3" t="s">
        <v>57</v>
      </c>
      <c r="B30" s="1" t="s">
        <v>43</v>
      </c>
      <c r="C30" s="1" t="s">
        <v>58</v>
      </c>
      <c r="D30" s="1" t="s">
        <v>119</v>
      </c>
      <c r="E30" s="13">
        <v>50545</v>
      </c>
      <c r="H30" s="3" t="s">
        <v>72</v>
      </c>
      <c r="I30" s="2">
        <v>0.15</v>
      </c>
      <c r="J30" s="8" t="s">
        <v>73</v>
      </c>
    </row>
    <row r="31" spans="1:12" x14ac:dyDescent="0.3">
      <c r="A31" s="3" t="s">
        <v>59</v>
      </c>
      <c r="B31" s="1" t="s">
        <v>43</v>
      </c>
      <c r="C31" s="1" t="s">
        <v>60</v>
      </c>
      <c r="D31" s="1" t="s">
        <v>118</v>
      </c>
      <c r="E31" s="36">
        <v>140000</v>
      </c>
      <c r="H31" s="3" t="s">
        <v>74</v>
      </c>
      <c r="I31" s="2">
        <v>0.19</v>
      </c>
      <c r="J31" s="8" t="s">
        <v>75</v>
      </c>
    </row>
    <row r="32" spans="1:12" x14ac:dyDescent="0.3">
      <c r="A32" s="3" t="s">
        <v>61</v>
      </c>
      <c r="B32" s="1" t="s">
        <v>43</v>
      </c>
      <c r="C32" s="1" t="s">
        <v>62</v>
      </c>
      <c r="D32" s="1" t="s">
        <v>120</v>
      </c>
      <c r="E32" s="13">
        <v>90000</v>
      </c>
      <c r="H32" s="3" t="s">
        <v>76</v>
      </c>
      <c r="I32" s="2">
        <v>0.18</v>
      </c>
      <c r="J32" s="8" t="s">
        <v>77</v>
      </c>
    </row>
    <row r="33" spans="1:10" x14ac:dyDescent="0.3">
      <c r="A33" s="3" t="s">
        <v>63</v>
      </c>
      <c r="B33" s="1" t="s">
        <v>43</v>
      </c>
      <c r="C33" s="1" t="s">
        <v>64</v>
      </c>
      <c r="D33" s="1" t="s">
        <v>119</v>
      </c>
      <c r="E33" s="13">
        <v>88357</v>
      </c>
      <c r="H33" s="3" t="s">
        <v>78</v>
      </c>
      <c r="I33" s="2">
        <v>0.18</v>
      </c>
      <c r="J33" s="8" t="s">
        <v>79</v>
      </c>
    </row>
    <row r="34" spans="1:10" x14ac:dyDescent="0.3">
      <c r="A34" s="3" t="s">
        <v>65</v>
      </c>
      <c r="B34" s="1" t="s">
        <v>43</v>
      </c>
      <c r="C34" s="1" t="s">
        <v>66</v>
      </c>
      <c r="D34" s="1" t="s">
        <v>120</v>
      </c>
      <c r="E34" s="13">
        <v>59200</v>
      </c>
      <c r="H34" s="3" t="s">
        <v>80</v>
      </c>
      <c r="I34" s="2">
        <v>0.21</v>
      </c>
      <c r="J34" s="8" t="s">
        <v>81</v>
      </c>
    </row>
    <row r="35" spans="1:10" x14ac:dyDescent="0.3">
      <c r="A35" s="3" t="s">
        <v>70</v>
      </c>
      <c r="B35" s="1" t="s">
        <v>43</v>
      </c>
      <c r="C35" s="1" t="s">
        <v>71</v>
      </c>
      <c r="D35" s="1" t="s">
        <v>118</v>
      </c>
      <c r="E35" s="13">
        <v>97000</v>
      </c>
      <c r="H35" s="3" t="s">
        <v>82</v>
      </c>
      <c r="I35" s="2">
        <v>0.14000000000000001</v>
      </c>
      <c r="J35" s="8" t="s">
        <v>83</v>
      </c>
    </row>
    <row r="36" spans="1:10" x14ac:dyDescent="0.3">
      <c r="A36" s="3" t="s">
        <v>72</v>
      </c>
      <c r="B36" s="1" t="s">
        <v>43</v>
      </c>
      <c r="C36" s="1" t="s">
        <v>144</v>
      </c>
      <c r="D36" s="1" t="s">
        <v>120</v>
      </c>
      <c r="E36" s="13">
        <v>68357</v>
      </c>
      <c r="H36" s="3" t="s">
        <v>84</v>
      </c>
      <c r="I36" s="2">
        <v>0.16</v>
      </c>
      <c r="J36" s="8" t="s">
        <v>85</v>
      </c>
    </row>
    <row r="37" spans="1:10" x14ac:dyDescent="0.3">
      <c r="A37" s="3" t="s">
        <v>74</v>
      </c>
      <c r="B37" s="1" t="s">
        <v>43</v>
      </c>
      <c r="C37" s="1" t="s">
        <v>75</v>
      </c>
      <c r="D37" s="1" t="s">
        <v>119</v>
      </c>
      <c r="E37" s="13">
        <v>51800</v>
      </c>
      <c r="H37" s="3" t="s">
        <v>86</v>
      </c>
      <c r="I37" s="2">
        <v>0.14000000000000001</v>
      </c>
      <c r="J37" s="8" t="s">
        <v>87</v>
      </c>
    </row>
    <row r="38" spans="1:10" x14ac:dyDescent="0.3">
      <c r="A38" s="3" t="s">
        <v>76</v>
      </c>
      <c r="B38" s="1" t="s">
        <v>43</v>
      </c>
      <c r="C38" s="1" t="s">
        <v>77</v>
      </c>
      <c r="D38" s="1" t="s">
        <v>120</v>
      </c>
      <c r="E38" s="13">
        <v>97000</v>
      </c>
      <c r="H38" s="3" t="s">
        <v>88</v>
      </c>
      <c r="I38" s="2">
        <v>0.22</v>
      </c>
      <c r="J38" s="8" t="s">
        <v>89</v>
      </c>
    </row>
    <row r="39" spans="1:10" x14ac:dyDescent="0.3">
      <c r="A39" s="3" t="s">
        <v>78</v>
      </c>
      <c r="B39" s="1" t="s">
        <v>43</v>
      </c>
      <c r="C39" s="1" t="s">
        <v>79</v>
      </c>
      <c r="D39" s="1" t="s">
        <v>118</v>
      </c>
      <c r="E39" s="13">
        <v>45000</v>
      </c>
      <c r="H39" s="3" t="s">
        <v>90</v>
      </c>
      <c r="I39" s="2">
        <v>0.13</v>
      </c>
      <c r="J39" s="8" t="s">
        <v>91</v>
      </c>
    </row>
    <row r="40" spans="1:10" x14ac:dyDescent="0.3">
      <c r="A40" s="3" t="s">
        <v>80</v>
      </c>
      <c r="B40" s="1" t="s">
        <v>30</v>
      </c>
      <c r="C40" s="1" t="s">
        <v>81</v>
      </c>
      <c r="D40" s="1" t="s">
        <v>120</v>
      </c>
      <c r="E40" s="13">
        <v>89500</v>
      </c>
      <c r="H40" s="3" t="s">
        <v>92</v>
      </c>
      <c r="I40" s="2">
        <v>0.16</v>
      </c>
      <c r="J40" s="8" t="s">
        <v>93</v>
      </c>
    </row>
    <row r="41" spans="1:10" x14ac:dyDescent="0.3">
      <c r="A41" s="3" t="s">
        <v>82</v>
      </c>
      <c r="B41" s="1" t="s">
        <v>30</v>
      </c>
      <c r="C41" s="1" t="s">
        <v>83</v>
      </c>
      <c r="D41" s="1" t="s">
        <v>119</v>
      </c>
      <c r="E41" s="13">
        <v>35971</v>
      </c>
      <c r="H41" s="3" t="s">
        <v>94</v>
      </c>
      <c r="I41" s="2">
        <v>0.09</v>
      </c>
      <c r="J41" s="8" t="s">
        <v>95</v>
      </c>
    </row>
    <row r="42" spans="1:10" x14ac:dyDescent="0.3">
      <c r="A42" s="3" t="s">
        <v>84</v>
      </c>
      <c r="B42" s="1" t="s">
        <v>30</v>
      </c>
      <c r="C42" s="1" t="s">
        <v>85</v>
      </c>
      <c r="D42" s="1" t="s">
        <v>119</v>
      </c>
      <c r="E42" s="13">
        <v>80000</v>
      </c>
      <c r="H42" s="3" t="s">
        <v>96</v>
      </c>
      <c r="I42" s="2">
        <v>0.1</v>
      </c>
      <c r="J42" s="8" t="s">
        <v>97</v>
      </c>
    </row>
    <row r="43" spans="1:10" x14ac:dyDescent="0.3">
      <c r="A43" s="3" t="s">
        <v>86</v>
      </c>
      <c r="B43" s="1" t="s">
        <v>30</v>
      </c>
      <c r="C43" s="1" t="s">
        <v>87</v>
      </c>
      <c r="D43" s="1" t="s">
        <v>118</v>
      </c>
      <c r="E43" s="13">
        <v>55117</v>
      </c>
      <c r="H43" s="3" t="s">
        <v>98</v>
      </c>
      <c r="I43" s="2">
        <v>0.18</v>
      </c>
      <c r="J43" s="8" t="s">
        <v>99</v>
      </c>
    </row>
    <row r="44" spans="1:10" x14ac:dyDescent="0.3">
      <c r="A44" s="3" t="s">
        <v>88</v>
      </c>
      <c r="B44" s="1" t="s">
        <v>4</v>
      </c>
      <c r="C44" s="1" t="s">
        <v>89</v>
      </c>
      <c r="D44" s="1" t="s">
        <v>120</v>
      </c>
      <c r="E44" s="13">
        <v>58445</v>
      </c>
      <c r="H44" s="3" t="s">
        <v>100</v>
      </c>
      <c r="I44" s="2">
        <v>0.13</v>
      </c>
      <c r="J44" s="8" t="s">
        <v>101</v>
      </c>
    </row>
    <row r="45" spans="1:10" x14ac:dyDescent="0.3">
      <c r="A45" s="3" t="s">
        <v>90</v>
      </c>
      <c r="B45" s="1" t="s">
        <v>4</v>
      </c>
      <c r="C45" s="1" t="s">
        <v>91</v>
      </c>
      <c r="D45" s="1" t="s">
        <v>120</v>
      </c>
      <c r="E45" s="13">
        <v>120000</v>
      </c>
      <c r="H45" s="3" t="s">
        <v>102</v>
      </c>
      <c r="I45" s="2">
        <v>0.19</v>
      </c>
      <c r="J45" s="8" t="s">
        <v>103</v>
      </c>
    </row>
    <row r="46" spans="1:10" x14ac:dyDescent="0.3">
      <c r="A46" s="3" t="s">
        <v>92</v>
      </c>
      <c r="B46" s="1" t="s">
        <v>30</v>
      </c>
      <c r="C46" s="1" t="s">
        <v>93</v>
      </c>
      <c r="D46" s="1" t="s">
        <v>119</v>
      </c>
      <c r="E46" s="13">
        <v>45450</v>
      </c>
      <c r="H46" s="3" t="s">
        <v>104</v>
      </c>
      <c r="I46" s="2">
        <v>0.2</v>
      </c>
      <c r="J46" s="8" t="s">
        <v>105</v>
      </c>
    </row>
    <row r="47" spans="1:10" x14ac:dyDescent="0.3">
      <c r="A47" s="3" t="s">
        <v>94</v>
      </c>
      <c r="B47" s="1" t="s">
        <v>30</v>
      </c>
      <c r="C47" s="1" t="s">
        <v>95</v>
      </c>
      <c r="D47" s="1" t="s">
        <v>120</v>
      </c>
      <c r="E47" s="13">
        <v>89500</v>
      </c>
      <c r="H47" s="6" t="s">
        <v>106</v>
      </c>
      <c r="I47" s="10">
        <v>0.11</v>
      </c>
      <c r="J47" s="11" t="s">
        <v>107</v>
      </c>
    </row>
    <row r="48" spans="1:10" x14ac:dyDescent="0.3">
      <c r="A48" s="3" t="s">
        <v>96</v>
      </c>
      <c r="B48" s="1" t="s">
        <v>30</v>
      </c>
      <c r="C48" s="1" t="s">
        <v>97</v>
      </c>
      <c r="D48" s="1" t="s">
        <v>118</v>
      </c>
      <c r="E48" s="13">
        <v>65971</v>
      </c>
    </row>
    <row r="49" spans="1:5" x14ac:dyDescent="0.3">
      <c r="A49" s="3" t="s">
        <v>98</v>
      </c>
      <c r="B49" s="1" t="s">
        <v>30</v>
      </c>
      <c r="C49" s="1" t="s">
        <v>99</v>
      </c>
      <c r="D49" s="1" t="s">
        <v>120</v>
      </c>
      <c r="E49" s="13">
        <v>80000</v>
      </c>
    </row>
    <row r="50" spans="1:5" x14ac:dyDescent="0.3">
      <c r="A50" s="3" t="s">
        <v>100</v>
      </c>
      <c r="B50" s="1" t="s">
        <v>4</v>
      </c>
      <c r="C50" s="1" t="s">
        <v>101</v>
      </c>
      <c r="D50" s="1" t="s">
        <v>119</v>
      </c>
      <c r="E50" s="13">
        <v>55117</v>
      </c>
    </row>
    <row r="51" spans="1:5" x14ac:dyDescent="0.3">
      <c r="A51" s="3" t="s">
        <v>102</v>
      </c>
      <c r="B51" s="1" t="s">
        <v>4</v>
      </c>
      <c r="C51" s="1" t="s">
        <v>103</v>
      </c>
      <c r="D51" s="1" t="s">
        <v>118</v>
      </c>
      <c r="E51" s="13">
        <v>60445</v>
      </c>
    </row>
    <row r="52" spans="1:5" x14ac:dyDescent="0.3">
      <c r="A52" s="3" t="s">
        <v>104</v>
      </c>
      <c r="B52" s="1" t="s">
        <v>4</v>
      </c>
      <c r="C52" s="1" t="s">
        <v>105</v>
      </c>
      <c r="D52" s="1" t="s">
        <v>120</v>
      </c>
      <c r="E52" s="13">
        <v>83117</v>
      </c>
    </row>
    <row r="53" spans="1:5" x14ac:dyDescent="0.3">
      <c r="A53" s="6" t="s">
        <v>106</v>
      </c>
      <c r="B53" s="7" t="s">
        <v>4</v>
      </c>
      <c r="C53" s="7" t="s">
        <v>107</v>
      </c>
      <c r="D53" s="7" t="s">
        <v>118</v>
      </c>
      <c r="E53" s="14">
        <v>58445</v>
      </c>
    </row>
    <row r="54" spans="1:5" x14ac:dyDescent="0.3">
      <c r="A54" s="6" t="s">
        <v>128</v>
      </c>
      <c r="B54" s="7"/>
      <c r="C54" s="7"/>
      <c r="D54" s="7"/>
      <c r="E54" s="20">
        <f>SUBTOTAL(109,EMPData[Yearly Sal])</f>
        <v>3619876</v>
      </c>
    </row>
  </sheetData>
  <conditionalFormatting sqref="E4:E53">
    <cfRule type="top10" dxfId="13" priority="1" bottom="1" rank="2"/>
    <cfRule type="top10" dxfId="12" priority="2" rank="2"/>
  </conditionalFormatting>
  <pageMargins left="0.7" right="0.7" top="0.75" bottom="0.75" header="0.3" footer="0.3"/>
  <pageSetup orientation="portrait" verticalDpi="300"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A1:Q10"/>
  <sheetViews>
    <sheetView workbookViewId="0">
      <selection activeCell="D22" sqref="D22"/>
    </sheetView>
  </sheetViews>
  <sheetFormatPr defaultRowHeight="14.4" x14ac:dyDescent="0.3"/>
  <cols>
    <col min="1" max="1" width="10.88671875" customWidth="1"/>
    <col min="2" max="2" width="4.77734375" style="17" customWidth="1"/>
    <col min="4" max="4" width="13.6640625" bestFit="1" customWidth="1"/>
    <col min="7" max="7" width="7.88671875" customWidth="1"/>
    <col min="8" max="8" width="16.6640625" bestFit="1" customWidth="1"/>
  </cols>
  <sheetData>
    <row r="1" spans="1:17" ht="36.6" x14ac:dyDescent="0.7">
      <c r="A1" s="18"/>
      <c r="B1" s="19" t="s">
        <v>109</v>
      </c>
      <c r="C1" s="19"/>
      <c r="D1" s="19"/>
      <c r="E1" s="19"/>
      <c r="F1" s="19"/>
      <c r="G1" s="19"/>
      <c r="H1" s="24"/>
      <c r="I1" s="23"/>
      <c r="J1" s="23"/>
      <c r="K1" s="23"/>
      <c r="L1" s="23"/>
      <c r="M1" s="23"/>
      <c r="N1" s="23"/>
      <c r="O1" s="23"/>
      <c r="P1" s="23"/>
      <c r="Q1" s="23"/>
    </row>
    <row r="2" spans="1:17" x14ac:dyDescent="0.3">
      <c r="B2" s="28" t="s">
        <v>145</v>
      </c>
      <c r="C2" s="70" t="s">
        <v>146</v>
      </c>
      <c r="D2" s="70"/>
    </row>
    <row r="3" spans="1:17" x14ac:dyDescent="0.3">
      <c r="B3" s="25">
        <v>1</v>
      </c>
      <c r="C3" s="26" t="s">
        <v>110</v>
      </c>
      <c r="D3" s="27">
        <f>AVERAGE(EMPData[Yearly Sal])</f>
        <v>72397.52</v>
      </c>
    </row>
    <row r="4" spans="1:17" x14ac:dyDescent="0.3">
      <c r="B4" s="25">
        <v>2</v>
      </c>
      <c r="C4" s="26" t="s">
        <v>111</v>
      </c>
      <c r="D4" s="27">
        <f>MEDIAN(EMPData[Yearly Sal])</f>
        <v>63208</v>
      </c>
    </row>
    <row r="5" spans="1:17" x14ac:dyDescent="0.3">
      <c r="B5" s="25">
        <v>3</v>
      </c>
      <c r="C5" s="26" t="s">
        <v>147</v>
      </c>
      <c r="D5" s="27">
        <f>MODE(EMPData[Yearly Sal])</f>
        <v>89500</v>
      </c>
    </row>
    <row r="6" spans="1:17" x14ac:dyDescent="0.3">
      <c r="B6" s="25">
        <v>4</v>
      </c>
      <c r="C6" s="26" t="s">
        <v>113</v>
      </c>
      <c r="D6" s="27">
        <f>MAX(EMPData[Yearly Sal])</f>
        <v>140000</v>
      </c>
    </row>
    <row r="7" spans="1:17" x14ac:dyDescent="0.3">
      <c r="B7" s="25">
        <v>5</v>
      </c>
      <c r="C7" s="26" t="s">
        <v>114</v>
      </c>
      <c r="D7" s="27">
        <f>MIN(EMPData[Yearly Sal])</f>
        <v>21971</v>
      </c>
    </row>
    <row r="8" spans="1:17" x14ac:dyDescent="0.3">
      <c r="B8" s="25">
        <v>6</v>
      </c>
      <c r="C8" s="26" t="s">
        <v>115</v>
      </c>
      <c r="D8" s="27">
        <f>SUM(EMPData[Yearly Sal])</f>
        <v>3619876</v>
      </c>
    </row>
    <row r="10" spans="1:17" x14ac:dyDescent="0.3">
      <c r="A10" t="s">
        <v>139</v>
      </c>
    </row>
  </sheetData>
  <mergeCells count="1">
    <mergeCell ref="C2:D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O9"/>
  <sheetViews>
    <sheetView workbookViewId="0">
      <selection activeCell="A9" sqref="A9"/>
    </sheetView>
  </sheetViews>
  <sheetFormatPr defaultRowHeight="14.4" x14ac:dyDescent="0.3"/>
  <cols>
    <col min="1" max="1" width="4.77734375" customWidth="1"/>
    <col min="3" max="3" width="11.6640625" bestFit="1" customWidth="1"/>
    <col min="4" max="4" width="16.33203125" customWidth="1"/>
    <col min="5" max="5" width="11" customWidth="1"/>
    <col min="7" max="8" width="10.77734375" bestFit="1" customWidth="1"/>
    <col min="9" max="9" width="2.109375" customWidth="1"/>
  </cols>
  <sheetData>
    <row r="1" spans="1:15" ht="36.6" x14ac:dyDescent="0.7">
      <c r="A1" s="18"/>
      <c r="B1" s="19" t="s">
        <v>133</v>
      </c>
      <c r="C1" s="19"/>
      <c r="D1" s="19"/>
      <c r="E1" s="19"/>
      <c r="F1" s="19"/>
      <c r="G1" s="19"/>
      <c r="H1" s="19"/>
      <c r="I1" s="24"/>
      <c r="J1" s="24"/>
      <c r="K1" s="24"/>
      <c r="L1" s="23"/>
      <c r="M1" s="23"/>
      <c r="N1" s="23"/>
      <c r="O1" s="23"/>
    </row>
    <row r="2" spans="1:15" x14ac:dyDescent="0.3">
      <c r="C2" s="29" t="s">
        <v>1</v>
      </c>
      <c r="D2" s="71" t="s">
        <v>148</v>
      </c>
      <c r="E2" s="71"/>
    </row>
    <row r="3" spans="1:15" x14ac:dyDescent="0.3">
      <c r="C3" t="str" cm="1">
        <f t="array" ref="C3:C5">_xlfn.UNIQUE(EMPData[Department])</f>
        <v>Sales</v>
      </c>
      <c r="D3" s="16">
        <f>SUMIF(EMPData[Department],C3,EMPData[Yearly Sal])</f>
        <v>1294801</v>
      </c>
      <c r="E3" s="16">
        <v>1294801</v>
      </c>
    </row>
    <row r="4" spans="1:15" x14ac:dyDescent="0.3">
      <c r="C4" t="str">
        <v>Procurement</v>
      </c>
      <c r="D4" s="16">
        <f>SUMIF(EMPData[Department],C4,EMPData[Yearly Sal])</f>
        <v>1053666</v>
      </c>
      <c r="E4" s="16">
        <v>1053666</v>
      </c>
    </row>
    <row r="5" spans="1:15" x14ac:dyDescent="0.3">
      <c r="C5" t="str">
        <v>Finance</v>
      </c>
      <c r="D5" s="16">
        <f>SUMIF(EMPData[Department],C5,EMPData[Yearly Sal])</f>
        <v>1271409</v>
      </c>
      <c r="E5" s="16">
        <v>1271409</v>
      </c>
    </row>
    <row r="9" spans="1:15" x14ac:dyDescent="0.3">
      <c r="A9" t="s">
        <v>139</v>
      </c>
    </row>
  </sheetData>
  <mergeCells count="1">
    <mergeCell ref="D2:E2"/>
  </mergeCells>
  <conditionalFormatting sqref="E3:E5">
    <cfRule type="dataBar" priority="1">
      <dataBar showValue="0">
        <cfvo type="min"/>
        <cfvo type="max"/>
        <color rgb="FF00B0F0"/>
      </dataBar>
      <extLst>
        <ext xmlns:x14="http://schemas.microsoft.com/office/spreadsheetml/2009/9/main" uri="{B025F937-C7B1-47D3-B67F-A62EFF666E3E}">
          <x14:id>{F3C872C6-0E97-4D87-A2B7-4B17E216F340}</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F3C872C6-0E97-4D87-A2B7-4B17E216F340}">
            <x14:dataBar minLength="0" maxLength="100">
              <x14:cfvo type="autoMin"/>
              <x14:cfvo type="autoMax"/>
              <x14:negativeFillColor rgb="FFFF0000"/>
              <x14:axisColor rgb="FF000000"/>
            </x14:dataBar>
          </x14:cfRule>
          <xm:sqref>E3:E5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R19"/>
  <sheetViews>
    <sheetView workbookViewId="0">
      <selection activeCell="C19" sqref="C19"/>
    </sheetView>
  </sheetViews>
  <sheetFormatPr defaultRowHeight="14.4" x14ac:dyDescent="0.3"/>
  <cols>
    <col min="2" max="2" width="16.109375" customWidth="1"/>
    <col min="3" max="3" width="15.5546875" style="16" bestFit="1" customWidth="1"/>
  </cols>
  <sheetData>
    <row r="1" spans="1:18" ht="36.6" x14ac:dyDescent="0.7">
      <c r="A1" s="18"/>
      <c r="B1" s="19" t="s">
        <v>134</v>
      </c>
      <c r="C1" s="19"/>
      <c r="D1" s="19"/>
      <c r="E1" s="19"/>
      <c r="F1" s="19"/>
      <c r="G1" s="19"/>
      <c r="H1" s="19"/>
      <c r="I1" s="19"/>
      <c r="J1" s="19"/>
      <c r="K1" s="19"/>
      <c r="L1" s="19"/>
      <c r="M1" s="19"/>
      <c r="N1" s="19"/>
      <c r="O1" s="19"/>
      <c r="P1" s="19"/>
      <c r="Q1" s="19"/>
      <c r="R1" s="19"/>
    </row>
    <row r="2" spans="1:18" x14ac:dyDescent="0.3">
      <c r="B2" s="30" t="s">
        <v>1</v>
      </c>
      <c r="C2" t="s">
        <v>150</v>
      </c>
    </row>
    <row r="3" spans="1:18" x14ac:dyDescent="0.3">
      <c r="B3" s="31" t="s">
        <v>43</v>
      </c>
      <c r="C3" s="32">
        <v>1271409</v>
      </c>
    </row>
    <row r="4" spans="1:18" x14ac:dyDescent="0.3">
      <c r="B4" s="31" t="s">
        <v>30</v>
      </c>
      <c r="C4" s="32">
        <v>1053666</v>
      </c>
    </row>
    <row r="5" spans="1:18" x14ac:dyDescent="0.3">
      <c r="B5" s="31" t="s">
        <v>4</v>
      </c>
      <c r="C5" s="32">
        <v>1294801</v>
      </c>
    </row>
    <row r="6" spans="1:18" x14ac:dyDescent="0.3">
      <c r="C6"/>
    </row>
    <row r="7" spans="1:18" x14ac:dyDescent="0.3">
      <c r="C7"/>
    </row>
    <row r="8" spans="1:18" x14ac:dyDescent="0.3">
      <c r="C8"/>
    </row>
    <row r="9" spans="1:18" x14ac:dyDescent="0.3">
      <c r="C9"/>
    </row>
    <row r="10" spans="1:18" x14ac:dyDescent="0.3">
      <c r="A10" t="s">
        <v>139</v>
      </c>
      <c r="C10"/>
    </row>
    <row r="11" spans="1:18" x14ac:dyDescent="0.3">
      <c r="C11"/>
    </row>
    <row r="12" spans="1:18" x14ac:dyDescent="0.3">
      <c r="C12"/>
    </row>
    <row r="13" spans="1:18" x14ac:dyDescent="0.3">
      <c r="C13"/>
    </row>
    <row r="14" spans="1:18" x14ac:dyDescent="0.3">
      <c r="C14"/>
    </row>
    <row r="15" spans="1:18" x14ac:dyDescent="0.3">
      <c r="C15"/>
    </row>
    <row r="16" spans="1:18" x14ac:dyDescent="0.3">
      <c r="C16"/>
    </row>
    <row r="17" spans="3:3" x14ac:dyDescent="0.3">
      <c r="C17"/>
    </row>
    <row r="18" spans="3:3" x14ac:dyDescent="0.3">
      <c r="C18"/>
    </row>
    <row r="19" spans="3:3" x14ac:dyDescent="0.3">
      <c r="C19"/>
    </row>
  </sheetData>
  <conditionalFormatting pivot="1" sqref="C3:C5">
    <cfRule type="dataBar" priority="1">
      <dataBar>
        <cfvo type="min"/>
        <cfvo type="max"/>
        <color rgb="FF63C384"/>
      </dataBar>
      <extLst>
        <ext xmlns:x14="http://schemas.microsoft.com/office/spreadsheetml/2009/9/main" uri="{B025F937-C7B1-47D3-B67F-A62EFF666E3E}">
          <x14:id>{AE4B310A-EC33-49F4-B7F1-6D1D81CA7A1F}</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AE4B310A-EC33-49F4-B7F1-6D1D81CA7A1F}">
            <x14:dataBar minLength="0" maxLength="100">
              <x14:cfvo type="autoMin"/>
              <x14:cfvo type="autoMax"/>
              <x14:negativeFillColor rgb="FFFF0000"/>
              <x14:axisColor rgb="FF000000"/>
            </x14:dataBar>
          </x14:cfRule>
          <xm:sqref>C3:C5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O54"/>
  <sheetViews>
    <sheetView workbookViewId="0">
      <selection activeCell="D18" sqref="D18"/>
    </sheetView>
  </sheetViews>
  <sheetFormatPr defaultRowHeight="14.4" x14ac:dyDescent="0.3"/>
  <cols>
    <col min="2" max="2" width="15.77734375" hidden="1" customWidth="1"/>
    <col min="3" max="3" width="17.33203125" style="16" hidden="1" customWidth="1"/>
    <col min="4" max="4" width="12.109375" bestFit="1" customWidth="1"/>
    <col min="5" max="5" width="12.109375" hidden="1" customWidth="1"/>
    <col min="6" max="6" width="14.109375" bestFit="1" customWidth="1"/>
  </cols>
  <sheetData>
    <row r="1" spans="1:15" ht="36.6" x14ac:dyDescent="0.7">
      <c r="A1" s="18"/>
      <c r="B1" s="19"/>
      <c r="C1" s="19"/>
      <c r="D1" s="19" t="s">
        <v>135</v>
      </c>
      <c r="E1" s="19"/>
      <c r="F1" s="19"/>
      <c r="G1" s="19"/>
      <c r="H1" s="19"/>
      <c r="I1" s="19"/>
      <c r="J1" s="19"/>
      <c r="K1" s="19"/>
      <c r="L1" s="19"/>
      <c r="M1" s="19"/>
      <c r="N1" s="19"/>
      <c r="O1" s="19"/>
    </row>
    <row r="2" spans="1:15" ht="18" customHeight="1" x14ac:dyDescent="0.6">
      <c r="B2" s="21"/>
      <c r="C2" s="21"/>
      <c r="D2" s="21"/>
      <c r="E2" s="21"/>
      <c r="F2" s="21"/>
      <c r="G2" s="21"/>
      <c r="H2" s="21"/>
    </row>
    <row r="3" spans="1:15" x14ac:dyDescent="0.3">
      <c r="C3" s="37"/>
      <c r="D3" s="15"/>
      <c r="H3" s="17"/>
    </row>
    <row r="4" spans="1:15" x14ac:dyDescent="0.3">
      <c r="B4" s="4" t="s">
        <v>0</v>
      </c>
      <c r="C4" s="5" t="s">
        <v>1</v>
      </c>
      <c r="D4" s="66" t="s">
        <v>2</v>
      </c>
      <c r="E4" s="5" t="s">
        <v>117</v>
      </c>
      <c r="F4" s="67" t="s">
        <v>151</v>
      </c>
    </row>
    <row r="5" spans="1:15" hidden="1" x14ac:dyDescent="0.3">
      <c r="B5" s="3" t="s">
        <v>3</v>
      </c>
      <c r="C5" s="1" t="s">
        <v>4</v>
      </c>
      <c r="D5" s="1" t="s">
        <v>5</v>
      </c>
      <c r="E5" s="1" t="s">
        <v>118</v>
      </c>
      <c r="F5" s="13">
        <v>60270</v>
      </c>
    </row>
    <row r="6" spans="1:15" hidden="1" x14ac:dyDescent="0.3">
      <c r="B6" s="3" t="s">
        <v>6</v>
      </c>
      <c r="C6" s="1" t="s">
        <v>4</v>
      </c>
      <c r="D6" s="1" t="s">
        <v>7</v>
      </c>
      <c r="E6" s="1" t="s">
        <v>119</v>
      </c>
      <c r="F6" s="13">
        <v>39627</v>
      </c>
    </row>
    <row r="7" spans="1:15" hidden="1" x14ac:dyDescent="0.3">
      <c r="B7" s="3" t="s">
        <v>8</v>
      </c>
      <c r="C7" s="1" t="s">
        <v>4</v>
      </c>
      <c r="D7" s="1" t="s">
        <v>9</v>
      </c>
      <c r="E7" s="1" t="s">
        <v>120</v>
      </c>
      <c r="F7" s="13">
        <v>29726</v>
      </c>
    </row>
    <row r="8" spans="1:15" hidden="1" x14ac:dyDescent="0.3">
      <c r="B8" s="3" t="s">
        <v>10</v>
      </c>
      <c r="C8" s="1" t="s">
        <v>4</v>
      </c>
      <c r="D8" s="1" t="s">
        <v>73</v>
      </c>
      <c r="E8" s="1" t="s">
        <v>120</v>
      </c>
      <c r="F8" s="13">
        <v>93668</v>
      </c>
    </row>
    <row r="9" spans="1:15" hidden="1" x14ac:dyDescent="0.3">
      <c r="B9" s="3" t="s">
        <v>11</v>
      </c>
      <c r="C9" s="1" t="s">
        <v>4</v>
      </c>
      <c r="D9" s="1" t="s">
        <v>12</v>
      </c>
      <c r="E9" s="1" t="s">
        <v>119</v>
      </c>
      <c r="F9" s="13">
        <v>134000</v>
      </c>
    </row>
    <row r="10" spans="1:15" hidden="1" x14ac:dyDescent="0.3">
      <c r="B10" s="3" t="s">
        <v>13</v>
      </c>
      <c r="C10" s="1" t="s">
        <v>4</v>
      </c>
      <c r="D10" s="1" t="s">
        <v>14</v>
      </c>
      <c r="E10" s="1" t="s">
        <v>119</v>
      </c>
      <c r="F10" s="13">
        <v>34808</v>
      </c>
    </row>
    <row r="11" spans="1:15" hidden="1" x14ac:dyDescent="0.3">
      <c r="B11" s="3" t="s">
        <v>15</v>
      </c>
      <c r="C11" s="1" t="s">
        <v>4</v>
      </c>
      <c r="D11" s="1" t="s">
        <v>16</v>
      </c>
      <c r="E11" s="1" t="s">
        <v>120</v>
      </c>
      <c r="F11" s="13">
        <v>135000</v>
      </c>
    </row>
    <row r="12" spans="1:15" hidden="1" x14ac:dyDescent="0.3">
      <c r="B12" s="3" t="s">
        <v>17</v>
      </c>
      <c r="C12" s="1" t="s">
        <v>4</v>
      </c>
      <c r="D12" s="1" t="s">
        <v>18</v>
      </c>
      <c r="E12" s="1" t="s">
        <v>120</v>
      </c>
      <c r="F12" s="13">
        <v>45000</v>
      </c>
    </row>
    <row r="13" spans="1:15" hidden="1" x14ac:dyDescent="0.3">
      <c r="B13" s="3" t="s">
        <v>19</v>
      </c>
      <c r="C13" s="1" t="s">
        <v>4</v>
      </c>
      <c r="D13" s="1" t="s">
        <v>20</v>
      </c>
      <c r="E13" s="1" t="s">
        <v>120</v>
      </c>
      <c r="F13" s="13">
        <v>89500</v>
      </c>
    </row>
    <row r="14" spans="1:15" hidden="1" x14ac:dyDescent="0.3">
      <c r="B14" s="3" t="s">
        <v>21</v>
      </c>
      <c r="C14" s="1" t="s">
        <v>4</v>
      </c>
      <c r="D14" s="1" t="s">
        <v>22</v>
      </c>
      <c r="E14" s="1" t="s">
        <v>118</v>
      </c>
      <c r="F14" s="13">
        <v>21971</v>
      </c>
    </row>
    <row r="15" spans="1:15" hidden="1" x14ac:dyDescent="0.3">
      <c r="B15" s="3" t="s">
        <v>23</v>
      </c>
      <c r="C15" s="1" t="s">
        <v>4</v>
      </c>
      <c r="D15" s="1" t="s">
        <v>24</v>
      </c>
      <c r="E15" s="1" t="s">
        <v>118</v>
      </c>
      <c r="F15" s="13">
        <v>80000</v>
      </c>
    </row>
    <row r="16" spans="1:15" hidden="1" x14ac:dyDescent="0.3">
      <c r="B16" s="3" t="s">
        <v>25</v>
      </c>
      <c r="C16" s="1" t="s">
        <v>4</v>
      </c>
      <c r="D16" s="1" t="s">
        <v>26</v>
      </c>
      <c r="E16" s="1" t="s">
        <v>120</v>
      </c>
      <c r="F16" s="13">
        <v>45117</v>
      </c>
    </row>
    <row r="17" spans="1:6" hidden="1" x14ac:dyDescent="0.3">
      <c r="A17" t="s">
        <v>139</v>
      </c>
      <c r="B17" s="3" t="s">
        <v>27</v>
      </c>
      <c r="C17" s="1" t="s">
        <v>4</v>
      </c>
      <c r="D17" s="1" t="s">
        <v>28</v>
      </c>
      <c r="E17" s="1" t="s">
        <v>119</v>
      </c>
      <c r="F17" s="13">
        <v>50545</v>
      </c>
    </row>
    <row r="18" spans="1:6" x14ac:dyDescent="0.3">
      <c r="B18" s="3" t="s">
        <v>29</v>
      </c>
      <c r="C18" s="1" t="s">
        <v>30</v>
      </c>
      <c r="D18" s="68" t="s">
        <v>31</v>
      </c>
      <c r="E18" s="1" t="s">
        <v>120</v>
      </c>
      <c r="F18" s="36">
        <v>140000</v>
      </c>
    </row>
    <row r="19" spans="1:6" hidden="1" x14ac:dyDescent="0.3">
      <c r="B19" s="3" t="s">
        <v>32</v>
      </c>
      <c r="C19" s="1" t="s">
        <v>30</v>
      </c>
      <c r="D19" s="1" t="s">
        <v>33</v>
      </c>
      <c r="E19" s="1" t="s">
        <v>119</v>
      </c>
      <c r="F19" s="13">
        <v>110000</v>
      </c>
    </row>
    <row r="20" spans="1:6" hidden="1" x14ac:dyDescent="0.3">
      <c r="B20" s="3" t="s">
        <v>34</v>
      </c>
      <c r="C20" s="1" t="s">
        <v>30</v>
      </c>
      <c r="D20" s="1" t="s">
        <v>35</v>
      </c>
      <c r="E20" s="1" t="s">
        <v>120</v>
      </c>
      <c r="F20" s="13">
        <v>68357</v>
      </c>
    </row>
    <row r="21" spans="1:6" hidden="1" x14ac:dyDescent="0.3">
      <c r="B21" s="3" t="s">
        <v>36</v>
      </c>
      <c r="C21" s="1" t="s">
        <v>30</v>
      </c>
      <c r="D21" s="1" t="s">
        <v>37</v>
      </c>
      <c r="E21" s="1" t="s">
        <v>118</v>
      </c>
      <c r="F21" s="13">
        <v>51800</v>
      </c>
    </row>
    <row r="22" spans="1:6" hidden="1" x14ac:dyDescent="0.3">
      <c r="B22" s="3" t="s">
        <v>38</v>
      </c>
      <c r="C22" s="1" t="s">
        <v>30</v>
      </c>
      <c r="D22" s="1" t="s">
        <v>39</v>
      </c>
      <c r="E22" s="1" t="s">
        <v>120</v>
      </c>
      <c r="F22" s="13">
        <v>97000</v>
      </c>
    </row>
    <row r="23" spans="1:6" hidden="1" x14ac:dyDescent="0.3">
      <c r="B23" s="3" t="s">
        <v>40</v>
      </c>
      <c r="C23" s="1" t="s">
        <v>30</v>
      </c>
      <c r="D23" s="1" t="s">
        <v>41</v>
      </c>
      <c r="E23" s="1" t="s">
        <v>120</v>
      </c>
      <c r="F23" s="13">
        <v>45000</v>
      </c>
    </row>
    <row r="24" spans="1:6" hidden="1" x14ac:dyDescent="0.3">
      <c r="B24" s="3" t="s">
        <v>42</v>
      </c>
      <c r="C24" s="1" t="s">
        <v>43</v>
      </c>
      <c r="D24" s="1" t="s">
        <v>44</v>
      </c>
      <c r="E24" s="1" t="s">
        <v>118</v>
      </c>
      <c r="F24" s="13">
        <v>89500</v>
      </c>
    </row>
    <row r="25" spans="1:6" hidden="1" x14ac:dyDescent="0.3">
      <c r="B25" s="3" t="s">
        <v>45</v>
      </c>
      <c r="C25" s="1" t="s">
        <v>43</v>
      </c>
      <c r="D25" s="1" t="s">
        <v>46</v>
      </c>
      <c r="E25" s="1" t="s">
        <v>120</v>
      </c>
      <c r="F25" s="13">
        <v>35971</v>
      </c>
    </row>
    <row r="26" spans="1:6" hidden="1" x14ac:dyDescent="0.3">
      <c r="B26" s="3" t="s">
        <v>47</v>
      </c>
      <c r="C26" s="1" t="s">
        <v>43</v>
      </c>
      <c r="D26" s="1" t="s">
        <v>48</v>
      </c>
      <c r="E26" s="1" t="s">
        <v>119</v>
      </c>
      <c r="F26" s="13">
        <v>80000</v>
      </c>
    </row>
    <row r="27" spans="1:6" hidden="1" x14ac:dyDescent="0.3">
      <c r="B27" s="3" t="s">
        <v>49</v>
      </c>
      <c r="C27" s="1" t="s">
        <v>43</v>
      </c>
      <c r="D27" s="1" t="s">
        <v>50</v>
      </c>
      <c r="E27" s="1" t="s">
        <v>120</v>
      </c>
      <c r="F27" s="13">
        <v>55117</v>
      </c>
    </row>
    <row r="28" spans="1:6" hidden="1" x14ac:dyDescent="0.3">
      <c r="B28" s="3" t="s">
        <v>51</v>
      </c>
      <c r="C28" s="1" t="s">
        <v>43</v>
      </c>
      <c r="D28" s="1" t="s">
        <v>52</v>
      </c>
      <c r="E28" s="1" t="s">
        <v>118</v>
      </c>
      <c r="F28" s="13">
        <v>58445</v>
      </c>
    </row>
    <row r="29" spans="1:6" hidden="1" x14ac:dyDescent="0.3">
      <c r="B29" s="3" t="s">
        <v>53</v>
      </c>
      <c r="C29" s="1" t="s">
        <v>43</v>
      </c>
      <c r="D29" s="1" t="s">
        <v>54</v>
      </c>
      <c r="E29" s="1" t="s">
        <v>120</v>
      </c>
      <c r="F29" s="13">
        <v>120000</v>
      </c>
    </row>
    <row r="30" spans="1:6" hidden="1" x14ac:dyDescent="0.3">
      <c r="B30" s="3" t="s">
        <v>55</v>
      </c>
      <c r="C30" s="1" t="s">
        <v>43</v>
      </c>
      <c r="D30" s="1" t="s">
        <v>56</v>
      </c>
      <c r="E30" s="1" t="s">
        <v>120</v>
      </c>
      <c r="F30" s="13">
        <v>45117</v>
      </c>
    </row>
    <row r="31" spans="1:6" hidden="1" x14ac:dyDescent="0.3">
      <c r="B31" s="3" t="s">
        <v>57</v>
      </c>
      <c r="C31" s="1" t="s">
        <v>43</v>
      </c>
      <c r="D31" s="1" t="s">
        <v>58</v>
      </c>
      <c r="E31" s="1" t="s">
        <v>119</v>
      </c>
      <c r="F31" s="13">
        <v>50545</v>
      </c>
    </row>
    <row r="32" spans="1:6" x14ac:dyDescent="0.3">
      <c r="B32" s="3" t="s">
        <v>59</v>
      </c>
      <c r="C32" s="1" t="s">
        <v>43</v>
      </c>
      <c r="D32" s="1" t="s">
        <v>60</v>
      </c>
      <c r="E32" s="1" t="s">
        <v>118</v>
      </c>
      <c r="F32" s="36">
        <v>140000</v>
      </c>
    </row>
    <row r="33" spans="2:6" hidden="1" x14ac:dyDescent="0.3">
      <c r="B33" s="3" t="s">
        <v>61</v>
      </c>
      <c r="C33" s="1" t="s">
        <v>43</v>
      </c>
      <c r="D33" s="1" t="s">
        <v>62</v>
      </c>
      <c r="E33" s="1" t="s">
        <v>120</v>
      </c>
      <c r="F33" s="13">
        <v>90000</v>
      </c>
    </row>
    <row r="34" spans="2:6" hidden="1" x14ac:dyDescent="0.3">
      <c r="B34" s="3" t="s">
        <v>63</v>
      </c>
      <c r="C34" s="1" t="s">
        <v>43</v>
      </c>
      <c r="D34" s="1" t="s">
        <v>64</v>
      </c>
      <c r="E34" s="1" t="s">
        <v>119</v>
      </c>
      <c r="F34" s="13">
        <v>88357</v>
      </c>
    </row>
    <row r="35" spans="2:6" hidden="1" x14ac:dyDescent="0.3">
      <c r="B35" s="3" t="s">
        <v>65</v>
      </c>
      <c r="C35" s="1" t="s">
        <v>43</v>
      </c>
      <c r="D35" s="1" t="s">
        <v>66</v>
      </c>
      <c r="E35" s="1" t="s">
        <v>120</v>
      </c>
      <c r="F35" s="13">
        <v>59200</v>
      </c>
    </row>
    <row r="36" spans="2:6" hidden="1" x14ac:dyDescent="0.3">
      <c r="B36" s="3" t="s">
        <v>70</v>
      </c>
      <c r="C36" s="1" t="s">
        <v>43</v>
      </c>
      <c r="D36" s="1" t="s">
        <v>71</v>
      </c>
      <c r="E36" s="1" t="s">
        <v>118</v>
      </c>
      <c r="F36" s="13">
        <v>97000</v>
      </c>
    </row>
    <row r="37" spans="2:6" hidden="1" x14ac:dyDescent="0.3">
      <c r="B37" s="3" t="s">
        <v>72</v>
      </c>
      <c r="C37" s="1" t="s">
        <v>43</v>
      </c>
      <c r="D37" s="1" t="s">
        <v>144</v>
      </c>
      <c r="E37" s="1" t="s">
        <v>120</v>
      </c>
      <c r="F37" s="13">
        <v>68357</v>
      </c>
    </row>
    <row r="38" spans="2:6" hidden="1" x14ac:dyDescent="0.3">
      <c r="B38" s="3" t="s">
        <v>74</v>
      </c>
      <c r="C38" s="1" t="s">
        <v>43</v>
      </c>
      <c r="D38" s="1" t="s">
        <v>75</v>
      </c>
      <c r="E38" s="1" t="s">
        <v>119</v>
      </c>
      <c r="F38" s="13">
        <v>51800</v>
      </c>
    </row>
    <row r="39" spans="2:6" hidden="1" x14ac:dyDescent="0.3">
      <c r="B39" s="3" t="s">
        <v>76</v>
      </c>
      <c r="C39" s="1" t="s">
        <v>43</v>
      </c>
      <c r="D39" s="1" t="s">
        <v>77</v>
      </c>
      <c r="E39" s="1" t="s">
        <v>120</v>
      </c>
      <c r="F39" s="13">
        <v>97000</v>
      </c>
    </row>
    <row r="40" spans="2:6" hidden="1" x14ac:dyDescent="0.3">
      <c r="B40" s="3" t="s">
        <v>78</v>
      </c>
      <c r="C40" s="1" t="s">
        <v>43</v>
      </c>
      <c r="D40" s="1" t="s">
        <v>79</v>
      </c>
      <c r="E40" s="1" t="s">
        <v>118</v>
      </c>
      <c r="F40" s="13">
        <v>45000</v>
      </c>
    </row>
    <row r="41" spans="2:6" hidden="1" x14ac:dyDescent="0.3">
      <c r="B41" s="3" t="s">
        <v>80</v>
      </c>
      <c r="C41" s="1" t="s">
        <v>30</v>
      </c>
      <c r="D41" s="1" t="s">
        <v>81</v>
      </c>
      <c r="E41" s="1" t="s">
        <v>120</v>
      </c>
      <c r="F41" s="13">
        <v>89500</v>
      </c>
    </row>
    <row r="42" spans="2:6" hidden="1" x14ac:dyDescent="0.3">
      <c r="B42" s="3" t="s">
        <v>82</v>
      </c>
      <c r="C42" s="1" t="s">
        <v>30</v>
      </c>
      <c r="D42" s="1" t="s">
        <v>83</v>
      </c>
      <c r="E42" s="1" t="s">
        <v>119</v>
      </c>
      <c r="F42" s="13">
        <v>35971</v>
      </c>
    </row>
    <row r="43" spans="2:6" hidden="1" x14ac:dyDescent="0.3">
      <c r="B43" s="3" t="s">
        <v>84</v>
      </c>
      <c r="C43" s="1" t="s">
        <v>30</v>
      </c>
      <c r="D43" s="1" t="s">
        <v>85</v>
      </c>
      <c r="E43" s="1" t="s">
        <v>119</v>
      </c>
      <c r="F43" s="13">
        <v>80000</v>
      </c>
    </row>
    <row r="44" spans="2:6" hidden="1" x14ac:dyDescent="0.3">
      <c r="B44" s="3" t="s">
        <v>86</v>
      </c>
      <c r="C44" s="1" t="s">
        <v>30</v>
      </c>
      <c r="D44" s="1" t="s">
        <v>87</v>
      </c>
      <c r="E44" s="1" t="s">
        <v>118</v>
      </c>
      <c r="F44" s="13">
        <v>55117</v>
      </c>
    </row>
    <row r="45" spans="2:6" hidden="1" x14ac:dyDescent="0.3">
      <c r="B45" s="3" t="s">
        <v>88</v>
      </c>
      <c r="C45" s="1" t="s">
        <v>4</v>
      </c>
      <c r="D45" s="1" t="s">
        <v>89</v>
      </c>
      <c r="E45" s="1" t="s">
        <v>120</v>
      </c>
      <c r="F45" s="13">
        <v>58445</v>
      </c>
    </row>
    <row r="46" spans="2:6" hidden="1" x14ac:dyDescent="0.3">
      <c r="B46" s="3" t="s">
        <v>90</v>
      </c>
      <c r="C46" s="1" t="s">
        <v>4</v>
      </c>
      <c r="D46" s="1" t="s">
        <v>91</v>
      </c>
      <c r="E46" s="1" t="s">
        <v>120</v>
      </c>
      <c r="F46" s="13">
        <v>120000</v>
      </c>
    </row>
    <row r="47" spans="2:6" hidden="1" x14ac:dyDescent="0.3">
      <c r="B47" s="3" t="s">
        <v>92</v>
      </c>
      <c r="C47" s="1" t="s">
        <v>30</v>
      </c>
      <c r="D47" s="1" t="s">
        <v>93</v>
      </c>
      <c r="E47" s="1" t="s">
        <v>119</v>
      </c>
      <c r="F47" s="13">
        <v>45450</v>
      </c>
    </row>
    <row r="48" spans="2:6" hidden="1" x14ac:dyDescent="0.3">
      <c r="B48" s="3" t="s">
        <v>94</v>
      </c>
      <c r="C48" s="1" t="s">
        <v>30</v>
      </c>
      <c r="D48" s="1" t="s">
        <v>95</v>
      </c>
      <c r="E48" s="1" t="s">
        <v>120</v>
      </c>
      <c r="F48" s="13">
        <v>89500</v>
      </c>
    </row>
    <row r="49" spans="2:6" hidden="1" x14ac:dyDescent="0.3">
      <c r="B49" s="3" t="s">
        <v>96</v>
      </c>
      <c r="C49" s="1" t="s">
        <v>30</v>
      </c>
      <c r="D49" s="1" t="s">
        <v>97</v>
      </c>
      <c r="E49" s="1" t="s">
        <v>118</v>
      </c>
      <c r="F49" s="13">
        <v>65971</v>
      </c>
    </row>
    <row r="50" spans="2:6" hidden="1" x14ac:dyDescent="0.3">
      <c r="B50" s="3" t="s">
        <v>98</v>
      </c>
      <c r="C50" s="1" t="s">
        <v>30</v>
      </c>
      <c r="D50" s="1" t="s">
        <v>99</v>
      </c>
      <c r="E50" s="1" t="s">
        <v>120</v>
      </c>
      <c r="F50" s="13">
        <v>80000</v>
      </c>
    </row>
    <row r="51" spans="2:6" hidden="1" x14ac:dyDescent="0.3">
      <c r="B51" s="3" t="s">
        <v>100</v>
      </c>
      <c r="C51" s="1" t="s">
        <v>4</v>
      </c>
      <c r="D51" s="1" t="s">
        <v>101</v>
      </c>
      <c r="E51" s="1" t="s">
        <v>119</v>
      </c>
      <c r="F51" s="13">
        <v>55117</v>
      </c>
    </row>
    <row r="52" spans="2:6" hidden="1" x14ac:dyDescent="0.3">
      <c r="B52" s="3" t="s">
        <v>102</v>
      </c>
      <c r="C52" s="1" t="s">
        <v>4</v>
      </c>
      <c r="D52" s="1" t="s">
        <v>103</v>
      </c>
      <c r="E52" s="1" t="s">
        <v>118</v>
      </c>
      <c r="F52" s="13">
        <v>60445</v>
      </c>
    </row>
    <row r="53" spans="2:6" hidden="1" x14ac:dyDescent="0.3">
      <c r="B53" s="3" t="s">
        <v>104</v>
      </c>
      <c r="C53" s="1" t="s">
        <v>4</v>
      </c>
      <c r="D53" s="1" t="s">
        <v>105</v>
      </c>
      <c r="E53" s="1" t="s">
        <v>120</v>
      </c>
      <c r="F53" s="13">
        <v>83117</v>
      </c>
    </row>
    <row r="54" spans="2:6" hidden="1" x14ac:dyDescent="0.3">
      <c r="B54" s="6" t="s">
        <v>106</v>
      </c>
      <c r="C54" s="7" t="s">
        <v>4</v>
      </c>
      <c r="D54" s="7" t="s">
        <v>107</v>
      </c>
      <c r="E54" s="7" t="s">
        <v>118</v>
      </c>
      <c r="F54" s="14">
        <v>58445</v>
      </c>
    </row>
  </sheetData>
  <phoneticPr fontId="8" type="noConversion"/>
  <conditionalFormatting sqref="C3">
    <cfRule type="top10" dxfId="11" priority="19" bottom="1" rank="2"/>
    <cfRule type="top10" dxfId="10" priority="20" rank="2"/>
  </conditionalFormatting>
  <conditionalFormatting sqref="F5:F54">
    <cfRule type="top10" dxfId="9" priority="1" bottom="1" rank="2"/>
    <cfRule type="top10" dxfId="8" priority="2" rank="2"/>
  </conditionalFormatting>
  <conditionalFormatting sqref="F55:F1048576 F1:F2 D3">
    <cfRule type="top10" dxfId="7" priority="5" rank="2"/>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R60"/>
  <sheetViews>
    <sheetView workbookViewId="0">
      <selection activeCell="F68" sqref="F68"/>
    </sheetView>
  </sheetViews>
  <sheetFormatPr defaultRowHeight="14.4" x14ac:dyDescent="0.3"/>
  <cols>
    <col min="2" max="2" width="16.21875" bestFit="1" customWidth="1"/>
    <col min="3" max="3" width="15.77734375" customWidth="1"/>
    <col min="4" max="4" width="15.109375" style="16" bestFit="1" customWidth="1"/>
    <col min="5" max="5" width="0" hidden="1" customWidth="1"/>
    <col min="6" max="6" width="14.109375" bestFit="1" customWidth="1"/>
    <col min="8" max="8" width="15.88671875" customWidth="1"/>
    <col min="9" max="11" width="0" hidden="1" customWidth="1"/>
  </cols>
  <sheetData>
    <row r="1" spans="1:18" ht="36.6" x14ac:dyDescent="0.7">
      <c r="A1" s="18"/>
      <c r="B1" s="19" t="s">
        <v>136</v>
      </c>
      <c r="C1" s="19"/>
      <c r="D1" s="19"/>
      <c r="E1" s="19"/>
      <c r="F1" s="19"/>
      <c r="G1" s="19"/>
      <c r="H1" s="23"/>
      <c r="I1" s="23"/>
      <c r="J1" s="23"/>
      <c r="K1" s="23"/>
      <c r="L1" s="23"/>
      <c r="M1" s="23"/>
      <c r="N1" s="23"/>
      <c r="O1" s="23"/>
      <c r="P1" s="23"/>
      <c r="Q1" s="23"/>
      <c r="R1" s="23"/>
    </row>
    <row r="2" spans="1:18" ht="13.2" customHeight="1" x14ac:dyDescent="0.6">
      <c r="B2" s="21"/>
      <c r="C2" s="21"/>
      <c r="D2" s="21"/>
      <c r="E2" s="21"/>
      <c r="F2" s="21"/>
      <c r="G2" s="21"/>
      <c r="H2" s="21"/>
      <c r="I2" s="21"/>
      <c r="J2" s="21"/>
      <c r="K2" s="21"/>
    </row>
    <row r="3" spans="1:18" x14ac:dyDescent="0.3">
      <c r="B3" s="41" t="s">
        <v>2</v>
      </c>
      <c r="C3" s="42" t="s">
        <v>151</v>
      </c>
      <c r="D3"/>
    </row>
    <row r="4" spans="1:18" hidden="1" x14ac:dyDescent="0.3">
      <c r="B4" s="1" t="s">
        <v>5</v>
      </c>
      <c r="C4" s="13">
        <v>60270</v>
      </c>
      <c r="D4"/>
    </row>
    <row r="5" spans="1:18" hidden="1" x14ac:dyDescent="0.3">
      <c r="B5" s="1" t="s">
        <v>7</v>
      </c>
      <c r="C5" s="13">
        <v>39627</v>
      </c>
      <c r="D5"/>
    </row>
    <row r="6" spans="1:18" x14ac:dyDescent="0.3">
      <c r="B6" s="1" t="s">
        <v>9</v>
      </c>
      <c r="C6" s="13">
        <v>29726</v>
      </c>
      <c r="D6"/>
    </row>
    <row r="7" spans="1:18" hidden="1" x14ac:dyDescent="0.3">
      <c r="B7" s="1" t="s">
        <v>73</v>
      </c>
      <c r="C7" s="13">
        <v>93668</v>
      </c>
      <c r="D7"/>
    </row>
    <row r="8" spans="1:18" hidden="1" x14ac:dyDescent="0.3">
      <c r="B8" s="1" t="s">
        <v>12</v>
      </c>
      <c r="C8" s="13">
        <v>134000</v>
      </c>
      <c r="D8"/>
    </row>
    <row r="9" spans="1:18" hidden="1" x14ac:dyDescent="0.3">
      <c r="B9" s="1" t="s">
        <v>14</v>
      </c>
      <c r="C9" s="13">
        <v>34808</v>
      </c>
      <c r="D9"/>
    </row>
    <row r="10" spans="1:18" hidden="1" x14ac:dyDescent="0.3">
      <c r="B10" s="1" t="s">
        <v>16</v>
      </c>
      <c r="C10" s="13">
        <v>135000</v>
      </c>
      <c r="D10"/>
    </row>
    <row r="11" spans="1:18" hidden="1" x14ac:dyDescent="0.3">
      <c r="B11" s="1" t="s">
        <v>18</v>
      </c>
      <c r="C11" s="13">
        <v>45000</v>
      </c>
      <c r="D11"/>
    </row>
    <row r="12" spans="1:18" hidden="1" x14ac:dyDescent="0.3">
      <c r="B12" s="1" t="s">
        <v>20</v>
      </c>
      <c r="C12" s="13">
        <v>89500</v>
      </c>
      <c r="D12"/>
    </row>
    <row r="13" spans="1:18" x14ac:dyDescent="0.3">
      <c r="B13" s="1" t="s">
        <v>22</v>
      </c>
      <c r="C13" s="13">
        <v>21971</v>
      </c>
      <c r="D13"/>
    </row>
    <row r="14" spans="1:18" hidden="1" x14ac:dyDescent="0.3">
      <c r="B14" s="1" t="s">
        <v>24</v>
      </c>
      <c r="C14" s="13">
        <v>80000</v>
      </c>
      <c r="D14"/>
    </row>
    <row r="15" spans="1:18" hidden="1" x14ac:dyDescent="0.3">
      <c r="B15" s="1" t="s">
        <v>26</v>
      </c>
      <c r="C15" s="13">
        <v>45117</v>
      </c>
      <c r="D15"/>
    </row>
    <row r="16" spans="1:18" hidden="1" x14ac:dyDescent="0.3">
      <c r="B16" s="1" t="s">
        <v>28</v>
      </c>
      <c r="C16" s="13">
        <v>50545</v>
      </c>
      <c r="D16"/>
    </row>
    <row r="17" spans="2:4" hidden="1" x14ac:dyDescent="0.3">
      <c r="B17" s="1" t="s">
        <v>31</v>
      </c>
      <c r="C17" s="36">
        <v>140000</v>
      </c>
      <c r="D17"/>
    </row>
    <row r="18" spans="2:4" hidden="1" x14ac:dyDescent="0.3">
      <c r="B18" s="1" t="s">
        <v>33</v>
      </c>
      <c r="C18" s="13">
        <v>110000</v>
      </c>
      <c r="D18"/>
    </row>
    <row r="19" spans="2:4" hidden="1" x14ac:dyDescent="0.3">
      <c r="B19" s="1" t="s">
        <v>35</v>
      </c>
      <c r="C19" s="13">
        <v>68357</v>
      </c>
      <c r="D19"/>
    </row>
    <row r="20" spans="2:4" hidden="1" x14ac:dyDescent="0.3">
      <c r="B20" s="1" t="s">
        <v>37</v>
      </c>
      <c r="C20" s="13">
        <v>51800</v>
      </c>
      <c r="D20"/>
    </row>
    <row r="21" spans="2:4" hidden="1" x14ac:dyDescent="0.3">
      <c r="B21" s="1" t="s">
        <v>39</v>
      </c>
      <c r="C21" s="13">
        <v>97000</v>
      </c>
      <c r="D21"/>
    </row>
    <row r="22" spans="2:4" hidden="1" x14ac:dyDescent="0.3">
      <c r="B22" s="1" t="s">
        <v>41</v>
      </c>
      <c r="C22" s="13">
        <v>45000</v>
      </c>
      <c r="D22"/>
    </row>
    <row r="23" spans="2:4" hidden="1" x14ac:dyDescent="0.3">
      <c r="B23" s="1" t="s">
        <v>44</v>
      </c>
      <c r="C23" s="13">
        <v>89500</v>
      </c>
      <c r="D23"/>
    </row>
    <row r="24" spans="2:4" hidden="1" x14ac:dyDescent="0.3">
      <c r="B24" s="1" t="s">
        <v>46</v>
      </c>
      <c r="C24" s="13">
        <v>35971</v>
      </c>
      <c r="D24"/>
    </row>
    <row r="25" spans="2:4" hidden="1" x14ac:dyDescent="0.3">
      <c r="B25" s="1" t="s">
        <v>48</v>
      </c>
      <c r="C25" s="13">
        <v>80000</v>
      </c>
      <c r="D25"/>
    </row>
    <row r="26" spans="2:4" hidden="1" x14ac:dyDescent="0.3">
      <c r="B26" s="1" t="s">
        <v>50</v>
      </c>
      <c r="C26" s="13">
        <v>55117</v>
      </c>
      <c r="D26"/>
    </row>
    <row r="27" spans="2:4" hidden="1" x14ac:dyDescent="0.3">
      <c r="B27" s="1" t="s">
        <v>52</v>
      </c>
      <c r="C27" s="13">
        <v>58445</v>
      </c>
      <c r="D27"/>
    </row>
    <row r="28" spans="2:4" hidden="1" x14ac:dyDescent="0.3">
      <c r="B28" s="1" t="s">
        <v>54</v>
      </c>
      <c r="C28" s="13">
        <v>120000</v>
      </c>
      <c r="D28"/>
    </row>
    <row r="29" spans="2:4" hidden="1" x14ac:dyDescent="0.3">
      <c r="B29" s="1" t="s">
        <v>56</v>
      </c>
      <c r="C29" s="13">
        <v>45117</v>
      </c>
      <c r="D29"/>
    </row>
    <row r="30" spans="2:4" hidden="1" x14ac:dyDescent="0.3">
      <c r="B30" s="1" t="s">
        <v>58</v>
      </c>
      <c r="C30" s="13">
        <v>50545</v>
      </c>
      <c r="D30"/>
    </row>
    <row r="31" spans="2:4" hidden="1" x14ac:dyDescent="0.3">
      <c r="B31" s="1" t="s">
        <v>60</v>
      </c>
      <c r="C31" s="36">
        <v>140000</v>
      </c>
      <c r="D31"/>
    </row>
    <row r="32" spans="2:4" hidden="1" x14ac:dyDescent="0.3">
      <c r="B32" s="1" t="s">
        <v>62</v>
      </c>
      <c r="C32" s="13">
        <v>90000</v>
      </c>
      <c r="D32"/>
    </row>
    <row r="33" spans="2:4" hidden="1" x14ac:dyDescent="0.3">
      <c r="B33" s="1" t="s">
        <v>64</v>
      </c>
      <c r="C33" s="13">
        <v>88357</v>
      </c>
      <c r="D33"/>
    </row>
    <row r="34" spans="2:4" hidden="1" x14ac:dyDescent="0.3">
      <c r="B34" s="1" t="s">
        <v>66</v>
      </c>
      <c r="C34" s="13">
        <v>59200</v>
      </c>
      <c r="D34"/>
    </row>
    <row r="35" spans="2:4" hidden="1" x14ac:dyDescent="0.3">
      <c r="B35" s="1" t="s">
        <v>71</v>
      </c>
      <c r="C35" s="13">
        <v>97000</v>
      </c>
      <c r="D35"/>
    </row>
    <row r="36" spans="2:4" hidden="1" x14ac:dyDescent="0.3">
      <c r="B36" s="1" t="s">
        <v>144</v>
      </c>
      <c r="C36" s="13">
        <v>68357</v>
      </c>
      <c r="D36"/>
    </row>
    <row r="37" spans="2:4" hidden="1" x14ac:dyDescent="0.3">
      <c r="B37" s="1" t="s">
        <v>75</v>
      </c>
      <c r="C37" s="13">
        <v>51800</v>
      </c>
      <c r="D37"/>
    </row>
    <row r="38" spans="2:4" hidden="1" x14ac:dyDescent="0.3">
      <c r="B38" s="1" t="s">
        <v>77</v>
      </c>
      <c r="C38" s="13">
        <v>97000</v>
      </c>
      <c r="D38"/>
    </row>
    <row r="39" spans="2:4" hidden="1" x14ac:dyDescent="0.3">
      <c r="B39" s="1" t="s">
        <v>79</v>
      </c>
      <c r="C39" s="13">
        <v>45000</v>
      </c>
      <c r="D39"/>
    </row>
    <row r="40" spans="2:4" hidden="1" x14ac:dyDescent="0.3">
      <c r="B40" s="1" t="s">
        <v>81</v>
      </c>
      <c r="C40" s="13">
        <v>89500</v>
      </c>
      <c r="D40"/>
    </row>
    <row r="41" spans="2:4" hidden="1" x14ac:dyDescent="0.3">
      <c r="B41" s="1" t="s">
        <v>83</v>
      </c>
      <c r="C41" s="13">
        <v>35971</v>
      </c>
      <c r="D41"/>
    </row>
    <row r="42" spans="2:4" hidden="1" x14ac:dyDescent="0.3">
      <c r="B42" s="1" t="s">
        <v>85</v>
      </c>
      <c r="C42" s="13">
        <v>80000</v>
      </c>
      <c r="D42"/>
    </row>
    <row r="43" spans="2:4" hidden="1" x14ac:dyDescent="0.3">
      <c r="B43" s="1" t="s">
        <v>87</v>
      </c>
      <c r="C43" s="13">
        <v>55117</v>
      </c>
      <c r="D43"/>
    </row>
    <row r="44" spans="2:4" hidden="1" x14ac:dyDescent="0.3">
      <c r="B44" s="1" t="s">
        <v>89</v>
      </c>
      <c r="C44" s="13">
        <v>58445</v>
      </c>
      <c r="D44"/>
    </row>
    <row r="45" spans="2:4" hidden="1" x14ac:dyDescent="0.3">
      <c r="B45" s="1" t="s">
        <v>91</v>
      </c>
      <c r="C45" s="13">
        <v>120000</v>
      </c>
      <c r="D45"/>
    </row>
    <row r="46" spans="2:4" hidden="1" x14ac:dyDescent="0.3">
      <c r="B46" s="1" t="s">
        <v>93</v>
      </c>
      <c r="C46" s="13">
        <v>45450</v>
      </c>
      <c r="D46"/>
    </row>
    <row r="47" spans="2:4" hidden="1" x14ac:dyDescent="0.3">
      <c r="B47" s="1" t="s">
        <v>95</v>
      </c>
      <c r="C47" s="13">
        <v>89500</v>
      </c>
      <c r="D47"/>
    </row>
    <row r="48" spans="2:4" hidden="1" x14ac:dyDescent="0.3">
      <c r="B48" s="1" t="s">
        <v>97</v>
      </c>
      <c r="C48" s="13">
        <v>65971</v>
      </c>
      <c r="D48"/>
    </row>
    <row r="49" spans="2:6" hidden="1" x14ac:dyDescent="0.3">
      <c r="B49" s="1" t="s">
        <v>99</v>
      </c>
      <c r="C49" s="13">
        <v>80000</v>
      </c>
      <c r="D49"/>
    </row>
    <row r="50" spans="2:6" hidden="1" x14ac:dyDescent="0.3">
      <c r="B50" s="1" t="s">
        <v>101</v>
      </c>
      <c r="C50" s="13">
        <v>55117</v>
      </c>
      <c r="D50"/>
    </row>
    <row r="51" spans="2:6" hidden="1" x14ac:dyDescent="0.3">
      <c r="B51" s="1" t="s">
        <v>103</v>
      </c>
      <c r="C51" s="13">
        <v>60445</v>
      </c>
      <c r="D51"/>
      <c r="F51" t="e">
        <f>SUMIF(EMPData20[Salary],#REF!,#REF!)</f>
        <v>#REF!</v>
      </c>
    </row>
    <row r="52" spans="2:6" hidden="1" x14ac:dyDescent="0.3">
      <c r="B52" s="1" t="s">
        <v>105</v>
      </c>
      <c r="C52" s="13">
        <v>83117</v>
      </c>
      <c r="D52"/>
    </row>
    <row r="53" spans="2:6" hidden="1" x14ac:dyDescent="0.3">
      <c r="B53" s="7" t="s">
        <v>107</v>
      </c>
      <c r="C53" s="14">
        <v>58445</v>
      </c>
      <c r="D53"/>
    </row>
    <row r="54" spans="2:6" hidden="1" x14ac:dyDescent="0.3">
      <c r="B54" s="7"/>
      <c r="C54" s="20">
        <f>SUBTOTAL(109,EMPData20[Salary])</f>
        <v>51697</v>
      </c>
      <c r="D54"/>
    </row>
    <row r="55" spans="2:6" x14ac:dyDescent="0.3">
      <c r="D55"/>
      <c r="F55" s="15" t="s">
        <v>155</v>
      </c>
    </row>
    <row r="56" spans="2:6" x14ac:dyDescent="0.3">
      <c r="D56"/>
      <c r="F56" s="15"/>
    </row>
    <row r="57" spans="2:6" x14ac:dyDescent="0.3">
      <c r="D57"/>
      <c r="F57" s="15"/>
    </row>
    <row r="58" spans="2:6" x14ac:dyDescent="0.3">
      <c r="D58"/>
      <c r="F58" s="15"/>
    </row>
    <row r="59" spans="2:6" x14ac:dyDescent="0.3">
      <c r="D59"/>
      <c r="F59" s="15"/>
    </row>
    <row r="60" spans="2:6" x14ac:dyDescent="0.3">
      <c r="D60"/>
      <c r="F60" s="15"/>
    </row>
  </sheetData>
  <phoneticPr fontId="8" type="noConversion"/>
  <conditionalFormatting sqref="C4:C53">
    <cfRule type="top10" dxfId="6" priority="1" bottom="1" rank="2"/>
  </conditionalFormatting>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O60"/>
  <sheetViews>
    <sheetView workbookViewId="0">
      <selection activeCell="J55" sqref="J55"/>
    </sheetView>
  </sheetViews>
  <sheetFormatPr defaultRowHeight="14.4" x14ac:dyDescent="0.3"/>
  <cols>
    <col min="2" max="2" width="15.77734375" customWidth="1"/>
    <col min="3" max="3" width="17.44140625" style="16" hidden="1" customWidth="1"/>
    <col min="4" max="4" width="12.5546875" bestFit="1" customWidth="1"/>
    <col min="5" max="5" width="9.6640625" customWidth="1"/>
    <col min="6" max="6" width="12.21875" customWidth="1"/>
  </cols>
  <sheetData>
    <row r="1" spans="1:15" ht="36.6" x14ac:dyDescent="0.7">
      <c r="A1" s="18"/>
      <c r="B1" s="19" t="s">
        <v>137</v>
      </c>
      <c r="C1" s="19"/>
      <c r="D1" s="19"/>
      <c r="E1" s="19"/>
      <c r="F1" s="19"/>
      <c r="G1" s="19"/>
      <c r="H1" s="19"/>
      <c r="I1" s="19"/>
      <c r="J1" s="19"/>
      <c r="K1" s="19"/>
      <c r="L1" s="19"/>
      <c r="M1" s="19"/>
      <c r="N1" s="19"/>
      <c r="O1" s="19"/>
    </row>
    <row r="2" spans="1:15" x14ac:dyDescent="0.3">
      <c r="C2"/>
    </row>
    <row r="3" spans="1:15" x14ac:dyDescent="0.3">
      <c r="C3"/>
    </row>
    <row r="4" spans="1:15" x14ac:dyDescent="0.3">
      <c r="B4" s="65" t="s">
        <v>2</v>
      </c>
      <c r="C4" s="64" t="s">
        <v>117</v>
      </c>
      <c r="D4" s="39" t="s">
        <v>151</v>
      </c>
      <c r="J4" s="61"/>
      <c r="K4" s="62"/>
    </row>
    <row r="5" spans="1:15" hidden="1" x14ac:dyDescent="0.3">
      <c r="B5" s="33" t="s">
        <v>5</v>
      </c>
      <c r="C5" s="33" t="s">
        <v>118</v>
      </c>
      <c r="D5" s="38">
        <v>60270</v>
      </c>
      <c r="J5" s="33" t="s">
        <v>31</v>
      </c>
      <c r="K5" s="34">
        <v>140000</v>
      </c>
    </row>
    <row r="6" spans="1:15" hidden="1" x14ac:dyDescent="0.3">
      <c r="B6" s="1" t="s">
        <v>7</v>
      </c>
      <c r="C6" s="1" t="s">
        <v>119</v>
      </c>
      <c r="D6" s="13">
        <v>39627</v>
      </c>
      <c r="J6" s="1" t="s">
        <v>60</v>
      </c>
      <c r="K6" s="35">
        <v>140000</v>
      </c>
    </row>
    <row r="7" spans="1:15" hidden="1" x14ac:dyDescent="0.3">
      <c r="B7" s="33" t="s">
        <v>9</v>
      </c>
      <c r="C7" s="33" t="s">
        <v>120</v>
      </c>
      <c r="D7" s="38">
        <v>29726</v>
      </c>
    </row>
    <row r="8" spans="1:15" hidden="1" x14ac:dyDescent="0.3">
      <c r="B8" s="1" t="s">
        <v>73</v>
      </c>
      <c r="C8" s="1" t="s">
        <v>120</v>
      </c>
      <c r="D8" s="13">
        <v>93668</v>
      </c>
    </row>
    <row r="9" spans="1:15" hidden="1" x14ac:dyDescent="0.3">
      <c r="B9" s="33" t="s">
        <v>12</v>
      </c>
      <c r="C9" s="33" t="s">
        <v>119</v>
      </c>
      <c r="D9" s="38">
        <v>134000</v>
      </c>
    </row>
    <row r="10" spans="1:15" hidden="1" x14ac:dyDescent="0.3">
      <c r="B10" s="1" t="s">
        <v>14</v>
      </c>
      <c r="C10" s="1" t="s">
        <v>119</v>
      </c>
      <c r="D10" s="13">
        <v>34808</v>
      </c>
    </row>
    <row r="11" spans="1:15" hidden="1" x14ac:dyDescent="0.3">
      <c r="B11" s="33" t="s">
        <v>16</v>
      </c>
      <c r="C11" s="33" t="s">
        <v>120</v>
      </c>
      <c r="D11" s="38">
        <v>135000</v>
      </c>
    </row>
    <row r="12" spans="1:15" hidden="1" x14ac:dyDescent="0.3">
      <c r="B12" s="1" t="s">
        <v>18</v>
      </c>
      <c r="C12" s="1" t="s">
        <v>120</v>
      </c>
      <c r="D12" s="13">
        <v>45000</v>
      </c>
    </row>
    <row r="13" spans="1:15" hidden="1" x14ac:dyDescent="0.3">
      <c r="B13" s="33" t="s">
        <v>20</v>
      </c>
      <c r="C13" s="33" t="s">
        <v>120</v>
      </c>
      <c r="D13" s="38">
        <v>89500</v>
      </c>
    </row>
    <row r="14" spans="1:15" hidden="1" x14ac:dyDescent="0.3">
      <c r="B14" s="1" t="s">
        <v>22</v>
      </c>
      <c r="C14" s="1" t="s">
        <v>118</v>
      </c>
      <c r="D14" s="13">
        <v>21971</v>
      </c>
    </row>
    <row r="15" spans="1:15" hidden="1" x14ac:dyDescent="0.3">
      <c r="B15" s="33" t="s">
        <v>24</v>
      </c>
      <c r="C15" s="33" t="s">
        <v>118</v>
      </c>
      <c r="D15" s="38">
        <v>80000</v>
      </c>
    </row>
    <row r="16" spans="1:15" hidden="1" x14ac:dyDescent="0.3">
      <c r="B16" s="1" t="s">
        <v>26</v>
      </c>
      <c r="C16" s="1" t="s">
        <v>120</v>
      </c>
      <c r="D16" s="13">
        <v>45117</v>
      </c>
    </row>
    <row r="17" spans="2:4" hidden="1" x14ac:dyDescent="0.3">
      <c r="B17" s="33" t="s">
        <v>28</v>
      </c>
      <c r="C17" s="33" t="s">
        <v>119</v>
      </c>
      <c r="D17" s="38">
        <v>50545</v>
      </c>
    </row>
    <row r="18" spans="2:4" x14ac:dyDescent="0.3">
      <c r="B18" s="68" t="s">
        <v>31</v>
      </c>
      <c r="C18" s="1" t="s">
        <v>120</v>
      </c>
      <c r="D18" s="13">
        <v>140000</v>
      </c>
    </row>
    <row r="19" spans="2:4" hidden="1" x14ac:dyDescent="0.3">
      <c r="B19" s="33" t="s">
        <v>33</v>
      </c>
      <c r="C19" s="33" t="s">
        <v>119</v>
      </c>
      <c r="D19" s="38">
        <v>110000</v>
      </c>
    </row>
    <row r="20" spans="2:4" hidden="1" x14ac:dyDescent="0.3">
      <c r="B20" s="1" t="s">
        <v>35</v>
      </c>
      <c r="C20" s="1" t="s">
        <v>120</v>
      </c>
      <c r="D20" s="13">
        <v>68357</v>
      </c>
    </row>
    <row r="21" spans="2:4" hidden="1" x14ac:dyDescent="0.3">
      <c r="B21" s="33" t="s">
        <v>37</v>
      </c>
      <c r="C21" s="33" t="s">
        <v>118</v>
      </c>
      <c r="D21" s="38">
        <v>51800</v>
      </c>
    </row>
    <row r="22" spans="2:4" hidden="1" x14ac:dyDescent="0.3">
      <c r="B22" s="1" t="s">
        <v>39</v>
      </c>
      <c r="C22" s="1" t="s">
        <v>120</v>
      </c>
      <c r="D22" s="13">
        <v>97000</v>
      </c>
    </row>
    <row r="23" spans="2:4" hidden="1" x14ac:dyDescent="0.3">
      <c r="B23" s="33" t="s">
        <v>41</v>
      </c>
      <c r="C23" s="33" t="s">
        <v>120</v>
      </c>
      <c r="D23" s="38">
        <v>45000</v>
      </c>
    </row>
    <row r="24" spans="2:4" hidden="1" x14ac:dyDescent="0.3">
      <c r="B24" s="1" t="s">
        <v>44</v>
      </c>
      <c r="C24" s="1" t="s">
        <v>118</v>
      </c>
      <c r="D24" s="13">
        <v>89500</v>
      </c>
    </row>
    <row r="25" spans="2:4" hidden="1" x14ac:dyDescent="0.3">
      <c r="B25" s="33" t="s">
        <v>46</v>
      </c>
      <c r="C25" s="33" t="s">
        <v>120</v>
      </c>
      <c r="D25" s="38">
        <v>35971</v>
      </c>
    </row>
    <row r="26" spans="2:4" hidden="1" x14ac:dyDescent="0.3">
      <c r="B26" s="1" t="s">
        <v>48</v>
      </c>
      <c r="C26" s="1" t="s">
        <v>119</v>
      </c>
      <c r="D26" s="13">
        <v>80000</v>
      </c>
    </row>
    <row r="27" spans="2:4" hidden="1" x14ac:dyDescent="0.3">
      <c r="B27" s="33" t="s">
        <v>50</v>
      </c>
      <c r="C27" s="33" t="s">
        <v>120</v>
      </c>
      <c r="D27" s="38">
        <v>55117</v>
      </c>
    </row>
    <row r="28" spans="2:4" hidden="1" x14ac:dyDescent="0.3">
      <c r="B28" s="1" t="s">
        <v>52</v>
      </c>
      <c r="C28" s="1" t="s">
        <v>118</v>
      </c>
      <c r="D28" s="13">
        <v>58445</v>
      </c>
    </row>
    <row r="29" spans="2:4" hidden="1" x14ac:dyDescent="0.3">
      <c r="B29" s="33" t="s">
        <v>54</v>
      </c>
      <c r="C29" s="33" t="s">
        <v>120</v>
      </c>
      <c r="D29" s="38">
        <v>120000</v>
      </c>
    </row>
    <row r="30" spans="2:4" hidden="1" x14ac:dyDescent="0.3">
      <c r="B30" s="1" t="s">
        <v>56</v>
      </c>
      <c r="C30" s="1" t="s">
        <v>120</v>
      </c>
      <c r="D30" s="13">
        <v>45117</v>
      </c>
    </row>
    <row r="31" spans="2:4" hidden="1" x14ac:dyDescent="0.3">
      <c r="B31" s="33" t="s">
        <v>58</v>
      </c>
      <c r="C31" s="33" t="s">
        <v>119</v>
      </c>
      <c r="D31" s="38">
        <v>50545</v>
      </c>
    </row>
    <row r="32" spans="2:4" x14ac:dyDescent="0.3">
      <c r="B32" s="1" t="s">
        <v>60</v>
      </c>
      <c r="C32" s="1" t="s">
        <v>118</v>
      </c>
      <c r="D32" s="13">
        <v>140000</v>
      </c>
    </row>
    <row r="33" spans="2:4" hidden="1" x14ac:dyDescent="0.3">
      <c r="B33" s="33" t="s">
        <v>62</v>
      </c>
      <c r="C33" s="33" t="s">
        <v>120</v>
      </c>
      <c r="D33" s="38">
        <v>90000</v>
      </c>
    </row>
    <row r="34" spans="2:4" hidden="1" x14ac:dyDescent="0.3">
      <c r="B34" s="1" t="s">
        <v>64</v>
      </c>
      <c r="C34" s="1" t="s">
        <v>119</v>
      </c>
      <c r="D34" s="13">
        <v>88357</v>
      </c>
    </row>
    <row r="35" spans="2:4" hidden="1" x14ac:dyDescent="0.3">
      <c r="B35" s="33" t="s">
        <v>66</v>
      </c>
      <c r="C35" s="33" t="s">
        <v>120</v>
      </c>
      <c r="D35" s="38">
        <v>59200</v>
      </c>
    </row>
    <row r="36" spans="2:4" hidden="1" x14ac:dyDescent="0.3">
      <c r="B36" s="1" t="s">
        <v>71</v>
      </c>
      <c r="C36" s="1" t="s">
        <v>118</v>
      </c>
      <c r="D36" s="13">
        <v>97000</v>
      </c>
    </row>
    <row r="37" spans="2:4" hidden="1" x14ac:dyDescent="0.3">
      <c r="B37" s="33" t="s">
        <v>144</v>
      </c>
      <c r="C37" s="33" t="s">
        <v>120</v>
      </c>
      <c r="D37" s="38">
        <v>68357</v>
      </c>
    </row>
    <row r="38" spans="2:4" hidden="1" x14ac:dyDescent="0.3">
      <c r="B38" s="1" t="s">
        <v>75</v>
      </c>
      <c r="C38" s="1" t="s">
        <v>119</v>
      </c>
      <c r="D38" s="13">
        <v>51800</v>
      </c>
    </row>
    <row r="39" spans="2:4" hidden="1" x14ac:dyDescent="0.3">
      <c r="B39" s="33" t="s">
        <v>77</v>
      </c>
      <c r="C39" s="33" t="s">
        <v>120</v>
      </c>
      <c r="D39" s="38">
        <v>97000</v>
      </c>
    </row>
    <row r="40" spans="2:4" hidden="1" x14ac:dyDescent="0.3">
      <c r="B40" s="1" t="s">
        <v>79</v>
      </c>
      <c r="C40" s="1" t="s">
        <v>118</v>
      </c>
      <c r="D40" s="13">
        <v>45000</v>
      </c>
    </row>
    <row r="41" spans="2:4" hidden="1" x14ac:dyDescent="0.3">
      <c r="B41" s="33" t="s">
        <v>81</v>
      </c>
      <c r="C41" s="33" t="s">
        <v>120</v>
      </c>
      <c r="D41" s="38">
        <v>89500</v>
      </c>
    </row>
    <row r="42" spans="2:4" hidden="1" x14ac:dyDescent="0.3">
      <c r="B42" s="1" t="s">
        <v>83</v>
      </c>
      <c r="C42" s="1" t="s">
        <v>119</v>
      </c>
      <c r="D42" s="13">
        <v>35971</v>
      </c>
    </row>
    <row r="43" spans="2:4" hidden="1" x14ac:dyDescent="0.3">
      <c r="B43" s="33" t="s">
        <v>85</v>
      </c>
      <c r="C43" s="33" t="s">
        <v>119</v>
      </c>
      <c r="D43" s="38">
        <v>80000</v>
      </c>
    </row>
    <row r="44" spans="2:4" hidden="1" x14ac:dyDescent="0.3">
      <c r="B44" s="1" t="s">
        <v>87</v>
      </c>
      <c r="C44" s="1" t="s">
        <v>118</v>
      </c>
      <c r="D44" s="13">
        <v>55117</v>
      </c>
    </row>
    <row r="45" spans="2:4" hidden="1" x14ac:dyDescent="0.3">
      <c r="B45" s="33" t="s">
        <v>89</v>
      </c>
      <c r="C45" s="33" t="s">
        <v>120</v>
      </c>
      <c r="D45" s="38">
        <v>58445</v>
      </c>
    </row>
    <row r="46" spans="2:4" hidden="1" x14ac:dyDescent="0.3">
      <c r="B46" s="1" t="s">
        <v>91</v>
      </c>
      <c r="C46" s="1" t="s">
        <v>120</v>
      </c>
      <c r="D46" s="13">
        <v>120000</v>
      </c>
    </row>
    <row r="47" spans="2:4" hidden="1" x14ac:dyDescent="0.3">
      <c r="B47" s="33" t="s">
        <v>93</v>
      </c>
      <c r="C47" s="33" t="s">
        <v>119</v>
      </c>
      <c r="D47" s="38">
        <v>45450</v>
      </c>
    </row>
    <row r="48" spans="2:4" hidden="1" x14ac:dyDescent="0.3">
      <c r="B48" s="1" t="s">
        <v>95</v>
      </c>
      <c r="C48" s="1" t="s">
        <v>120</v>
      </c>
      <c r="D48" s="13">
        <v>89500</v>
      </c>
    </row>
    <row r="49" spans="2:4" hidden="1" x14ac:dyDescent="0.3">
      <c r="B49" s="33" t="s">
        <v>97</v>
      </c>
      <c r="C49" s="33" t="s">
        <v>118</v>
      </c>
      <c r="D49" s="38">
        <v>65971</v>
      </c>
    </row>
    <row r="50" spans="2:4" hidden="1" x14ac:dyDescent="0.3">
      <c r="B50" s="1" t="s">
        <v>99</v>
      </c>
      <c r="C50" s="1" t="s">
        <v>120</v>
      </c>
      <c r="D50" s="13">
        <v>80000</v>
      </c>
    </row>
    <row r="51" spans="2:4" hidden="1" x14ac:dyDescent="0.3">
      <c r="B51" s="33" t="s">
        <v>101</v>
      </c>
      <c r="C51" s="33" t="s">
        <v>119</v>
      </c>
      <c r="D51" s="38">
        <v>55117</v>
      </c>
    </row>
    <row r="52" spans="2:4" hidden="1" x14ac:dyDescent="0.3">
      <c r="B52" s="1" t="s">
        <v>103</v>
      </c>
      <c r="C52" s="1" t="s">
        <v>118</v>
      </c>
      <c r="D52" s="13">
        <v>60445</v>
      </c>
    </row>
    <row r="53" spans="2:4" hidden="1" x14ac:dyDescent="0.3">
      <c r="B53" s="33" t="s">
        <v>105</v>
      </c>
      <c r="C53" s="33" t="s">
        <v>120</v>
      </c>
      <c r="D53" s="38">
        <v>83117</v>
      </c>
    </row>
    <row r="54" spans="2:4" hidden="1" x14ac:dyDescent="0.3">
      <c r="B54" s="7" t="s">
        <v>107</v>
      </c>
      <c r="C54" s="7" t="s">
        <v>118</v>
      </c>
      <c r="D54" s="14">
        <v>58445</v>
      </c>
    </row>
    <row r="55" spans="2:4" x14ac:dyDescent="0.3">
      <c r="C55" s="63"/>
      <c r="D55" s="43"/>
    </row>
    <row r="56" spans="2:4" x14ac:dyDescent="0.3">
      <c r="C56" s="63"/>
      <c r="D56" s="43"/>
    </row>
    <row r="57" spans="2:4" x14ac:dyDescent="0.3">
      <c r="C57" s="63"/>
      <c r="D57" s="43"/>
    </row>
    <row r="58" spans="2:4" x14ac:dyDescent="0.3">
      <c r="C58" s="63"/>
      <c r="D58" s="43"/>
    </row>
    <row r="60" spans="2:4" x14ac:dyDescent="0.3">
      <c r="B60" t="s">
        <v>140</v>
      </c>
    </row>
  </sheetData>
  <conditionalFormatting sqref="D5:D58">
    <cfRule type="top10" dxfId="5" priority="13" bottom="1" rank="2"/>
    <cfRule type="top10" dxfId="4" priority="14" rank="2"/>
  </conditionalFormatting>
  <conditionalFormatting sqref="K5:K6">
    <cfRule type="top10" dxfId="3" priority="7" bottom="1" rank="2"/>
    <cfRule type="top10" dxfId="2" priority="8" rank="2"/>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60"/>
  <sheetViews>
    <sheetView workbookViewId="0">
      <selection activeCell="D58" sqref="D58"/>
    </sheetView>
  </sheetViews>
  <sheetFormatPr defaultRowHeight="14.4" x14ac:dyDescent="0.3"/>
  <cols>
    <col min="2" max="2" width="17.77734375" customWidth="1"/>
    <col min="3" max="3" width="12.77734375" customWidth="1"/>
    <col min="4" max="4" width="11.109375" bestFit="1" customWidth="1"/>
    <col min="6" max="6" width="14.109375" bestFit="1" customWidth="1"/>
  </cols>
  <sheetData>
    <row r="1" spans="1:18" ht="36.6" x14ac:dyDescent="0.7">
      <c r="A1" s="18"/>
      <c r="B1" s="19" t="s">
        <v>138</v>
      </c>
      <c r="C1" s="19"/>
      <c r="D1" s="19"/>
      <c r="E1" s="19"/>
      <c r="F1" s="19"/>
      <c r="G1" s="19"/>
      <c r="H1" s="19"/>
      <c r="I1" s="19"/>
      <c r="J1" s="19"/>
      <c r="K1" s="19"/>
      <c r="L1" s="19"/>
      <c r="M1" s="19"/>
      <c r="N1" s="19"/>
      <c r="O1" s="19"/>
      <c r="P1" s="19"/>
      <c r="Q1" s="19"/>
      <c r="R1" s="19"/>
    </row>
    <row r="3" spans="1:18" x14ac:dyDescent="0.3">
      <c r="B3" s="41" t="s">
        <v>2</v>
      </c>
      <c r="C3" s="41" t="s">
        <v>117</v>
      </c>
      <c r="D3" s="42" t="s">
        <v>151</v>
      </c>
    </row>
    <row r="4" spans="1:18" hidden="1" x14ac:dyDescent="0.3">
      <c r="B4" s="1" t="s">
        <v>5</v>
      </c>
      <c r="C4" s="1" t="s">
        <v>118</v>
      </c>
      <c r="D4" s="13">
        <v>60270</v>
      </c>
    </row>
    <row r="5" spans="1:18" hidden="1" x14ac:dyDescent="0.3">
      <c r="B5" s="1" t="s">
        <v>7</v>
      </c>
      <c r="C5" s="1" t="s">
        <v>119</v>
      </c>
      <c r="D5" s="13">
        <v>39627</v>
      </c>
    </row>
    <row r="6" spans="1:18" x14ac:dyDescent="0.3">
      <c r="B6" s="68" t="s">
        <v>9</v>
      </c>
      <c r="C6" s="68" t="s">
        <v>120</v>
      </c>
      <c r="D6" s="69">
        <v>29726</v>
      </c>
    </row>
    <row r="7" spans="1:18" hidden="1" x14ac:dyDescent="0.3">
      <c r="B7" s="1" t="s">
        <v>73</v>
      </c>
      <c r="C7" s="1" t="s">
        <v>120</v>
      </c>
      <c r="D7" s="13">
        <v>93668</v>
      </c>
    </row>
    <row r="8" spans="1:18" hidden="1" x14ac:dyDescent="0.3">
      <c r="B8" s="1" t="s">
        <v>12</v>
      </c>
      <c r="C8" s="1" t="s">
        <v>119</v>
      </c>
      <c r="D8" s="13">
        <v>134000</v>
      </c>
    </row>
    <row r="9" spans="1:18" hidden="1" x14ac:dyDescent="0.3">
      <c r="B9" s="1" t="s">
        <v>14</v>
      </c>
      <c r="C9" s="1" t="s">
        <v>119</v>
      </c>
      <c r="D9" s="13">
        <v>34808</v>
      </c>
    </row>
    <row r="10" spans="1:18" hidden="1" x14ac:dyDescent="0.3">
      <c r="B10" s="1" t="s">
        <v>16</v>
      </c>
      <c r="C10" s="1" t="s">
        <v>120</v>
      </c>
      <c r="D10" s="13">
        <v>135000</v>
      </c>
    </row>
    <row r="11" spans="1:18" hidden="1" x14ac:dyDescent="0.3">
      <c r="B11" s="1" t="s">
        <v>18</v>
      </c>
      <c r="C11" s="1" t="s">
        <v>120</v>
      </c>
      <c r="D11" s="13">
        <v>45000</v>
      </c>
    </row>
    <row r="12" spans="1:18" hidden="1" x14ac:dyDescent="0.3">
      <c r="B12" s="1" t="s">
        <v>20</v>
      </c>
      <c r="C12" s="1" t="s">
        <v>120</v>
      </c>
      <c r="D12" s="13">
        <v>89500</v>
      </c>
    </row>
    <row r="13" spans="1:18" x14ac:dyDescent="0.3">
      <c r="B13" s="68" t="s">
        <v>22</v>
      </c>
      <c r="C13" s="68" t="s">
        <v>118</v>
      </c>
      <c r="D13" s="69">
        <v>21971</v>
      </c>
    </row>
    <row r="14" spans="1:18" hidden="1" x14ac:dyDescent="0.3">
      <c r="B14" s="1" t="s">
        <v>24</v>
      </c>
      <c r="C14" s="1" t="s">
        <v>118</v>
      </c>
      <c r="D14" s="13">
        <v>80000</v>
      </c>
    </row>
    <row r="15" spans="1:18" hidden="1" x14ac:dyDescent="0.3">
      <c r="B15" s="1" t="s">
        <v>26</v>
      </c>
      <c r="C15" s="1" t="s">
        <v>120</v>
      </c>
      <c r="D15" s="13">
        <v>45117</v>
      </c>
    </row>
    <row r="16" spans="1:18" hidden="1" x14ac:dyDescent="0.3">
      <c r="B16" s="1" t="s">
        <v>28</v>
      </c>
      <c r="C16" s="1" t="s">
        <v>119</v>
      </c>
      <c r="D16" s="13">
        <v>50545</v>
      </c>
    </row>
    <row r="17" spans="2:4" hidden="1" x14ac:dyDescent="0.3">
      <c r="B17" s="1" t="s">
        <v>31</v>
      </c>
      <c r="C17" s="1" t="s">
        <v>120</v>
      </c>
      <c r="D17" s="36">
        <v>140000</v>
      </c>
    </row>
    <row r="18" spans="2:4" hidden="1" x14ac:dyDescent="0.3">
      <c r="B18" s="1" t="s">
        <v>33</v>
      </c>
      <c r="C18" s="1" t="s">
        <v>119</v>
      </c>
      <c r="D18" s="13">
        <v>110000</v>
      </c>
    </row>
    <row r="19" spans="2:4" hidden="1" x14ac:dyDescent="0.3">
      <c r="B19" s="1" t="s">
        <v>35</v>
      </c>
      <c r="C19" s="1" t="s">
        <v>120</v>
      </c>
      <c r="D19" s="13">
        <v>68357</v>
      </c>
    </row>
    <row r="20" spans="2:4" hidden="1" x14ac:dyDescent="0.3">
      <c r="B20" s="1" t="s">
        <v>37</v>
      </c>
      <c r="C20" s="1" t="s">
        <v>118</v>
      </c>
      <c r="D20" s="13">
        <v>51800</v>
      </c>
    </row>
    <row r="21" spans="2:4" hidden="1" x14ac:dyDescent="0.3">
      <c r="B21" s="1" t="s">
        <v>39</v>
      </c>
      <c r="C21" s="1" t="s">
        <v>120</v>
      </c>
      <c r="D21" s="13">
        <v>97000</v>
      </c>
    </row>
    <row r="22" spans="2:4" hidden="1" x14ac:dyDescent="0.3">
      <c r="B22" s="1" t="s">
        <v>41</v>
      </c>
      <c r="C22" s="1" t="s">
        <v>120</v>
      </c>
      <c r="D22" s="13">
        <v>45000</v>
      </c>
    </row>
    <row r="23" spans="2:4" hidden="1" x14ac:dyDescent="0.3">
      <c r="B23" s="1" t="s">
        <v>44</v>
      </c>
      <c r="C23" s="1" t="s">
        <v>118</v>
      </c>
      <c r="D23" s="13">
        <v>89500</v>
      </c>
    </row>
    <row r="24" spans="2:4" hidden="1" x14ac:dyDescent="0.3">
      <c r="B24" s="1" t="s">
        <v>46</v>
      </c>
      <c r="C24" s="1" t="s">
        <v>120</v>
      </c>
      <c r="D24" s="13">
        <v>35971</v>
      </c>
    </row>
    <row r="25" spans="2:4" hidden="1" x14ac:dyDescent="0.3">
      <c r="B25" s="1" t="s">
        <v>48</v>
      </c>
      <c r="C25" s="1" t="s">
        <v>119</v>
      </c>
      <c r="D25" s="13">
        <v>80000</v>
      </c>
    </row>
    <row r="26" spans="2:4" hidden="1" x14ac:dyDescent="0.3">
      <c r="B26" s="1" t="s">
        <v>50</v>
      </c>
      <c r="C26" s="1" t="s">
        <v>120</v>
      </c>
      <c r="D26" s="13">
        <v>55117</v>
      </c>
    </row>
    <row r="27" spans="2:4" hidden="1" x14ac:dyDescent="0.3">
      <c r="B27" s="1" t="s">
        <v>52</v>
      </c>
      <c r="C27" s="1" t="s">
        <v>118</v>
      </c>
      <c r="D27" s="13">
        <v>58445</v>
      </c>
    </row>
    <row r="28" spans="2:4" hidden="1" x14ac:dyDescent="0.3">
      <c r="B28" s="1" t="s">
        <v>54</v>
      </c>
      <c r="C28" s="1" t="s">
        <v>120</v>
      </c>
      <c r="D28" s="13">
        <v>120000</v>
      </c>
    </row>
    <row r="29" spans="2:4" hidden="1" x14ac:dyDescent="0.3">
      <c r="B29" s="1" t="s">
        <v>56</v>
      </c>
      <c r="C29" s="1" t="s">
        <v>120</v>
      </c>
      <c r="D29" s="13">
        <v>45117</v>
      </c>
    </row>
    <row r="30" spans="2:4" hidden="1" x14ac:dyDescent="0.3">
      <c r="B30" s="1" t="s">
        <v>58</v>
      </c>
      <c r="C30" s="1" t="s">
        <v>119</v>
      </c>
      <c r="D30" s="13">
        <v>50545</v>
      </c>
    </row>
    <row r="31" spans="2:4" hidden="1" x14ac:dyDescent="0.3">
      <c r="B31" s="1" t="s">
        <v>60</v>
      </c>
      <c r="C31" s="1" t="s">
        <v>118</v>
      </c>
      <c r="D31" s="36">
        <v>140000</v>
      </c>
    </row>
    <row r="32" spans="2:4" hidden="1" x14ac:dyDescent="0.3">
      <c r="B32" s="1" t="s">
        <v>62</v>
      </c>
      <c r="C32" s="1" t="s">
        <v>120</v>
      </c>
      <c r="D32" s="13">
        <v>90000</v>
      </c>
    </row>
    <row r="33" spans="2:4" hidden="1" x14ac:dyDescent="0.3">
      <c r="B33" s="1" t="s">
        <v>64</v>
      </c>
      <c r="C33" s="1" t="s">
        <v>119</v>
      </c>
      <c r="D33" s="13">
        <v>88357</v>
      </c>
    </row>
    <row r="34" spans="2:4" hidden="1" x14ac:dyDescent="0.3">
      <c r="B34" s="1" t="s">
        <v>66</v>
      </c>
      <c r="C34" s="1" t="s">
        <v>120</v>
      </c>
      <c r="D34" s="13">
        <v>59200</v>
      </c>
    </row>
    <row r="35" spans="2:4" hidden="1" x14ac:dyDescent="0.3">
      <c r="B35" s="1" t="s">
        <v>71</v>
      </c>
      <c r="C35" s="1" t="s">
        <v>118</v>
      </c>
      <c r="D35" s="13">
        <v>97000</v>
      </c>
    </row>
    <row r="36" spans="2:4" hidden="1" x14ac:dyDescent="0.3">
      <c r="B36" s="1" t="s">
        <v>144</v>
      </c>
      <c r="C36" s="1" t="s">
        <v>120</v>
      </c>
      <c r="D36" s="13">
        <v>68357</v>
      </c>
    </row>
    <row r="37" spans="2:4" hidden="1" x14ac:dyDescent="0.3">
      <c r="B37" s="1" t="s">
        <v>75</v>
      </c>
      <c r="C37" s="1" t="s">
        <v>119</v>
      </c>
      <c r="D37" s="13">
        <v>51800</v>
      </c>
    </row>
    <row r="38" spans="2:4" hidden="1" x14ac:dyDescent="0.3">
      <c r="B38" s="1" t="s">
        <v>77</v>
      </c>
      <c r="C38" s="1" t="s">
        <v>120</v>
      </c>
      <c r="D38" s="13">
        <v>97000</v>
      </c>
    </row>
    <row r="39" spans="2:4" hidden="1" x14ac:dyDescent="0.3">
      <c r="B39" s="1" t="s">
        <v>79</v>
      </c>
      <c r="C39" s="1" t="s">
        <v>118</v>
      </c>
      <c r="D39" s="13">
        <v>45000</v>
      </c>
    </row>
    <row r="40" spans="2:4" hidden="1" x14ac:dyDescent="0.3">
      <c r="B40" s="1" t="s">
        <v>81</v>
      </c>
      <c r="C40" s="1" t="s">
        <v>120</v>
      </c>
      <c r="D40" s="13">
        <v>89500</v>
      </c>
    </row>
    <row r="41" spans="2:4" hidden="1" x14ac:dyDescent="0.3">
      <c r="B41" s="1" t="s">
        <v>83</v>
      </c>
      <c r="C41" s="1" t="s">
        <v>119</v>
      </c>
      <c r="D41" s="13">
        <v>35971</v>
      </c>
    </row>
    <row r="42" spans="2:4" hidden="1" x14ac:dyDescent="0.3">
      <c r="B42" s="1" t="s">
        <v>85</v>
      </c>
      <c r="C42" s="1" t="s">
        <v>119</v>
      </c>
      <c r="D42" s="13">
        <v>80000</v>
      </c>
    </row>
    <row r="43" spans="2:4" hidden="1" x14ac:dyDescent="0.3">
      <c r="B43" s="1" t="s">
        <v>87</v>
      </c>
      <c r="C43" s="1" t="s">
        <v>118</v>
      </c>
      <c r="D43" s="13">
        <v>55117</v>
      </c>
    </row>
    <row r="44" spans="2:4" hidden="1" x14ac:dyDescent="0.3">
      <c r="B44" s="1" t="s">
        <v>89</v>
      </c>
      <c r="C44" s="1" t="s">
        <v>120</v>
      </c>
      <c r="D44" s="13">
        <v>58445</v>
      </c>
    </row>
    <row r="45" spans="2:4" hidden="1" x14ac:dyDescent="0.3">
      <c r="B45" s="1" t="s">
        <v>91</v>
      </c>
      <c r="C45" s="1" t="s">
        <v>120</v>
      </c>
      <c r="D45" s="13">
        <v>120000</v>
      </c>
    </row>
    <row r="46" spans="2:4" hidden="1" x14ac:dyDescent="0.3">
      <c r="B46" s="1" t="s">
        <v>93</v>
      </c>
      <c r="C46" s="1" t="s">
        <v>119</v>
      </c>
      <c r="D46" s="13">
        <v>45450</v>
      </c>
    </row>
    <row r="47" spans="2:4" hidden="1" x14ac:dyDescent="0.3">
      <c r="B47" s="1" t="s">
        <v>95</v>
      </c>
      <c r="C47" s="1" t="s">
        <v>120</v>
      </c>
      <c r="D47" s="13">
        <v>89500</v>
      </c>
    </row>
    <row r="48" spans="2:4" hidden="1" x14ac:dyDescent="0.3">
      <c r="B48" s="1" t="s">
        <v>97</v>
      </c>
      <c r="C48" s="1" t="s">
        <v>118</v>
      </c>
      <c r="D48" s="13">
        <v>65971</v>
      </c>
    </row>
    <row r="49" spans="1:4" hidden="1" x14ac:dyDescent="0.3">
      <c r="B49" s="1" t="s">
        <v>99</v>
      </c>
      <c r="C49" s="1" t="s">
        <v>120</v>
      </c>
      <c r="D49" s="13">
        <v>80000</v>
      </c>
    </row>
    <row r="50" spans="1:4" hidden="1" x14ac:dyDescent="0.3">
      <c r="B50" s="1" t="s">
        <v>101</v>
      </c>
      <c r="C50" s="1" t="s">
        <v>119</v>
      </c>
      <c r="D50" s="13">
        <v>55117</v>
      </c>
    </row>
    <row r="51" spans="1:4" hidden="1" x14ac:dyDescent="0.3">
      <c r="B51" s="1" t="s">
        <v>103</v>
      </c>
      <c r="C51" s="1" t="s">
        <v>118</v>
      </c>
      <c r="D51" s="13">
        <v>60445</v>
      </c>
    </row>
    <row r="52" spans="1:4" hidden="1" x14ac:dyDescent="0.3">
      <c r="B52" s="1" t="s">
        <v>105</v>
      </c>
      <c r="C52" s="1" t="s">
        <v>120</v>
      </c>
      <c r="D52" s="13">
        <v>83117</v>
      </c>
    </row>
    <row r="53" spans="1:4" hidden="1" x14ac:dyDescent="0.3">
      <c r="B53" s="7" t="s">
        <v>107</v>
      </c>
      <c r="C53" s="7" t="s">
        <v>118</v>
      </c>
      <c r="D53" s="14">
        <v>58445</v>
      </c>
    </row>
    <row r="55" spans="1:4" x14ac:dyDescent="0.3">
      <c r="B55" t="s">
        <v>156</v>
      </c>
    </row>
    <row r="60" spans="1:4" x14ac:dyDescent="0.3">
      <c r="A60" t="s">
        <v>141</v>
      </c>
    </row>
  </sheetData>
  <conditionalFormatting sqref="D4:D53">
    <cfRule type="top10" dxfId="1" priority="1" bottom="1" rank="2"/>
    <cfRule type="top10" dxfId="0" priority="2" rank="2"/>
  </conditionalFormatting>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DB0C-8F70-4F7C-A3D1-8A0F1AD171BC}">
  <dimension ref="A1:R57"/>
  <sheetViews>
    <sheetView workbookViewId="0">
      <selection activeCell="I4" sqref="I4"/>
    </sheetView>
  </sheetViews>
  <sheetFormatPr defaultRowHeight="14.4" x14ac:dyDescent="0.3"/>
  <cols>
    <col min="2" max="2" width="13.21875" customWidth="1"/>
    <col min="3" max="3" width="13.109375" customWidth="1"/>
    <col min="4" max="4" width="16.5546875" customWidth="1"/>
    <col min="5" max="5" width="11.109375" customWidth="1"/>
    <col min="6" max="6" width="14.109375" bestFit="1" customWidth="1"/>
    <col min="7" max="7" width="11.21875" style="58" customWidth="1"/>
    <col min="8" max="8" width="13.44140625" style="16" customWidth="1"/>
    <col min="10" max="10" width="12.109375" hidden="1" customWidth="1"/>
    <col min="11" max="11" width="10.21875" hidden="1" customWidth="1"/>
    <col min="12" max="12" width="16.77734375" hidden="1" customWidth="1"/>
    <col min="15" max="16" width="0" hidden="1" customWidth="1"/>
    <col min="17" max="17" width="17.109375" hidden="1" customWidth="1"/>
  </cols>
  <sheetData>
    <row r="1" spans="1:18" ht="36.6" x14ac:dyDescent="0.7">
      <c r="A1" s="18"/>
      <c r="B1" s="19" t="s">
        <v>157</v>
      </c>
      <c r="C1" s="19"/>
      <c r="D1" s="19"/>
      <c r="E1" s="19"/>
      <c r="F1" s="19"/>
      <c r="G1" s="55"/>
      <c r="H1" s="48"/>
      <c r="I1" s="19"/>
      <c r="J1" s="19"/>
      <c r="K1" s="19"/>
      <c r="L1" s="19"/>
      <c r="M1" s="19"/>
      <c r="N1" s="19"/>
      <c r="O1" s="19"/>
      <c r="P1" s="19"/>
      <c r="Q1" s="19"/>
      <c r="R1" s="19"/>
    </row>
    <row r="3" spans="1:18" x14ac:dyDescent="0.3">
      <c r="B3" s="4" t="s">
        <v>0</v>
      </c>
      <c r="C3" s="5" t="s">
        <v>1</v>
      </c>
      <c r="D3" s="5" t="s">
        <v>2</v>
      </c>
      <c r="E3" s="5" t="s">
        <v>117</v>
      </c>
      <c r="F3" s="12" t="s">
        <v>108</v>
      </c>
      <c r="G3" s="56" t="s">
        <v>68</v>
      </c>
      <c r="H3" s="49" t="s">
        <v>153</v>
      </c>
      <c r="I3" s="17"/>
      <c r="O3" s="4" t="s">
        <v>67</v>
      </c>
      <c r="P3" s="5" t="s">
        <v>68</v>
      </c>
      <c r="Q3" s="9" t="s">
        <v>69</v>
      </c>
    </row>
    <row r="4" spans="1:18" x14ac:dyDescent="0.3">
      <c r="B4" s="3" t="s">
        <v>3</v>
      </c>
      <c r="C4" s="1" t="s">
        <v>4</v>
      </c>
      <c r="D4" s="1" t="s">
        <v>5</v>
      </c>
      <c r="E4" s="1" t="s">
        <v>118</v>
      </c>
      <c r="F4" s="13">
        <v>60270</v>
      </c>
      <c r="G4" s="44">
        <v>0</v>
      </c>
      <c r="H4" s="50">
        <f>EMPData23[[#This Row],[Yearly Sal]]*EMPData23[[#This Row],[Bonus %]]</f>
        <v>0</v>
      </c>
      <c r="I4" s="17"/>
      <c r="O4" s="3" t="s">
        <v>152</v>
      </c>
      <c r="P4" s="2">
        <v>0.27</v>
      </c>
      <c r="Q4" s="8" t="s">
        <v>14</v>
      </c>
    </row>
    <row r="5" spans="1:18" x14ac:dyDescent="0.3">
      <c r="B5" s="3" t="s">
        <v>6</v>
      </c>
      <c r="C5" s="1" t="s">
        <v>4</v>
      </c>
      <c r="D5" s="1" t="s">
        <v>7</v>
      </c>
      <c r="E5" s="1" t="s">
        <v>119</v>
      </c>
      <c r="F5" s="13">
        <v>39627</v>
      </c>
      <c r="G5" s="45">
        <f>_xlfn.XLOOKUP(EMPData23[[#This Row],[Employee ID]],EmpBonus24[EmployeID],EmpBonus24[Bonus %])</f>
        <v>0.23</v>
      </c>
      <c r="H5" s="51">
        <f>EMPData23[[#This Row],[Yearly Sal]]*EMPData23[[#This Row],[Bonus %]]</f>
        <v>9114.2100000000009</v>
      </c>
      <c r="I5" s="17"/>
      <c r="O5" s="3" t="s">
        <v>47</v>
      </c>
      <c r="P5" s="2">
        <v>0.25</v>
      </c>
      <c r="Q5" s="8" t="s">
        <v>48</v>
      </c>
    </row>
    <row r="6" spans="1:18" x14ac:dyDescent="0.3">
      <c r="B6" s="3" t="s">
        <v>8</v>
      </c>
      <c r="C6" s="1" t="s">
        <v>4</v>
      </c>
      <c r="D6" s="1" t="s">
        <v>9</v>
      </c>
      <c r="E6" s="1" t="s">
        <v>120</v>
      </c>
      <c r="F6" s="13">
        <v>29726</v>
      </c>
      <c r="G6" s="45">
        <f>_xlfn.XLOOKUP(EMPData23[[#This Row],[Employee ID]],EmpBonus24[EmployeID],EmpBonus24[Bonus %])</f>
        <v>0.1</v>
      </c>
      <c r="H6" s="51">
        <f>EMPData23[[#This Row],[Yearly Sal]]*EMPData23[[#This Row],[Bonus %]]</f>
        <v>2972.6000000000004</v>
      </c>
      <c r="I6" s="17"/>
      <c r="O6" s="3" t="s">
        <v>51</v>
      </c>
      <c r="P6" s="2">
        <v>0.25</v>
      </c>
      <c r="Q6" s="8" t="s">
        <v>52</v>
      </c>
    </row>
    <row r="7" spans="1:18" x14ac:dyDescent="0.3">
      <c r="B7" s="3" t="s">
        <v>10</v>
      </c>
      <c r="C7" s="1" t="s">
        <v>4</v>
      </c>
      <c r="D7" s="1" t="s">
        <v>73</v>
      </c>
      <c r="E7" s="1" t="s">
        <v>120</v>
      </c>
      <c r="F7" s="13">
        <v>93668</v>
      </c>
      <c r="G7" s="45">
        <v>0</v>
      </c>
      <c r="H7" s="51">
        <f>EMPData23[[#This Row],[Yearly Sal]]*EMPData23[[#This Row],[Bonus %]]</f>
        <v>0</v>
      </c>
      <c r="I7" s="17"/>
      <c r="O7" s="3" t="s">
        <v>61</v>
      </c>
      <c r="P7" s="2">
        <v>0.25</v>
      </c>
      <c r="Q7" s="8" t="s">
        <v>62</v>
      </c>
    </row>
    <row r="8" spans="1:18" x14ac:dyDescent="0.3">
      <c r="B8" s="3" t="s">
        <v>11</v>
      </c>
      <c r="C8" s="1" t="s">
        <v>4</v>
      </c>
      <c r="D8" s="1" t="s">
        <v>12</v>
      </c>
      <c r="E8" s="1" t="s">
        <v>119</v>
      </c>
      <c r="F8" s="13">
        <v>134000</v>
      </c>
      <c r="G8" s="45">
        <f>_xlfn.XLOOKUP(EMPData23[[#This Row],[Employee ID]],EmpBonus24[EmployeID],EmpBonus24[Bonus %])</f>
        <v>0.08</v>
      </c>
      <c r="H8" s="51">
        <f>EMPData23[[#This Row],[Yearly Sal]]*EMPData23[[#This Row],[Bonus %]]</f>
        <v>10720</v>
      </c>
      <c r="I8" s="17"/>
      <c r="O8" s="3" t="s">
        <v>27</v>
      </c>
      <c r="P8" s="2">
        <v>0.25</v>
      </c>
      <c r="Q8" s="8" t="s">
        <v>28</v>
      </c>
    </row>
    <row r="9" spans="1:18" x14ac:dyDescent="0.3">
      <c r="B9" s="3" t="s">
        <v>13</v>
      </c>
      <c r="C9" s="1" t="s">
        <v>4</v>
      </c>
      <c r="D9" s="1" t="s">
        <v>14</v>
      </c>
      <c r="E9" s="1" t="s">
        <v>119</v>
      </c>
      <c r="F9" s="13">
        <v>34808</v>
      </c>
      <c r="G9" s="45">
        <v>0</v>
      </c>
      <c r="H9" s="51">
        <f>EMPData23[[#This Row],[Yearly Sal]]*EMPData23[[#This Row],[Bonus %]]</f>
        <v>0</v>
      </c>
      <c r="I9" s="17"/>
      <c r="O9" s="3" t="s">
        <v>42</v>
      </c>
      <c r="P9" s="2">
        <v>0.24</v>
      </c>
      <c r="Q9" s="8" t="s">
        <v>44</v>
      </c>
    </row>
    <row r="10" spans="1:18" x14ac:dyDescent="0.3">
      <c r="B10" s="3" t="s">
        <v>15</v>
      </c>
      <c r="C10" s="1" t="s">
        <v>4</v>
      </c>
      <c r="D10" s="1" t="s">
        <v>16</v>
      </c>
      <c r="E10" s="1" t="s">
        <v>120</v>
      </c>
      <c r="F10" s="13">
        <v>135000</v>
      </c>
      <c r="G10" s="45">
        <f>_xlfn.XLOOKUP(EMPData23[[#This Row],[Employee ID]],EmpBonus24[EmployeID],EmpBonus24[Bonus %])</f>
        <v>0.14000000000000001</v>
      </c>
      <c r="H10" s="51">
        <f>EMPData23[[#This Row],[Yearly Sal]]*EMPData23[[#This Row],[Bonus %]]</f>
        <v>18900</v>
      </c>
      <c r="I10" s="17"/>
      <c r="O10" s="3" t="s">
        <v>25</v>
      </c>
      <c r="P10" s="2">
        <v>0.24</v>
      </c>
      <c r="Q10" s="8" t="s">
        <v>26</v>
      </c>
    </row>
    <row r="11" spans="1:18" x14ac:dyDescent="0.3">
      <c r="B11" s="3" t="s">
        <v>17</v>
      </c>
      <c r="C11" s="1" t="s">
        <v>4</v>
      </c>
      <c r="D11" s="1" t="s">
        <v>18</v>
      </c>
      <c r="E11" s="1" t="s">
        <v>120</v>
      </c>
      <c r="F11" s="13">
        <v>45000</v>
      </c>
      <c r="G11" s="45">
        <f>_xlfn.XLOOKUP(EMPData23[[#This Row],[Employee ID]],EmpBonus24[EmployeID],EmpBonus24[Bonus %])</f>
        <v>0.09</v>
      </c>
      <c r="H11" s="51">
        <f>EMPData23[[#This Row],[Yearly Sal]]*EMPData23[[#This Row],[Bonus %]]</f>
        <v>4050</v>
      </c>
      <c r="I11" s="17"/>
      <c r="O11" s="3" t="s">
        <v>6</v>
      </c>
      <c r="P11" s="2">
        <v>0.23</v>
      </c>
      <c r="Q11" s="8" t="s">
        <v>7</v>
      </c>
    </row>
    <row r="12" spans="1:18" x14ac:dyDescent="0.3">
      <c r="B12" s="3" t="s">
        <v>19</v>
      </c>
      <c r="C12" s="1" t="s">
        <v>4</v>
      </c>
      <c r="D12" s="1" t="s">
        <v>20</v>
      </c>
      <c r="E12" s="1" t="s">
        <v>120</v>
      </c>
      <c r="F12" s="13">
        <v>89500</v>
      </c>
      <c r="G12" s="45">
        <f>_xlfn.XLOOKUP(EMPData23[[#This Row],[Employee ID]],EmpBonus24[EmployeID],EmpBonus24[Bonus %])</f>
        <v>0.06</v>
      </c>
      <c r="H12" s="51">
        <f>EMPData23[[#This Row],[Yearly Sal]]*EMPData23[[#This Row],[Bonus %]]</f>
        <v>5370</v>
      </c>
      <c r="I12" s="17"/>
      <c r="O12" s="3" t="s">
        <v>21</v>
      </c>
      <c r="P12" s="2">
        <v>0.23</v>
      </c>
      <c r="Q12" s="8" t="s">
        <v>22</v>
      </c>
    </row>
    <row r="13" spans="1:18" x14ac:dyDescent="0.3">
      <c r="B13" s="3" t="s">
        <v>21</v>
      </c>
      <c r="C13" s="1" t="s">
        <v>4</v>
      </c>
      <c r="D13" s="1" t="s">
        <v>22</v>
      </c>
      <c r="E13" s="1" t="s">
        <v>118</v>
      </c>
      <c r="F13" s="13">
        <v>21971</v>
      </c>
      <c r="G13" s="45">
        <f>_xlfn.XLOOKUP(EMPData23[[#This Row],[Employee ID]],EmpBonus24[EmployeID],EmpBonus24[Bonus %])</f>
        <v>0.23</v>
      </c>
      <c r="H13" s="51">
        <f>EMPData23[[#This Row],[Yearly Sal]]*EMPData23[[#This Row],[Bonus %]]</f>
        <v>5053.33</v>
      </c>
      <c r="I13" s="17"/>
      <c r="O13" s="3" t="s">
        <v>53</v>
      </c>
      <c r="P13" s="2">
        <v>0.21</v>
      </c>
      <c r="Q13" s="8" t="s">
        <v>54</v>
      </c>
    </row>
    <row r="14" spans="1:18" x14ac:dyDescent="0.3">
      <c r="B14" s="3" t="s">
        <v>23</v>
      </c>
      <c r="C14" s="1" t="s">
        <v>4</v>
      </c>
      <c r="D14" s="1" t="s">
        <v>24</v>
      </c>
      <c r="E14" s="1" t="s">
        <v>118</v>
      </c>
      <c r="F14" s="13">
        <v>80000</v>
      </c>
      <c r="G14" s="45">
        <f>_xlfn.XLOOKUP(EMPData23[[#This Row],[Employee ID]],EmpBonus24[EmployeID],EmpBonus24[Bonus %])</f>
        <v>0.06</v>
      </c>
      <c r="H14" s="51">
        <f>EMPData23[[#This Row],[Yearly Sal]]*EMPData23[[#This Row],[Bonus %]]</f>
        <v>4800</v>
      </c>
      <c r="I14" s="17"/>
      <c r="O14" s="3" t="s">
        <v>59</v>
      </c>
      <c r="P14" s="2">
        <v>0.2</v>
      </c>
      <c r="Q14" s="8" t="s">
        <v>60</v>
      </c>
    </row>
    <row r="15" spans="1:18" x14ac:dyDescent="0.3">
      <c r="B15" s="3" t="s">
        <v>25</v>
      </c>
      <c r="C15" s="1" t="s">
        <v>4</v>
      </c>
      <c r="D15" s="1" t="s">
        <v>26</v>
      </c>
      <c r="E15" s="1" t="s">
        <v>120</v>
      </c>
      <c r="F15" s="13">
        <v>45117</v>
      </c>
      <c r="G15" s="45">
        <f>_xlfn.XLOOKUP(EMPData23[[#This Row],[Employee ID]],EmpBonus24[EmployeID],EmpBonus24[Bonus %])</f>
        <v>0.24</v>
      </c>
      <c r="H15" s="51">
        <f>EMPData23[[#This Row],[Yearly Sal]]*EMPData23[[#This Row],[Bonus %]]</f>
        <v>10828.08</v>
      </c>
      <c r="I15" s="17"/>
      <c r="O15" s="3" t="s">
        <v>38</v>
      </c>
      <c r="P15" s="2">
        <v>0.19</v>
      </c>
      <c r="Q15" s="8" t="s">
        <v>39</v>
      </c>
    </row>
    <row r="16" spans="1:18" x14ac:dyDescent="0.3">
      <c r="B16" s="3" t="s">
        <v>27</v>
      </c>
      <c r="C16" s="1" t="s">
        <v>4</v>
      </c>
      <c r="D16" s="1" t="s">
        <v>28</v>
      </c>
      <c r="E16" s="1" t="s">
        <v>119</v>
      </c>
      <c r="F16" s="13">
        <v>50545</v>
      </c>
      <c r="G16" s="45">
        <f>_xlfn.XLOOKUP(EMPData23[[#This Row],[Employee ID]],EmpBonus24[EmployeID],EmpBonus24[Bonus %])</f>
        <v>0.25</v>
      </c>
      <c r="H16" s="51">
        <f>EMPData23[[#This Row],[Yearly Sal]]*EMPData23[[#This Row],[Bonus %]]</f>
        <v>12636.25</v>
      </c>
      <c r="I16" s="17"/>
      <c r="O16" s="3" t="s">
        <v>32</v>
      </c>
      <c r="P16" s="2">
        <v>0.18</v>
      </c>
      <c r="Q16" s="8" t="s">
        <v>33</v>
      </c>
    </row>
    <row r="17" spans="2:17" x14ac:dyDescent="0.3">
      <c r="B17" s="3" t="s">
        <v>29</v>
      </c>
      <c r="C17" s="1" t="s">
        <v>30</v>
      </c>
      <c r="D17" s="1" t="s">
        <v>31</v>
      </c>
      <c r="E17" s="1" t="s">
        <v>120</v>
      </c>
      <c r="F17" s="36">
        <v>140000</v>
      </c>
      <c r="G17" s="46">
        <f>_xlfn.XLOOKUP(EMPData23[[#This Row],[Employee ID]],EmpBonus24[EmployeID],EmpBonus24[Bonus %])</f>
        <v>0.1</v>
      </c>
      <c r="H17" s="52">
        <f>EMPData23[[#This Row],[Yearly Sal]]*EMPData23[[#This Row],[Bonus %]]</f>
        <v>14000</v>
      </c>
      <c r="I17" s="17"/>
      <c r="O17" s="3" t="s">
        <v>40</v>
      </c>
      <c r="P17" s="2">
        <v>0.18</v>
      </c>
      <c r="Q17" s="8" t="s">
        <v>41</v>
      </c>
    </row>
    <row r="18" spans="2:17" x14ac:dyDescent="0.3">
      <c r="B18" s="3" t="s">
        <v>32</v>
      </c>
      <c r="C18" s="1" t="s">
        <v>30</v>
      </c>
      <c r="D18" s="1" t="s">
        <v>33</v>
      </c>
      <c r="E18" s="1" t="s">
        <v>119</v>
      </c>
      <c r="F18" s="13">
        <v>110000</v>
      </c>
      <c r="G18" s="45">
        <f>_xlfn.XLOOKUP(EMPData23[[#This Row],[Employee ID]],EmpBonus24[EmployeID],EmpBonus24[Bonus %])</f>
        <v>0.18</v>
      </c>
      <c r="H18" s="51">
        <f>EMPData23[[#This Row],[Yearly Sal]]*EMPData23[[#This Row],[Bonus %]]</f>
        <v>19800</v>
      </c>
      <c r="I18" s="17"/>
      <c r="O18" s="3" t="s">
        <v>55</v>
      </c>
      <c r="P18" s="2">
        <v>0.17</v>
      </c>
      <c r="Q18" s="8" t="s">
        <v>56</v>
      </c>
    </row>
    <row r="19" spans="2:17" x14ac:dyDescent="0.3">
      <c r="B19" s="3" t="s">
        <v>34</v>
      </c>
      <c r="C19" s="1" t="s">
        <v>30</v>
      </c>
      <c r="D19" s="1" t="s">
        <v>35</v>
      </c>
      <c r="E19" s="1" t="s">
        <v>120</v>
      </c>
      <c r="F19" s="13">
        <v>68357</v>
      </c>
      <c r="G19" s="45">
        <v>0</v>
      </c>
      <c r="H19" s="51">
        <f>EMPData23[[#This Row],[Yearly Sal]]*EMPData23[[#This Row],[Bonus %]]</f>
        <v>0</v>
      </c>
      <c r="I19" s="17"/>
      <c r="O19" s="3" t="s">
        <v>45</v>
      </c>
      <c r="P19" s="2">
        <v>0.14000000000000001</v>
      </c>
      <c r="Q19" s="8" t="s">
        <v>46</v>
      </c>
    </row>
    <row r="20" spans="2:17" x14ac:dyDescent="0.3">
      <c r="B20" s="3" t="s">
        <v>36</v>
      </c>
      <c r="C20" s="1" t="s">
        <v>30</v>
      </c>
      <c r="D20" s="1" t="s">
        <v>37</v>
      </c>
      <c r="E20" s="1" t="s">
        <v>118</v>
      </c>
      <c r="F20" s="13">
        <v>51800</v>
      </c>
      <c r="G20" s="45">
        <f>_xlfn.XLOOKUP(EMPData23[[#This Row],[Employee ID]],EmpBonus24[EmployeID],EmpBonus24[Bonus %])</f>
        <v>0.09</v>
      </c>
      <c r="H20" s="51">
        <f>EMPData23[[#This Row],[Yearly Sal]]*EMPData23[[#This Row],[Bonus %]]</f>
        <v>4662</v>
      </c>
      <c r="I20" s="17"/>
      <c r="O20" s="3" t="s">
        <v>15</v>
      </c>
      <c r="P20" s="2">
        <v>0.14000000000000001</v>
      </c>
      <c r="Q20" s="8" t="s">
        <v>16</v>
      </c>
    </row>
    <row r="21" spans="2:17" x14ac:dyDescent="0.3">
      <c r="B21" s="3" t="s">
        <v>38</v>
      </c>
      <c r="C21" s="1" t="s">
        <v>30</v>
      </c>
      <c r="D21" s="1" t="s">
        <v>39</v>
      </c>
      <c r="E21" s="1" t="s">
        <v>120</v>
      </c>
      <c r="F21" s="13">
        <v>97000</v>
      </c>
      <c r="G21" s="45">
        <f>_xlfn.XLOOKUP(EMPData23[[#This Row],[Employee ID]],EmpBonus24[EmployeID],EmpBonus24[Bonus %])</f>
        <v>0.19</v>
      </c>
      <c r="H21" s="51">
        <f>EMPData23[[#This Row],[Yearly Sal]]*EMPData23[[#This Row],[Bonus %]]</f>
        <v>18430</v>
      </c>
      <c r="I21" s="17"/>
      <c r="O21" s="3" t="s">
        <v>8</v>
      </c>
      <c r="P21" s="2">
        <v>0.1</v>
      </c>
      <c r="Q21" s="8" t="s">
        <v>9</v>
      </c>
    </row>
    <row r="22" spans="2:17" x14ac:dyDescent="0.3">
      <c r="B22" s="3" t="s">
        <v>40</v>
      </c>
      <c r="C22" s="1" t="s">
        <v>30</v>
      </c>
      <c r="D22" s="1" t="s">
        <v>41</v>
      </c>
      <c r="E22" s="1" t="s">
        <v>120</v>
      </c>
      <c r="F22" s="13">
        <v>45000</v>
      </c>
      <c r="G22" s="45">
        <f>_xlfn.XLOOKUP(EMPData23[[#This Row],[Employee ID]],EmpBonus24[EmployeID],EmpBonus24[Bonus %])</f>
        <v>0.18</v>
      </c>
      <c r="H22" s="51">
        <f>EMPData23[[#This Row],[Yearly Sal]]*EMPData23[[#This Row],[Bonus %]]</f>
        <v>8100</v>
      </c>
      <c r="I22" s="17"/>
      <c r="O22" s="3" t="s">
        <v>29</v>
      </c>
      <c r="P22" s="2">
        <v>0.1</v>
      </c>
      <c r="Q22" s="8" t="s">
        <v>31</v>
      </c>
    </row>
    <row r="23" spans="2:17" x14ac:dyDescent="0.3">
      <c r="B23" s="3" t="s">
        <v>42</v>
      </c>
      <c r="C23" s="1" t="s">
        <v>43</v>
      </c>
      <c r="D23" s="1" t="s">
        <v>44</v>
      </c>
      <c r="E23" s="1" t="s">
        <v>118</v>
      </c>
      <c r="F23" s="13">
        <v>89500</v>
      </c>
      <c r="G23" s="45">
        <f>_xlfn.XLOOKUP(EMPData23[[#This Row],[Employee ID]],EmpBonus24[EmployeID],EmpBonus24[Bonus %])</f>
        <v>0.24</v>
      </c>
      <c r="H23" s="51">
        <f>EMPData23[[#This Row],[Yearly Sal]]*EMPData23[[#This Row],[Bonus %]]</f>
        <v>21480</v>
      </c>
      <c r="I23" s="17"/>
      <c r="O23" s="3" t="s">
        <v>36</v>
      </c>
      <c r="P23" s="2">
        <v>0.09</v>
      </c>
      <c r="Q23" s="8" t="s">
        <v>37</v>
      </c>
    </row>
    <row r="24" spans="2:17" x14ac:dyDescent="0.3">
      <c r="B24" s="3" t="s">
        <v>45</v>
      </c>
      <c r="C24" s="1" t="s">
        <v>43</v>
      </c>
      <c r="D24" s="1" t="s">
        <v>46</v>
      </c>
      <c r="E24" s="1" t="s">
        <v>120</v>
      </c>
      <c r="F24" s="13">
        <v>35971</v>
      </c>
      <c r="G24" s="45">
        <f>_xlfn.XLOOKUP(EMPData23[[#This Row],[Employee ID]],EmpBonus24[EmployeID],EmpBonus24[Bonus %])</f>
        <v>0.14000000000000001</v>
      </c>
      <c r="H24" s="51">
        <f>EMPData23[[#This Row],[Yearly Sal]]*EMPData23[[#This Row],[Bonus %]]</f>
        <v>5035.9400000000005</v>
      </c>
      <c r="I24" s="17"/>
      <c r="O24" s="3" t="s">
        <v>17</v>
      </c>
      <c r="P24" s="2">
        <v>0.09</v>
      </c>
      <c r="Q24" s="8" t="s">
        <v>18</v>
      </c>
    </row>
    <row r="25" spans="2:17" x14ac:dyDescent="0.3">
      <c r="B25" s="3" t="s">
        <v>47</v>
      </c>
      <c r="C25" s="1" t="s">
        <v>43</v>
      </c>
      <c r="D25" s="1" t="s">
        <v>48</v>
      </c>
      <c r="E25" s="1" t="s">
        <v>119</v>
      </c>
      <c r="F25" s="13">
        <v>80000</v>
      </c>
      <c r="G25" s="45">
        <f>_xlfn.XLOOKUP(EMPData23[[#This Row],[Employee ID]],EmpBonus24[EmployeID],EmpBonus24[Bonus %])</f>
        <v>0.25</v>
      </c>
      <c r="H25" s="51">
        <f>EMPData23[[#This Row],[Yearly Sal]]*EMPData23[[#This Row],[Bonus %]]</f>
        <v>20000</v>
      </c>
      <c r="I25" s="17"/>
      <c r="O25" s="3" t="s">
        <v>11</v>
      </c>
      <c r="P25" s="2">
        <v>0.08</v>
      </c>
      <c r="Q25" s="8" t="s">
        <v>12</v>
      </c>
    </row>
    <row r="26" spans="2:17" x14ac:dyDescent="0.3">
      <c r="B26" s="3" t="s">
        <v>49</v>
      </c>
      <c r="C26" s="1" t="s">
        <v>43</v>
      </c>
      <c r="D26" s="1" t="s">
        <v>50</v>
      </c>
      <c r="E26" s="1" t="s">
        <v>120</v>
      </c>
      <c r="F26" s="13">
        <v>55117</v>
      </c>
      <c r="G26" s="45">
        <v>0</v>
      </c>
      <c r="H26" s="51">
        <f>EMPData23[[#This Row],[Yearly Sal]]*EMPData23[[#This Row],[Bonus %]]</f>
        <v>0</v>
      </c>
      <c r="I26" s="17"/>
      <c r="O26" s="3" t="s">
        <v>19</v>
      </c>
      <c r="P26" s="2">
        <v>0.06</v>
      </c>
      <c r="Q26" s="8" t="s">
        <v>20</v>
      </c>
    </row>
    <row r="27" spans="2:17" x14ac:dyDescent="0.3">
      <c r="B27" s="3" t="s">
        <v>51</v>
      </c>
      <c r="C27" s="1" t="s">
        <v>43</v>
      </c>
      <c r="D27" s="1" t="s">
        <v>52</v>
      </c>
      <c r="E27" s="1" t="s">
        <v>118</v>
      </c>
      <c r="F27" s="13">
        <v>58445</v>
      </c>
      <c r="G27" s="45">
        <f>_xlfn.XLOOKUP(EMPData23[[#This Row],[Employee ID]],EmpBonus24[EmployeID],EmpBonus24[Bonus %])</f>
        <v>0.25</v>
      </c>
      <c r="H27" s="51">
        <f>EMPData23[[#This Row],[Yearly Sal]]*EMPData23[[#This Row],[Bonus %]]</f>
        <v>14611.25</v>
      </c>
      <c r="I27" s="17"/>
      <c r="O27" s="3" t="s">
        <v>23</v>
      </c>
      <c r="P27" s="2">
        <v>0.06</v>
      </c>
      <c r="Q27" s="8" t="s">
        <v>24</v>
      </c>
    </row>
    <row r="28" spans="2:17" x14ac:dyDescent="0.3">
      <c r="B28" s="3" t="s">
        <v>53</v>
      </c>
      <c r="C28" s="1" t="s">
        <v>43</v>
      </c>
      <c r="D28" s="1" t="s">
        <v>54</v>
      </c>
      <c r="E28" s="1" t="s">
        <v>120</v>
      </c>
      <c r="F28" s="13">
        <v>120000</v>
      </c>
      <c r="G28" s="45">
        <f>_xlfn.XLOOKUP(EMPData23[[#This Row],[Employee ID]],EmpBonus24[EmployeID],EmpBonus24[Bonus %])</f>
        <v>0.21</v>
      </c>
      <c r="H28" s="51">
        <f>EMPData23[[#This Row],[Yearly Sal]]*EMPData23[[#This Row],[Bonus %]]</f>
        <v>25200</v>
      </c>
      <c r="I28" s="17"/>
      <c r="O28" s="3" t="s">
        <v>65</v>
      </c>
      <c r="P28" s="2">
        <v>0.06</v>
      </c>
      <c r="Q28" s="8" t="s">
        <v>66</v>
      </c>
    </row>
    <row r="29" spans="2:17" x14ac:dyDescent="0.3">
      <c r="B29" s="3" t="s">
        <v>55</v>
      </c>
      <c r="C29" s="1" t="s">
        <v>43</v>
      </c>
      <c r="D29" s="1" t="s">
        <v>56</v>
      </c>
      <c r="E29" s="1" t="s">
        <v>120</v>
      </c>
      <c r="F29" s="13">
        <v>45117</v>
      </c>
      <c r="G29" s="45">
        <f>_xlfn.XLOOKUP(EMPData23[[#This Row],[Employee ID]],EmpBonus24[EmployeID],EmpBonus24[Bonus %])</f>
        <v>0.17</v>
      </c>
      <c r="H29" s="51">
        <f>EMPData23[[#This Row],[Yearly Sal]]*EMPData23[[#This Row],[Bonus %]]</f>
        <v>7669.89</v>
      </c>
      <c r="I29" s="17"/>
      <c r="O29" s="3" t="s">
        <v>70</v>
      </c>
      <c r="P29" s="2">
        <v>0.15</v>
      </c>
      <c r="Q29" s="8" t="s">
        <v>71</v>
      </c>
    </row>
    <row r="30" spans="2:17" x14ac:dyDescent="0.3">
      <c r="B30" s="3" t="s">
        <v>57</v>
      </c>
      <c r="C30" s="1" t="s">
        <v>43</v>
      </c>
      <c r="D30" s="1" t="s">
        <v>58</v>
      </c>
      <c r="E30" s="1" t="s">
        <v>119</v>
      </c>
      <c r="F30" s="13">
        <v>50545</v>
      </c>
      <c r="G30" s="45">
        <v>0</v>
      </c>
      <c r="H30" s="51">
        <f>EMPData23[[#This Row],[Yearly Sal]]*EMPData23[[#This Row],[Bonus %]]</f>
        <v>0</v>
      </c>
      <c r="I30" s="17"/>
      <c r="O30" s="3" t="s">
        <v>72</v>
      </c>
      <c r="P30" s="2">
        <v>0.15</v>
      </c>
      <c r="Q30" s="8" t="s">
        <v>73</v>
      </c>
    </row>
    <row r="31" spans="2:17" x14ac:dyDescent="0.3">
      <c r="B31" s="3" t="s">
        <v>59</v>
      </c>
      <c r="C31" s="1" t="s">
        <v>43</v>
      </c>
      <c r="D31" s="1" t="s">
        <v>60</v>
      </c>
      <c r="E31" s="1" t="s">
        <v>118</v>
      </c>
      <c r="F31" s="36">
        <v>140000</v>
      </c>
      <c r="G31" s="46">
        <f>_xlfn.XLOOKUP(EMPData23[[#This Row],[Employee ID]],EmpBonus24[EmployeID],EmpBonus24[Bonus %])</f>
        <v>0.2</v>
      </c>
      <c r="H31" s="52">
        <f>EMPData23[[#This Row],[Yearly Sal]]*EMPData23[[#This Row],[Bonus %]]</f>
        <v>28000</v>
      </c>
      <c r="I31" s="17"/>
      <c r="O31" s="3" t="s">
        <v>74</v>
      </c>
      <c r="P31" s="2">
        <v>0.19</v>
      </c>
      <c r="Q31" s="8" t="s">
        <v>75</v>
      </c>
    </row>
    <row r="32" spans="2:17" x14ac:dyDescent="0.3">
      <c r="B32" s="3" t="s">
        <v>61</v>
      </c>
      <c r="C32" s="1" t="s">
        <v>43</v>
      </c>
      <c r="D32" s="1" t="s">
        <v>62</v>
      </c>
      <c r="E32" s="1" t="s">
        <v>120</v>
      </c>
      <c r="F32" s="13">
        <v>90000</v>
      </c>
      <c r="G32" s="45">
        <f>_xlfn.XLOOKUP(EMPData23[[#This Row],[Employee ID]],EmpBonus24[EmployeID],EmpBonus24[Bonus %])</f>
        <v>0.25</v>
      </c>
      <c r="H32" s="51">
        <f>EMPData23[[#This Row],[Yearly Sal]]*EMPData23[[#This Row],[Bonus %]]</f>
        <v>22500</v>
      </c>
      <c r="I32" s="17"/>
      <c r="O32" s="3" t="s">
        <v>76</v>
      </c>
      <c r="P32" s="2">
        <v>0.18</v>
      </c>
      <c r="Q32" s="8" t="s">
        <v>77</v>
      </c>
    </row>
    <row r="33" spans="2:17" x14ac:dyDescent="0.3">
      <c r="B33" s="3" t="s">
        <v>63</v>
      </c>
      <c r="C33" s="1" t="s">
        <v>43</v>
      </c>
      <c r="D33" s="1" t="s">
        <v>64</v>
      </c>
      <c r="E33" s="1" t="s">
        <v>119</v>
      </c>
      <c r="F33" s="13">
        <v>88357</v>
      </c>
      <c r="G33" s="45">
        <v>0</v>
      </c>
      <c r="H33" s="51">
        <f>EMPData23[[#This Row],[Yearly Sal]]*EMPData23[[#This Row],[Bonus %]]</f>
        <v>0</v>
      </c>
      <c r="I33" s="17"/>
      <c r="O33" s="3" t="s">
        <v>78</v>
      </c>
      <c r="P33" s="2">
        <v>0.18</v>
      </c>
      <c r="Q33" s="8" t="s">
        <v>79</v>
      </c>
    </row>
    <row r="34" spans="2:17" x14ac:dyDescent="0.3">
      <c r="B34" s="3" t="s">
        <v>65</v>
      </c>
      <c r="C34" s="1" t="s">
        <v>43</v>
      </c>
      <c r="D34" s="1" t="s">
        <v>66</v>
      </c>
      <c r="E34" s="1" t="s">
        <v>120</v>
      </c>
      <c r="F34" s="13">
        <v>59200</v>
      </c>
      <c r="G34" s="45">
        <f>_xlfn.XLOOKUP(EMPData23[[#This Row],[Employee ID]],EmpBonus24[EmployeID],EmpBonus24[Bonus %])</f>
        <v>0.06</v>
      </c>
      <c r="H34" s="51">
        <f>EMPData23[[#This Row],[Yearly Sal]]*EMPData23[[#This Row],[Bonus %]]</f>
        <v>3552</v>
      </c>
      <c r="I34" s="17"/>
      <c r="O34" s="3" t="s">
        <v>80</v>
      </c>
      <c r="P34" s="2">
        <v>0.21</v>
      </c>
      <c r="Q34" s="8" t="s">
        <v>81</v>
      </c>
    </row>
    <row r="35" spans="2:17" x14ac:dyDescent="0.3">
      <c r="B35" s="3" t="s">
        <v>70</v>
      </c>
      <c r="C35" s="1" t="s">
        <v>43</v>
      </c>
      <c r="D35" s="1" t="s">
        <v>71</v>
      </c>
      <c r="E35" s="1" t="s">
        <v>118</v>
      </c>
      <c r="F35" s="13">
        <v>97000</v>
      </c>
      <c r="G35" s="45">
        <f>_xlfn.XLOOKUP(EMPData23[[#This Row],[Employee ID]],EmpBonus24[EmployeID],EmpBonus24[Bonus %])</f>
        <v>0.15</v>
      </c>
      <c r="H35" s="51">
        <f>EMPData23[[#This Row],[Yearly Sal]]*EMPData23[[#This Row],[Bonus %]]</f>
        <v>14550</v>
      </c>
      <c r="I35" s="17"/>
      <c r="O35" s="3" t="s">
        <v>82</v>
      </c>
      <c r="P35" s="2">
        <v>0.14000000000000001</v>
      </c>
      <c r="Q35" s="8" t="s">
        <v>83</v>
      </c>
    </row>
    <row r="36" spans="2:17" x14ac:dyDescent="0.3">
      <c r="B36" s="3" t="s">
        <v>72</v>
      </c>
      <c r="C36" s="1" t="s">
        <v>43</v>
      </c>
      <c r="D36" s="1" t="s">
        <v>144</v>
      </c>
      <c r="E36" s="1" t="s">
        <v>120</v>
      </c>
      <c r="F36" s="13">
        <v>68357</v>
      </c>
      <c r="G36" s="45">
        <f>_xlfn.XLOOKUP(EMPData23[[#This Row],[Employee ID]],EmpBonus24[EmployeID],EmpBonus24[Bonus %])</f>
        <v>0.15</v>
      </c>
      <c r="H36" s="51">
        <f>EMPData23[[#This Row],[Yearly Sal]]*EMPData23[[#This Row],[Bonus %]]</f>
        <v>10253.549999999999</v>
      </c>
      <c r="I36" s="17"/>
      <c r="O36" s="3" t="s">
        <v>84</v>
      </c>
      <c r="P36" s="2">
        <v>0.16</v>
      </c>
      <c r="Q36" s="8" t="s">
        <v>85</v>
      </c>
    </row>
    <row r="37" spans="2:17" x14ac:dyDescent="0.3">
      <c r="B37" s="3" t="s">
        <v>74</v>
      </c>
      <c r="C37" s="1" t="s">
        <v>43</v>
      </c>
      <c r="D37" s="1" t="s">
        <v>75</v>
      </c>
      <c r="E37" s="1" t="s">
        <v>119</v>
      </c>
      <c r="F37" s="13">
        <v>51800</v>
      </c>
      <c r="G37" s="45">
        <f>_xlfn.XLOOKUP(EMPData23[[#This Row],[Employee ID]],EmpBonus24[EmployeID],EmpBonus24[Bonus %])</f>
        <v>0.19</v>
      </c>
      <c r="H37" s="51">
        <f>EMPData23[[#This Row],[Yearly Sal]]*EMPData23[[#This Row],[Bonus %]]</f>
        <v>9842</v>
      </c>
      <c r="I37" s="17"/>
      <c r="O37" s="3" t="s">
        <v>86</v>
      </c>
      <c r="P37" s="2">
        <v>0.14000000000000001</v>
      </c>
      <c r="Q37" s="8" t="s">
        <v>87</v>
      </c>
    </row>
    <row r="38" spans="2:17" x14ac:dyDescent="0.3">
      <c r="B38" s="3" t="s">
        <v>76</v>
      </c>
      <c r="C38" s="1" t="s">
        <v>43</v>
      </c>
      <c r="D38" s="1" t="s">
        <v>77</v>
      </c>
      <c r="E38" s="1" t="s">
        <v>120</v>
      </c>
      <c r="F38" s="13">
        <v>97000</v>
      </c>
      <c r="G38" s="45">
        <f>_xlfn.XLOOKUP(EMPData23[[#This Row],[Employee ID]],EmpBonus24[EmployeID],EmpBonus24[Bonus %])</f>
        <v>0.18</v>
      </c>
      <c r="H38" s="51">
        <f>EMPData23[[#This Row],[Yearly Sal]]*EMPData23[[#This Row],[Bonus %]]</f>
        <v>17460</v>
      </c>
      <c r="I38" s="17"/>
      <c r="O38" s="3" t="s">
        <v>88</v>
      </c>
      <c r="P38" s="2">
        <v>0.22</v>
      </c>
      <c r="Q38" s="8" t="s">
        <v>89</v>
      </c>
    </row>
    <row r="39" spans="2:17" x14ac:dyDescent="0.3">
      <c r="B39" s="3" t="s">
        <v>78</v>
      </c>
      <c r="C39" s="1" t="s">
        <v>43</v>
      </c>
      <c r="D39" s="1" t="s">
        <v>79</v>
      </c>
      <c r="E39" s="1" t="s">
        <v>118</v>
      </c>
      <c r="F39" s="13">
        <v>45000</v>
      </c>
      <c r="G39" s="45">
        <f>_xlfn.XLOOKUP(EMPData23[[#This Row],[Employee ID]],EmpBonus24[EmployeID],EmpBonus24[Bonus %])</f>
        <v>0.18</v>
      </c>
      <c r="H39" s="51">
        <f>EMPData23[[#This Row],[Yearly Sal]]*EMPData23[[#This Row],[Bonus %]]</f>
        <v>8100</v>
      </c>
      <c r="I39" s="17"/>
      <c r="O39" s="3" t="s">
        <v>90</v>
      </c>
      <c r="P39" s="2">
        <v>0.13</v>
      </c>
      <c r="Q39" s="8" t="s">
        <v>91</v>
      </c>
    </row>
    <row r="40" spans="2:17" x14ac:dyDescent="0.3">
      <c r="B40" s="3" t="s">
        <v>80</v>
      </c>
      <c r="C40" s="1" t="s">
        <v>30</v>
      </c>
      <c r="D40" s="1" t="s">
        <v>81</v>
      </c>
      <c r="E40" s="1" t="s">
        <v>120</v>
      </c>
      <c r="F40" s="13">
        <v>89500</v>
      </c>
      <c r="G40" s="45">
        <f>_xlfn.XLOOKUP(EMPData23[[#This Row],[Employee ID]],EmpBonus24[EmployeID],EmpBonus24[Bonus %])</f>
        <v>0.21</v>
      </c>
      <c r="H40" s="51">
        <f>EMPData23[[#This Row],[Yearly Sal]]*EMPData23[[#This Row],[Bonus %]]</f>
        <v>18795</v>
      </c>
      <c r="I40" s="17"/>
      <c r="O40" s="3" t="s">
        <v>92</v>
      </c>
      <c r="P40" s="2">
        <v>0.16</v>
      </c>
      <c r="Q40" s="8" t="s">
        <v>93</v>
      </c>
    </row>
    <row r="41" spans="2:17" x14ac:dyDescent="0.3">
      <c r="B41" s="3" t="s">
        <v>82</v>
      </c>
      <c r="C41" s="1" t="s">
        <v>30</v>
      </c>
      <c r="D41" s="1" t="s">
        <v>83</v>
      </c>
      <c r="E41" s="1" t="s">
        <v>119</v>
      </c>
      <c r="F41" s="13">
        <v>35971</v>
      </c>
      <c r="G41" s="45">
        <f>_xlfn.XLOOKUP(EMPData23[[#This Row],[Employee ID]],EmpBonus24[EmployeID],EmpBonus24[Bonus %])</f>
        <v>0.14000000000000001</v>
      </c>
      <c r="H41" s="51">
        <f>EMPData23[[#This Row],[Yearly Sal]]*EMPData23[[#This Row],[Bonus %]]</f>
        <v>5035.9400000000005</v>
      </c>
      <c r="I41" s="17"/>
      <c r="O41" s="3" t="s">
        <v>94</v>
      </c>
      <c r="P41" s="2">
        <v>0.09</v>
      </c>
      <c r="Q41" s="8" t="s">
        <v>95</v>
      </c>
    </row>
    <row r="42" spans="2:17" x14ac:dyDescent="0.3">
      <c r="B42" s="3" t="s">
        <v>84</v>
      </c>
      <c r="C42" s="1" t="s">
        <v>30</v>
      </c>
      <c r="D42" s="1" t="s">
        <v>85</v>
      </c>
      <c r="E42" s="1" t="s">
        <v>119</v>
      </c>
      <c r="F42" s="13">
        <v>80000</v>
      </c>
      <c r="G42" s="45">
        <f>_xlfn.XLOOKUP(EMPData23[[#This Row],[Employee ID]],EmpBonus24[EmployeID],EmpBonus24[Bonus %])</f>
        <v>0.16</v>
      </c>
      <c r="H42" s="51">
        <f>EMPData23[[#This Row],[Yearly Sal]]*EMPData23[[#This Row],[Bonus %]]</f>
        <v>12800</v>
      </c>
      <c r="I42" s="17"/>
      <c r="O42" s="3" t="s">
        <v>96</v>
      </c>
      <c r="P42" s="2">
        <v>0.1</v>
      </c>
      <c r="Q42" s="8" t="s">
        <v>97</v>
      </c>
    </row>
    <row r="43" spans="2:17" x14ac:dyDescent="0.3">
      <c r="B43" s="3" t="s">
        <v>86</v>
      </c>
      <c r="C43" s="1" t="s">
        <v>30</v>
      </c>
      <c r="D43" s="1" t="s">
        <v>87</v>
      </c>
      <c r="E43" s="1" t="s">
        <v>118</v>
      </c>
      <c r="F43" s="13">
        <v>55117</v>
      </c>
      <c r="G43" s="45">
        <f>_xlfn.XLOOKUP(EMPData23[[#This Row],[Employee ID]],EmpBonus24[EmployeID],EmpBonus24[Bonus %])</f>
        <v>0.14000000000000001</v>
      </c>
      <c r="H43" s="51">
        <f>EMPData23[[#This Row],[Yearly Sal]]*EMPData23[[#This Row],[Bonus %]]</f>
        <v>7716.380000000001</v>
      </c>
      <c r="I43" s="17"/>
      <c r="O43" s="3" t="s">
        <v>98</v>
      </c>
      <c r="P43" s="2">
        <v>0.18</v>
      </c>
      <c r="Q43" s="8" t="s">
        <v>99</v>
      </c>
    </row>
    <row r="44" spans="2:17" x14ac:dyDescent="0.3">
      <c r="B44" s="3" t="s">
        <v>88</v>
      </c>
      <c r="C44" s="1" t="s">
        <v>4</v>
      </c>
      <c r="D44" s="1" t="s">
        <v>89</v>
      </c>
      <c r="E44" s="1" t="s">
        <v>120</v>
      </c>
      <c r="F44" s="13">
        <v>58445</v>
      </c>
      <c r="G44" s="45">
        <f>_xlfn.XLOOKUP(EMPData23[[#This Row],[Employee ID]],EmpBonus24[EmployeID],EmpBonus24[Bonus %])</f>
        <v>0.22</v>
      </c>
      <c r="H44" s="51">
        <f>EMPData23[[#This Row],[Yearly Sal]]*EMPData23[[#This Row],[Bonus %]]</f>
        <v>12857.9</v>
      </c>
      <c r="I44" s="17"/>
      <c r="O44" s="3" t="s">
        <v>100</v>
      </c>
      <c r="P44" s="2">
        <v>0.13</v>
      </c>
      <c r="Q44" s="8" t="s">
        <v>101</v>
      </c>
    </row>
    <row r="45" spans="2:17" x14ac:dyDescent="0.3">
      <c r="B45" s="3" t="s">
        <v>90</v>
      </c>
      <c r="C45" s="1" t="s">
        <v>4</v>
      </c>
      <c r="D45" s="1" t="s">
        <v>91</v>
      </c>
      <c r="E45" s="1" t="s">
        <v>120</v>
      </c>
      <c r="F45" s="13">
        <v>120000</v>
      </c>
      <c r="G45" s="45">
        <f>_xlfn.XLOOKUP(EMPData23[[#This Row],[Employee ID]],EmpBonus24[EmployeID],EmpBonus24[Bonus %])</f>
        <v>0.13</v>
      </c>
      <c r="H45" s="51">
        <f>EMPData23[[#This Row],[Yearly Sal]]*EMPData23[[#This Row],[Bonus %]]</f>
        <v>15600</v>
      </c>
      <c r="I45" s="17"/>
      <c r="O45" s="3" t="s">
        <v>102</v>
      </c>
      <c r="P45" s="2">
        <v>0.19</v>
      </c>
      <c r="Q45" s="8" t="s">
        <v>103</v>
      </c>
    </row>
    <row r="46" spans="2:17" x14ac:dyDescent="0.3">
      <c r="B46" s="3" t="s">
        <v>92</v>
      </c>
      <c r="C46" s="1" t="s">
        <v>30</v>
      </c>
      <c r="D46" s="1" t="s">
        <v>93</v>
      </c>
      <c r="E46" s="1" t="s">
        <v>119</v>
      </c>
      <c r="F46" s="13">
        <v>45450</v>
      </c>
      <c r="G46" s="45">
        <f>_xlfn.XLOOKUP(EMPData23[[#This Row],[Employee ID]],EmpBonus24[EmployeID],EmpBonus24[Bonus %])</f>
        <v>0.16</v>
      </c>
      <c r="H46" s="51">
        <f>EMPData23[[#This Row],[Yearly Sal]]*EMPData23[[#This Row],[Bonus %]]</f>
        <v>7272</v>
      </c>
      <c r="I46" s="17"/>
      <c r="O46" s="3" t="s">
        <v>104</v>
      </c>
      <c r="P46" s="2">
        <v>0.2</v>
      </c>
      <c r="Q46" s="8" t="s">
        <v>105</v>
      </c>
    </row>
    <row r="47" spans="2:17" x14ac:dyDescent="0.3">
      <c r="B47" s="3" t="s">
        <v>94</v>
      </c>
      <c r="C47" s="1" t="s">
        <v>30</v>
      </c>
      <c r="D47" s="1" t="s">
        <v>95</v>
      </c>
      <c r="E47" s="1" t="s">
        <v>120</v>
      </c>
      <c r="F47" s="13">
        <v>89500</v>
      </c>
      <c r="G47" s="45">
        <f>_xlfn.XLOOKUP(EMPData23[[#This Row],[Employee ID]],EmpBonus24[EmployeID],EmpBonus24[Bonus %])</f>
        <v>0.09</v>
      </c>
      <c r="H47" s="51">
        <f>EMPData23[[#This Row],[Yearly Sal]]*EMPData23[[#This Row],[Bonus %]]</f>
        <v>8055</v>
      </c>
      <c r="I47" s="17"/>
      <c r="O47" s="6" t="s">
        <v>106</v>
      </c>
      <c r="P47" s="10">
        <v>0.11</v>
      </c>
      <c r="Q47" s="11" t="s">
        <v>107</v>
      </c>
    </row>
    <row r="48" spans="2:17" x14ac:dyDescent="0.3">
      <c r="B48" s="3" t="s">
        <v>96</v>
      </c>
      <c r="C48" s="1" t="s">
        <v>30</v>
      </c>
      <c r="D48" s="1" t="s">
        <v>97</v>
      </c>
      <c r="E48" s="1" t="s">
        <v>118</v>
      </c>
      <c r="F48" s="13">
        <v>65971</v>
      </c>
      <c r="G48" s="45">
        <f>_xlfn.XLOOKUP(EMPData23[[#This Row],[Employee ID]],EmpBonus24[EmployeID],EmpBonus24[Bonus %])</f>
        <v>0.1</v>
      </c>
      <c r="H48" s="51">
        <f>EMPData23[[#This Row],[Yearly Sal]]*EMPData23[[#This Row],[Bonus %]]</f>
        <v>6597.1</v>
      </c>
      <c r="I48" s="17"/>
    </row>
    <row r="49" spans="2:9" x14ac:dyDescent="0.3">
      <c r="B49" s="3" t="s">
        <v>98</v>
      </c>
      <c r="C49" s="1" t="s">
        <v>30</v>
      </c>
      <c r="D49" s="1" t="s">
        <v>99</v>
      </c>
      <c r="E49" s="1" t="s">
        <v>120</v>
      </c>
      <c r="F49" s="13">
        <v>80000</v>
      </c>
      <c r="G49" s="45">
        <f>_xlfn.XLOOKUP(EMPData23[[#This Row],[Employee ID]],EmpBonus24[EmployeID],EmpBonus24[Bonus %])</f>
        <v>0.18</v>
      </c>
      <c r="H49" s="51">
        <f>EMPData23[[#This Row],[Yearly Sal]]*EMPData23[[#This Row],[Bonus %]]</f>
        <v>14400</v>
      </c>
      <c r="I49" s="17"/>
    </row>
    <row r="50" spans="2:9" x14ac:dyDescent="0.3">
      <c r="B50" s="3" t="s">
        <v>100</v>
      </c>
      <c r="C50" s="1" t="s">
        <v>4</v>
      </c>
      <c r="D50" s="1" t="s">
        <v>101</v>
      </c>
      <c r="E50" s="1" t="s">
        <v>119</v>
      </c>
      <c r="F50" s="13">
        <v>55117</v>
      </c>
      <c r="G50" s="45">
        <f>_xlfn.XLOOKUP(EMPData23[[#This Row],[Employee ID]],EmpBonus24[EmployeID],EmpBonus24[Bonus %])</f>
        <v>0.13</v>
      </c>
      <c r="H50" s="51">
        <f>EMPData23[[#This Row],[Yearly Sal]]*EMPData23[[#This Row],[Bonus %]]</f>
        <v>7165.21</v>
      </c>
      <c r="I50" s="17"/>
    </row>
    <row r="51" spans="2:9" x14ac:dyDescent="0.3">
      <c r="B51" s="3" t="s">
        <v>102</v>
      </c>
      <c r="C51" s="1" t="s">
        <v>4</v>
      </c>
      <c r="D51" s="1" t="s">
        <v>103</v>
      </c>
      <c r="E51" s="1" t="s">
        <v>118</v>
      </c>
      <c r="F51" s="13">
        <v>60445</v>
      </c>
      <c r="G51" s="45">
        <f>_xlfn.XLOOKUP(EMPData23[[#This Row],[Employee ID]],EmpBonus24[EmployeID],EmpBonus24[Bonus %])</f>
        <v>0.19</v>
      </c>
      <c r="H51" s="51">
        <f>EMPData23[[#This Row],[Yearly Sal]]*EMPData23[[#This Row],[Bonus %]]</f>
        <v>11484.55</v>
      </c>
      <c r="I51" s="17"/>
    </row>
    <row r="52" spans="2:9" x14ac:dyDescent="0.3">
      <c r="B52" s="3" t="s">
        <v>104</v>
      </c>
      <c r="C52" s="1" t="s">
        <v>4</v>
      </c>
      <c r="D52" s="1" t="s">
        <v>105</v>
      </c>
      <c r="E52" s="1" t="s">
        <v>120</v>
      </c>
      <c r="F52" s="13">
        <v>83117</v>
      </c>
      <c r="G52" s="45">
        <f>_xlfn.XLOOKUP(EMPData23[[#This Row],[Employee ID]],EmpBonus24[EmployeID],EmpBonus24[Bonus %])</f>
        <v>0.2</v>
      </c>
      <c r="H52" s="51">
        <f>EMPData23[[#This Row],[Yearly Sal]]*EMPData23[[#This Row],[Bonus %]]</f>
        <v>16623.400000000001</v>
      </c>
      <c r="I52" s="17"/>
    </row>
    <row r="53" spans="2:9" x14ac:dyDescent="0.3">
      <c r="B53" s="6" t="s">
        <v>106</v>
      </c>
      <c r="C53" s="7" t="s">
        <v>4</v>
      </c>
      <c r="D53" s="7" t="s">
        <v>107</v>
      </c>
      <c r="E53" s="7" t="s">
        <v>118</v>
      </c>
      <c r="F53" s="14">
        <v>58445</v>
      </c>
      <c r="G53" s="47">
        <f>_xlfn.XLOOKUP(EMPData23[[#This Row],[Employee ID]],EmpBonus24[EmployeID],EmpBonus24[Bonus %])</f>
        <v>0.11</v>
      </c>
      <c r="H53" s="53">
        <f>EMPData23[[#This Row],[Yearly Sal]]*EMPData23[[#This Row],[Bonus %]]</f>
        <v>6428.95</v>
      </c>
      <c r="I53" s="17"/>
    </row>
    <row r="54" spans="2:9" x14ac:dyDescent="0.3">
      <c r="B54" s="6" t="s">
        <v>128</v>
      </c>
      <c r="C54" s="7"/>
      <c r="D54" s="7"/>
      <c r="E54" s="7"/>
      <c r="F54" s="20">
        <f>SUBTOTAL(109,EMPData23[Yearly Sal])</f>
        <v>3619876</v>
      </c>
      <c r="G54" s="57"/>
      <c r="H54" s="54"/>
      <c r="I54" s="17"/>
    </row>
    <row r="57" spans="2:9" x14ac:dyDescent="0.3">
      <c r="B57" t="s">
        <v>141</v>
      </c>
    </row>
  </sheetData>
  <phoneticPr fontId="8" type="noConversion"/>
  <pageMargins left="0.7" right="0.7" top="0.75" bottom="0.75" header="0.3" footer="0.3"/>
  <pageSetup orientation="portrait" verticalDpi="300" r:id="rId1"/>
  <ignoredErrors>
    <ignoredError sqref="G4 G7 G9 G19 G26 G30 G33" calculatedColumn="1"/>
  </ignoredErrors>
  <drawing r:id="rId2"/>
  <tableParts count="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941C-6CAB-4D0C-945F-BFE34BBAC510}">
  <dimension ref="A1:R57"/>
  <sheetViews>
    <sheetView tabSelected="1" workbookViewId="0">
      <selection activeCell="G26" sqref="G26"/>
    </sheetView>
  </sheetViews>
  <sheetFormatPr defaultRowHeight="14.4" x14ac:dyDescent="0.3"/>
  <cols>
    <col min="2" max="2" width="16.21875" bestFit="1" customWidth="1"/>
    <col min="3" max="3" width="16.33203125" style="40" customWidth="1"/>
  </cols>
  <sheetData>
    <row r="1" spans="1:18" ht="36.6" x14ac:dyDescent="0.7">
      <c r="A1" s="18"/>
      <c r="B1" s="19" t="s">
        <v>129</v>
      </c>
      <c r="C1" s="48"/>
      <c r="D1" s="19"/>
      <c r="E1" s="19"/>
      <c r="F1" s="19"/>
      <c r="G1" s="19"/>
      <c r="H1" s="19"/>
      <c r="I1" s="19"/>
      <c r="J1" s="19"/>
      <c r="K1" s="19"/>
      <c r="L1" s="19"/>
      <c r="M1" s="19"/>
      <c r="N1" s="19"/>
      <c r="O1" s="19"/>
      <c r="P1" s="19"/>
      <c r="Q1" s="19"/>
      <c r="R1" s="19"/>
    </row>
    <row r="3" spans="1:18" x14ac:dyDescent="0.3">
      <c r="B3" s="59" t="s">
        <v>69</v>
      </c>
      <c r="C3" s="22" t="s">
        <v>154</v>
      </c>
    </row>
    <row r="4" spans="1:18" x14ac:dyDescent="0.3">
      <c r="B4" s="60" t="s">
        <v>33</v>
      </c>
      <c r="C4" s="22">
        <v>19800</v>
      </c>
    </row>
    <row r="5" spans="1:18" x14ac:dyDescent="0.3">
      <c r="B5" s="60" t="s">
        <v>37</v>
      </c>
      <c r="C5" s="22">
        <v>4662</v>
      </c>
    </row>
    <row r="6" spans="1:18" x14ac:dyDescent="0.3">
      <c r="B6" s="60" t="s">
        <v>71</v>
      </c>
      <c r="C6" s="22">
        <v>14550</v>
      </c>
    </row>
    <row r="7" spans="1:18" x14ac:dyDescent="0.3">
      <c r="B7" s="60" t="s">
        <v>56</v>
      </c>
      <c r="C7" s="22">
        <v>7669.89</v>
      </c>
    </row>
    <row r="8" spans="1:18" x14ac:dyDescent="0.3">
      <c r="B8" s="60" t="s">
        <v>26</v>
      </c>
      <c r="C8" s="22">
        <v>10828.08</v>
      </c>
    </row>
    <row r="9" spans="1:18" x14ac:dyDescent="0.3">
      <c r="B9" s="60" t="s">
        <v>97</v>
      </c>
      <c r="C9" s="22">
        <v>6597.1</v>
      </c>
    </row>
    <row r="10" spans="1:18" x14ac:dyDescent="0.3">
      <c r="B10" s="60" t="s">
        <v>39</v>
      </c>
      <c r="C10" s="22">
        <v>18430</v>
      </c>
    </row>
    <row r="11" spans="1:18" x14ac:dyDescent="0.3">
      <c r="B11" s="60" t="s">
        <v>54</v>
      </c>
      <c r="C11" s="22">
        <v>25200</v>
      </c>
    </row>
    <row r="12" spans="1:18" x14ac:dyDescent="0.3">
      <c r="B12" s="60" t="s">
        <v>60</v>
      </c>
      <c r="C12" s="22">
        <v>28000</v>
      </c>
    </row>
    <row r="13" spans="1:18" x14ac:dyDescent="0.3">
      <c r="B13" s="60" t="s">
        <v>50</v>
      </c>
      <c r="C13" s="22">
        <v>0</v>
      </c>
    </row>
    <row r="14" spans="1:18" x14ac:dyDescent="0.3">
      <c r="B14" s="60" t="s">
        <v>58</v>
      </c>
      <c r="C14" s="22">
        <v>0</v>
      </c>
    </row>
    <row r="15" spans="1:18" x14ac:dyDescent="0.3">
      <c r="B15" s="60" t="s">
        <v>101</v>
      </c>
      <c r="C15" s="22">
        <v>7165.21</v>
      </c>
    </row>
    <row r="16" spans="1:18" x14ac:dyDescent="0.3">
      <c r="B16" s="60" t="s">
        <v>18</v>
      </c>
      <c r="C16" s="22">
        <v>4050</v>
      </c>
    </row>
    <row r="17" spans="2:3" x14ac:dyDescent="0.3">
      <c r="B17" s="60" t="s">
        <v>44</v>
      </c>
      <c r="C17" s="22">
        <v>21480</v>
      </c>
    </row>
    <row r="18" spans="2:3" x14ac:dyDescent="0.3">
      <c r="B18" s="60" t="s">
        <v>83</v>
      </c>
      <c r="C18" s="22">
        <v>5035.9400000000005</v>
      </c>
    </row>
    <row r="19" spans="2:3" x14ac:dyDescent="0.3">
      <c r="B19" s="60" t="s">
        <v>89</v>
      </c>
      <c r="C19" s="22">
        <v>12857.9</v>
      </c>
    </row>
    <row r="20" spans="2:3" x14ac:dyDescent="0.3">
      <c r="B20" s="60" t="s">
        <v>5</v>
      </c>
      <c r="C20" s="22">
        <v>0</v>
      </c>
    </row>
    <row r="21" spans="2:3" x14ac:dyDescent="0.3">
      <c r="B21" s="60" t="s">
        <v>77</v>
      </c>
      <c r="C21" s="22">
        <v>17460</v>
      </c>
    </row>
    <row r="22" spans="2:3" x14ac:dyDescent="0.3">
      <c r="B22" s="60" t="s">
        <v>85</v>
      </c>
      <c r="C22" s="22">
        <v>12800</v>
      </c>
    </row>
    <row r="23" spans="2:3" x14ac:dyDescent="0.3">
      <c r="B23" s="60" t="s">
        <v>87</v>
      </c>
      <c r="C23" s="22">
        <v>7716.380000000001</v>
      </c>
    </row>
    <row r="24" spans="2:3" x14ac:dyDescent="0.3">
      <c r="B24" s="60" t="s">
        <v>79</v>
      </c>
      <c r="C24" s="22">
        <v>8100</v>
      </c>
    </row>
    <row r="25" spans="2:3" x14ac:dyDescent="0.3">
      <c r="B25" s="60" t="s">
        <v>12</v>
      </c>
      <c r="C25" s="22">
        <v>10720</v>
      </c>
    </row>
    <row r="26" spans="2:3" x14ac:dyDescent="0.3">
      <c r="B26" s="60" t="s">
        <v>105</v>
      </c>
      <c r="C26" s="22">
        <v>16623.400000000001</v>
      </c>
    </row>
    <row r="27" spans="2:3" x14ac:dyDescent="0.3">
      <c r="B27" s="60" t="s">
        <v>66</v>
      </c>
      <c r="C27" s="22">
        <v>3552</v>
      </c>
    </row>
    <row r="28" spans="2:3" x14ac:dyDescent="0.3">
      <c r="B28" s="60" t="s">
        <v>95</v>
      </c>
      <c r="C28" s="22">
        <v>8055</v>
      </c>
    </row>
    <row r="29" spans="2:3" x14ac:dyDescent="0.3">
      <c r="B29" s="60" t="s">
        <v>28</v>
      </c>
      <c r="C29" s="22">
        <v>12636.25</v>
      </c>
    </row>
    <row r="30" spans="2:3" x14ac:dyDescent="0.3">
      <c r="B30" s="60" t="s">
        <v>75</v>
      </c>
      <c r="C30" s="22">
        <v>9842</v>
      </c>
    </row>
    <row r="31" spans="2:3" x14ac:dyDescent="0.3">
      <c r="B31" s="60" t="s">
        <v>41</v>
      </c>
      <c r="C31" s="22">
        <v>8100</v>
      </c>
    </row>
    <row r="32" spans="2:3" x14ac:dyDescent="0.3">
      <c r="B32" s="60" t="s">
        <v>31</v>
      </c>
      <c r="C32" s="22">
        <v>14000</v>
      </c>
    </row>
    <row r="33" spans="2:3" x14ac:dyDescent="0.3">
      <c r="B33" s="60" t="s">
        <v>9</v>
      </c>
      <c r="C33" s="22">
        <v>2972.6000000000004</v>
      </c>
    </row>
    <row r="34" spans="2:3" x14ac:dyDescent="0.3">
      <c r="B34" s="60" t="s">
        <v>52</v>
      </c>
      <c r="C34" s="22">
        <v>14611.25</v>
      </c>
    </row>
    <row r="35" spans="2:3" x14ac:dyDescent="0.3">
      <c r="B35" s="60" t="s">
        <v>16</v>
      </c>
      <c r="C35" s="22">
        <v>18900</v>
      </c>
    </row>
    <row r="36" spans="2:3" x14ac:dyDescent="0.3">
      <c r="B36" s="60" t="s">
        <v>22</v>
      </c>
      <c r="C36" s="22">
        <v>5053.33</v>
      </c>
    </row>
    <row r="37" spans="2:3" x14ac:dyDescent="0.3">
      <c r="B37" s="60" t="s">
        <v>46</v>
      </c>
      <c r="C37" s="22">
        <v>5035.9400000000005</v>
      </c>
    </row>
    <row r="38" spans="2:3" x14ac:dyDescent="0.3">
      <c r="B38" s="60" t="s">
        <v>64</v>
      </c>
      <c r="C38" s="22">
        <v>0</v>
      </c>
    </row>
    <row r="39" spans="2:3" x14ac:dyDescent="0.3">
      <c r="B39" s="60" t="s">
        <v>35</v>
      </c>
      <c r="C39" s="22">
        <v>0</v>
      </c>
    </row>
    <row r="40" spans="2:3" x14ac:dyDescent="0.3">
      <c r="B40" s="60" t="s">
        <v>62</v>
      </c>
      <c r="C40" s="22">
        <v>22500</v>
      </c>
    </row>
    <row r="41" spans="2:3" x14ac:dyDescent="0.3">
      <c r="B41" s="60" t="s">
        <v>7</v>
      </c>
      <c r="C41" s="22">
        <v>9114.2100000000009</v>
      </c>
    </row>
    <row r="42" spans="2:3" x14ac:dyDescent="0.3">
      <c r="B42" s="60" t="s">
        <v>48</v>
      </c>
      <c r="C42" s="22">
        <v>20000</v>
      </c>
    </row>
    <row r="43" spans="2:3" x14ac:dyDescent="0.3">
      <c r="B43" s="60" t="s">
        <v>103</v>
      </c>
      <c r="C43" s="22">
        <v>11484.55</v>
      </c>
    </row>
    <row r="44" spans="2:3" x14ac:dyDescent="0.3">
      <c r="B44" s="60" t="s">
        <v>107</v>
      </c>
      <c r="C44" s="22">
        <v>6428.95</v>
      </c>
    </row>
    <row r="45" spans="2:3" x14ac:dyDescent="0.3">
      <c r="B45" s="60" t="s">
        <v>81</v>
      </c>
      <c r="C45" s="22">
        <v>18795</v>
      </c>
    </row>
    <row r="46" spans="2:3" x14ac:dyDescent="0.3">
      <c r="B46" s="60" t="s">
        <v>99</v>
      </c>
      <c r="C46" s="22">
        <v>14400</v>
      </c>
    </row>
    <row r="47" spans="2:3" x14ac:dyDescent="0.3">
      <c r="B47" s="60" t="s">
        <v>93</v>
      </c>
      <c r="C47" s="22">
        <v>7272</v>
      </c>
    </row>
    <row r="48" spans="2:3" x14ac:dyDescent="0.3">
      <c r="B48" s="60" t="s">
        <v>91</v>
      </c>
      <c r="C48" s="22">
        <v>15600</v>
      </c>
    </row>
    <row r="49" spans="1:3" x14ac:dyDescent="0.3">
      <c r="B49" s="60" t="s">
        <v>14</v>
      </c>
      <c r="C49" s="22">
        <v>0</v>
      </c>
    </row>
    <row r="50" spans="1:3" x14ac:dyDescent="0.3">
      <c r="B50" s="60" t="s">
        <v>144</v>
      </c>
      <c r="C50" s="22">
        <v>10253.549999999999</v>
      </c>
    </row>
    <row r="51" spans="1:3" x14ac:dyDescent="0.3">
      <c r="B51" s="60" t="s">
        <v>73</v>
      </c>
      <c r="C51" s="22">
        <v>0</v>
      </c>
    </row>
    <row r="52" spans="1:3" x14ac:dyDescent="0.3">
      <c r="B52" s="60" t="s">
        <v>20</v>
      </c>
      <c r="C52" s="22">
        <v>5370</v>
      </c>
    </row>
    <row r="53" spans="1:3" x14ac:dyDescent="0.3">
      <c r="B53" s="60" t="s">
        <v>24</v>
      </c>
      <c r="C53" s="22">
        <v>4800</v>
      </c>
    </row>
    <row r="54" spans="1:3" x14ac:dyDescent="0.3">
      <c r="B54" s="60" t="s">
        <v>149</v>
      </c>
      <c r="C54" s="22">
        <v>508522.53</v>
      </c>
    </row>
    <row r="57" spans="1:3" x14ac:dyDescent="0.3">
      <c r="A57" t="s">
        <v>142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Master</vt:lpstr>
      <vt:lpstr>1</vt:lpstr>
      <vt:lpstr>2.a</vt:lpstr>
      <vt:lpstr>2.b</vt:lpstr>
      <vt:lpstr>3.a</vt:lpstr>
      <vt:lpstr>3.b</vt:lpstr>
      <vt:lpstr>4.a</vt:lpstr>
      <vt:lpstr>4.b</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vindhya meda</cp:lastModifiedBy>
  <dcterms:created xsi:type="dcterms:W3CDTF">2022-04-18T02:07:21Z</dcterms:created>
  <dcterms:modified xsi:type="dcterms:W3CDTF">2024-10-24T03:47:32Z</dcterms:modified>
</cp:coreProperties>
</file>