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cc26f259fdb666e/Desktop/"/>
    </mc:Choice>
  </mc:AlternateContent>
  <xr:revisionPtr revIDLastSave="107" documentId="8_{9E962112-17D1-42E6-B3C5-9497ADF159D8}" xr6:coauthVersionLast="47" xr6:coauthVersionMax="47" xr10:uidLastSave="{38503C90-5D9B-42E6-A13D-A3F557D747EB}"/>
  <bookViews>
    <workbookView xWindow="-110" yWindow="-110" windowWidth="19420" windowHeight="10300" activeTab="1" xr2:uid="{00000000-000D-0000-FFFF-FFFF00000000}"/>
  </bookViews>
  <sheets>
    <sheet name="Scenario Summary" sheetId="6" r:id="rId1"/>
    <sheet name="Inventory Management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1" l="1"/>
  <c r="F2" i="1" s="1"/>
  <c r="T3" i="1"/>
  <c r="T4" i="1" s="1"/>
  <c r="D2" i="1"/>
  <c r="U3" i="1" l="1"/>
  <c r="E23" i="1"/>
  <c r="T5" i="1"/>
  <c r="E12" i="1"/>
  <c r="E4" i="1"/>
  <c r="U2" i="1"/>
  <c r="U4" i="1" l="1"/>
  <c r="T6" i="1"/>
  <c r="U5" i="1" l="1"/>
  <c r="T7" i="1"/>
  <c r="U6" i="1" s="1"/>
  <c r="E17" i="1"/>
  <c r="E25" i="1"/>
  <c r="E5" i="1"/>
  <c r="E15" i="1"/>
  <c r="E24" i="1"/>
  <c r="E16" i="1"/>
  <c r="E7" i="1"/>
  <c r="E13" i="1"/>
  <c r="E9" i="1"/>
  <c r="E21" i="1"/>
  <c r="E11" i="1"/>
  <c r="E10" i="1"/>
  <c r="E20" i="1"/>
  <c r="E6" i="1"/>
  <c r="E8" i="1"/>
  <c r="E3" i="1"/>
  <c r="E19" i="1"/>
  <c r="E18" i="1"/>
  <c r="E26" i="1"/>
  <c r="E14" i="1"/>
  <c r="E22" i="1"/>
  <c r="G2" i="1" l="1"/>
  <c r="M2" i="1" s="1"/>
  <c r="B3" i="1" l="1"/>
  <c r="I2" i="1"/>
  <c r="H2" i="1"/>
  <c r="J2" i="1" l="1"/>
  <c r="O2" i="1" s="1"/>
  <c r="K2" i="1" l="1"/>
  <c r="N2" i="1" s="1"/>
  <c r="L2" i="1" l="1"/>
  <c r="C3" i="1" s="1"/>
  <c r="D3" i="1" s="1"/>
  <c r="P2" i="1"/>
  <c r="F3" i="1" l="1"/>
  <c r="I3" i="1" s="1"/>
  <c r="J3" i="1" s="1"/>
  <c r="G3" i="1" l="1"/>
  <c r="H3" i="1"/>
  <c r="B4" i="1" l="1"/>
  <c r="M3" i="1"/>
  <c r="K3" i="1" l="1"/>
  <c r="N3" i="1" s="1"/>
  <c r="O3" i="1"/>
  <c r="L3" i="1" l="1"/>
  <c r="C4" i="1" s="1"/>
  <c r="D4" i="1" s="1"/>
  <c r="F4" i="1" s="1"/>
  <c r="I4" i="1" s="1"/>
  <c r="J4" i="1" s="1"/>
  <c r="P3" i="1"/>
  <c r="H4" i="1" l="1"/>
  <c r="G4" i="1"/>
  <c r="M4" i="1" s="1"/>
  <c r="B5" i="1" l="1"/>
  <c r="K4" i="1" l="1"/>
  <c r="N4" i="1" s="1"/>
  <c r="O4" i="1"/>
  <c r="L4" i="1" l="1"/>
  <c r="C5" i="1" s="1"/>
  <c r="D5" i="1" s="1"/>
  <c r="P4" i="1"/>
  <c r="F5" i="1" l="1"/>
  <c r="I5" i="1" s="1"/>
  <c r="J5" i="1" s="1"/>
  <c r="H5" i="1" l="1"/>
  <c r="G5" i="1"/>
  <c r="M5" i="1" s="1"/>
  <c r="B6" i="1" l="1"/>
  <c r="O5" i="1" l="1"/>
  <c r="K5" i="1"/>
  <c r="N5" i="1" s="1"/>
  <c r="L5" i="1" l="1"/>
  <c r="C6" i="1" s="1"/>
  <c r="D6" i="1" s="1"/>
  <c r="P5" i="1"/>
  <c r="F6" i="1" l="1"/>
  <c r="I6" i="1" s="1"/>
  <c r="J6" i="1" s="1"/>
  <c r="H6" i="1" l="1"/>
  <c r="G6" i="1"/>
  <c r="M6" i="1" s="1"/>
  <c r="B7" i="1" l="1"/>
  <c r="O6" i="1" l="1"/>
  <c r="K6" i="1"/>
  <c r="N6" i="1" s="1"/>
  <c r="P6" i="1" l="1"/>
  <c r="L6" i="1"/>
  <c r="C7" i="1" s="1"/>
  <c r="D7" i="1" s="1"/>
  <c r="F7" i="1" l="1"/>
  <c r="G7" i="1" l="1"/>
  <c r="M7" i="1" s="1"/>
  <c r="I7" i="1"/>
  <c r="J7" i="1" s="1"/>
  <c r="H7" i="1"/>
  <c r="B8" i="1" l="1"/>
  <c r="O7" i="1"/>
  <c r="K7" i="1"/>
  <c r="N7" i="1" s="1"/>
  <c r="P7" i="1" l="1"/>
  <c r="L7" i="1"/>
  <c r="C8" i="1" s="1"/>
  <c r="D8" i="1" s="1"/>
  <c r="F8" i="1" l="1"/>
  <c r="I8" i="1" s="1"/>
  <c r="J8" i="1" s="1"/>
  <c r="H8" i="1" l="1"/>
  <c r="G8" i="1"/>
  <c r="M8" i="1" s="1"/>
  <c r="B9" i="1" l="1"/>
  <c r="K8" i="1" l="1"/>
  <c r="N8" i="1" s="1"/>
  <c r="O8" i="1"/>
  <c r="P8" i="1" l="1"/>
  <c r="L8" i="1"/>
  <c r="C9" i="1" s="1"/>
  <c r="D9" i="1" s="1"/>
  <c r="F9" i="1" l="1"/>
  <c r="G9" i="1" l="1"/>
  <c r="M9" i="1" s="1"/>
  <c r="I9" i="1"/>
  <c r="J9" i="1" s="1"/>
  <c r="H9" i="1"/>
  <c r="B10" i="1" l="1"/>
  <c r="O9" i="1"/>
  <c r="K9" i="1"/>
  <c r="N9" i="1" s="1"/>
  <c r="L9" i="1" l="1"/>
  <c r="C10" i="1" s="1"/>
  <c r="D10" i="1" s="1"/>
  <c r="F10" i="1" s="1"/>
  <c r="P9" i="1"/>
  <c r="G10" i="1" l="1"/>
  <c r="M10" i="1" s="1"/>
  <c r="I10" i="1"/>
  <c r="J10" i="1" s="1"/>
  <c r="H10" i="1"/>
  <c r="B11" i="1" l="1"/>
  <c r="O10" i="1"/>
  <c r="K10" i="1"/>
  <c r="N10" i="1" s="1"/>
  <c r="P10" i="1" l="1"/>
  <c r="L10" i="1"/>
  <c r="C11" i="1" s="1"/>
  <c r="D11" i="1" s="1"/>
  <c r="F11" i="1" s="1"/>
  <c r="G11" i="1" l="1"/>
  <c r="M11" i="1" s="1"/>
  <c r="I11" i="1"/>
  <c r="J11" i="1" s="1"/>
  <c r="H11" i="1"/>
  <c r="B12" i="1" l="1"/>
  <c r="K11" i="1"/>
  <c r="N11" i="1" s="1"/>
  <c r="O11" i="1"/>
  <c r="L11" i="1" l="1"/>
  <c r="C12" i="1" s="1"/>
  <c r="D12" i="1" s="1"/>
  <c r="P11" i="1"/>
  <c r="F12" i="1" l="1"/>
  <c r="G12" i="1" l="1"/>
  <c r="M12" i="1" s="1"/>
  <c r="I12" i="1"/>
  <c r="J12" i="1" s="1"/>
  <c r="H12" i="1"/>
  <c r="B13" i="1" l="1"/>
  <c r="K12" i="1"/>
  <c r="N12" i="1" s="1"/>
  <c r="O12" i="1"/>
  <c r="L12" i="1" l="1"/>
  <c r="C13" i="1" s="1"/>
  <c r="D13" i="1" s="1"/>
  <c r="F13" i="1" s="1"/>
  <c r="I13" i="1" s="1"/>
  <c r="J13" i="1" s="1"/>
  <c r="P12" i="1"/>
  <c r="H13" i="1" l="1"/>
  <c r="G13" i="1"/>
  <c r="M13" i="1" s="1"/>
  <c r="B14" i="1" l="1"/>
  <c r="O13" i="1" l="1"/>
  <c r="K13" i="1"/>
  <c r="N13" i="1" s="1"/>
  <c r="P13" i="1" l="1"/>
  <c r="L13" i="1"/>
  <c r="C14" i="1" s="1"/>
  <c r="D14" i="1" s="1"/>
  <c r="F14" i="1" s="1"/>
  <c r="G14" i="1" l="1"/>
  <c r="M14" i="1" s="1"/>
  <c r="I14" i="1"/>
  <c r="J14" i="1" s="1"/>
  <c r="H14" i="1"/>
  <c r="B15" i="1" l="1"/>
  <c r="K14" i="1"/>
  <c r="N14" i="1" s="1"/>
  <c r="O14" i="1"/>
  <c r="P14" i="1" l="1"/>
  <c r="L14" i="1"/>
  <c r="C15" i="1" s="1"/>
  <c r="D15" i="1" s="1"/>
  <c r="F15" i="1" s="1"/>
  <c r="G15" i="1" l="1"/>
  <c r="M15" i="1" s="1"/>
  <c r="I15" i="1"/>
  <c r="J15" i="1" s="1"/>
  <c r="H15" i="1"/>
  <c r="B16" i="1" l="1"/>
  <c r="O15" i="1"/>
  <c r="K15" i="1"/>
  <c r="N15" i="1" s="1"/>
  <c r="L15" i="1" l="1"/>
  <c r="C16" i="1" s="1"/>
  <c r="D16" i="1" s="1"/>
  <c r="F16" i="1" s="1"/>
  <c r="I16" i="1" s="1"/>
  <c r="J16" i="1" s="1"/>
  <c r="P15" i="1"/>
  <c r="H16" i="1" l="1"/>
  <c r="G16" i="1"/>
  <c r="M16" i="1" s="1"/>
  <c r="B17" i="1" l="1"/>
  <c r="K16" i="1" l="1"/>
  <c r="N16" i="1" s="1"/>
  <c r="O16" i="1"/>
  <c r="P16" i="1" l="1"/>
  <c r="L16" i="1"/>
  <c r="C17" i="1" s="1"/>
  <c r="D17" i="1" s="1"/>
  <c r="F17" i="1" l="1"/>
  <c r="I17" i="1" s="1"/>
  <c r="J17" i="1" s="1"/>
  <c r="H17" i="1" l="1"/>
  <c r="G17" i="1"/>
  <c r="M17" i="1" s="1"/>
  <c r="B18" i="1" l="1"/>
  <c r="O17" i="1" l="1"/>
  <c r="K17" i="1"/>
  <c r="N17" i="1" s="1"/>
  <c r="P17" i="1" l="1"/>
  <c r="L17" i="1"/>
  <c r="C18" i="1" s="1"/>
  <c r="D18" i="1" s="1"/>
  <c r="F18" i="1" l="1"/>
  <c r="G18" i="1" l="1"/>
  <c r="M18" i="1" s="1"/>
  <c r="I18" i="1"/>
  <c r="J18" i="1" s="1"/>
  <c r="H18" i="1"/>
  <c r="B19" i="1" l="1"/>
  <c r="K18" i="1"/>
  <c r="N18" i="1" s="1"/>
  <c r="O18" i="1"/>
  <c r="L18" i="1" l="1"/>
  <c r="C19" i="1" s="1"/>
  <c r="D19" i="1" s="1"/>
  <c r="F19" i="1" s="1"/>
  <c r="P18" i="1"/>
  <c r="G19" i="1" l="1"/>
  <c r="M19" i="1" s="1"/>
  <c r="I19" i="1"/>
  <c r="J19" i="1" s="1"/>
  <c r="H19" i="1"/>
  <c r="B20" i="1" l="1"/>
  <c r="K19" i="1"/>
  <c r="N19" i="1" s="1"/>
  <c r="O19" i="1"/>
  <c r="L19" i="1" l="1"/>
  <c r="C20" i="1" s="1"/>
  <c r="D20" i="1" s="1"/>
  <c r="F20" i="1" s="1"/>
  <c r="P19" i="1"/>
  <c r="G20" i="1" l="1"/>
  <c r="M20" i="1" s="1"/>
  <c r="I20" i="1"/>
  <c r="J20" i="1" s="1"/>
  <c r="H20" i="1"/>
  <c r="B21" i="1" l="1"/>
  <c r="K20" i="1"/>
  <c r="N20" i="1" s="1"/>
  <c r="O20" i="1"/>
  <c r="L20" i="1" l="1"/>
  <c r="C21" i="1" s="1"/>
  <c r="D21" i="1" s="1"/>
  <c r="F21" i="1" s="1"/>
  <c r="P20" i="1"/>
  <c r="G21" i="1" l="1"/>
  <c r="M21" i="1" s="1"/>
  <c r="I21" i="1"/>
  <c r="J21" i="1" s="1"/>
  <c r="H21" i="1"/>
  <c r="B22" i="1" l="1"/>
  <c r="K21" i="1"/>
  <c r="N21" i="1" s="1"/>
  <c r="O21" i="1"/>
  <c r="L21" i="1" l="1"/>
  <c r="C22" i="1" s="1"/>
  <c r="D22" i="1" s="1"/>
  <c r="F22" i="1" s="1"/>
  <c r="I22" i="1" s="1"/>
  <c r="J22" i="1" s="1"/>
  <c r="P21" i="1"/>
  <c r="G22" i="1" l="1"/>
  <c r="H22" i="1"/>
  <c r="B23" i="1" l="1"/>
  <c r="M22" i="1"/>
  <c r="K22" i="1" l="1"/>
  <c r="N22" i="1" s="1"/>
  <c r="O22" i="1"/>
  <c r="L22" i="1" l="1"/>
  <c r="C23" i="1" s="1"/>
  <c r="D23" i="1" s="1"/>
  <c r="F23" i="1" s="1"/>
  <c r="P22" i="1"/>
  <c r="G23" i="1" l="1"/>
  <c r="M23" i="1" s="1"/>
  <c r="I23" i="1"/>
  <c r="J23" i="1" s="1"/>
  <c r="H23" i="1"/>
  <c r="B24" i="1" l="1"/>
  <c r="O23" i="1"/>
  <c r="K23" i="1"/>
  <c r="N23" i="1" s="1"/>
  <c r="P23" i="1" l="1"/>
  <c r="L23" i="1"/>
  <c r="C24" i="1" s="1"/>
  <c r="D24" i="1" s="1"/>
  <c r="F24" i="1" s="1"/>
  <c r="I24" i="1" s="1"/>
  <c r="J24" i="1" s="1"/>
  <c r="H24" i="1" l="1"/>
  <c r="G24" i="1"/>
  <c r="M24" i="1" s="1"/>
  <c r="B25" i="1" l="1"/>
  <c r="O24" i="1" l="1"/>
  <c r="K24" i="1"/>
  <c r="N24" i="1" s="1"/>
  <c r="P24" i="1" l="1"/>
  <c r="L24" i="1"/>
  <c r="C25" i="1" s="1"/>
  <c r="D25" i="1" s="1"/>
  <c r="F25" i="1" l="1"/>
  <c r="I25" i="1" s="1"/>
  <c r="J25" i="1" s="1"/>
  <c r="H25" i="1" l="1"/>
  <c r="G25" i="1"/>
  <c r="M25" i="1" s="1"/>
  <c r="B26" i="1" l="1"/>
  <c r="K25" i="1" l="1"/>
  <c r="N25" i="1" s="1"/>
  <c r="O25" i="1"/>
  <c r="L25" i="1" l="1"/>
  <c r="C26" i="1" s="1"/>
  <c r="D26" i="1" s="1"/>
  <c r="F26" i="1" s="1"/>
  <c r="P25" i="1"/>
  <c r="G26" i="1" l="1"/>
  <c r="M26" i="1" s="1"/>
  <c r="M27" i="1" s="1"/>
  <c r="I26" i="1"/>
  <c r="J26" i="1" s="1"/>
  <c r="H26" i="1"/>
  <c r="K26" i="1" l="1"/>
  <c r="N26" i="1" s="1"/>
  <c r="N27" i="1" s="1"/>
  <c r="O26" i="1"/>
  <c r="O27" i="1" s="1"/>
  <c r="L26" i="1" l="1"/>
  <c r="P26" i="1"/>
  <c r="P27" i="1" s="1"/>
  <c r="Y2" i="1" l="1"/>
  <c r="S28" i="1" s="1"/>
  <c r="X2" i="1"/>
  <c r="R28" i="1" s="1"/>
  <c r="Z2" i="1"/>
  <c r="T28" i="1" s="1"/>
  <c r="AA2" i="1"/>
  <c r="U28" i="1" s="1"/>
</calcChain>
</file>

<file path=xl/sharedStrings.xml><?xml version="1.0" encoding="utf-8"?>
<sst xmlns="http://schemas.openxmlformats.org/spreadsheetml/2006/main" count="70" uniqueCount="57">
  <si>
    <t>Day</t>
  </si>
  <si>
    <t>Begin Inv</t>
  </si>
  <si>
    <t>Units Rec</t>
  </si>
  <si>
    <t>Avail inv</t>
  </si>
  <si>
    <t>Demand</t>
  </si>
  <si>
    <t>Demand filled</t>
  </si>
  <si>
    <t>End inv</t>
  </si>
  <si>
    <t>Stock out</t>
  </si>
  <si>
    <t>End inv + Order</t>
  </si>
  <si>
    <t>Place order?</t>
  </si>
  <si>
    <t>Lead time</t>
  </si>
  <si>
    <t>Arrive on day</t>
  </si>
  <si>
    <t>Holding cost</t>
  </si>
  <si>
    <t>Stockout cost</t>
  </si>
  <si>
    <t>Order cost</t>
  </si>
  <si>
    <t>Total cost</t>
  </si>
  <si>
    <t>Order quantity, Q</t>
  </si>
  <si>
    <t>Reorder point, R</t>
  </si>
  <si>
    <t>Min leadtime</t>
  </si>
  <si>
    <t>Max leadtime</t>
  </si>
  <si>
    <t>Probability</t>
  </si>
  <si>
    <t>RN Lower Limit</t>
  </si>
  <si>
    <t>RN Upper Limit</t>
  </si>
  <si>
    <t>Run</t>
  </si>
  <si>
    <t>Holding Cost</t>
  </si>
  <si>
    <t>Stock out Cost</t>
  </si>
  <si>
    <t>Order Cost</t>
  </si>
  <si>
    <t>Total Cost</t>
  </si>
  <si>
    <t>Stock Out Cost</t>
  </si>
  <si>
    <t>Total Per Month</t>
  </si>
  <si>
    <t>(per unit per day)</t>
  </si>
  <si>
    <t>(per unit)</t>
  </si>
  <si>
    <t>(per order)</t>
  </si>
  <si>
    <t>Average base on 200 replications</t>
  </si>
  <si>
    <t>$T$9</t>
  </si>
  <si>
    <t>$T$10</t>
  </si>
  <si>
    <t>$R$28</t>
  </si>
  <si>
    <t>$S$28</t>
  </si>
  <si>
    <t>$T$28</t>
  </si>
  <si>
    <t>$U$28</t>
  </si>
  <si>
    <t>Q8R5</t>
  </si>
  <si>
    <t>Created by ASUS on 10/19/2024</t>
  </si>
  <si>
    <t>Q8R8</t>
  </si>
  <si>
    <t>Q10R5</t>
  </si>
  <si>
    <t>Q10R8</t>
  </si>
  <si>
    <t>Q12R5</t>
  </si>
  <si>
    <t>Q12R8</t>
  </si>
  <si>
    <t>Q14R5</t>
  </si>
  <si>
    <t>Q14R8</t>
  </si>
  <si>
    <t>Scenario Summary</t>
  </si>
  <si>
    <t>Changing Cells:</t>
  </si>
  <si>
    <t>Current Values:</t>
  </si>
  <si>
    <t>Result Cells:</t>
  </si>
  <si>
    <t>Notes:  Current Values column represents values of changing cells at</t>
  </si>
  <si>
    <t>time Scenario Summary Report was created.  Changing cells for each</t>
  </si>
  <si>
    <t>scenario are highlighted in gray.</t>
  </si>
  <si>
    <t>Created by ASUS on 10/19/2024
Modified by ASUS on 10/19/2024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</si>
</sst>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&quot;$&quot;#,##0.00"/>
    <numFmt numFmtId="165" formatCode="&quot;$&quot;#,##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indexed="9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indexed="18"/>
      <name val="Calibri"/>
      <family val="2"/>
      <scheme val="minor"/>
    </font>
    <font>
      <sz val="10"/>
      <color indexed="9"/>
      <name val="Calibri"/>
      <family val="2"/>
      <scheme val="minor"/>
    </font>
    <font>
      <sz val="8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9FDD3"/>
        <bgColor indexed="64"/>
      </patternFill>
    </fill>
    <fill>
      <patternFill patternType="solid">
        <fgColor indexed="2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7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55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0" xfId="0" applyFont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  <xf numFmtId="0" fontId="1" fillId="3" borderId="10" xfId="0" applyFont="1" applyFill="1" applyBorder="1" applyAlignment="1">
      <alignment horizontal="center" vertical="top"/>
    </xf>
    <xf numFmtId="0" fontId="1" fillId="3" borderId="6" xfId="0" applyFont="1" applyFill="1" applyBorder="1" applyAlignment="1">
      <alignment horizontal="center" vertical="top"/>
    </xf>
    <xf numFmtId="0" fontId="0" fillId="0" borderId="10" xfId="0" applyBorder="1"/>
    <xf numFmtId="0" fontId="0" fillId="3" borderId="2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top"/>
    </xf>
    <xf numFmtId="0" fontId="1" fillId="2" borderId="9" xfId="0" applyFont="1" applyFill="1" applyBorder="1" applyAlignment="1">
      <alignment horizontal="center" vertical="top"/>
    </xf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8" xfId="0" applyFill="1" applyBorder="1"/>
    <xf numFmtId="0" fontId="0" fillId="4" borderId="0" xfId="0" applyFill="1"/>
    <xf numFmtId="0" fontId="0" fillId="4" borderId="7" xfId="0" applyFill="1" applyBorder="1"/>
    <xf numFmtId="0" fontId="3" fillId="5" borderId="7" xfId="0" applyFont="1" applyFill="1" applyBorder="1" applyAlignment="1">
      <alignment horizontal="left"/>
    </xf>
    <xf numFmtId="0" fontId="3" fillId="5" borderId="14" xfId="0" applyFont="1" applyFill="1" applyBorder="1" applyAlignment="1">
      <alignment horizontal="left"/>
    </xf>
    <xf numFmtId="0" fontId="5" fillId="6" borderId="12" xfId="0" applyFont="1" applyFill="1" applyBorder="1" applyAlignment="1">
      <alignment horizontal="left"/>
    </xf>
    <xf numFmtId="0" fontId="4" fillId="6" borderId="15" xfId="0" applyFont="1" applyFill="1" applyBorder="1" applyAlignment="1">
      <alignment horizontal="left"/>
    </xf>
    <xf numFmtId="0" fontId="6" fillId="5" borderId="14" xfId="0" applyFont="1" applyFill="1" applyBorder="1" applyAlignment="1">
      <alignment horizontal="right"/>
    </xf>
    <xf numFmtId="0" fontId="6" fillId="5" borderId="7" xfId="0" applyFont="1" applyFill="1" applyBorder="1" applyAlignment="1">
      <alignment horizontal="right"/>
    </xf>
    <xf numFmtId="164" fontId="0" fillId="0" borderId="10" xfId="0" applyNumberFormat="1" applyBorder="1"/>
    <xf numFmtId="164" fontId="0" fillId="0" borderId="11" xfId="0" applyNumberFormat="1" applyBorder="1"/>
    <xf numFmtId="164" fontId="0" fillId="0" borderId="9" xfId="0" applyNumberFormat="1" applyBorder="1"/>
    <xf numFmtId="164" fontId="0" fillId="0" borderId="0" xfId="0" applyNumberFormat="1"/>
    <xf numFmtId="164" fontId="0" fillId="0" borderId="5" xfId="0" applyNumberFormat="1" applyBorder="1"/>
    <xf numFmtId="164" fontId="0" fillId="0" borderId="9" xfId="1" applyNumberFormat="1" applyFont="1" applyBorder="1"/>
    <xf numFmtId="164" fontId="0" fillId="0" borderId="6" xfId="0" applyNumberFormat="1" applyBorder="1"/>
    <xf numFmtId="164" fontId="1" fillId="2" borderId="11" xfId="0" applyNumberFormat="1" applyFont="1" applyFill="1" applyBorder="1" applyAlignment="1">
      <alignment horizontal="center" vertical="top"/>
    </xf>
    <xf numFmtId="164" fontId="0" fillId="0" borderId="0" xfId="1" applyNumberFormat="1" applyFont="1" applyBorder="1"/>
    <xf numFmtId="164" fontId="0" fillId="3" borderId="12" xfId="0" applyNumberFormat="1" applyFill="1" applyBorder="1"/>
    <xf numFmtId="165" fontId="0" fillId="0" borderId="9" xfId="1" applyNumberFormat="1" applyFont="1" applyBorder="1"/>
    <xf numFmtId="0" fontId="0" fillId="0" borderId="11" xfId="0" applyBorder="1"/>
    <xf numFmtId="164" fontId="0" fillId="0" borderId="13" xfId="0" applyNumberFormat="1" applyBorder="1"/>
    <xf numFmtId="0" fontId="0" fillId="9" borderId="0" xfId="0" applyFill="1"/>
    <xf numFmtId="164" fontId="0" fillId="0" borderId="15" xfId="0" applyNumberFormat="1" applyBorder="1"/>
    <xf numFmtId="0" fontId="0" fillId="0" borderId="12" xfId="0" applyBorder="1"/>
    <xf numFmtId="0" fontId="4" fillId="6" borderId="0" xfId="0" applyFont="1" applyFill="1" applyAlignment="1">
      <alignment horizontal="left"/>
    </xf>
    <xf numFmtId="0" fontId="0" fillId="7" borderId="0" xfId="0" applyFill="1"/>
    <xf numFmtId="0" fontId="7" fillId="0" borderId="0" xfId="0" applyFont="1" applyAlignment="1">
      <alignment vertical="top" wrapText="1"/>
    </xf>
    <xf numFmtId="164" fontId="0" fillId="8" borderId="0" xfId="0" applyNumberFormat="1" applyFill="1"/>
    <xf numFmtId="164" fontId="0" fillId="8" borderId="15" xfId="0" applyNumberFormat="1" applyFill="1" applyBorder="1"/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2" xfId="0" applyBorder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colors>
    <mruColors>
      <color rgb="FFF9FD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489E9-4B62-4229-B829-1D78D30BA52C}">
  <sheetPr>
    <outlinePr summaryBelow="0"/>
  </sheetPr>
  <dimension ref="B1:L17"/>
  <sheetViews>
    <sheetView showGridLines="0" workbookViewId="0">
      <selection activeCell="O15" sqref="O15"/>
    </sheetView>
  </sheetViews>
  <sheetFormatPr defaultRowHeight="14.5" outlineLevelRow="1" outlineLevelCol="1" x14ac:dyDescent="0.35"/>
  <cols>
    <col min="3" max="3" width="6.08984375" bestFit="1" customWidth="1"/>
    <col min="4" max="12" width="12.54296875" bestFit="1" customWidth="1" outlineLevel="1"/>
  </cols>
  <sheetData>
    <row r="1" spans="2:12" ht="15" thickBot="1" x14ac:dyDescent="0.4"/>
    <row r="2" spans="2:12" ht="15.5" x14ac:dyDescent="0.35">
      <c r="B2" s="26" t="s">
        <v>49</v>
      </c>
      <c r="C2" s="26"/>
      <c r="D2" s="29"/>
      <c r="E2" s="29"/>
      <c r="F2" s="29"/>
      <c r="G2" s="29"/>
      <c r="H2" s="29"/>
      <c r="I2" s="29"/>
      <c r="J2" s="29"/>
      <c r="K2" s="29"/>
      <c r="L2" s="29"/>
    </row>
    <row r="3" spans="2:12" ht="15.5" collapsed="1" x14ac:dyDescent="0.35">
      <c r="B3" s="25"/>
      <c r="C3" s="25"/>
      <c r="D3" s="30" t="s">
        <v>51</v>
      </c>
      <c r="E3" s="30" t="s">
        <v>40</v>
      </c>
      <c r="F3" s="30" t="s">
        <v>42</v>
      </c>
      <c r="G3" s="30" t="s">
        <v>43</v>
      </c>
      <c r="H3" s="30" t="s">
        <v>44</v>
      </c>
      <c r="I3" s="30" t="s">
        <v>45</v>
      </c>
      <c r="J3" s="30" t="s">
        <v>46</v>
      </c>
      <c r="K3" s="30" t="s">
        <v>47</v>
      </c>
      <c r="L3" s="30" t="s">
        <v>48</v>
      </c>
    </row>
    <row r="4" spans="2:12" ht="42" hidden="1" outlineLevel="1" x14ac:dyDescent="0.35">
      <c r="B4" s="47"/>
      <c r="C4" s="47"/>
      <c r="E4" s="49" t="s">
        <v>41</v>
      </c>
      <c r="F4" s="49" t="s">
        <v>41</v>
      </c>
      <c r="G4" s="49" t="s">
        <v>41</v>
      </c>
      <c r="H4" s="49" t="s">
        <v>56</v>
      </c>
      <c r="I4" s="49" t="s">
        <v>41</v>
      </c>
      <c r="J4" s="49" t="s">
        <v>56</v>
      </c>
      <c r="K4" s="49" t="s">
        <v>56</v>
      </c>
      <c r="L4" s="49" t="s">
        <v>41</v>
      </c>
    </row>
    <row r="5" spans="2:12" x14ac:dyDescent="0.35">
      <c r="B5" s="27" t="s">
        <v>50</v>
      </c>
      <c r="C5" s="27"/>
      <c r="D5" s="46"/>
      <c r="E5" s="46"/>
      <c r="F5" s="46"/>
      <c r="G5" s="46"/>
      <c r="H5" s="46"/>
      <c r="I5" s="46"/>
      <c r="J5" s="46"/>
      <c r="K5" s="46"/>
      <c r="L5" s="46"/>
    </row>
    <row r="6" spans="2:12" outlineLevel="1" x14ac:dyDescent="0.35">
      <c r="B6" s="47"/>
      <c r="C6" s="47" t="s">
        <v>34</v>
      </c>
      <c r="D6">
        <v>10</v>
      </c>
      <c r="E6" s="48">
        <v>8</v>
      </c>
      <c r="F6" s="48">
        <v>8</v>
      </c>
      <c r="G6" s="48">
        <v>10</v>
      </c>
      <c r="H6" s="48">
        <v>10</v>
      </c>
      <c r="I6" s="48">
        <v>12</v>
      </c>
      <c r="J6" s="48">
        <v>12</v>
      </c>
      <c r="K6" s="48">
        <v>14</v>
      </c>
      <c r="L6" s="48">
        <v>14</v>
      </c>
    </row>
    <row r="7" spans="2:12" outlineLevel="1" x14ac:dyDescent="0.35">
      <c r="B7" s="47"/>
      <c r="C7" s="47" t="s">
        <v>35</v>
      </c>
      <c r="D7">
        <v>5</v>
      </c>
      <c r="E7" s="48">
        <v>5</v>
      </c>
      <c r="F7" s="48">
        <v>8</v>
      </c>
      <c r="G7" s="48">
        <v>5</v>
      </c>
      <c r="H7" s="48">
        <v>8</v>
      </c>
      <c r="I7" s="48">
        <v>5</v>
      </c>
      <c r="J7" s="48">
        <v>8</v>
      </c>
      <c r="K7" s="48">
        <v>5</v>
      </c>
      <c r="L7" s="48">
        <v>8</v>
      </c>
    </row>
    <row r="8" spans="2:12" x14ac:dyDescent="0.35">
      <c r="B8" s="27" t="s">
        <v>52</v>
      </c>
      <c r="C8" s="27"/>
      <c r="D8" s="46"/>
      <c r="E8" s="46"/>
      <c r="F8" s="46"/>
      <c r="G8" s="46"/>
      <c r="H8" s="46"/>
      <c r="I8" s="46"/>
      <c r="J8" s="46"/>
      <c r="K8" s="46"/>
      <c r="L8" s="46"/>
    </row>
    <row r="9" spans="2:12" outlineLevel="1" x14ac:dyDescent="0.35">
      <c r="B9" s="47"/>
      <c r="C9" s="47" t="s">
        <v>36</v>
      </c>
      <c r="D9" s="34">
        <v>1.7828999999999999</v>
      </c>
      <c r="E9" s="34">
        <v>1.4081999999999999</v>
      </c>
      <c r="F9" s="34">
        <v>2.3582999999999998</v>
      </c>
      <c r="G9" s="34">
        <v>1.7830999999999999</v>
      </c>
      <c r="H9" s="34">
        <v>2.6044999999999998</v>
      </c>
      <c r="I9" s="34">
        <v>2.2126000000000001</v>
      </c>
      <c r="J9" s="34">
        <v>3.0457000000000001</v>
      </c>
      <c r="K9" s="34">
        <v>3.5061</v>
      </c>
      <c r="L9" s="50">
        <v>2.6890000000000001</v>
      </c>
    </row>
    <row r="10" spans="2:12" outlineLevel="1" x14ac:dyDescent="0.35">
      <c r="B10" s="47"/>
      <c r="C10" s="47" t="s">
        <v>37</v>
      </c>
      <c r="D10" s="34">
        <v>97.08</v>
      </c>
      <c r="E10" s="34">
        <v>114.56</v>
      </c>
      <c r="F10" s="34">
        <v>140.24</v>
      </c>
      <c r="G10" s="34">
        <v>96.12</v>
      </c>
      <c r="H10" s="34">
        <v>111.76</v>
      </c>
      <c r="I10" s="34">
        <v>83.96</v>
      </c>
      <c r="J10" s="34">
        <v>95.28</v>
      </c>
      <c r="K10" s="34">
        <v>85.36</v>
      </c>
      <c r="L10" s="50">
        <v>75.92</v>
      </c>
    </row>
    <row r="11" spans="2:12" outlineLevel="1" x14ac:dyDescent="0.35">
      <c r="B11" s="47"/>
      <c r="C11" s="47" t="s">
        <v>38</v>
      </c>
      <c r="D11" s="34">
        <v>120.9</v>
      </c>
      <c r="E11" s="34">
        <v>146</v>
      </c>
      <c r="F11" s="34">
        <v>174.9</v>
      </c>
      <c r="G11" s="34">
        <v>121.5</v>
      </c>
      <c r="H11" s="34">
        <v>137.5</v>
      </c>
      <c r="I11" s="34">
        <v>105.3</v>
      </c>
      <c r="J11" s="34">
        <v>120.9</v>
      </c>
      <c r="K11" s="34">
        <v>104.6</v>
      </c>
      <c r="L11" s="50">
        <v>94.8</v>
      </c>
    </row>
    <row r="12" spans="2:12" ht="15" outlineLevel="1" thickBot="1" x14ac:dyDescent="0.4">
      <c r="B12" s="28"/>
      <c r="C12" s="28" t="s">
        <v>39</v>
      </c>
      <c r="D12" s="45">
        <v>219.8372</v>
      </c>
      <c r="E12" s="45">
        <v>259.52089999999998</v>
      </c>
      <c r="F12" s="45">
        <v>317.62029999999999</v>
      </c>
      <c r="G12" s="45">
        <v>222.56639999999999</v>
      </c>
      <c r="H12" s="45">
        <v>256.1696</v>
      </c>
      <c r="I12" s="45">
        <v>190.93049999999999</v>
      </c>
      <c r="J12" s="45">
        <v>217.72130000000001</v>
      </c>
      <c r="K12" s="45">
        <v>191.71960000000001</v>
      </c>
      <c r="L12" s="51">
        <v>172.93129999999999</v>
      </c>
    </row>
    <row r="13" spans="2:12" x14ac:dyDescent="0.35">
      <c r="B13" t="s">
        <v>53</v>
      </c>
    </row>
    <row r="14" spans="2:12" x14ac:dyDescent="0.35">
      <c r="B14" t="s">
        <v>54</v>
      </c>
      <c r="K14" s="34"/>
    </row>
    <row r="15" spans="2:12" x14ac:dyDescent="0.35">
      <c r="B15" t="s">
        <v>55</v>
      </c>
      <c r="K15" s="34"/>
    </row>
    <row r="16" spans="2:12" x14ac:dyDescent="0.35">
      <c r="K16" s="34"/>
    </row>
    <row r="17" spans="11:11" x14ac:dyDescent="0.35">
      <c r="K17" s="3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01"/>
  <sheetViews>
    <sheetView tabSelected="1" topLeftCell="J1" zoomScaleNormal="100" workbookViewId="0">
      <selection activeCell="J1" sqref="J1:U28"/>
    </sheetView>
  </sheetViews>
  <sheetFormatPr defaultColWidth="11.90625" defaultRowHeight="14.5" x14ac:dyDescent="0.35"/>
  <cols>
    <col min="8" max="8" width="8.7265625" bestFit="1" customWidth="1"/>
    <col min="9" max="9" width="13.81640625" bestFit="1" customWidth="1"/>
    <col min="15" max="15" width="9.6328125" bestFit="1" customWidth="1"/>
    <col min="16" max="16" width="9" bestFit="1" customWidth="1"/>
    <col min="17" max="18" width="15.36328125" customWidth="1"/>
    <col min="19" max="19" width="17.7265625" customWidth="1"/>
    <col min="20" max="20" width="18.36328125" customWidth="1"/>
    <col min="21" max="21" width="15.36328125" customWidth="1"/>
    <col min="24" max="26" width="11.90625" style="34"/>
  </cols>
  <sheetData>
    <row r="1" spans="1:27" x14ac:dyDescent="0.3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9" t="s">
        <v>13</v>
      </c>
      <c r="O1" s="8" t="s">
        <v>14</v>
      </c>
      <c r="P1" s="10" t="s">
        <v>15</v>
      </c>
      <c r="Q1" s="7"/>
      <c r="R1" s="8" t="s">
        <v>4</v>
      </c>
      <c r="S1" s="8" t="s">
        <v>20</v>
      </c>
      <c r="T1" s="9" t="s">
        <v>21</v>
      </c>
      <c r="U1" s="10" t="s">
        <v>22</v>
      </c>
      <c r="W1" s="17" t="s">
        <v>23</v>
      </c>
      <c r="X1" s="38" t="s">
        <v>24</v>
      </c>
      <c r="Y1" s="38" t="s">
        <v>25</v>
      </c>
      <c r="Z1" s="38" t="s">
        <v>26</v>
      </c>
      <c r="AA1" s="18" t="s">
        <v>27</v>
      </c>
    </row>
    <row r="2" spans="1:27" x14ac:dyDescent="0.35">
      <c r="A2" s="1">
        <v>1</v>
      </c>
      <c r="B2">
        <v>7</v>
      </c>
      <c r="C2">
        <v>0</v>
      </c>
      <c r="D2">
        <f>B2+C2</f>
        <v>7</v>
      </c>
      <c r="E2" s="23">
        <f ca="1">LOOKUP(RAND(),$T$2:$T$7,$R$2:$R$7)</f>
        <v>4</v>
      </c>
      <c r="F2">
        <f ca="1">MIN(D2,E2)</f>
        <v>4</v>
      </c>
      <c r="G2">
        <f ca="1">D2-F2</f>
        <v>3</v>
      </c>
      <c r="H2">
        <f ca="1">E2-F2</f>
        <v>0</v>
      </c>
      <c r="I2">
        <f ca="1">G2</f>
        <v>3</v>
      </c>
      <c r="J2">
        <f ca="1">IF(I2&lt;=T$10,1,0)</f>
        <v>1</v>
      </c>
      <c r="K2" s="23">
        <f ca="1">IF(J2=1,RANDBETWEEN($T$12,$T$13),0)</f>
        <v>2</v>
      </c>
      <c r="L2" s="2">
        <f ca="1">IF(J2=1,K2+A2+1,0)</f>
        <v>4</v>
      </c>
      <c r="M2" s="31">
        <f ca="1">G2*$T$16</f>
        <v>0.06</v>
      </c>
      <c r="N2" s="32">
        <f ca="1">K2*$T$20</f>
        <v>16</v>
      </c>
      <c r="O2" s="39">
        <f ca="1">IF(J2=1,$T$23,0)</f>
        <v>20</v>
      </c>
      <c r="P2" s="33">
        <f ca="1">SUM(M2:O2)</f>
        <v>36.06</v>
      </c>
      <c r="R2" s="19">
        <v>0</v>
      </c>
      <c r="S2" s="20">
        <v>0.05</v>
      </c>
      <c r="T2" s="1">
        <v>0</v>
      </c>
      <c r="U2" s="2">
        <f>T3</f>
        <v>0.05</v>
      </c>
      <c r="W2" s="13">
        <v>1</v>
      </c>
      <c r="X2" s="42">
        <f ca="1">M27</f>
        <v>1.2800000000000002</v>
      </c>
      <c r="Y2" s="42">
        <f ca="1">N27</f>
        <v>128</v>
      </c>
      <c r="Z2" s="42">
        <f ca="1">O27</f>
        <v>120</v>
      </c>
      <c r="AA2" s="6">
        <f ca="1">P27</f>
        <v>249.28</v>
      </c>
    </row>
    <row r="3" spans="1:27" x14ac:dyDescent="0.35">
      <c r="A3" s="1">
        <v>2</v>
      </c>
      <c r="B3">
        <f ca="1">G2</f>
        <v>3</v>
      </c>
      <c r="C3">
        <f ca="1">COUNTIF(L$2:L2,A3)*T$9</f>
        <v>0</v>
      </c>
      <c r="D3">
        <f t="shared" ref="D3:D26" ca="1" si="0">B3+C3</f>
        <v>3</v>
      </c>
      <c r="E3" s="23">
        <f t="shared" ref="E3:E26" ca="1" si="1">LOOKUP(RAND(),T$2:T$7,R$2:R$7)</f>
        <v>3</v>
      </c>
      <c r="F3">
        <f t="shared" ref="F3:F26" ca="1" si="2">MIN(D3,E3)</f>
        <v>3</v>
      </c>
      <c r="G3">
        <f t="shared" ref="G3:G26" ca="1" si="3">D3-F3</f>
        <v>0</v>
      </c>
      <c r="H3">
        <f t="shared" ref="H3:H26" ca="1" si="4">E3-F3</f>
        <v>0</v>
      </c>
      <c r="I3">
        <f ca="1">I2-F3+J2*$T$9</f>
        <v>10</v>
      </c>
      <c r="J3">
        <f t="shared" ref="J3:J26" ca="1" si="5">IF(I3&lt;=T$10,1,0)</f>
        <v>0</v>
      </c>
      <c r="K3" s="23">
        <f t="shared" ref="K3:K26" ca="1" si="6">IF(J3=1,RANDBETWEEN($T$12,$T$13),0)</f>
        <v>0</v>
      </c>
      <c r="L3" s="2">
        <f t="shared" ref="L3:L26" ca="1" si="7">IF(J3=1,K3+A3+1,0)</f>
        <v>0</v>
      </c>
      <c r="M3" s="31">
        <f t="shared" ref="M3:M26" ca="1" si="8">G3*$T$16</f>
        <v>0</v>
      </c>
      <c r="N3" s="32">
        <f t="shared" ref="N3:N26" ca="1" si="9">K3*$T$20</f>
        <v>0</v>
      </c>
      <c r="O3" s="39">
        <f t="shared" ref="O3:O26" ca="1" si="10">IF(J3=1,$T$23,0)</f>
        <v>0</v>
      </c>
      <c r="P3" s="35">
        <f t="shared" ref="P3:P26" ca="1" si="11">SUM(M3:O3)</f>
        <v>0</v>
      </c>
      <c r="R3" s="19">
        <v>1</v>
      </c>
      <c r="S3" s="20">
        <v>0.1</v>
      </c>
      <c r="T3" s="1">
        <f>T2+S2</f>
        <v>0.05</v>
      </c>
      <c r="U3" s="2">
        <f>T4</f>
        <v>0.15000000000000002</v>
      </c>
      <c r="W3" s="1">
        <v>2</v>
      </c>
      <c r="X3">
        <f t="dataTable" ref="X3:AA201" dt2D="0" dtr="0" r1="V1" ca="1"/>
        <v>1.4400000000000004</v>
      </c>
      <c r="Y3">
        <v>112</v>
      </c>
      <c r="Z3">
        <v>120</v>
      </c>
      <c r="AA3" s="2">
        <v>233.44</v>
      </c>
    </row>
    <row r="4" spans="1:27" x14ac:dyDescent="0.35">
      <c r="A4" s="1">
        <v>3</v>
      </c>
      <c r="B4">
        <f t="shared" ref="B4:B26" ca="1" si="12">G3</f>
        <v>0</v>
      </c>
      <c r="C4">
        <f ca="1">COUNTIF(L$2:L3,A4)*T$9</f>
        <v>0</v>
      </c>
      <c r="D4">
        <f t="shared" ca="1" si="0"/>
        <v>0</v>
      </c>
      <c r="E4" s="23">
        <f t="shared" ca="1" si="1"/>
        <v>2</v>
      </c>
      <c r="F4">
        <f t="shared" ca="1" si="2"/>
        <v>0</v>
      </c>
      <c r="G4">
        <f t="shared" ca="1" si="3"/>
        <v>0</v>
      </c>
      <c r="H4">
        <f t="shared" ca="1" si="4"/>
        <v>2</v>
      </c>
      <c r="I4">
        <f t="shared" ref="I4:I26" ca="1" si="13">I3-F4+J3*$T$9</f>
        <v>10</v>
      </c>
      <c r="J4">
        <f t="shared" ca="1" si="5"/>
        <v>0</v>
      </c>
      <c r="K4" s="23">
        <f t="shared" ca="1" si="6"/>
        <v>0</v>
      </c>
      <c r="L4" s="2">
        <f t="shared" ca="1" si="7"/>
        <v>0</v>
      </c>
      <c r="M4" s="31">
        <f t="shared" ca="1" si="8"/>
        <v>0</v>
      </c>
      <c r="N4" s="32">
        <f t="shared" ca="1" si="9"/>
        <v>0</v>
      </c>
      <c r="O4" s="39">
        <f t="shared" ca="1" si="10"/>
        <v>0</v>
      </c>
      <c r="P4" s="35">
        <f t="shared" ca="1" si="11"/>
        <v>0</v>
      </c>
      <c r="R4" s="19">
        <v>2</v>
      </c>
      <c r="S4" s="20">
        <v>0.2</v>
      </c>
      <c r="T4" s="1">
        <f>T3+S3</f>
        <v>0.15000000000000002</v>
      </c>
      <c r="U4" s="2">
        <f>T5</f>
        <v>0.35000000000000003</v>
      </c>
      <c r="W4" s="1">
        <v>3</v>
      </c>
      <c r="X4">
        <v>1.6000000000000005</v>
      </c>
      <c r="Y4">
        <v>120</v>
      </c>
      <c r="Z4">
        <v>140</v>
      </c>
      <c r="AA4" s="2">
        <v>261.59999999999997</v>
      </c>
    </row>
    <row r="5" spans="1:27" x14ac:dyDescent="0.35">
      <c r="A5" s="1">
        <v>4</v>
      </c>
      <c r="B5">
        <f t="shared" ca="1" si="12"/>
        <v>0</v>
      </c>
      <c r="C5">
        <f ca="1">COUNTIF(L$2:L4,A5)*T$9</f>
        <v>10</v>
      </c>
      <c r="D5">
        <f t="shared" ca="1" si="0"/>
        <v>10</v>
      </c>
      <c r="E5" s="23">
        <f t="shared" ca="1" si="1"/>
        <v>3</v>
      </c>
      <c r="F5">
        <f t="shared" ca="1" si="2"/>
        <v>3</v>
      </c>
      <c r="G5">
        <f t="shared" ca="1" si="3"/>
        <v>7</v>
      </c>
      <c r="H5">
        <f t="shared" ca="1" si="4"/>
        <v>0</v>
      </c>
      <c r="I5">
        <f t="shared" ca="1" si="13"/>
        <v>7</v>
      </c>
      <c r="J5">
        <f t="shared" ca="1" si="5"/>
        <v>0</v>
      </c>
      <c r="K5" s="23">
        <f t="shared" ca="1" si="6"/>
        <v>0</v>
      </c>
      <c r="L5" s="2">
        <f t="shared" ca="1" si="7"/>
        <v>0</v>
      </c>
      <c r="M5" s="31">
        <f t="shared" ca="1" si="8"/>
        <v>0.14000000000000001</v>
      </c>
      <c r="N5" s="32">
        <f t="shared" ca="1" si="9"/>
        <v>0</v>
      </c>
      <c r="O5" s="39">
        <f t="shared" ca="1" si="10"/>
        <v>0</v>
      </c>
      <c r="P5" s="35">
        <f t="shared" ca="1" si="11"/>
        <v>0.14000000000000001</v>
      </c>
      <c r="R5" s="19">
        <v>3</v>
      </c>
      <c r="S5" s="20">
        <v>0.4</v>
      </c>
      <c r="T5" s="1">
        <f>T4+S4</f>
        <v>0.35000000000000003</v>
      </c>
      <c r="U5" s="2">
        <f>T6</f>
        <v>0.75</v>
      </c>
      <c r="W5" s="1">
        <v>4</v>
      </c>
      <c r="X5">
        <v>2.1200000000000006</v>
      </c>
      <c r="Y5">
        <v>80</v>
      </c>
      <c r="Z5">
        <v>120</v>
      </c>
      <c r="AA5" s="2">
        <v>202.11999999999995</v>
      </c>
    </row>
    <row r="6" spans="1:27" x14ac:dyDescent="0.35">
      <c r="A6" s="1">
        <v>5</v>
      </c>
      <c r="B6">
        <f t="shared" ca="1" si="12"/>
        <v>7</v>
      </c>
      <c r="C6">
        <f ca="1">COUNTIF(L$2:L5,A6)*T$9</f>
        <v>0</v>
      </c>
      <c r="D6">
        <f t="shared" ca="1" si="0"/>
        <v>7</v>
      </c>
      <c r="E6" s="23">
        <f t="shared" ca="1" si="1"/>
        <v>3</v>
      </c>
      <c r="F6">
        <f t="shared" ca="1" si="2"/>
        <v>3</v>
      </c>
      <c r="G6">
        <f t="shared" ca="1" si="3"/>
        <v>4</v>
      </c>
      <c r="H6">
        <f t="shared" ca="1" si="4"/>
        <v>0</v>
      </c>
      <c r="I6">
        <f t="shared" ca="1" si="13"/>
        <v>4</v>
      </c>
      <c r="J6">
        <f t="shared" ca="1" si="5"/>
        <v>1</v>
      </c>
      <c r="K6" s="23">
        <f t="shared" ca="1" si="6"/>
        <v>2</v>
      </c>
      <c r="L6" s="2">
        <f t="shared" ca="1" si="7"/>
        <v>8</v>
      </c>
      <c r="M6" s="31">
        <f t="shared" ca="1" si="8"/>
        <v>0.08</v>
      </c>
      <c r="N6" s="32">
        <f t="shared" ca="1" si="9"/>
        <v>16</v>
      </c>
      <c r="O6" s="39">
        <f t="shared" ca="1" si="10"/>
        <v>20</v>
      </c>
      <c r="P6" s="35">
        <f t="shared" ca="1" si="11"/>
        <v>36.08</v>
      </c>
      <c r="R6" s="19">
        <v>4</v>
      </c>
      <c r="S6" s="20">
        <v>0.15</v>
      </c>
      <c r="T6" s="1">
        <f>T5+S5</f>
        <v>0.75</v>
      </c>
      <c r="U6" s="2">
        <f>T7</f>
        <v>0.9</v>
      </c>
      <c r="W6" s="1">
        <v>5</v>
      </c>
      <c r="X6">
        <v>1.7200000000000006</v>
      </c>
      <c r="Y6">
        <v>96</v>
      </c>
      <c r="Z6">
        <v>100</v>
      </c>
      <c r="AA6" s="2">
        <v>197.72000000000003</v>
      </c>
    </row>
    <row r="7" spans="1:27" x14ac:dyDescent="0.35">
      <c r="A7" s="1">
        <v>6</v>
      </c>
      <c r="B7">
        <f t="shared" ca="1" si="12"/>
        <v>4</v>
      </c>
      <c r="C7">
        <f ca="1">COUNTIF(L$2:L6,A7)*T$9</f>
        <v>0</v>
      </c>
      <c r="D7">
        <f t="shared" ca="1" si="0"/>
        <v>4</v>
      </c>
      <c r="E7" s="23">
        <f t="shared" ca="1" si="1"/>
        <v>3</v>
      </c>
      <c r="F7">
        <f t="shared" ca="1" si="2"/>
        <v>3</v>
      </c>
      <c r="G7">
        <f t="shared" ca="1" si="3"/>
        <v>1</v>
      </c>
      <c r="H7">
        <f t="shared" ca="1" si="4"/>
        <v>0</v>
      </c>
      <c r="I7">
        <f t="shared" ca="1" si="13"/>
        <v>11</v>
      </c>
      <c r="J7">
        <f t="shared" ca="1" si="5"/>
        <v>0</v>
      </c>
      <c r="K7" s="23">
        <f t="shared" ca="1" si="6"/>
        <v>0</v>
      </c>
      <c r="L7" s="2">
        <f t="shared" ca="1" si="7"/>
        <v>0</v>
      </c>
      <c r="M7" s="31">
        <f t="shared" ca="1" si="8"/>
        <v>0.02</v>
      </c>
      <c r="N7" s="32">
        <f t="shared" ca="1" si="9"/>
        <v>0</v>
      </c>
      <c r="O7" s="39">
        <f t="shared" ca="1" si="10"/>
        <v>0</v>
      </c>
      <c r="P7" s="35">
        <f t="shared" ca="1" si="11"/>
        <v>0.02</v>
      </c>
      <c r="R7" s="21">
        <v>5</v>
      </c>
      <c r="S7" s="22">
        <v>0.1</v>
      </c>
      <c r="T7" s="3">
        <f>T6+S6</f>
        <v>0.9</v>
      </c>
      <c r="U7" s="5">
        <v>1</v>
      </c>
      <c r="W7" s="1">
        <v>6</v>
      </c>
      <c r="X7">
        <v>1.5800000000000005</v>
      </c>
      <c r="Y7">
        <v>96</v>
      </c>
      <c r="Z7">
        <v>120</v>
      </c>
      <c r="AA7" s="2">
        <v>217.58</v>
      </c>
    </row>
    <row r="8" spans="1:27" x14ac:dyDescent="0.35">
      <c r="A8" s="1">
        <v>7</v>
      </c>
      <c r="B8">
        <f t="shared" ca="1" si="12"/>
        <v>1</v>
      </c>
      <c r="C8">
        <f ca="1">COUNTIF(L$2:L7,A8)*T$9</f>
        <v>0</v>
      </c>
      <c r="D8">
        <f t="shared" ca="1" si="0"/>
        <v>1</v>
      </c>
      <c r="E8" s="23">
        <f t="shared" ca="1" si="1"/>
        <v>5</v>
      </c>
      <c r="F8">
        <f t="shared" ca="1" si="2"/>
        <v>1</v>
      </c>
      <c r="G8">
        <f t="shared" ca="1" si="3"/>
        <v>0</v>
      </c>
      <c r="H8">
        <f t="shared" ca="1" si="4"/>
        <v>4</v>
      </c>
      <c r="I8">
        <f t="shared" ca="1" si="13"/>
        <v>10</v>
      </c>
      <c r="J8">
        <f t="shared" ca="1" si="5"/>
        <v>0</v>
      </c>
      <c r="K8" s="23">
        <f t="shared" ca="1" si="6"/>
        <v>0</v>
      </c>
      <c r="L8" s="2">
        <f t="shared" ca="1" si="7"/>
        <v>0</v>
      </c>
      <c r="M8" s="31">
        <f t="shared" ca="1" si="8"/>
        <v>0</v>
      </c>
      <c r="N8" s="32">
        <f t="shared" ca="1" si="9"/>
        <v>0</v>
      </c>
      <c r="O8" s="39">
        <f t="shared" ca="1" si="10"/>
        <v>0</v>
      </c>
      <c r="P8" s="35">
        <f t="shared" ca="1" si="11"/>
        <v>0</v>
      </c>
      <c r="W8" s="1">
        <v>7</v>
      </c>
      <c r="X8">
        <v>1.7400000000000007</v>
      </c>
      <c r="Y8">
        <v>112</v>
      </c>
      <c r="Z8">
        <v>100</v>
      </c>
      <c r="AA8" s="2">
        <v>213.74</v>
      </c>
    </row>
    <row r="9" spans="1:27" x14ac:dyDescent="0.35">
      <c r="A9" s="1">
        <v>8</v>
      </c>
      <c r="B9">
        <f t="shared" ca="1" si="12"/>
        <v>0</v>
      </c>
      <c r="C9">
        <f ca="1">COUNTIF(L$2:L8,A9)*T$9</f>
        <v>10</v>
      </c>
      <c r="D9">
        <f t="shared" ca="1" si="0"/>
        <v>10</v>
      </c>
      <c r="E9" s="23">
        <f t="shared" ca="1" si="1"/>
        <v>1</v>
      </c>
      <c r="F9">
        <f t="shared" ca="1" si="2"/>
        <v>1</v>
      </c>
      <c r="G9">
        <f t="shared" ca="1" si="3"/>
        <v>9</v>
      </c>
      <c r="H9">
        <f t="shared" ca="1" si="4"/>
        <v>0</v>
      </c>
      <c r="I9">
        <f t="shared" ca="1" si="13"/>
        <v>9</v>
      </c>
      <c r="J9">
        <f t="shared" ca="1" si="5"/>
        <v>0</v>
      </c>
      <c r="K9" s="23">
        <f t="shared" ca="1" si="6"/>
        <v>0</v>
      </c>
      <c r="L9" s="2">
        <f t="shared" ca="1" si="7"/>
        <v>0</v>
      </c>
      <c r="M9" s="31">
        <f t="shared" ca="1" si="8"/>
        <v>0.18</v>
      </c>
      <c r="N9" s="32">
        <f t="shared" ca="1" si="9"/>
        <v>0</v>
      </c>
      <c r="O9" s="39">
        <f t="shared" ca="1" si="10"/>
        <v>0</v>
      </c>
      <c r="P9" s="35">
        <f t="shared" ca="1" si="11"/>
        <v>0.18</v>
      </c>
      <c r="S9" s="11" t="s">
        <v>16</v>
      </c>
      <c r="T9" s="6">
        <v>10</v>
      </c>
      <c r="W9" s="1">
        <v>8</v>
      </c>
      <c r="X9">
        <v>2.0200000000000005</v>
      </c>
      <c r="Y9">
        <v>96</v>
      </c>
      <c r="Z9">
        <v>100</v>
      </c>
      <c r="AA9" s="2">
        <v>198.01999999999998</v>
      </c>
    </row>
    <row r="10" spans="1:27" x14ac:dyDescent="0.35">
      <c r="A10" s="1">
        <v>9</v>
      </c>
      <c r="B10">
        <f t="shared" ca="1" si="12"/>
        <v>9</v>
      </c>
      <c r="C10">
        <f ca="1">COUNTIF(L$2:L9,A10)*T$9</f>
        <v>0</v>
      </c>
      <c r="D10">
        <f t="shared" ca="1" si="0"/>
        <v>9</v>
      </c>
      <c r="E10" s="23">
        <f t="shared" ca="1" si="1"/>
        <v>3</v>
      </c>
      <c r="F10">
        <f t="shared" ca="1" si="2"/>
        <v>3</v>
      </c>
      <c r="G10">
        <f t="shared" ca="1" si="3"/>
        <v>6</v>
      </c>
      <c r="H10">
        <f t="shared" ca="1" si="4"/>
        <v>0</v>
      </c>
      <c r="I10">
        <f t="shared" ca="1" si="13"/>
        <v>6</v>
      </c>
      <c r="J10">
        <f t="shared" ca="1" si="5"/>
        <v>0</v>
      </c>
      <c r="K10" s="23">
        <f t="shared" ca="1" si="6"/>
        <v>0</v>
      </c>
      <c r="L10" s="2">
        <f t="shared" ca="1" si="7"/>
        <v>0</v>
      </c>
      <c r="M10" s="31">
        <f t="shared" ca="1" si="8"/>
        <v>0.12</v>
      </c>
      <c r="N10" s="32">
        <f t="shared" ca="1" si="9"/>
        <v>0</v>
      </c>
      <c r="O10" s="39">
        <f t="shared" ca="1" si="10"/>
        <v>0</v>
      </c>
      <c r="P10" s="35">
        <f t="shared" ca="1" si="11"/>
        <v>0.12</v>
      </c>
      <c r="S10" s="12" t="s">
        <v>17</v>
      </c>
      <c r="T10" s="5">
        <v>5</v>
      </c>
      <c r="W10" s="1">
        <v>9</v>
      </c>
      <c r="X10">
        <v>1.4600000000000004</v>
      </c>
      <c r="Y10">
        <v>112</v>
      </c>
      <c r="Z10">
        <v>100</v>
      </c>
      <c r="AA10" s="2">
        <v>213.46</v>
      </c>
    </row>
    <row r="11" spans="1:27" x14ac:dyDescent="0.35">
      <c r="A11" s="1">
        <v>10</v>
      </c>
      <c r="B11">
        <f t="shared" ca="1" si="12"/>
        <v>6</v>
      </c>
      <c r="C11">
        <f ca="1">COUNTIF(L$2:L10,A11)*T$9</f>
        <v>0</v>
      </c>
      <c r="D11">
        <f t="shared" ca="1" si="0"/>
        <v>6</v>
      </c>
      <c r="E11" s="23">
        <f t="shared" ca="1" si="1"/>
        <v>5</v>
      </c>
      <c r="F11">
        <f t="shared" ca="1" si="2"/>
        <v>5</v>
      </c>
      <c r="G11">
        <f t="shared" ca="1" si="3"/>
        <v>1</v>
      </c>
      <c r="H11">
        <f t="shared" ca="1" si="4"/>
        <v>0</v>
      </c>
      <c r="I11">
        <f t="shared" ca="1" si="13"/>
        <v>1</v>
      </c>
      <c r="J11">
        <f t="shared" ca="1" si="5"/>
        <v>1</v>
      </c>
      <c r="K11" s="23">
        <f t="shared" ca="1" si="6"/>
        <v>3</v>
      </c>
      <c r="L11" s="2">
        <f t="shared" ca="1" si="7"/>
        <v>14</v>
      </c>
      <c r="M11" s="31">
        <f t="shared" ca="1" si="8"/>
        <v>0.02</v>
      </c>
      <c r="N11" s="32">
        <f t="shared" ca="1" si="9"/>
        <v>24</v>
      </c>
      <c r="O11" s="39">
        <f t="shared" ca="1" si="10"/>
        <v>20</v>
      </c>
      <c r="P11" s="35">
        <f t="shared" ca="1" si="11"/>
        <v>44.019999999999996</v>
      </c>
      <c r="W11" s="1">
        <v>10</v>
      </c>
      <c r="X11">
        <v>2.3000000000000003</v>
      </c>
      <c r="Y11">
        <v>80</v>
      </c>
      <c r="Z11">
        <v>120</v>
      </c>
      <c r="AA11" s="2">
        <v>202.29999999999998</v>
      </c>
    </row>
    <row r="12" spans="1:27" x14ac:dyDescent="0.35">
      <c r="A12" s="1">
        <v>11</v>
      </c>
      <c r="B12">
        <f t="shared" ca="1" si="12"/>
        <v>1</v>
      </c>
      <c r="C12">
        <f ca="1">COUNTIF(L$2:L11,A12)*T$9</f>
        <v>0</v>
      </c>
      <c r="D12">
        <f t="shared" ca="1" si="0"/>
        <v>1</v>
      </c>
      <c r="E12" s="23">
        <f t="shared" ca="1" si="1"/>
        <v>3</v>
      </c>
      <c r="F12">
        <f t="shared" ca="1" si="2"/>
        <v>1</v>
      </c>
      <c r="G12">
        <f t="shared" ca="1" si="3"/>
        <v>0</v>
      </c>
      <c r="H12">
        <f t="shared" ca="1" si="4"/>
        <v>2</v>
      </c>
      <c r="I12">
        <f t="shared" ca="1" si="13"/>
        <v>10</v>
      </c>
      <c r="J12">
        <f t="shared" ca="1" si="5"/>
        <v>0</v>
      </c>
      <c r="K12" s="23">
        <f t="shared" ca="1" si="6"/>
        <v>0</v>
      </c>
      <c r="L12" s="2">
        <f t="shared" ca="1" si="7"/>
        <v>0</v>
      </c>
      <c r="M12" s="31">
        <f t="shared" ca="1" si="8"/>
        <v>0</v>
      </c>
      <c r="N12" s="32">
        <f t="shared" ca="1" si="9"/>
        <v>0</v>
      </c>
      <c r="O12" s="39">
        <f t="shared" ca="1" si="10"/>
        <v>0</v>
      </c>
      <c r="P12" s="35">
        <f t="shared" ca="1" si="11"/>
        <v>0</v>
      </c>
      <c r="S12" s="11" t="s">
        <v>18</v>
      </c>
      <c r="T12" s="6">
        <v>1</v>
      </c>
      <c r="W12" s="1">
        <v>11</v>
      </c>
      <c r="X12">
        <v>2.14</v>
      </c>
      <c r="Y12">
        <v>96</v>
      </c>
      <c r="Z12">
        <v>120</v>
      </c>
      <c r="AA12" s="2">
        <v>218.14</v>
      </c>
    </row>
    <row r="13" spans="1:27" x14ac:dyDescent="0.35">
      <c r="A13" s="1">
        <v>12</v>
      </c>
      <c r="B13">
        <f t="shared" ca="1" si="12"/>
        <v>0</v>
      </c>
      <c r="C13">
        <f ca="1">COUNTIF(L$2:L12,A13)*T$9</f>
        <v>0</v>
      </c>
      <c r="D13">
        <f t="shared" ca="1" si="0"/>
        <v>0</v>
      </c>
      <c r="E13" s="23">
        <f t="shared" ca="1" si="1"/>
        <v>1</v>
      </c>
      <c r="F13">
        <f t="shared" ca="1" si="2"/>
        <v>0</v>
      </c>
      <c r="G13">
        <f t="shared" ca="1" si="3"/>
        <v>0</v>
      </c>
      <c r="H13">
        <f t="shared" ca="1" si="4"/>
        <v>1</v>
      </c>
      <c r="I13">
        <f t="shared" ca="1" si="13"/>
        <v>10</v>
      </c>
      <c r="J13">
        <f t="shared" ca="1" si="5"/>
        <v>0</v>
      </c>
      <c r="K13" s="23">
        <f t="shared" ca="1" si="6"/>
        <v>0</v>
      </c>
      <c r="L13" s="2">
        <f t="shared" ca="1" si="7"/>
        <v>0</v>
      </c>
      <c r="M13" s="31">
        <f t="shared" ca="1" si="8"/>
        <v>0</v>
      </c>
      <c r="N13" s="32">
        <f t="shared" ca="1" si="9"/>
        <v>0</v>
      </c>
      <c r="O13" s="39">
        <f t="shared" ca="1" si="10"/>
        <v>0</v>
      </c>
      <c r="P13" s="35">
        <f t="shared" ca="1" si="11"/>
        <v>0</v>
      </c>
      <c r="S13" s="12" t="s">
        <v>19</v>
      </c>
      <c r="T13" s="5">
        <v>3</v>
      </c>
      <c r="W13" s="1">
        <v>12</v>
      </c>
      <c r="X13">
        <v>1.4400000000000004</v>
      </c>
      <c r="Y13">
        <v>120</v>
      </c>
      <c r="Z13">
        <v>120</v>
      </c>
      <c r="AA13" s="2">
        <v>241.44000000000003</v>
      </c>
    </row>
    <row r="14" spans="1:27" x14ac:dyDescent="0.35">
      <c r="A14" s="1">
        <v>13</v>
      </c>
      <c r="B14">
        <f t="shared" ca="1" si="12"/>
        <v>0</v>
      </c>
      <c r="C14">
        <f ca="1">COUNTIF(L$2:L13,A14)*T$9</f>
        <v>0</v>
      </c>
      <c r="D14">
        <f t="shared" ca="1" si="0"/>
        <v>0</v>
      </c>
      <c r="E14" s="23">
        <f t="shared" ca="1" si="1"/>
        <v>4</v>
      </c>
      <c r="F14">
        <f t="shared" ca="1" si="2"/>
        <v>0</v>
      </c>
      <c r="G14">
        <f t="shared" ca="1" si="3"/>
        <v>0</v>
      </c>
      <c r="H14">
        <f t="shared" ca="1" si="4"/>
        <v>4</v>
      </c>
      <c r="I14">
        <f t="shared" ca="1" si="13"/>
        <v>10</v>
      </c>
      <c r="J14">
        <f t="shared" ca="1" si="5"/>
        <v>0</v>
      </c>
      <c r="K14" s="23">
        <f t="shared" ca="1" si="6"/>
        <v>0</v>
      </c>
      <c r="L14" s="2">
        <f t="shared" ca="1" si="7"/>
        <v>0</v>
      </c>
      <c r="M14" s="31">
        <f t="shared" ca="1" si="8"/>
        <v>0</v>
      </c>
      <c r="N14" s="32">
        <f t="shared" ca="1" si="9"/>
        <v>0</v>
      </c>
      <c r="O14" s="39">
        <f t="shared" ca="1" si="10"/>
        <v>0</v>
      </c>
      <c r="P14" s="35">
        <f t="shared" ca="1" si="11"/>
        <v>0</v>
      </c>
      <c r="W14" s="1">
        <v>13</v>
      </c>
      <c r="X14">
        <v>1.56</v>
      </c>
      <c r="Y14">
        <v>96</v>
      </c>
      <c r="Z14">
        <v>120</v>
      </c>
      <c r="AA14" s="2">
        <v>217.55999999999997</v>
      </c>
    </row>
    <row r="15" spans="1:27" x14ac:dyDescent="0.35">
      <c r="A15" s="1">
        <v>14</v>
      </c>
      <c r="B15">
        <f t="shared" ca="1" si="12"/>
        <v>0</v>
      </c>
      <c r="C15">
        <f ca="1">COUNTIF(L$2:L14,A15)*T$9</f>
        <v>10</v>
      </c>
      <c r="D15">
        <f t="shared" ca="1" si="0"/>
        <v>10</v>
      </c>
      <c r="E15" s="23">
        <f t="shared" ca="1" si="1"/>
        <v>4</v>
      </c>
      <c r="F15">
        <f t="shared" ca="1" si="2"/>
        <v>4</v>
      </c>
      <c r="G15">
        <f t="shared" ca="1" si="3"/>
        <v>6</v>
      </c>
      <c r="H15">
        <f t="shared" ca="1" si="4"/>
        <v>0</v>
      </c>
      <c r="I15">
        <f t="shared" ca="1" si="13"/>
        <v>6</v>
      </c>
      <c r="J15">
        <f t="shared" ca="1" si="5"/>
        <v>0</v>
      </c>
      <c r="K15" s="23">
        <f t="shared" ca="1" si="6"/>
        <v>0</v>
      </c>
      <c r="L15" s="2">
        <f t="shared" ca="1" si="7"/>
        <v>0</v>
      </c>
      <c r="M15" s="31">
        <f t="shared" ca="1" si="8"/>
        <v>0.12</v>
      </c>
      <c r="N15" s="32">
        <f t="shared" ca="1" si="9"/>
        <v>0</v>
      </c>
      <c r="O15" s="39">
        <f t="shared" ca="1" si="10"/>
        <v>0</v>
      </c>
      <c r="P15" s="35">
        <f t="shared" ca="1" si="11"/>
        <v>0.12</v>
      </c>
      <c r="W15" s="1">
        <v>14</v>
      </c>
      <c r="X15">
        <v>1.8000000000000003</v>
      </c>
      <c r="Y15">
        <v>120</v>
      </c>
      <c r="Z15">
        <v>120</v>
      </c>
      <c r="AA15" s="2">
        <v>241.79999999999995</v>
      </c>
    </row>
    <row r="16" spans="1:27" x14ac:dyDescent="0.35">
      <c r="A16" s="1">
        <v>15</v>
      </c>
      <c r="B16">
        <f t="shared" ca="1" si="12"/>
        <v>6</v>
      </c>
      <c r="C16">
        <f ca="1">COUNTIF(L$2:L15,A16)*T$9</f>
        <v>0</v>
      </c>
      <c r="D16">
        <f t="shared" ca="1" si="0"/>
        <v>6</v>
      </c>
      <c r="E16" s="23">
        <f t="shared" ca="1" si="1"/>
        <v>4</v>
      </c>
      <c r="F16">
        <f t="shared" ca="1" si="2"/>
        <v>4</v>
      </c>
      <c r="G16">
        <f t="shared" ca="1" si="3"/>
        <v>2</v>
      </c>
      <c r="H16">
        <f t="shared" ca="1" si="4"/>
        <v>0</v>
      </c>
      <c r="I16">
        <f t="shared" ca="1" si="13"/>
        <v>2</v>
      </c>
      <c r="J16">
        <f t="shared" ca="1" si="5"/>
        <v>1</v>
      </c>
      <c r="K16" s="23">
        <f t="shared" ca="1" si="6"/>
        <v>3</v>
      </c>
      <c r="L16" s="2">
        <f t="shared" ca="1" si="7"/>
        <v>19</v>
      </c>
      <c r="M16" s="31">
        <f t="shared" ca="1" si="8"/>
        <v>0.04</v>
      </c>
      <c r="N16" s="32">
        <f t="shared" ca="1" si="9"/>
        <v>24</v>
      </c>
      <c r="O16" s="39">
        <f t="shared" ca="1" si="10"/>
        <v>20</v>
      </c>
      <c r="P16" s="35">
        <f t="shared" ca="1" si="11"/>
        <v>44.04</v>
      </c>
      <c r="S16" s="11" t="s">
        <v>12</v>
      </c>
      <c r="T16" s="36">
        <v>0.02</v>
      </c>
      <c r="W16" s="1">
        <v>15</v>
      </c>
      <c r="X16">
        <v>1.5400000000000005</v>
      </c>
      <c r="Y16">
        <v>96</v>
      </c>
      <c r="Z16">
        <v>120</v>
      </c>
      <c r="AA16" s="2">
        <v>217.54</v>
      </c>
    </row>
    <row r="17" spans="1:27" x14ac:dyDescent="0.35">
      <c r="A17" s="1">
        <v>16</v>
      </c>
      <c r="B17">
        <f t="shared" ca="1" si="12"/>
        <v>2</v>
      </c>
      <c r="C17">
        <f ca="1">COUNTIF(L$2:L16,A17)*T$9</f>
        <v>0</v>
      </c>
      <c r="D17">
        <f t="shared" ca="1" si="0"/>
        <v>2</v>
      </c>
      <c r="E17" s="23">
        <f t="shared" ca="1" si="1"/>
        <v>1</v>
      </c>
      <c r="F17">
        <f t="shared" ca="1" si="2"/>
        <v>1</v>
      </c>
      <c r="G17">
        <f t="shared" ca="1" si="3"/>
        <v>1</v>
      </c>
      <c r="H17">
        <f t="shared" ca="1" si="4"/>
        <v>0</v>
      </c>
      <c r="I17">
        <f t="shared" ca="1" si="13"/>
        <v>11</v>
      </c>
      <c r="J17">
        <f t="shared" ca="1" si="5"/>
        <v>0</v>
      </c>
      <c r="K17" s="23">
        <f t="shared" ca="1" si="6"/>
        <v>0</v>
      </c>
      <c r="L17" s="2">
        <f t="shared" ca="1" si="7"/>
        <v>0</v>
      </c>
      <c r="M17" s="31">
        <f t="shared" ca="1" si="8"/>
        <v>0.02</v>
      </c>
      <c r="N17" s="32">
        <f t="shared" ca="1" si="9"/>
        <v>0</v>
      </c>
      <c r="O17" s="39">
        <f t="shared" ca="1" si="10"/>
        <v>0</v>
      </c>
      <c r="P17" s="35">
        <f t="shared" ca="1" si="11"/>
        <v>0.02</v>
      </c>
      <c r="S17" s="3" t="s">
        <v>30</v>
      </c>
      <c r="T17" s="5"/>
      <c r="W17" s="1">
        <v>16</v>
      </c>
      <c r="X17">
        <v>1.8000000000000003</v>
      </c>
      <c r="Y17">
        <v>120</v>
      </c>
      <c r="Z17">
        <v>120</v>
      </c>
      <c r="AA17" s="2">
        <v>241.79999999999995</v>
      </c>
    </row>
    <row r="18" spans="1:27" x14ac:dyDescent="0.35">
      <c r="A18" s="1">
        <v>17</v>
      </c>
      <c r="B18">
        <f t="shared" ca="1" si="12"/>
        <v>1</v>
      </c>
      <c r="C18">
        <f ca="1">COUNTIF(L$2:L17,A18)*T$9</f>
        <v>0</v>
      </c>
      <c r="D18">
        <f t="shared" ca="1" si="0"/>
        <v>1</v>
      </c>
      <c r="E18" s="23">
        <f t="shared" ca="1" si="1"/>
        <v>2</v>
      </c>
      <c r="F18">
        <f t="shared" ca="1" si="2"/>
        <v>1</v>
      </c>
      <c r="G18">
        <f t="shared" ca="1" si="3"/>
        <v>0</v>
      </c>
      <c r="H18">
        <f t="shared" ca="1" si="4"/>
        <v>1</v>
      </c>
      <c r="I18">
        <f t="shared" ca="1" si="13"/>
        <v>10</v>
      </c>
      <c r="J18">
        <f t="shared" ca="1" si="5"/>
        <v>0</v>
      </c>
      <c r="K18" s="23">
        <f t="shared" ca="1" si="6"/>
        <v>0</v>
      </c>
      <c r="L18" s="2">
        <f t="shared" ca="1" si="7"/>
        <v>0</v>
      </c>
      <c r="M18" s="31">
        <f t="shared" ca="1" si="8"/>
        <v>0</v>
      </c>
      <c r="N18" s="32">
        <f t="shared" ca="1" si="9"/>
        <v>0</v>
      </c>
      <c r="O18" s="39">
        <f t="shared" ca="1" si="10"/>
        <v>0</v>
      </c>
      <c r="P18" s="35">
        <f t="shared" ca="1" si="11"/>
        <v>0</v>
      </c>
      <c r="W18" s="1">
        <v>17</v>
      </c>
      <c r="X18">
        <v>1.6400000000000001</v>
      </c>
      <c r="Y18">
        <v>96</v>
      </c>
      <c r="Z18">
        <v>100</v>
      </c>
      <c r="AA18" s="2">
        <v>197.64</v>
      </c>
    </row>
    <row r="19" spans="1:27" x14ac:dyDescent="0.35">
      <c r="A19" s="1">
        <v>18</v>
      </c>
      <c r="B19">
        <f t="shared" ca="1" si="12"/>
        <v>0</v>
      </c>
      <c r="C19">
        <f ca="1">COUNTIF(L$2:L18,A19)*T$9</f>
        <v>0</v>
      </c>
      <c r="D19">
        <f t="shared" ca="1" si="0"/>
        <v>0</v>
      </c>
      <c r="E19" s="23">
        <f t="shared" ca="1" si="1"/>
        <v>0</v>
      </c>
      <c r="F19">
        <f t="shared" ca="1" si="2"/>
        <v>0</v>
      </c>
      <c r="G19">
        <f t="shared" ca="1" si="3"/>
        <v>0</v>
      </c>
      <c r="H19">
        <f t="shared" ca="1" si="4"/>
        <v>0</v>
      </c>
      <c r="I19">
        <f t="shared" ca="1" si="13"/>
        <v>10</v>
      </c>
      <c r="J19">
        <f t="shared" ca="1" si="5"/>
        <v>0</v>
      </c>
      <c r="K19" s="23">
        <f t="shared" ca="1" si="6"/>
        <v>0</v>
      </c>
      <c r="L19" s="2">
        <f t="shared" ca="1" si="7"/>
        <v>0</v>
      </c>
      <c r="M19" s="31">
        <f t="shared" ca="1" si="8"/>
        <v>0</v>
      </c>
      <c r="N19" s="32">
        <f t="shared" ca="1" si="9"/>
        <v>0</v>
      </c>
      <c r="O19" s="39">
        <f t="shared" ca="1" si="10"/>
        <v>0</v>
      </c>
      <c r="P19" s="35">
        <f t="shared" ca="1" si="11"/>
        <v>0</v>
      </c>
      <c r="W19" s="1">
        <v>18</v>
      </c>
      <c r="X19">
        <v>1.76</v>
      </c>
      <c r="Y19">
        <v>80</v>
      </c>
      <c r="Z19">
        <v>120</v>
      </c>
      <c r="AA19" s="2">
        <v>201.76000000000005</v>
      </c>
    </row>
    <row r="20" spans="1:27" x14ac:dyDescent="0.35">
      <c r="A20" s="1">
        <v>19</v>
      </c>
      <c r="B20">
        <f t="shared" ca="1" si="12"/>
        <v>0</v>
      </c>
      <c r="C20">
        <f ca="1">COUNTIF(L$2:L19,A20)*T$9</f>
        <v>10</v>
      </c>
      <c r="D20">
        <f t="shared" ca="1" si="0"/>
        <v>10</v>
      </c>
      <c r="E20" s="23">
        <f t="shared" ca="1" si="1"/>
        <v>2</v>
      </c>
      <c r="F20">
        <f t="shared" ca="1" si="2"/>
        <v>2</v>
      </c>
      <c r="G20">
        <f t="shared" ca="1" si="3"/>
        <v>8</v>
      </c>
      <c r="H20">
        <f t="shared" ca="1" si="4"/>
        <v>0</v>
      </c>
      <c r="I20">
        <f t="shared" ca="1" si="13"/>
        <v>8</v>
      </c>
      <c r="J20">
        <f t="shared" ca="1" si="5"/>
        <v>0</v>
      </c>
      <c r="K20" s="23">
        <f t="shared" ca="1" si="6"/>
        <v>0</v>
      </c>
      <c r="L20" s="2">
        <f t="shared" ca="1" si="7"/>
        <v>0</v>
      </c>
      <c r="M20" s="31">
        <f t="shared" ca="1" si="8"/>
        <v>0.16</v>
      </c>
      <c r="N20" s="32">
        <f t="shared" ca="1" si="9"/>
        <v>0</v>
      </c>
      <c r="O20" s="39">
        <f t="shared" ca="1" si="10"/>
        <v>0</v>
      </c>
      <c r="P20" s="35">
        <f t="shared" ca="1" si="11"/>
        <v>0.16</v>
      </c>
      <c r="S20" s="11" t="s">
        <v>13</v>
      </c>
      <c r="T20" s="41">
        <v>8</v>
      </c>
      <c r="W20" s="1">
        <v>19</v>
      </c>
      <c r="X20">
        <v>1.7600000000000002</v>
      </c>
      <c r="Y20">
        <v>96</v>
      </c>
      <c r="Z20">
        <v>120</v>
      </c>
      <c r="AA20" s="2">
        <v>217.76000000000002</v>
      </c>
    </row>
    <row r="21" spans="1:27" x14ac:dyDescent="0.35">
      <c r="A21" s="1">
        <v>20</v>
      </c>
      <c r="B21">
        <f t="shared" ca="1" si="12"/>
        <v>8</v>
      </c>
      <c r="C21">
        <f ca="1">COUNTIF(L$2:L20,A21)*T$9</f>
        <v>0</v>
      </c>
      <c r="D21">
        <f t="shared" ca="1" si="0"/>
        <v>8</v>
      </c>
      <c r="E21" s="23">
        <f t="shared" ca="1" si="1"/>
        <v>5</v>
      </c>
      <c r="F21">
        <f t="shared" ca="1" si="2"/>
        <v>5</v>
      </c>
      <c r="G21">
        <f t="shared" ca="1" si="3"/>
        <v>3</v>
      </c>
      <c r="H21">
        <f t="shared" ca="1" si="4"/>
        <v>0</v>
      </c>
      <c r="I21">
        <f t="shared" ca="1" si="13"/>
        <v>3</v>
      </c>
      <c r="J21">
        <f t="shared" ca="1" si="5"/>
        <v>1</v>
      </c>
      <c r="K21" s="23">
        <f t="shared" ca="1" si="6"/>
        <v>3</v>
      </c>
      <c r="L21" s="2">
        <f t="shared" ca="1" si="7"/>
        <v>24</v>
      </c>
      <c r="M21" s="31">
        <f t="shared" ca="1" si="8"/>
        <v>0.06</v>
      </c>
      <c r="N21" s="32">
        <f t="shared" ca="1" si="9"/>
        <v>24</v>
      </c>
      <c r="O21" s="39">
        <f t="shared" ca="1" si="10"/>
        <v>20</v>
      </c>
      <c r="P21" s="35">
        <f t="shared" ca="1" si="11"/>
        <v>44.06</v>
      </c>
      <c r="S21" s="3" t="s">
        <v>31</v>
      </c>
      <c r="T21" s="5"/>
      <c r="W21" s="1">
        <v>20</v>
      </c>
      <c r="X21">
        <v>1.6000000000000003</v>
      </c>
      <c r="Y21">
        <v>96</v>
      </c>
      <c r="Z21">
        <v>120</v>
      </c>
      <c r="AA21" s="2">
        <v>217.6</v>
      </c>
    </row>
    <row r="22" spans="1:27" x14ac:dyDescent="0.35">
      <c r="A22" s="1">
        <v>21</v>
      </c>
      <c r="B22">
        <f t="shared" ca="1" si="12"/>
        <v>3</v>
      </c>
      <c r="C22">
        <f ca="1">COUNTIF(L$2:L21,A22)*T$9</f>
        <v>0</v>
      </c>
      <c r="D22">
        <f t="shared" ca="1" si="0"/>
        <v>3</v>
      </c>
      <c r="E22" s="23">
        <f t="shared" ca="1" si="1"/>
        <v>1</v>
      </c>
      <c r="F22">
        <f t="shared" ca="1" si="2"/>
        <v>1</v>
      </c>
      <c r="G22">
        <f t="shared" ca="1" si="3"/>
        <v>2</v>
      </c>
      <c r="H22">
        <f t="shared" ca="1" si="4"/>
        <v>0</v>
      </c>
      <c r="I22">
        <f t="shared" ca="1" si="13"/>
        <v>12</v>
      </c>
      <c r="J22">
        <f t="shared" ca="1" si="5"/>
        <v>0</v>
      </c>
      <c r="K22" s="23">
        <f t="shared" ca="1" si="6"/>
        <v>0</v>
      </c>
      <c r="L22" s="2">
        <f t="shared" ca="1" si="7"/>
        <v>0</v>
      </c>
      <c r="M22" s="31">
        <f t="shared" ca="1" si="8"/>
        <v>0.04</v>
      </c>
      <c r="N22" s="32">
        <f t="shared" ca="1" si="9"/>
        <v>0</v>
      </c>
      <c r="O22" s="39">
        <f t="shared" ca="1" si="10"/>
        <v>0</v>
      </c>
      <c r="P22" s="35">
        <f t="shared" ca="1" si="11"/>
        <v>0.04</v>
      </c>
      <c r="W22" s="1">
        <v>21</v>
      </c>
      <c r="X22">
        <v>1.5200000000000005</v>
      </c>
      <c r="Y22">
        <v>104</v>
      </c>
      <c r="Z22">
        <v>120</v>
      </c>
      <c r="AA22" s="2">
        <v>225.51999999999998</v>
      </c>
    </row>
    <row r="23" spans="1:27" x14ac:dyDescent="0.35">
      <c r="A23" s="1">
        <v>22</v>
      </c>
      <c r="B23">
        <f t="shared" ca="1" si="12"/>
        <v>2</v>
      </c>
      <c r="C23">
        <f ca="1">COUNTIF(L$2:L22,A23)*T$9</f>
        <v>0</v>
      </c>
      <c r="D23">
        <f t="shared" ca="1" si="0"/>
        <v>2</v>
      </c>
      <c r="E23" s="23">
        <f t="shared" ca="1" si="1"/>
        <v>3</v>
      </c>
      <c r="F23">
        <f t="shared" ca="1" si="2"/>
        <v>2</v>
      </c>
      <c r="G23">
        <f t="shared" ca="1" si="3"/>
        <v>0</v>
      </c>
      <c r="H23">
        <f t="shared" ca="1" si="4"/>
        <v>1</v>
      </c>
      <c r="I23">
        <f t="shared" ca="1" si="13"/>
        <v>10</v>
      </c>
      <c r="J23">
        <f t="shared" ca="1" si="5"/>
        <v>0</v>
      </c>
      <c r="K23" s="23">
        <f t="shared" ca="1" si="6"/>
        <v>0</v>
      </c>
      <c r="L23" s="2">
        <f t="shared" ca="1" si="7"/>
        <v>0</v>
      </c>
      <c r="M23" s="31">
        <f t="shared" ca="1" si="8"/>
        <v>0</v>
      </c>
      <c r="N23" s="32">
        <f t="shared" ca="1" si="9"/>
        <v>0</v>
      </c>
      <c r="O23" s="39">
        <f t="shared" ca="1" si="10"/>
        <v>0</v>
      </c>
      <c r="P23" s="35">
        <f t="shared" ca="1" si="11"/>
        <v>0</v>
      </c>
      <c r="S23" s="11" t="s">
        <v>14</v>
      </c>
      <c r="T23" s="41">
        <v>20</v>
      </c>
      <c r="W23" s="1">
        <v>22</v>
      </c>
      <c r="X23">
        <v>1.6400000000000006</v>
      </c>
      <c r="Y23">
        <v>112</v>
      </c>
      <c r="Z23">
        <v>160</v>
      </c>
      <c r="AA23" s="2">
        <v>273.64</v>
      </c>
    </row>
    <row r="24" spans="1:27" x14ac:dyDescent="0.35">
      <c r="A24" s="1">
        <v>23</v>
      </c>
      <c r="B24">
        <f t="shared" ca="1" si="12"/>
        <v>0</v>
      </c>
      <c r="C24">
        <f ca="1">COUNTIF(L$2:L23,A24)*T$9</f>
        <v>0</v>
      </c>
      <c r="D24">
        <f t="shared" ca="1" si="0"/>
        <v>0</v>
      </c>
      <c r="E24" s="23">
        <f t="shared" ca="1" si="1"/>
        <v>3</v>
      </c>
      <c r="F24">
        <f t="shared" ca="1" si="2"/>
        <v>0</v>
      </c>
      <c r="G24">
        <f t="shared" ca="1" si="3"/>
        <v>0</v>
      </c>
      <c r="H24">
        <f t="shared" ca="1" si="4"/>
        <v>3</v>
      </c>
      <c r="I24">
        <f t="shared" ca="1" si="13"/>
        <v>10</v>
      </c>
      <c r="J24">
        <f t="shared" ca="1" si="5"/>
        <v>0</v>
      </c>
      <c r="K24" s="23">
        <f t="shared" ca="1" si="6"/>
        <v>0</v>
      </c>
      <c r="L24" s="2">
        <f t="shared" ca="1" si="7"/>
        <v>0</v>
      </c>
      <c r="M24" s="31">
        <f t="shared" ca="1" si="8"/>
        <v>0</v>
      </c>
      <c r="N24" s="32">
        <f t="shared" ca="1" si="9"/>
        <v>0</v>
      </c>
      <c r="O24" s="39">
        <f t="shared" ca="1" si="10"/>
        <v>0</v>
      </c>
      <c r="P24" s="35">
        <f t="shared" ca="1" si="11"/>
        <v>0</v>
      </c>
      <c r="S24" s="3" t="s">
        <v>32</v>
      </c>
      <c r="T24" s="5"/>
      <c r="W24" s="1">
        <v>23</v>
      </c>
      <c r="X24">
        <v>1.7400000000000007</v>
      </c>
      <c r="Y24">
        <v>104</v>
      </c>
      <c r="Z24">
        <v>140</v>
      </c>
      <c r="AA24" s="2">
        <v>245.74000000000004</v>
      </c>
    </row>
    <row r="25" spans="1:27" x14ac:dyDescent="0.35">
      <c r="A25" s="1">
        <v>24</v>
      </c>
      <c r="B25">
        <f t="shared" ca="1" si="12"/>
        <v>0</v>
      </c>
      <c r="C25">
        <f ca="1">COUNTIF(L$2:L24,A25)*T$9</f>
        <v>10</v>
      </c>
      <c r="D25">
        <f t="shared" ca="1" si="0"/>
        <v>10</v>
      </c>
      <c r="E25" s="23">
        <f t="shared" ca="1" si="1"/>
        <v>4</v>
      </c>
      <c r="F25">
        <f t="shared" ca="1" si="2"/>
        <v>4</v>
      </c>
      <c r="G25">
        <f t="shared" ca="1" si="3"/>
        <v>6</v>
      </c>
      <c r="H25">
        <f t="shared" ca="1" si="4"/>
        <v>0</v>
      </c>
      <c r="I25">
        <f t="shared" ca="1" si="13"/>
        <v>6</v>
      </c>
      <c r="J25">
        <f t="shared" ca="1" si="5"/>
        <v>0</v>
      </c>
      <c r="K25" s="23">
        <f t="shared" ca="1" si="6"/>
        <v>0</v>
      </c>
      <c r="L25" s="2">
        <f t="shared" ca="1" si="7"/>
        <v>0</v>
      </c>
      <c r="M25" s="31">
        <f t="shared" ca="1" si="8"/>
        <v>0.12</v>
      </c>
      <c r="N25" s="32">
        <f t="shared" ca="1" si="9"/>
        <v>0</v>
      </c>
      <c r="O25" s="39">
        <f t="shared" ca="1" si="10"/>
        <v>0</v>
      </c>
      <c r="P25" s="35">
        <f t="shared" ca="1" si="11"/>
        <v>0.12</v>
      </c>
      <c r="W25" s="1">
        <v>24</v>
      </c>
      <c r="X25">
        <v>1.6600000000000004</v>
      </c>
      <c r="Y25">
        <v>88</v>
      </c>
      <c r="Z25">
        <v>100</v>
      </c>
      <c r="AA25" s="2">
        <v>189.66000000000003</v>
      </c>
    </row>
    <row r="26" spans="1:27" x14ac:dyDescent="0.35">
      <c r="A26" s="3">
        <v>25</v>
      </c>
      <c r="B26" s="4">
        <f t="shared" ca="1" si="12"/>
        <v>6</v>
      </c>
      <c r="C26" s="4">
        <f ca="1">COUNTIF(L$2:L25,A26)*T$9</f>
        <v>0</v>
      </c>
      <c r="D26" s="4">
        <f t="shared" ca="1" si="0"/>
        <v>6</v>
      </c>
      <c r="E26" s="24">
        <f t="shared" ca="1" si="1"/>
        <v>1</v>
      </c>
      <c r="F26" s="4">
        <f t="shared" ca="1" si="2"/>
        <v>1</v>
      </c>
      <c r="G26" s="4">
        <f t="shared" ca="1" si="3"/>
        <v>5</v>
      </c>
      <c r="H26" s="4">
        <f t="shared" ca="1" si="4"/>
        <v>0</v>
      </c>
      <c r="I26" s="4">
        <f t="shared" ca="1" si="13"/>
        <v>5</v>
      </c>
      <c r="J26" s="4">
        <f t="shared" ca="1" si="5"/>
        <v>1</v>
      </c>
      <c r="K26" s="23">
        <f t="shared" ca="1" si="6"/>
        <v>3</v>
      </c>
      <c r="L26" s="2">
        <f t="shared" ca="1" si="7"/>
        <v>29</v>
      </c>
      <c r="M26" s="31">
        <f t="shared" ca="1" si="8"/>
        <v>0.1</v>
      </c>
      <c r="N26" s="32">
        <f t="shared" ca="1" si="9"/>
        <v>24</v>
      </c>
      <c r="O26" s="39">
        <f t="shared" ca="1" si="10"/>
        <v>20</v>
      </c>
      <c r="P26" s="35">
        <f t="shared" ca="1" si="11"/>
        <v>44.1</v>
      </c>
      <c r="S26" s="52" t="s">
        <v>33</v>
      </c>
      <c r="T26" s="52"/>
      <c r="W26" s="1">
        <v>25</v>
      </c>
      <c r="X26">
        <v>1.7200000000000006</v>
      </c>
      <c r="Y26">
        <v>112</v>
      </c>
      <c r="Z26">
        <v>120</v>
      </c>
      <c r="AA26" s="2">
        <v>233.72</v>
      </c>
    </row>
    <row r="27" spans="1:27" x14ac:dyDescent="0.35">
      <c r="E27" s="44"/>
      <c r="F27" s="44"/>
      <c r="G27" s="44"/>
      <c r="H27" s="44"/>
      <c r="I27" s="44"/>
      <c r="J27" s="44"/>
      <c r="K27" s="53" t="s">
        <v>29</v>
      </c>
      <c r="L27" s="54"/>
      <c r="M27" s="40">
        <f ca="1">SUM(M2:M26)</f>
        <v>1.2800000000000002</v>
      </c>
      <c r="N27" s="40">
        <f t="shared" ref="N27:P27" ca="1" si="14">SUM(N2:N26)</f>
        <v>128</v>
      </c>
      <c r="O27" s="40">
        <f t="shared" ca="1" si="14"/>
        <v>120</v>
      </c>
      <c r="P27" s="40">
        <f t="shared" ca="1" si="14"/>
        <v>249.28</v>
      </c>
      <c r="R27" s="14" t="s">
        <v>24</v>
      </c>
      <c r="S27" s="15" t="s">
        <v>28</v>
      </c>
      <c r="T27" s="15" t="s">
        <v>26</v>
      </c>
      <c r="U27" s="16" t="s">
        <v>27</v>
      </c>
      <c r="W27" s="1">
        <v>26</v>
      </c>
      <c r="X27">
        <v>1.8000000000000005</v>
      </c>
      <c r="Y27">
        <v>96</v>
      </c>
      <c r="Z27">
        <v>100</v>
      </c>
      <c r="AA27" s="2">
        <v>197.79999999999995</v>
      </c>
    </row>
    <row r="28" spans="1:27" x14ac:dyDescent="0.35">
      <c r="E28" s="44"/>
      <c r="F28" s="44"/>
      <c r="G28" s="44"/>
      <c r="H28" s="44"/>
      <c r="I28" s="44"/>
      <c r="J28" s="44"/>
      <c r="K28" s="44"/>
      <c r="M28" s="34"/>
      <c r="N28" s="34"/>
      <c r="O28" s="39"/>
      <c r="P28" s="34"/>
      <c r="R28" s="37">
        <f ca="1">AVERAGE(X2:X201)</f>
        <v>1.7227000000000006</v>
      </c>
      <c r="S28" s="37">
        <f t="shared" ref="S28:U28" ca="1" si="15">AVERAGE(Y2:Y201)</f>
        <v>99.2</v>
      </c>
      <c r="T28" s="37">
        <f t="shared" ca="1" si="15"/>
        <v>120.1</v>
      </c>
      <c r="U28" s="43">
        <f t="shared" ca="1" si="15"/>
        <v>221.02270000000001</v>
      </c>
      <c r="W28" s="1">
        <v>27</v>
      </c>
      <c r="X28">
        <v>1.7</v>
      </c>
      <c r="Y28">
        <v>104</v>
      </c>
      <c r="Z28">
        <v>120</v>
      </c>
      <c r="AA28" s="2">
        <v>225.7</v>
      </c>
    </row>
    <row r="29" spans="1:27" x14ac:dyDescent="0.35">
      <c r="E29" s="44"/>
      <c r="F29" s="44"/>
      <c r="G29" s="44"/>
      <c r="H29" s="44"/>
      <c r="I29" s="44"/>
      <c r="J29" s="44"/>
      <c r="K29" s="44"/>
      <c r="M29" s="34"/>
      <c r="N29" s="34"/>
      <c r="O29" s="39"/>
      <c r="P29" s="34"/>
      <c r="W29" s="1">
        <v>28</v>
      </c>
      <c r="X29">
        <v>1.72</v>
      </c>
      <c r="Y29">
        <v>120</v>
      </c>
      <c r="Z29">
        <v>120</v>
      </c>
      <c r="AA29" s="2">
        <v>241.72</v>
      </c>
    </row>
    <row r="30" spans="1:27" x14ac:dyDescent="0.35">
      <c r="E30" s="44"/>
      <c r="F30" s="44"/>
      <c r="G30" s="44"/>
      <c r="H30" s="44"/>
      <c r="I30" s="44"/>
      <c r="J30" s="44"/>
      <c r="K30" s="44"/>
      <c r="M30" s="34"/>
      <c r="N30" s="34"/>
      <c r="O30" s="39"/>
      <c r="P30" s="34"/>
      <c r="W30" s="1">
        <v>29</v>
      </c>
      <c r="X30">
        <v>1.8800000000000008</v>
      </c>
      <c r="Y30">
        <v>96</v>
      </c>
      <c r="Z30">
        <v>120</v>
      </c>
      <c r="AA30" s="2">
        <v>217.88</v>
      </c>
    </row>
    <row r="31" spans="1:27" x14ac:dyDescent="0.35">
      <c r="E31" s="44"/>
      <c r="F31" s="44"/>
      <c r="G31" s="44"/>
      <c r="H31" s="44"/>
      <c r="I31" s="44"/>
      <c r="J31" s="44"/>
      <c r="K31" s="44"/>
      <c r="M31" s="34"/>
      <c r="N31" s="34"/>
      <c r="O31" s="39"/>
      <c r="P31" s="34"/>
      <c r="W31" s="1">
        <v>30</v>
      </c>
      <c r="X31">
        <v>1.7200000000000002</v>
      </c>
      <c r="Y31">
        <v>96</v>
      </c>
      <c r="Z31">
        <v>120</v>
      </c>
      <c r="AA31" s="2">
        <v>217.72</v>
      </c>
    </row>
    <row r="32" spans="1:27" x14ac:dyDescent="0.35">
      <c r="W32" s="1">
        <v>31</v>
      </c>
      <c r="X32">
        <v>2.0600000000000005</v>
      </c>
      <c r="Y32">
        <v>88</v>
      </c>
      <c r="Z32">
        <v>120</v>
      </c>
      <c r="AA32" s="2">
        <v>210.05999999999992</v>
      </c>
    </row>
    <row r="33" spans="23:27" x14ac:dyDescent="0.35">
      <c r="W33" s="1">
        <v>32</v>
      </c>
      <c r="X33">
        <v>1.7800000000000007</v>
      </c>
      <c r="Y33">
        <v>96</v>
      </c>
      <c r="Z33">
        <v>100</v>
      </c>
      <c r="AA33" s="2">
        <v>197.78</v>
      </c>
    </row>
    <row r="34" spans="23:27" x14ac:dyDescent="0.35">
      <c r="W34" s="1">
        <v>33</v>
      </c>
      <c r="X34">
        <v>2.08</v>
      </c>
      <c r="Y34">
        <v>88</v>
      </c>
      <c r="Z34">
        <v>120</v>
      </c>
      <c r="AA34" s="2">
        <v>210.08</v>
      </c>
    </row>
    <row r="35" spans="23:27" x14ac:dyDescent="0.35">
      <c r="W35" s="1">
        <v>34</v>
      </c>
      <c r="X35">
        <v>1.9400000000000004</v>
      </c>
      <c r="Y35">
        <v>112</v>
      </c>
      <c r="Z35">
        <v>140</v>
      </c>
      <c r="AA35" s="2">
        <v>253.94000000000003</v>
      </c>
    </row>
    <row r="36" spans="23:27" x14ac:dyDescent="0.35">
      <c r="W36" s="1">
        <v>35</v>
      </c>
      <c r="X36">
        <v>1.4800000000000004</v>
      </c>
      <c r="Y36">
        <v>96</v>
      </c>
      <c r="Z36">
        <v>120</v>
      </c>
      <c r="AA36" s="2">
        <v>217.47999999999996</v>
      </c>
    </row>
    <row r="37" spans="23:27" x14ac:dyDescent="0.35">
      <c r="W37" s="1">
        <v>36</v>
      </c>
      <c r="X37">
        <v>1.9200000000000004</v>
      </c>
      <c r="Y37">
        <v>88</v>
      </c>
      <c r="Z37">
        <v>120</v>
      </c>
      <c r="AA37" s="2">
        <v>209.92000000000004</v>
      </c>
    </row>
    <row r="38" spans="23:27" x14ac:dyDescent="0.35">
      <c r="W38" s="1">
        <v>37</v>
      </c>
      <c r="X38">
        <v>1.5800000000000005</v>
      </c>
      <c r="Y38">
        <v>88</v>
      </c>
      <c r="Z38">
        <v>140</v>
      </c>
      <c r="AA38" s="2">
        <v>229.58</v>
      </c>
    </row>
    <row r="39" spans="23:27" x14ac:dyDescent="0.35">
      <c r="W39" s="1">
        <v>38</v>
      </c>
      <c r="X39">
        <v>1.44</v>
      </c>
      <c r="Y39">
        <v>104</v>
      </c>
      <c r="Z39">
        <v>140</v>
      </c>
      <c r="AA39" s="2">
        <v>245.44</v>
      </c>
    </row>
    <row r="40" spans="23:27" x14ac:dyDescent="0.35">
      <c r="W40" s="1">
        <v>39</v>
      </c>
      <c r="X40">
        <v>1.7000000000000002</v>
      </c>
      <c r="Y40">
        <v>112</v>
      </c>
      <c r="Z40">
        <v>120</v>
      </c>
      <c r="AA40" s="2">
        <v>233.70000000000005</v>
      </c>
    </row>
    <row r="41" spans="23:27" x14ac:dyDescent="0.35">
      <c r="W41" s="1">
        <v>40</v>
      </c>
      <c r="X41">
        <v>1.5800000000000005</v>
      </c>
      <c r="Y41">
        <v>88</v>
      </c>
      <c r="Z41">
        <v>120</v>
      </c>
      <c r="AA41" s="2">
        <v>209.57999999999998</v>
      </c>
    </row>
    <row r="42" spans="23:27" x14ac:dyDescent="0.35">
      <c r="W42" s="1">
        <v>41</v>
      </c>
      <c r="X42">
        <v>1.4800000000000004</v>
      </c>
      <c r="Y42">
        <v>104</v>
      </c>
      <c r="Z42">
        <v>120</v>
      </c>
      <c r="AA42" s="2">
        <v>225.48000000000005</v>
      </c>
    </row>
    <row r="43" spans="23:27" x14ac:dyDescent="0.35">
      <c r="W43" s="1">
        <v>42</v>
      </c>
      <c r="X43">
        <v>1.4600000000000004</v>
      </c>
      <c r="Y43">
        <v>96</v>
      </c>
      <c r="Z43">
        <v>140</v>
      </c>
      <c r="AA43" s="2">
        <v>237.46</v>
      </c>
    </row>
    <row r="44" spans="23:27" x14ac:dyDescent="0.35">
      <c r="W44" s="1">
        <v>43</v>
      </c>
      <c r="X44">
        <v>2.5800000000000005</v>
      </c>
      <c r="Y44">
        <v>72</v>
      </c>
      <c r="Z44">
        <v>120</v>
      </c>
      <c r="AA44" s="2">
        <v>194.58</v>
      </c>
    </row>
    <row r="45" spans="23:27" x14ac:dyDescent="0.35">
      <c r="W45" s="1">
        <v>44</v>
      </c>
      <c r="X45">
        <v>1.4600000000000004</v>
      </c>
      <c r="Y45">
        <v>128</v>
      </c>
      <c r="Z45">
        <v>120</v>
      </c>
      <c r="AA45" s="2">
        <v>249.46</v>
      </c>
    </row>
    <row r="46" spans="23:27" x14ac:dyDescent="0.35">
      <c r="W46" s="1">
        <v>45</v>
      </c>
      <c r="X46">
        <v>1.5000000000000004</v>
      </c>
      <c r="Y46">
        <v>128</v>
      </c>
      <c r="Z46">
        <v>120</v>
      </c>
      <c r="AA46" s="2">
        <v>249.5</v>
      </c>
    </row>
    <row r="47" spans="23:27" x14ac:dyDescent="0.35">
      <c r="W47" s="1">
        <v>46</v>
      </c>
      <c r="X47">
        <v>2.4000000000000004</v>
      </c>
      <c r="Y47">
        <v>72</v>
      </c>
      <c r="Z47">
        <v>120</v>
      </c>
      <c r="AA47" s="2">
        <v>194.4</v>
      </c>
    </row>
    <row r="48" spans="23:27" x14ac:dyDescent="0.35">
      <c r="W48" s="1">
        <v>47</v>
      </c>
      <c r="X48">
        <v>1.7800000000000002</v>
      </c>
      <c r="Y48">
        <v>112</v>
      </c>
      <c r="Z48">
        <v>120</v>
      </c>
      <c r="AA48" s="2">
        <v>233.78000000000003</v>
      </c>
    </row>
    <row r="49" spans="23:27" x14ac:dyDescent="0.35">
      <c r="W49" s="1">
        <v>48</v>
      </c>
      <c r="X49">
        <v>1.3000000000000003</v>
      </c>
      <c r="Y49">
        <v>112</v>
      </c>
      <c r="Z49">
        <v>120</v>
      </c>
      <c r="AA49" s="2">
        <v>233.30000000000004</v>
      </c>
    </row>
    <row r="50" spans="23:27" x14ac:dyDescent="0.35">
      <c r="W50" s="1">
        <v>49</v>
      </c>
      <c r="X50">
        <v>1.4400000000000004</v>
      </c>
      <c r="Y50">
        <v>112</v>
      </c>
      <c r="Z50">
        <v>100</v>
      </c>
      <c r="AA50" s="2">
        <v>213.43999999999994</v>
      </c>
    </row>
    <row r="51" spans="23:27" x14ac:dyDescent="0.35">
      <c r="W51" s="1">
        <v>50</v>
      </c>
      <c r="X51">
        <v>1.6200000000000003</v>
      </c>
      <c r="Y51">
        <v>96</v>
      </c>
      <c r="Z51">
        <v>140</v>
      </c>
      <c r="AA51" s="2">
        <v>237.62</v>
      </c>
    </row>
    <row r="52" spans="23:27" x14ac:dyDescent="0.35">
      <c r="W52" s="1">
        <v>51</v>
      </c>
      <c r="X52">
        <v>1.5800000000000005</v>
      </c>
      <c r="Y52">
        <v>96</v>
      </c>
      <c r="Z52">
        <v>140</v>
      </c>
      <c r="AA52" s="2">
        <v>237.58</v>
      </c>
    </row>
    <row r="53" spans="23:27" x14ac:dyDescent="0.35">
      <c r="W53" s="1">
        <v>52</v>
      </c>
      <c r="X53">
        <v>1.9000000000000004</v>
      </c>
      <c r="Y53">
        <v>96</v>
      </c>
      <c r="Z53">
        <v>120</v>
      </c>
      <c r="AA53" s="2">
        <v>217.89999999999995</v>
      </c>
    </row>
    <row r="54" spans="23:27" x14ac:dyDescent="0.35">
      <c r="W54" s="1">
        <v>53</v>
      </c>
      <c r="X54">
        <v>1.62</v>
      </c>
      <c r="Y54">
        <v>104</v>
      </c>
      <c r="Z54">
        <v>120</v>
      </c>
      <c r="AA54" s="2">
        <v>225.62</v>
      </c>
    </row>
    <row r="55" spans="23:27" x14ac:dyDescent="0.35">
      <c r="W55" s="1">
        <v>54</v>
      </c>
      <c r="X55">
        <v>1.5999999999999999</v>
      </c>
      <c r="Y55">
        <v>96</v>
      </c>
      <c r="Z55">
        <v>120</v>
      </c>
      <c r="AA55" s="2">
        <v>217.59999999999997</v>
      </c>
    </row>
    <row r="56" spans="23:27" x14ac:dyDescent="0.35">
      <c r="W56" s="1">
        <v>55</v>
      </c>
      <c r="X56">
        <v>2.1400000000000006</v>
      </c>
      <c r="Y56">
        <v>104</v>
      </c>
      <c r="Z56">
        <v>120</v>
      </c>
      <c r="AA56" s="2">
        <v>226.14000000000001</v>
      </c>
    </row>
    <row r="57" spans="23:27" x14ac:dyDescent="0.35">
      <c r="W57" s="1">
        <v>56</v>
      </c>
      <c r="X57">
        <v>2.08</v>
      </c>
      <c r="Y57">
        <v>72</v>
      </c>
      <c r="Z57">
        <v>120</v>
      </c>
      <c r="AA57" s="2">
        <v>194.07999999999993</v>
      </c>
    </row>
    <row r="58" spans="23:27" x14ac:dyDescent="0.35">
      <c r="W58" s="1">
        <v>57</v>
      </c>
      <c r="X58">
        <v>1.9000000000000006</v>
      </c>
      <c r="Y58">
        <v>104</v>
      </c>
      <c r="Z58">
        <v>120</v>
      </c>
      <c r="AA58" s="2">
        <v>225.9</v>
      </c>
    </row>
    <row r="59" spans="23:27" x14ac:dyDescent="0.35">
      <c r="W59" s="1">
        <v>58</v>
      </c>
      <c r="X59">
        <v>1.5800000000000005</v>
      </c>
      <c r="Y59">
        <v>120</v>
      </c>
      <c r="Z59">
        <v>140</v>
      </c>
      <c r="AA59" s="2">
        <v>261.58</v>
      </c>
    </row>
    <row r="60" spans="23:27" x14ac:dyDescent="0.35">
      <c r="W60" s="1">
        <v>59</v>
      </c>
      <c r="X60">
        <v>1.9000000000000004</v>
      </c>
      <c r="Y60">
        <v>96</v>
      </c>
      <c r="Z60">
        <v>140</v>
      </c>
      <c r="AA60" s="2">
        <v>237.89999999999998</v>
      </c>
    </row>
    <row r="61" spans="23:27" x14ac:dyDescent="0.35">
      <c r="W61" s="1">
        <v>60</v>
      </c>
      <c r="X61">
        <v>1.56</v>
      </c>
      <c r="Y61">
        <v>112</v>
      </c>
      <c r="Z61">
        <v>100</v>
      </c>
      <c r="AA61" s="2">
        <v>213.56</v>
      </c>
    </row>
    <row r="62" spans="23:27" x14ac:dyDescent="0.35">
      <c r="W62" s="1">
        <v>61</v>
      </c>
      <c r="X62">
        <v>1.7000000000000006</v>
      </c>
      <c r="Y62">
        <v>104</v>
      </c>
      <c r="Z62">
        <v>120</v>
      </c>
      <c r="AA62" s="2">
        <v>225.7</v>
      </c>
    </row>
    <row r="63" spans="23:27" x14ac:dyDescent="0.35">
      <c r="W63" s="1">
        <v>62</v>
      </c>
      <c r="X63">
        <v>2.04</v>
      </c>
      <c r="Y63">
        <v>80</v>
      </c>
      <c r="Z63">
        <v>120</v>
      </c>
      <c r="AA63" s="2">
        <v>202.04</v>
      </c>
    </row>
    <row r="64" spans="23:27" x14ac:dyDescent="0.35">
      <c r="W64" s="1">
        <v>63</v>
      </c>
      <c r="X64">
        <v>1.7800000000000002</v>
      </c>
      <c r="Y64">
        <v>96</v>
      </c>
      <c r="Z64">
        <v>120</v>
      </c>
      <c r="AA64" s="2">
        <v>217.78</v>
      </c>
    </row>
    <row r="65" spans="23:27" x14ac:dyDescent="0.35">
      <c r="W65" s="1">
        <v>64</v>
      </c>
      <c r="X65">
        <v>1.72</v>
      </c>
      <c r="Y65">
        <v>96</v>
      </c>
      <c r="Z65">
        <v>100</v>
      </c>
      <c r="AA65" s="2">
        <v>197.71999999999997</v>
      </c>
    </row>
    <row r="66" spans="23:27" x14ac:dyDescent="0.35">
      <c r="W66" s="1">
        <v>65</v>
      </c>
      <c r="X66">
        <v>1.3200000000000003</v>
      </c>
      <c r="Y66">
        <v>112</v>
      </c>
      <c r="Z66">
        <v>100</v>
      </c>
      <c r="AA66" s="2">
        <v>213.32000000000002</v>
      </c>
    </row>
    <row r="67" spans="23:27" x14ac:dyDescent="0.35">
      <c r="W67" s="1">
        <v>66</v>
      </c>
      <c r="X67">
        <v>1.8400000000000003</v>
      </c>
      <c r="Y67">
        <v>96</v>
      </c>
      <c r="Z67">
        <v>120</v>
      </c>
      <c r="AA67" s="2">
        <v>217.84</v>
      </c>
    </row>
    <row r="68" spans="23:27" x14ac:dyDescent="0.35">
      <c r="W68" s="1">
        <v>67</v>
      </c>
      <c r="X68">
        <v>1.6400000000000001</v>
      </c>
      <c r="Y68">
        <v>112</v>
      </c>
      <c r="Z68">
        <v>120</v>
      </c>
      <c r="AA68" s="2">
        <v>233.64000000000004</v>
      </c>
    </row>
    <row r="69" spans="23:27" x14ac:dyDescent="0.35">
      <c r="W69" s="1">
        <v>68</v>
      </c>
      <c r="X69">
        <v>1.2200000000000002</v>
      </c>
      <c r="Y69">
        <v>112</v>
      </c>
      <c r="Z69">
        <v>120</v>
      </c>
      <c r="AA69" s="2">
        <v>233.22</v>
      </c>
    </row>
    <row r="70" spans="23:27" x14ac:dyDescent="0.35">
      <c r="W70" s="1">
        <v>69</v>
      </c>
      <c r="X70">
        <v>1.9800000000000004</v>
      </c>
      <c r="Y70">
        <v>88</v>
      </c>
      <c r="Z70">
        <v>120</v>
      </c>
      <c r="AA70" s="2">
        <v>209.98000000000002</v>
      </c>
    </row>
    <row r="71" spans="23:27" x14ac:dyDescent="0.35">
      <c r="W71" s="1">
        <v>70</v>
      </c>
      <c r="X71">
        <v>2.2200000000000002</v>
      </c>
      <c r="Y71">
        <v>80</v>
      </c>
      <c r="Z71">
        <v>120</v>
      </c>
      <c r="AA71" s="2">
        <v>202.21999999999994</v>
      </c>
    </row>
    <row r="72" spans="23:27" x14ac:dyDescent="0.35">
      <c r="W72" s="1">
        <v>71</v>
      </c>
      <c r="X72">
        <v>1.2600000000000002</v>
      </c>
      <c r="Y72">
        <v>128</v>
      </c>
      <c r="Z72">
        <v>120</v>
      </c>
      <c r="AA72" s="2">
        <v>249.26000000000002</v>
      </c>
    </row>
    <row r="73" spans="23:27" x14ac:dyDescent="0.35">
      <c r="W73" s="1">
        <v>72</v>
      </c>
      <c r="X73">
        <v>1.9400000000000004</v>
      </c>
      <c r="Y73">
        <v>96</v>
      </c>
      <c r="Z73">
        <v>140</v>
      </c>
      <c r="AA73" s="2">
        <v>237.93999999999997</v>
      </c>
    </row>
    <row r="74" spans="23:27" x14ac:dyDescent="0.35">
      <c r="W74" s="1">
        <v>73</v>
      </c>
      <c r="X74">
        <v>1.6800000000000002</v>
      </c>
      <c r="Y74">
        <v>96</v>
      </c>
      <c r="Z74">
        <v>140</v>
      </c>
      <c r="AA74" s="2">
        <v>237.68000000000004</v>
      </c>
    </row>
    <row r="75" spans="23:27" x14ac:dyDescent="0.35">
      <c r="W75" s="1">
        <v>74</v>
      </c>
      <c r="X75">
        <v>2.16</v>
      </c>
      <c r="Y75">
        <v>80</v>
      </c>
      <c r="Z75">
        <v>120</v>
      </c>
      <c r="AA75" s="2">
        <v>202.15999999999994</v>
      </c>
    </row>
    <row r="76" spans="23:27" x14ac:dyDescent="0.35">
      <c r="W76" s="1">
        <v>75</v>
      </c>
      <c r="X76">
        <v>2.02</v>
      </c>
      <c r="Y76">
        <v>80</v>
      </c>
      <c r="Z76">
        <v>120</v>
      </c>
      <c r="AA76" s="2">
        <v>202.02</v>
      </c>
    </row>
    <row r="77" spans="23:27" x14ac:dyDescent="0.35">
      <c r="W77" s="1">
        <v>76</v>
      </c>
      <c r="X77">
        <v>1.8000000000000003</v>
      </c>
      <c r="Y77">
        <v>112</v>
      </c>
      <c r="Z77">
        <v>120</v>
      </c>
      <c r="AA77" s="2">
        <v>233.8</v>
      </c>
    </row>
    <row r="78" spans="23:27" x14ac:dyDescent="0.35">
      <c r="W78" s="1">
        <v>77</v>
      </c>
      <c r="X78">
        <v>1.5</v>
      </c>
      <c r="Y78">
        <v>104</v>
      </c>
      <c r="Z78">
        <v>120</v>
      </c>
      <c r="AA78" s="2">
        <v>225.50000000000003</v>
      </c>
    </row>
    <row r="79" spans="23:27" x14ac:dyDescent="0.35">
      <c r="W79" s="1">
        <v>78</v>
      </c>
      <c r="X79">
        <v>2.2399999999999998</v>
      </c>
      <c r="Y79">
        <v>80</v>
      </c>
      <c r="Z79">
        <v>120</v>
      </c>
      <c r="AA79" s="2">
        <v>202.24</v>
      </c>
    </row>
    <row r="80" spans="23:27" x14ac:dyDescent="0.35">
      <c r="W80" s="1">
        <v>79</v>
      </c>
      <c r="X80">
        <v>2.2000000000000002</v>
      </c>
      <c r="Y80">
        <v>88</v>
      </c>
      <c r="Z80">
        <v>100</v>
      </c>
      <c r="AA80" s="2">
        <v>190.20000000000002</v>
      </c>
    </row>
    <row r="81" spans="23:27" x14ac:dyDescent="0.35">
      <c r="W81" s="1">
        <v>80</v>
      </c>
      <c r="X81">
        <v>1.9400000000000004</v>
      </c>
      <c r="Y81">
        <v>80</v>
      </c>
      <c r="Z81">
        <v>100</v>
      </c>
      <c r="AA81" s="2">
        <v>181.93999999999997</v>
      </c>
    </row>
    <row r="82" spans="23:27" x14ac:dyDescent="0.35">
      <c r="W82" s="1">
        <v>81</v>
      </c>
      <c r="X82">
        <v>1.52</v>
      </c>
      <c r="Y82">
        <v>112</v>
      </c>
      <c r="Z82">
        <v>120</v>
      </c>
      <c r="AA82" s="2">
        <v>233.52</v>
      </c>
    </row>
    <row r="83" spans="23:27" x14ac:dyDescent="0.35">
      <c r="W83" s="1">
        <v>82</v>
      </c>
      <c r="X83">
        <v>1.1200000000000001</v>
      </c>
      <c r="Y83">
        <v>112</v>
      </c>
      <c r="Z83">
        <v>100</v>
      </c>
      <c r="AA83" s="2">
        <v>213.12</v>
      </c>
    </row>
    <row r="84" spans="23:27" x14ac:dyDescent="0.35">
      <c r="W84" s="1">
        <v>83</v>
      </c>
      <c r="X84">
        <v>1.6400000000000001</v>
      </c>
      <c r="Y84">
        <v>112</v>
      </c>
      <c r="Z84">
        <v>120</v>
      </c>
      <c r="AA84" s="2">
        <v>233.64</v>
      </c>
    </row>
    <row r="85" spans="23:27" x14ac:dyDescent="0.35">
      <c r="W85" s="1">
        <v>84</v>
      </c>
      <c r="X85">
        <v>1.3800000000000003</v>
      </c>
      <c r="Y85">
        <v>104</v>
      </c>
      <c r="Z85">
        <v>120</v>
      </c>
      <c r="AA85" s="2">
        <v>225.38</v>
      </c>
    </row>
    <row r="86" spans="23:27" x14ac:dyDescent="0.35">
      <c r="W86" s="1">
        <v>85</v>
      </c>
      <c r="X86">
        <v>2.120000000000001</v>
      </c>
      <c r="Y86">
        <v>88</v>
      </c>
      <c r="Z86">
        <v>120</v>
      </c>
      <c r="AA86" s="2">
        <v>210.12</v>
      </c>
    </row>
    <row r="87" spans="23:27" x14ac:dyDescent="0.35">
      <c r="W87" s="1">
        <v>86</v>
      </c>
      <c r="X87">
        <v>1.9400000000000004</v>
      </c>
      <c r="Y87">
        <v>88</v>
      </c>
      <c r="Z87">
        <v>100</v>
      </c>
      <c r="AA87" s="2">
        <v>189.94</v>
      </c>
    </row>
    <row r="88" spans="23:27" x14ac:dyDescent="0.35">
      <c r="W88" s="1">
        <v>87</v>
      </c>
      <c r="X88">
        <v>1.54</v>
      </c>
      <c r="Y88">
        <v>104</v>
      </c>
      <c r="Z88">
        <v>100</v>
      </c>
      <c r="AA88" s="2">
        <v>205.54</v>
      </c>
    </row>
    <row r="89" spans="23:27" x14ac:dyDescent="0.35">
      <c r="W89" s="1">
        <v>88</v>
      </c>
      <c r="X89">
        <v>1.7400000000000007</v>
      </c>
      <c r="Y89">
        <v>96</v>
      </c>
      <c r="Z89">
        <v>120</v>
      </c>
      <c r="AA89" s="2">
        <v>217.73999999999998</v>
      </c>
    </row>
    <row r="90" spans="23:27" x14ac:dyDescent="0.35">
      <c r="W90" s="1">
        <v>89</v>
      </c>
      <c r="X90">
        <v>1.6600000000000001</v>
      </c>
      <c r="Y90">
        <v>112</v>
      </c>
      <c r="Z90">
        <v>120</v>
      </c>
      <c r="AA90" s="2">
        <v>233.66</v>
      </c>
    </row>
    <row r="91" spans="23:27" x14ac:dyDescent="0.35">
      <c r="W91" s="1">
        <v>90</v>
      </c>
      <c r="X91">
        <v>1.4200000000000004</v>
      </c>
      <c r="Y91">
        <v>128</v>
      </c>
      <c r="Z91">
        <v>120</v>
      </c>
      <c r="AA91" s="2">
        <v>249.42</v>
      </c>
    </row>
    <row r="92" spans="23:27" x14ac:dyDescent="0.35">
      <c r="W92" s="1">
        <v>91</v>
      </c>
      <c r="X92">
        <v>2.04</v>
      </c>
      <c r="Y92">
        <v>96</v>
      </c>
      <c r="Z92">
        <v>120</v>
      </c>
      <c r="AA92" s="2">
        <v>218.04</v>
      </c>
    </row>
    <row r="93" spans="23:27" x14ac:dyDescent="0.35">
      <c r="W93" s="1">
        <v>92</v>
      </c>
      <c r="X93">
        <v>1.9600000000000004</v>
      </c>
      <c r="Y93">
        <v>96</v>
      </c>
      <c r="Z93">
        <v>120</v>
      </c>
      <c r="AA93" s="2">
        <v>217.95999999999998</v>
      </c>
    </row>
    <row r="94" spans="23:27" x14ac:dyDescent="0.35">
      <c r="W94" s="1">
        <v>93</v>
      </c>
      <c r="X94">
        <v>1.7800000000000002</v>
      </c>
      <c r="Y94">
        <v>104</v>
      </c>
      <c r="Z94">
        <v>140</v>
      </c>
      <c r="AA94" s="2">
        <v>245.77999999999997</v>
      </c>
    </row>
    <row r="95" spans="23:27" x14ac:dyDescent="0.35">
      <c r="W95" s="1">
        <v>94</v>
      </c>
      <c r="X95">
        <v>1.02</v>
      </c>
      <c r="Y95">
        <v>136</v>
      </c>
      <c r="Z95">
        <v>120</v>
      </c>
      <c r="AA95" s="2">
        <v>257.02</v>
      </c>
    </row>
    <row r="96" spans="23:27" x14ac:dyDescent="0.35">
      <c r="W96" s="1">
        <v>95</v>
      </c>
      <c r="X96">
        <v>2.0600000000000005</v>
      </c>
      <c r="Y96">
        <v>80</v>
      </c>
      <c r="Z96">
        <v>140</v>
      </c>
      <c r="AA96" s="2">
        <v>222.05999999999992</v>
      </c>
    </row>
    <row r="97" spans="23:27" x14ac:dyDescent="0.35">
      <c r="W97" s="1">
        <v>96</v>
      </c>
      <c r="X97">
        <v>1.5800000000000005</v>
      </c>
      <c r="Y97">
        <v>104</v>
      </c>
      <c r="Z97">
        <v>120</v>
      </c>
      <c r="AA97" s="2">
        <v>225.57999999999998</v>
      </c>
    </row>
    <row r="98" spans="23:27" x14ac:dyDescent="0.35">
      <c r="W98" s="1">
        <v>97</v>
      </c>
      <c r="X98">
        <v>1.7200000000000002</v>
      </c>
      <c r="Y98">
        <v>96</v>
      </c>
      <c r="Z98">
        <v>120</v>
      </c>
      <c r="AA98" s="2">
        <v>217.72</v>
      </c>
    </row>
    <row r="99" spans="23:27" x14ac:dyDescent="0.35">
      <c r="W99" s="1">
        <v>98</v>
      </c>
      <c r="X99">
        <v>1.4600000000000002</v>
      </c>
      <c r="Y99">
        <v>104</v>
      </c>
      <c r="Z99">
        <v>120</v>
      </c>
      <c r="AA99" s="2">
        <v>225.45999999999998</v>
      </c>
    </row>
    <row r="100" spans="23:27" x14ac:dyDescent="0.35">
      <c r="W100" s="1">
        <v>99</v>
      </c>
      <c r="X100">
        <v>1.8400000000000003</v>
      </c>
      <c r="Y100">
        <v>96</v>
      </c>
      <c r="Z100">
        <v>120</v>
      </c>
      <c r="AA100" s="2">
        <v>217.83999999999997</v>
      </c>
    </row>
    <row r="101" spans="23:27" x14ac:dyDescent="0.35">
      <c r="W101" s="1">
        <v>100</v>
      </c>
      <c r="X101">
        <v>1.1000000000000001</v>
      </c>
      <c r="Y101">
        <v>128</v>
      </c>
      <c r="Z101">
        <v>120</v>
      </c>
      <c r="AA101" s="2">
        <v>249.09999999999997</v>
      </c>
    </row>
    <row r="102" spans="23:27" x14ac:dyDescent="0.35">
      <c r="W102" s="1">
        <v>101</v>
      </c>
      <c r="X102">
        <v>1.8000000000000003</v>
      </c>
      <c r="Y102">
        <v>80</v>
      </c>
      <c r="Z102">
        <v>120</v>
      </c>
      <c r="AA102" s="2">
        <v>201.79999999999998</v>
      </c>
    </row>
    <row r="103" spans="23:27" x14ac:dyDescent="0.35">
      <c r="W103" s="1">
        <v>102</v>
      </c>
      <c r="X103">
        <v>2.1200000000000006</v>
      </c>
      <c r="Y103">
        <v>80</v>
      </c>
      <c r="Z103">
        <v>120</v>
      </c>
      <c r="AA103" s="2">
        <v>202.11999999999998</v>
      </c>
    </row>
    <row r="104" spans="23:27" x14ac:dyDescent="0.35">
      <c r="W104" s="1">
        <v>103</v>
      </c>
      <c r="X104">
        <v>1.4200000000000004</v>
      </c>
      <c r="Y104">
        <v>112</v>
      </c>
      <c r="Z104">
        <v>140</v>
      </c>
      <c r="AA104" s="2">
        <v>253.41999999999996</v>
      </c>
    </row>
    <row r="105" spans="23:27" x14ac:dyDescent="0.35">
      <c r="W105" s="1">
        <v>104</v>
      </c>
      <c r="X105">
        <v>2.1400000000000006</v>
      </c>
      <c r="Y105">
        <v>80</v>
      </c>
      <c r="Z105">
        <v>120</v>
      </c>
      <c r="AA105" s="2">
        <v>202.14000000000001</v>
      </c>
    </row>
    <row r="106" spans="23:27" x14ac:dyDescent="0.35">
      <c r="W106" s="1">
        <v>105</v>
      </c>
      <c r="X106">
        <v>1.4800000000000004</v>
      </c>
      <c r="Y106">
        <v>96</v>
      </c>
      <c r="Z106">
        <v>100</v>
      </c>
      <c r="AA106" s="2">
        <v>197.48000000000002</v>
      </c>
    </row>
    <row r="107" spans="23:27" x14ac:dyDescent="0.35">
      <c r="W107" s="1">
        <v>106</v>
      </c>
      <c r="X107">
        <v>1.8000000000000007</v>
      </c>
      <c r="Y107">
        <v>104</v>
      </c>
      <c r="Z107">
        <v>140</v>
      </c>
      <c r="AA107" s="2">
        <v>245.8</v>
      </c>
    </row>
    <row r="108" spans="23:27" x14ac:dyDescent="0.35">
      <c r="W108" s="1">
        <v>107</v>
      </c>
      <c r="X108">
        <v>2.0800000000000005</v>
      </c>
      <c r="Y108">
        <v>96</v>
      </c>
      <c r="Z108">
        <v>120</v>
      </c>
      <c r="AA108" s="2">
        <v>218.08</v>
      </c>
    </row>
    <row r="109" spans="23:27" x14ac:dyDescent="0.35">
      <c r="W109" s="1">
        <v>108</v>
      </c>
      <c r="X109">
        <v>1.3800000000000003</v>
      </c>
      <c r="Y109">
        <v>112</v>
      </c>
      <c r="Z109">
        <v>120</v>
      </c>
      <c r="AA109" s="2">
        <v>233.38</v>
      </c>
    </row>
    <row r="110" spans="23:27" x14ac:dyDescent="0.35">
      <c r="W110" s="1">
        <v>109</v>
      </c>
      <c r="X110">
        <v>1.4800000000000004</v>
      </c>
      <c r="Y110">
        <v>104</v>
      </c>
      <c r="Z110">
        <v>120</v>
      </c>
      <c r="AA110" s="2">
        <v>225.48</v>
      </c>
    </row>
    <row r="111" spans="23:27" x14ac:dyDescent="0.35">
      <c r="W111" s="1">
        <v>110</v>
      </c>
      <c r="X111">
        <v>1.42</v>
      </c>
      <c r="Y111">
        <v>112</v>
      </c>
      <c r="Z111">
        <v>120</v>
      </c>
      <c r="AA111" s="2">
        <v>233.41999999999996</v>
      </c>
    </row>
    <row r="112" spans="23:27" x14ac:dyDescent="0.35">
      <c r="W112" s="1">
        <v>111</v>
      </c>
      <c r="X112">
        <v>1.7600000000000002</v>
      </c>
      <c r="Y112">
        <v>88</v>
      </c>
      <c r="Z112">
        <v>120</v>
      </c>
      <c r="AA112" s="2">
        <v>209.75999999999993</v>
      </c>
    </row>
    <row r="113" spans="23:27" x14ac:dyDescent="0.35">
      <c r="W113" s="1">
        <v>112</v>
      </c>
      <c r="X113">
        <v>1.7800000000000007</v>
      </c>
      <c r="Y113">
        <v>120</v>
      </c>
      <c r="Z113">
        <v>120</v>
      </c>
      <c r="AA113" s="2">
        <v>241.77999999999997</v>
      </c>
    </row>
    <row r="114" spans="23:27" x14ac:dyDescent="0.35">
      <c r="W114" s="1">
        <v>113</v>
      </c>
      <c r="X114">
        <v>1.48</v>
      </c>
      <c r="Y114">
        <v>112</v>
      </c>
      <c r="Z114">
        <v>120</v>
      </c>
      <c r="AA114" s="2">
        <v>233.48000000000005</v>
      </c>
    </row>
    <row r="115" spans="23:27" x14ac:dyDescent="0.35">
      <c r="W115" s="1">
        <v>114</v>
      </c>
      <c r="X115">
        <v>1.9000000000000004</v>
      </c>
      <c r="Y115">
        <v>88</v>
      </c>
      <c r="Z115">
        <v>120</v>
      </c>
      <c r="AA115" s="2">
        <v>209.89999999999995</v>
      </c>
    </row>
    <row r="116" spans="23:27" x14ac:dyDescent="0.35">
      <c r="W116" s="1">
        <v>115</v>
      </c>
      <c r="X116">
        <v>1.3800000000000003</v>
      </c>
      <c r="Y116">
        <v>120</v>
      </c>
      <c r="Z116">
        <v>120</v>
      </c>
      <c r="AA116" s="2">
        <v>241.38</v>
      </c>
    </row>
    <row r="117" spans="23:27" x14ac:dyDescent="0.35">
      <c r="W117" s="1">
        <v>116</v>
      </c>
      <c r="X117">
        <v>1.3200000000000003</v>
      </c>
      <c r="Y117">
        <v>112</v>
      </c>
      <c r="Z117">
        <v>120</v>
      </c>
      <c r="AA117" s="2">
        <v>233.32</v>
      </c>
    </row>
    <row r="118" spans="23:27" x14ac:dyDescent="0.35">
      <c r="W118" s="1">
        <v>117</v>
      </c>
      <c r="X118">
        <v>1.7000000000000004</v>
      </c>
      <c r="Y118">
        <v>112</v>
      </c>
      <c r="Z118">
        <v>120</v>
      </c>
      <c r="AA118" s="2">
        <v>233.7</v>
      </c>
    </row>
    <row r="119" spans="23:27" x14ac:dyDescent="0.35">
      <c r="W119" s="1">
        <v>118</v>
      </c>
      <c r="X119">
        <v>1.7000000000000002</v>
      </c>
      <c r="Y119">
        <v>96</v>
      </c>
      <c r="Z119">
        <v>140</v>
      </c>
      <c r="AA119" s="2">
        <v>237.70000000000002</v>
      </c>
    </row>
    <row r="120" spans="23:27" x14ac:dyDescent="0.35">
      <c r="W120" s="1">
        <v>119</v>
      </c>
      <c r="X120">
        <v>1.54</v>
      </c>
      <c r="Y120">
        <v>96</v>
      </c>
      <c r="Z120">
        <v>120</v>
      </c>
      <c r="AA120" s="2">
        <v>217.53999999999996</v>
      </c>
    </row>
    <row r="121" spans="23:27" x14ac:dyDescent="0.35">
      <c r="W121" s="1">
        <v>120</v>
      </c>
      <c r="X121">
        <v>1.3400000000000003</v>
      </c>
      <c r="Y121">
        <v>120</v>
      </c>
      <c r="Z121">
        <v>120</v>
      </c>
      <c r="AA121" s="2">
        <v>241.33999999999997</v>
      </c>
    </row>
    <row r="122" spans="23:27" x14ac:dyDescent="0.35">
      <c r="W122" s="1">
        <v>121</v>
      </c>
      <c r="X122">
        <v>2.3200000000000007</v>
      </c>
      <c r="Y122">
        <v>104</v>
      </c>
      <c r="Z122">
        <v>120</v>
      </c>
      <c r="AA122" s="2">
        <v>226.32</v>
      </c>
    </row>
    <row r="123" spans="23:27" x14ac:dyDescent="0.35">
      <c r="W123" s="1">
        <v>122</v>
      </c>
      <c r="X123">
        <v>1.7200000000000002</v>
      </c>
      <c r="Y123">
        <v>88</v>
      </c>
      <c r="Z123">
        <v>120</v>
      </c>
      <c r="AA123" s="2">
        <v>209.72</v>
      </c>
    </row>
    <row r="124" spans="23:27" x14ac:dyDescent="0.35">
      <c r="W124" s="1">
        <v>123</v>
      </c>
      <c r="X124">
        <v>1.9600000000000004</v>
      </c>
      <c r="Y124">
        <v>96</v>
      </c>
      <c r="Z124">
        <v>120</v>
      </c>
      <c r="AA124" s="2">
        <v>217.96000000000006</v>
      </c>
    </row>
    <row r="125" spans="23:27" x14ac:dyDescent="0.35">
      <c r="W125" s="1">
        <v>124</v>
      </c>
      <c r="X125">
        <v>1.1400000000000001</v>
      </c>
      <c r="Y125">
        <v>120</v>
      </c>
      <c r="Z125">
        <v>120</v>
      </c>
      <c r="AA125" s="2">
        <v>241.14</v>
      </c>
    </row>
    <row r="126" spans="23:27" x14ac:dyDescent="0.35">
      <c r="W126" s="1">
        <v>125</v>
      </c>
      <c r="X126">
        <v>1.6</v>
      </c>
      <c r="Y126">
        <v>88</v>
      </c>
      <c r="Z126">
        <v>140</v>
      </c>
      <c r="AA126" s="2">
        <v>229.60000000000002</v>
      </c>
    </row>
    <row r="127" spans="23:27" x14ac:dyDescent="0.35">
      <c r="W127" s="1">
        <v>126</v>
      </c>
      <c r="X127">
        <v>1.88</v>
      </c>
      <c r="Y127">
        <v>96</v>
      </c>
      <c r="Z127">
        <v>100</v>
      </c>
      <c r="AA127" s="2">
        <v>197.87999999999997</v>
      </c>
    </row>
    <row r="128" spans="23:27" x14ac:dyDescent="0.35">
      <c r="W128" s="1">
        <v>127</v>
      </c>
      <c r="X128">
        <v>1.7800000000000002</v>
      </c>
      <c r="Y128">
        <v>88</v>
      </c>
      <c r="Z128">
        <v>120</v>
      </c>
      <c r="AA128" s="2">
        <v>209.77999999999997</v>
      </c>
    </row>
    <row r="129" spans="23:27" x14ac:dyDescent="0.35">
      <c r="W129" s="1">
        <v>128</v>
      </c>
      <c r="X129">
        <v>1.7400000000000002</v>
      </c>
      <c r="Y129">
        <v>88</v>
      </c>
      <c r="Z129">
        <v>100</v>
      </c>
      <c r="AA129" s="2">
        <v>189.74</v>
      </c>
    </row>
    <row r="130" spans="23:27" x14ac:dyDescent="0.35">
      <c r="W130" s="1">
        <v>129</v>
      </c>
      <c r="X130">
        <v>1.56</v>
      </c>
      <c r="Y130">
        <v>96</v>
      </c>
      <c r="Z130">
        <v>140</v>
      </c>
      <c r="AA130" s="2">
        <v>237.56</v>
      </c>
    </row>
    <row r="131" spans="23:27" x14ac:dyDescent="0.35">
      <c r="W131" s="1">
        <v>130</v>
      </c>
      <c r="X131">
        <v>2.1400000000000006</v>
      </c>
      <c r="Y131">
        <v>88</v>
      </c>
      <c r="Z131">
        <v>120</v>
      </c>
      <c r="AA131" s="2">
        <v>210.14000000000004</v>
      </c>
    </row>
    <row r="132" spans="23:27" x14ac:dyDescent="0.35">
      <c r="W132" s="1">
        <v>131</v>
      </c>
      <c r="X132">
        <v>1.5800000000000003</v>
      </c>
      <c r="Y132">
        <v>104</v>
      </c>
      <c r="Z132">
        <v>120</v>
      </c>
      <c r="AA132" s="2">
        <v>225.58000000000004</v>
      </c>
    </row>
    <row r="133" spans="23:27" x14ac:dyDescent="0.35">
      <c r="W133" s="1">
        <v>132</v>
      </c>
      <c r="X133">
        <v>1.4600000000000004</v>
      </c>
      <c r="Y133">
        <v>104</v>
      </c>
      <c r="Z133">
        <v>120</v>
      </c>
      <c r="AA133" s="2">
        <v>225.45999999999998</v>
      </c>
    </row>
    <row r="134" spans="23:27" x14ac:dyDescent="0.35">
      <c r="W134" s="1">
        <v>133</v>
      </c>
      <c r="X134">
        <v>1.4000000000000004</v>
      </c>
      <c r="Y134">
        <v>104</v>
      </c>
      <c r="Z134">
        <v>100</v>
      </c>
      <c r="AA134" s="2">
        <v>205.39999999999995</v>
      </c>
    </row>
    <row r="135" spans="23:27" x14ac:dyDescent="0.35">
      <c r="W135" s="1">
        <v>134</v>
      </c>
      <c r="X135">
        <v>2.4400000000000004</v>
      </c>
      <c r="Y135">
        <v>80</v>
      </c>
      <c r="Z135">
        <v>120</v>
      </c>
      <c r="AA135" s="2">
        <v>202.43999999999997</v>
      </c>
    </row>
    <row r="136" spans="23:27" x14ac:dyDescent="0.35">
      <c r="W136" s="1">
        <v>135</v>
      </c>
      <c r="X136">
        <v>1.78</v>
      </c>
      <c r="Y136">
        <v>120</v>
      </c>
      <c r="Z136">
        <v>100</v>
      </c>
      <c r="AA136" s="2">
        <v>221.78000000000006</v>
      </c>
    </row>
    <row r="137" spans="23:27" x14ac:dyDescent="0.35">
      <c r="W137" s="1">
        <v>136</v>
      </c>
      <c r="X137">
        <v>1.8199999999999998</v>
      </c>
      <c r="Y137">
        <v>96</v>
      </c>
      <c r="Z137">
        <v>100</v>
      </c>
      <c r="AA137" s="2">
        <v>197.82</v>
      </c>
    </row>
    <row r="138" spans="23:27" x14ac:dyDescent="0.35">
      <c r="W138" s="1">
        <v>137</v>
      </c>
      <c r="X138">
        <v>1.8800000000000006</v>
      </c>
      <c r="Y138">
        <v>96</v>
      </c>
      <c r="Z138">
        <v>120</v>
      </c>
      <c r="AA138" s="2">
        <v>217.88</v>
      </c>
    </row>
    <row r="139" spans="23:27" x14ac:dyDescent="0.35">
      <c r="W139" s="1">
        <v>138</v>
      </c>
      <c r="X139">
        <v>1.7800000000000007</v>
      </c>
      <c r="Y139">
        <v>96</v>
      </c>
      <c r="Z139">
        <v>100</v>
      </c>
      <c r="AA139" s="2">
        <v>197.78</v>
      </c>
    </row>
    <row r="140" spans="23:27" x14ac:dyDescent="0.35">
      <c r="W140" s="1">
        <v>139</v>
      </c>
      <c r="X140">
        <v>1.64</v>
      </c>
      <c r="Y140">
        <v>96</v>
      </c>
      <c r="Z140">
        <v>120</v>
      </c>
      <c r="AA140" s="2">
        <v>217.64000000000001</v>
      </c>
    </row>
    <row r="141" spans="23:27" x14ac:dyDescent="0.35">
      <c r="W141" s="1">
        <v>140</v>
      </c>
      <c r="X141">
        <v>1.5800000000000003</v>
      </c>
      <c r="Y141">
        <v>112</v>
      </c>
      <c r="Z141">
        <v>140</v>
      </c>
      <c r="AA141" s="2">
        <v>253.57999999999998</v>
      </c>
    </row>
    <row r="142" spans="23:27" x14ac:dyDescent="0.35">
      <c r="W142" s="1">
        <v>141</v>
      </c>
      <c r="X142">
        <v>1.6800000000000002</v>
      </c>
      <c r="Y142">
        <v>88</v>
      </c>
      <c r="Z142">
        <v>120</v>
      </c>
      <c r="AA142" s="2">
        <v>209.68</v>
      </c>
    </row>
    <row r="143" spans="23:27" x14ac:dyDescent="0.35">
      <c r="W143" s="1">
        <v>142</v>
      </c>
      <c r="X143">
        <v>1.56</v>
      </c>
      <c r="Y143">
        <v>96</v>
      </c>
      <c r="Z143">
        <v>100</v>
      </c>
      <c r="AA143" s="2">
        <v>197.56000000000003</v>
      </c>
    </row>
    <row r="144" spans="23:27" x14ac:dyDescent="0.35">
      <c r="W144" s="1">
        <v>143</v>
      </c>
      <c r="X144">
        <v>1.8600000000000003</v>
      </c>
      <c r="Y144">
        <v>88</v>
      </c>
      <c r="Z144">
        <v>120</v>
      </c>
      <c r="AA144" s="2">
        <v>209.85999999999996</v>
      </c>
    </row>
    <row r="145" spans="23:27" x14ac:dyDescent="0.35">
      <c r="W145" s="1">
        <v>144</v>
      </c>
      <c r="X145">
        <v>1.46</v>
      </c>
      <c r="Y145">
        <v>120</v>
      </c>
      <c r="Z145">
        <v>120</v>
      </c>
      <c r="AA145" s="2">
        <v>241.46000000000004</v>
      </c>
    </row>
    <row r="146" spans="23:27" x14ac:dyDescent="0.35">
      <c r="W146" s="1">
        <v>145</v>
      </c>
      <c r="X146">
        <v>1.78</v>
      </c>
      <c r="Y146">
        <v>96</v>
      </c>
      <c r="Z146">
        <v>120</v>
      </c>
      <c r="AA146" s="2">
        <v>217.77999999999997</v>
      </c>
    </row>
    <row r="147" spans="23:27" x14ac:dyDescent="0.35">
      <c r="W147" s="1">
        <v>146</v>
      </c>
      <c r="X147">
        <v>1.68</v>
      </c>
      <c r="Y147">
        <v>96</v>
      </c>
      <c r="Z147">
        <v>120</v>
      </c>
      <c r="AA147" s="2">
        <v>217.68</v>
      </c>
    </row>
    <row r="148" spans="23:27" x14ac:dyDescent="0.35">
      <c r="W148" s="1">
        <v>147</v>
      </c>
      <c r="X148">
        <v>1.8200000000000003</v>
      </c>
      <c r="Y148">
        <v>88</v>
      </c>
      <c r="Z148">
        <v>140</v>
      </c>
      <c r="AA148" s="2">
        <v>229.82</v>
      </c>
    </row>
    <row r="149" spans="23:27" x14ac:dyDescent="0.35">
      <c r="W149" s="1">
        <v>148</v>
      </c>
      <c r="X149">
        <v>1.5800000000000003</v>
      </c>
      <c r="Y149">
        <v>96</v>
      </c>
      <c r="Z149">
        <v>120</v>
      </c>
      <c r="AA149" s="2">
        <v>217.57999999999998</v>
      </c>
    </row>
    <row r="150" spans="23:27" x14ac:dyDescent="0.35">
      <c r="W150" s="1">
        <v>149</v>
      </c>
      <c r="X150">
        <v>1.4400000000000002</v>
      </c>
      <c r="Y150">
        <v>120</v>
      </c>
      <c r="Z150">
        <v>120</v>
      </c>
      <c r="AA150" s="2">
        <v>241.44</v>
      </c>
    </row>
    <row r="151" spans="23:27" x14ac:dyDescent="0.35">
      <c r="W151" s="1">
        <v>150</v>
      </c>
      <c r="X151">
        <v>1.94</v>
      </c>
      <c r="Y151">
        <v>96</v>
      </c>
      <c r="Z151">
        <v>100</v>
      </c>
      <c r="AA151" s="2">
        <v>197.93999999999997</v>
      </c>
    </row>
    <row r="152" spans="23:27" x14ac:dyDescent="0.35">
      <c r="W152" s="1">
        <v>151</v>
      </c>
      <c r="X152">
        <v>1.7400000000000002</v>
      </c>
      <c r="Y152">
        <v>96</v>
      </c>
      <c r="Z152">
        <v>140</v>
      </c>
      <c r="AA152" s="2">
        <v>237.73999999999992</v>
      </c>
    </row>
    <row r="153" spans="23:27" x14ac:dyDescent="0.35">
      <c r="W153" s="1">
        <v>152</v>
      </c>
      <c r="X153">
        <v>1.9600000000000004</v>
      </c>
      <c r="Y153">
        <v>88</v>
      </c>
      <c r="Z153">
        <v>100</v>
      </c>
      <c r="AA153" s="2">
        <v>189.96000000000004</v>
      </c>
    </row>
    <row r="154" spans="23:27" x14ac:dyDescent="0.35">
      <c r="W154" s="1">
        <v>153</v>
      </c>
      <c r="X154">
        <v>1.8200000000000003</v>
      </c>
      <c r="Y154">
        <v>88</v>
      </c>
      <c r="Z154">
        <v>140</v>
      </c>
      <c r="AA154" s="2">
        <v>229.82000000000002</v>
      </c>
    </row>
    <row r="155" spans="23:27" x14ac:dyDescent="0.35">
      <c r="W155" s="1">
        <v>154</v>
      </c>
      <c r="X155">
        <v>1.46</v>
      </c>
      <c r="Y155">
        <v>104</v>
      </c>
      <c r="Z155">
        <v>120</v>
      </c>
      <c r="AA155" s="2">
        <v>225.45999999999998</v>
      </c>
    </row>
    <row r="156" spans="23:27" x14ac:dyDescent="0.35">
      <c r="W156" s="1">
        <v>155</v>
      </c>
      <c r="X156">
        <v>1.1400000000000001</v>
      </c>
      <c r="Y156">
        <v>128</v>
      </c>
      <c r="Z156">
        <v>120</v>
      </c>
      <c r="AA156" s="2">
        <v>249.14</v>
      </c>
    </row>
    <row r="157" spans="23:27" x14ac:dyDescent="0.35">
      <c r="W157" s="1">
        <v>156</v>
      </c>
      <c r="X157">
        <v>1.3600000000000003</v>
      </c>
      <c r="Y157">
        <v>120</v>
      </c>
      <c r="Z157">
        <v>120</v>
      </c>
      <c r="AA157" s="2">
        <v>241.35999999999996</v>
      </c>
    </row>
    <row r="158" spans="23:27" x14ac:dyDescent="0.35">
      <c r="W158" s="1">
        <v>157</v>
      </c>
      <c r="X158">
        <v>1.56</v>
      </c>
      <c r="Y158">
        <v>96</v>
      </c>
      <c r="Z158">
        <v>100</v>
      </c>
      <c r="AA158" s="2">
        <v>197.56</v>
      </c>
    </row>
    <row r="159" spans="23:27" x14ac:dyDescent="0.35">
      <c r="W159" s="1">
        <v>158</v>
      </c>
      <c r="X159">
        <v>1.7200000000000002</v>
      </c>
      <c r="Y159">
        <v>96</v>
      </c>
      <c r="Z159">
        <v>120</v>
      </c>
      <c r="AA159" s="2">
        <v>217.71999999999997</v>
      </c>
    </row>
    <row r="160" spans="23:27" x14ac:dyDescent="0.35">
      <c r="W160" s="1">
        <v>159</v>
      </c>
      <c r="X160">
        <v>1.9199999999999997</v>
      </c>
      <c r="Y160">
        <v>96</v>
      </c>
      <c r="Z160">
        <v>120</v>
      </c>
      <c r="AA160" s="2">
        <v>217.92</v>
      </c>
    </row>
    <row r="161" spans="23:27" x14ac:dyDescent="0.35">
      <c r="W161" s="1">
        <v>160</v>
      </c>
      <c r="X161">
        <v>1.46</v>
      </c>
      <c r="Y161">
        <v>112</v>
      </c>
      <c r="Z161">
        <v>120</v>
      </c>
      <c r="AA161" s="2">
        <v>233.46</v>
      </c>
    </row>
    <row r="162" spans="23:27" x14ac:dyDescent="0.35">
      <c r="W162" s="1">
        <v>161</v>
      </c>
      <c r="X162">
        <v>1.6</v>
      </c>
      <c r="Y162">
        <v>104</v>
      </c>
      <c r="Z162">
        <v>100</v>
      </c>
      <c r="AA162" s="2">
        <v>205.6</v>
      </c>
    </row>
    <row r="163" spans="23:27" x14ac:dyDescent="0.35">
      <c r="W163" s="1">
        <v>162</v>
      </c>
      <c r="X163">
        <v>1.9400000000000008</v>
      </c>
      <c r="Y163">
        <v>80</v>
      </c>
      <c r="Z163">
        <v>120</v>
      </c>
      <c r="AA163" s="2">
        <v>201.94</v>
      </c>
    </row>
    <row r="164" spans="23:27" x14ac:dyDescent="0.35">
      <c r="W164" s="1">
        <v>163</v>
      </c>
      <c r="X164">
        <v>2.04</v>
      </c>
      <c r="Y164">
        <v>96</v>
      </c>
      <c r="Z164">
        <v>120</v>
      </c>
      <c r="AA164" s="2">
        <v>218.04</v>
      </c>
    </row>
    <row r="165" spans="23:27" x14ac:dyDescent="0.35">
      <c r="W165" s="1">
        <v>164</v>
      </c>
      <c r="X165">
        <v>1.4600000000000002</v>
      </c>
      <c r="Y165">
        <v>104</v>
      </c>
      <c r="Z165">
        <v>120</v>
      </c>
      <c r="AA165" s="2">
        <v>225.45999999999998</v>
      </c>
    </row>
    <row r="166" spans="23:27" x14ac:dyDescent="0.35">
      <c r="W166" s="1">
        <v>165</v>
      </c>
      <c r="X166">
        <v>1.5200000000000002</v>
      </c>
      <c r="Y166">
        <v>96</v>
      </c>
      <c r="Z166">
        <v>140</v>
      </c>
      <c r="AA166" s="2">
        <v>237.52</v>
      </c>
    </row>
    <row r="167" spans="23:27" x14ac:dyDescent="0.35">
      <c r="W167" s="1">
        <v>166</v>
      </c>
      <c r="X167">
        <v>1.62</v>
      </c>
      <c r="Y167">
        <v>96</v>
      </c>
      <c r="Z167">
        <v>120</v>
      </c>
      <c r="AA167" s="2">
        <v>217.61999999999998</v>
      </c>
    </row>
    <row r="168" spans="23:27" x14ac:dyDescent="0.35">
      <c r="W168" s="1">
        <v>167</v>
      </c>
      <c r="X168">
        <v>1.82</v>
      </c>
      <c r="Y168">
        <v>104</v>
      </c>
      <c r="Z168">
        <v>120</v>
      </c>
      <c r="AA168" s="2">
        <v>225.82</v>
      </c>
    </row>
    <row r="169" spans="23:27" x14ac:dyDescent="0.35">
      <c r="W169" s="1">
        <v>168</v>
      </c>
      <c r="X169">
        <v>1.9600000000000002</v>
      </c>
      <c r="Y169">
        <v>96</v>
      </c>
      <c r="Z169">
        <v>120</v>
      </c>
      <c r="AA169" s="2">
        <v>217.96000000000004</v>
      </c>
    </row>
    <row r="170" spans="23:27" x14ac:dyDescent="0.35">
      <c r="W170" s="1">
        <v>169</v>
      </c>
      <c r="X170">
        <v>1.48</v>
      </c>
      <c r="Y170">
        <v>88</v>
      </c>
      <c r="Z170">
        <v>120</v>
      </c>
      <c r="AA170" s="2">
        <v>209.48</v>
      </c>
    </row>
    <row r="171" spans="23:27" x14ac:dyDescent="0.35">
      <c r="W171" s="1">
        <v>170</v>
      </c>
      <c r="X171">
        <v>1.6600000000000006</v>
      </c>
      <c r="Y171">
        <v>88</v>
      </c>
      <c r="Z171">
        <v>140</v>
      </c>
      <c r="AA171" s="2">
        <v>229.65999999999997</v>
      </c>
    </row>
    <row r="172" spans="23:27" x14ac:dyDescent="0.35">
      <c r="W172" s="1">
        <v>171</v>
      </c>
      <c r="X172">
        <v>2.7600000000000002</v>
      </c>
      <c r="Y172">
        <v>64</v>
      </c>
      <c r="Z172">
        <v>140</v>
      </c>
      <c r="AA172" s="2">
        <v>206.76</v>
      </c>
    </row>
    <row r="173" spans="23:27" x14ac:dyDescent="0.35">
      <c r="W173" s="1">
        <v>172</v>
      </c>
      <c r="X173">
        <v>1.7200000000000006</v>
      </c>
      <c r="Y173">
        <v>88</v>
      </c>
      <c r="Z173">
        <v>140</v>
      </c>
      <c r="AA173" s="2">
        <v>229.71999999999997</v>
      </c>
    </row>
    <row r="174" spans="23:27" x14ac:dyDescent="0.35">
      <c r="W174" s="1">
        <v>173</v>
      </c>
      <c r="X174">
        <v>2.4000000000000004</v>
      </c>
      <c r="Y174">
        <v>88</v>
      </c>
      <c r="Z174">
        <v>120</v>
      </c>
      <c r="AA174" s="2">
        <v>210.40000000000006</v>
      </c>
    </row>
    <row r="175" spans="23:27" x14ac:dyDescent="0.35">
      <c r="W175" s="1">
        <v>174</v>
      </c>
      <c r="X175">
        <v>1.3199999999999998</v>
      </c>
      <c r="Y175">
        <v>112</v>
      </c>
      <c r="Z175">
        <v>100</v>
      </c>
      <c r="AA175" s="2">
        <v>213.32</v>
      </c>
    </row>
    <row r="176" spans="23:27" x14ac:dyDescent="0.35">
      <c r="W176" s="1">
        <v>175</v>
      </c>
      <c r="X176">
        <v>1.3800000000000003</v>
      </c>
      <c r="Y176">
        <v>112</v>
      </c>
      <c r="Z176">
        <v>100</v>
      </c>
      <c r="AA176" s="2">
        <v>213.37999999999997</v>
      </c>
    </row>
    <row r="177" spans="23:27" x14ac:dyDescent="0.35">
      <c r="W177" s="1">
        <v>176</v>
      </c>
      <c r="X177">
        <v>1.9</v>
      </c>
      <c r="Y177">
        <v>80</v>
      </c>
      <c r="Z177">
        <v>100</v>
      </c>
      <c r="AA177" s="2">
        <v>181.9</v>
      </c>
    </row>
    <row r="178" spans="23:27" x14ac:dyDescent="0.35">
      <c r="W178" s="1">
        <v>177</v>
      </c>
      <c r="X178">
        <v>1.6</v>
      </c>
      <c r="Y178">
        <v>104</v>
      </c>
      <c r="Z178">
        <v>120</v>
      </c>
      <c r="AA178" s="2">
        <v>225.6</v>
      </c>
    </row>
    <row r="179" spans="23:27" x14ac:dyDescent="0.35">
      <c r="W179" s="1">
        <v>178</v>
      </c>
      <c r="X179">
        <v>1.6200000000000006</v>
      </c>
      <c r="Y179">
        <v>96</v>
      </c>
      <c r="Z179">
        <v>140</v>
      </c>
      <c r="AA179" s="2">
        <v>237.61999999999995</v>
      </c>
    </row>
    <row r="180" spans="23:27" x14ac:dyDescent="0.35">
      <c r="W180" s="1">
        <v>179</v>
      </c>
      <c r="X180">
        <v>1.7199999999999998</v>
      </c>
      <c r="Y180">
        <v>104</v>
      </c>
      <c r="Z180">
        <v>120</v>
      </c>
      <c r="AA180" s="2">
        <v>225.72</v>
      </c>
    </row>
    <row r="181" spans="23:27" x14ac:dyDescent="0.35">
      <c r="W181" s="1">
        <v>180</v>
      </c>
      <c r="X181">
        <v>1.4800000000000004</v>
      </c>
      <c r="Y181">
        <v>96</v>
      </c>
      <c r="Z181">
        <v>140</v>
      </c>
      <c r="AA181" s="2">
        <v>237.47999999999996</v>
      </c>
    </row>
    <row r="182" spans="23:27" x14ac:dyDescent="0.35">
      <c r="W182" s="1">
        <v>181</v>
      </c>
      <c r="X182">
        <v>1.92</v>
      </c>
      <c r="Y182">
        <v>96</v>
      </c>
      <c r="Z182">
        <v>120</v>
      </c>
      <c r="AA182" s="2">
        <v>217.92</v>
      </c>
    </row>
    <row r="183" spans="23:27" x14ac:dyDescent="0.35">
      <c r="W183" s="1">
        <v>182</v>
      </c>
      <c r="X183">
        <v>2.5000000000000009</v>
      </c>
      <c r="Y183">
        <v>64</v>
      </c>
      <c r="Z183">
        <v>120</v>
      </c>
      <c r="AA183" s="2">
        <v>186.49999999999997</v>
      </c>
    </row>
    <row r="184" spans="23:27" x14ac:dyDescent="0.35">
      <c r="W184" s="1">
        <v>183</v>
      </c>
      <c r="X184">
        <v>1.5200000000000005</v>
      </c>
      <c r="Y184">
        <v>88</v>
      </c>
      <c r="Z184">
        <v>160</v>
      </c>
      <c r="AA184" s="2">
        <v>249.51999999999995</v>
      </c>
    </row>
    <row r="185" spans="23:27" x14ac:dyDescent="0.35">
      <c r="W185" s="1">
        <v>184</v>
      </c>
      <c r="X185">
        <v>1.7999999999999998</v>
      </c>
      <c r="Y185">
        <v>96</v>
      </c>
      <c r="Z185">
        <v>120</v>
      </c>
      <c r="AA185" s="2">
        <v>217.8</v>
      </c>
    </row>
    <row r="186" spans="23:27" x14ac:dyDescent="0.35">
      <c r="W186" s="1">
        <v>185</v>
      </c>
      <c r="X186">
        <v>1.6800000000000002</v>
      </c>
      <c r="Y186">
        <v>96</v>
      </c>
      <c r="Z186">
        <v>120</v>
      </c>
      <c r="AA186" s="2">
        <v>217.68000000000004</v>
      </c>
    </row>
    <row r="187" spans="23:27" x14ac:dyDescent="0.35">
      <c r="W187" s="1">
        <v>186</v>
      </c>
      <c r="X187">
        <v>2.0200000000000005</v>
      </c>
      <c r="Y187">
        <v>96</v>
      </c>
      <c r="Z187">
        <v>100</v>
      </c>
      <c r="AA187" s="2">
        <v>198.02</v>
      </c>
    </row>
    <row r="188" spans="23:27" x14ac:dyDescent="0.35">
      <c r="W188" s="1">
        <v>187</v>
      </c>
      <c r="X188">
        <v>1.36</v>
      </c>
      <c r="Y188">
        <v>96</v>
      </c>
      <c r="Z188">
        <v>120</v>
      </c>
      <c r="AA188" s="2">
        <v>217.35999999999999</v>
      </c>
    </row>
    <row r="189" spans="23:27" x14ac:dyDescent="0.35">
      <c r="W189" s="1">
        <v>188</v>
      </c>
      <c r="X189">
        <v>1.58</v>
      </c>
      <c r="Y189">
        <v>112</v>
      </c>
      <c r="Z189">
        <v>120</v>
      </c>
      <c r="AA189" s="2">
        <v>233.58000000000004</v>
      </c>
    </row>
    <row r="190" spans="23:27" x14ac:dyDescent="0.35">
      <c r="W190" s="1">
        <v>189</v>
      </c>
      <c r="X190">
        <v>2.04</v>
      </c>
      <c r="Y190">
        <v>80</v>
      </c>
      <c r="Z190">
        <v>120</v>
      </c>
      <c r="AA190" s="2">
        <v>202.04</v>
      </c>
    </row>
    <row r="191" spans="23:27" x14ac:dyDescent="0.35">
      <c r="W191" s="1">
        <v>190</v>
      </c>
      <c r="X191">
        <v>1.7400000000000002</v>
      </c>
      <c r="Y191">
        <v>104</v>
      </c>
      <c r="Z191">
        <v>100</v>
      </c>
      <c r="AA191" s="2">
        <v>205.74</v>
      </c>
    </row>
    <row r="192" spans="23:27" x14ac:dyDescent="0.35">
      <c r="W192" s="1">
        <v>191</v>
      </c>
      <c r="X192">
        <v>1.2400000000000002</v>
      </c>
      <c r="Y192">
        <v>112</v>
      </c>
      <c r="Z192">
        <v>120</v>
      </c>
      <c r="AA192" s="2">
        <v>233.23999999999998</v>
      </c>
    </row>
    <row r="193" spans="23:27" x14ac:dyDescent="0.35">
      <c r="W193" s="1">
        <v>192</v>
      </c>
      <c r="X193">
        <v>1.8400000000000003</v>
      </c>
      <c r="Y193">
        <v>96</v>
      </c>
      <c r="Z193">
        <v>120</v>
      </c>
      <c r="AA193" s="2">
        <v>217.84</v>
      </c>
    </row>
    <row r="194" spans="23:27" x14ac:dyDescent="0.35">
      <c r="W194" s="1">
        <v>193</v>
      </c>
      <c r="X194">
        <v>1.74</v>
      </c>
      <c r="Y194">
        <v>88</v>
      </c>
      <c r="Z194">
        <v>140</v>
      </c>
      <c r="AA194" s="2">
        <v>229.73999999999992</v>
      </c>
    </row>
    <row r="195" spans="23:27" x14ac:dyDescent="0.35">
      <c r="W195" s="1">
        <v>194</v>
      </c>
      <c r="X195">
        <v>1.7000000000000002</v>
      </c>
      <c r="Y195">
        <v>96</v>
      </c>
      <c r="Z195">
        <v>120</v>
      </c>
      <c r="AA195" s="2">
        <v>217.7</v>
      </c>
    </row>
    <row r="196" spans="23:27" x14ac:dyDescent="0.35">
      <c r="W196" s="1">
        <v>195</v>
      </c>
      <c r="X196">
        <v>1.6800000000000002</v>
      </c>
      <c r="Y196">
        <v>88</v>
      </c>
      <c r="Z196">
        <v>120</v>
      </c>
      <c r="AA196" s="2">
        <v>209.68</v>
      </c>
    </row>
    <row r="197" spans="23:27" x14ac:dyDescent="0.35">
      <c r="W197" s="1">
        <v>196</v>
      </c>
      <c r="X197">
        <v>1.9000000000000001</v>
      </c>
      <c r="Y197">
        <v>88</v>
      </c>
      <c r="Z197">
        <v>120</v>
      </c>
      <c r="AA197" s="2">
        <v>209.89999999999998</v>
      </c>
    </row>
    <row r="198" spans="23:27" x14ac:dyDescent="0.35">
      <c r="W198" s="1">
        <v>197</v>
      </c>
      <c r="X198">
        <v>1.4400000000000004</v>
      </c>
      <c r="Y198">
        <v>112</v>
      </c>
      <c r="Z198">
        <v>120</v>
      </c>
      <c r="AA198" s="2">
        <v>233.43999999999997</v>
      </c>
    </row>
    <row r="199" spans="23:27" x14ac:dyDescent="0.35">
      <c r="W199" s="1">
        <v>198</v>
      </c>
      <c r="X199">
        <v>2.62</v>
      </c>
      <c r="Y199">
        <v>64</v>
      </c>
      <c r="Z199">
        <v>120</v>
      </c>
      <c r="AA199" s="2">
        <v>186.62000000000003</v>
      </c>
    </row>
    <row r="200" spans="23:27" x14ac:dyDescent="0.35">
      <c r="W200" s="1">
        <v>199</v>
      </c>
      <c r="X200">
        <v>1.82</v>
      </c>
      <c r="Y200">
        <v>88</v>
      </c>
      <c r="Z200">
        <v>140</v>
      </c>
      <c r="AA200" s="2">
        <v>229.82000000000002</v>
      </c>
    </row>
    <row r="201" spans="23:27" x14ac:dyDescent="0.35">
      <c r="W201" s="3">
        <v>200</v>
      </c>
      <c r="X201" s="4">
        <v>1.56</v>
      </c>
      <c r="Y201" s="4">
        <v>88</v>
      </c>
      <c r="Z201" s="4">
        <v>120</v>
      </c>
      <c r="AA201" s="5">
        <v>209.56000000000003</v>
      </c>
    </row>
  </sheetData>
  <scenarios current="7" show="5" sqref="R28:U28">
    <scenario name="Q8R5" locked="1" count="2" user="ASUS" comment="Created by ASUS on 10/19/2024">
      <inputCells r="T9" val="8"/>
      <inputCells r="T10" val="5"/>
    </scenario>
    <scenario name="Q8R8" locked="1" count="2" user="ASUS" comment="Created by ASUS on 10/19/2024">
      <inputCells r="T9" val="8"/>
      <inputCells r="T10" val="8"/>
    </scenario>
    <scenario name="Q10R5" locked="1" count="2" user="ASUS" comment="Created by ASUS on 10/19/2024">
      <inputCells r="T9" val="10"/>
      <inputCells r="T10" val="5"/>
    </scenario>
    <scenario name="Q10R8" locked="1" count="2" user="ASUS" comment="Created by ASUS on 10/19/2024_x000a_Modified by ASUS on 10/19/2024">
      <inputCells r="T9" val="10"/>
      <inputCells r="T10" val="8"/>
    </scenario>
    <scenario name="Q12R5" locked="1" count="2" user="ASUS" comment="Created by ASUS on 10/19/2024">
      <inputCells r="T9" val="12"/>
      <inputCells r="T10" val="5"/>
    </scenario>
    <scenario name="Q12R8" locked="1" count="2" user="ASUS" comment="Created by ASUS on 10/19/2024_x000a_Modified by ASUS on 10/19/2024">
      <inputCells r="T9" val="12"/>
      <inputCells r="T10" val="8"/>
    </scenario>
    <scenario name="Q14R5" locked="1" count="2" user="ASUS" comment="Created by ASUS on 10/19/2024_x000a_Modified by ASUS on 10/19/2024">
      <inputCells r="T9" val="14"/>
      <inputCells r="T10" val="5"/>
    </scenario>
    <scenario name="Q14R8" locked="1" count="2" user="ASUS" comment="Created by ASUS on 10/19/2024">
      <inputCells r="T9" val="14"/>
      <inputCells r="T10" val="8"/>
    </scenario>
  </scenarios>
  <mergeCells count="2">
    <mergeCell ref="S26:T26"/>
    <mergeCell ref="K27:L27"/>
  </mergeCells>
  <pageMargins left="0.25" right="0.25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Scenario Summary</vt:lpstr>
      <vt:lpstr>Inventory Management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 Nguyễn</cp:lastModifiedBy>
  <cp:lastPrinted>2024-10-22T09:21:59Z</cp:lastPrinted>
  <dcterms:created xsi:type="dcterms:W3CDTF">2024-10-18T06:59:58Z</dcterms:created>
  <dcterms:modified xsi:type="dcterms:W3CDTF">2024-10-22T09:22:11Z</dcterms:modified>
</cp:coreProperties>
</file>