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drawings/drawing2.xml" ContentType="application/vnd.openxmlformats-officedocument.drawing+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drawings/drawing5.xml" ContentType="application/vnd.openxmlformats-officedocument.drawing+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omments2.xml" ContentType="application/vnd.openxmlformats-officedocument.spreadsheetml.comments+xml"/>
  <Override PartName="/xl/threadedComments/threadedComment1.xml" ContentType="application/vnd.ms-excel.threadedcomments+xml"/>
  <Override PartName="/xl/drawings/drawing6.xml" ContentType="application/vnd.openxmlformats-officedocument.drawing+xml"/>
  <Override PartName="/xl/ctrlProps/ctrlProp28.xml" ContentType="application/vnd.ms-excel.controlproperties+xml"/>
  <Override PartName="/xl/drawings/drawing7.xml" ContentType="application/vnd.openxmlformats-officedocument.drawing+xml"/>
  <Override PartName="/xl/ctrlProps/ctrlProp29.xml" ContentType="application/vnd.ms-excel.controlproperties+xml"/>
  <Override PartName="/xl/drawings/drawing8.xml" ContentType="application/vnd.openxmlformats-officedocument.drawing+xml"/>
  <Override PartName="/xl/tables/table1.xml" ContentType="application/vnd.openxmlformats-officedocument.spreadsheetml.table+xml"/>
  <Override PartName="/xl/drawings/drawing9.xml" ContentType="application/vnd.openxmlformats-officedocument.drawing+xml"/>
  <Override PartName="/xl/tables/table2.xml" ContentType="application/vnd.openxmlformats-officedocument.spreadsheetml.table+xml"/>
  <Override PartName="/xl/drawings/drawing10.xml" ContentType="application/vnd.openxmlformats-officedocument.drawing+xml"/>
  <Override PartName="/xl/tables/table3.xml" ContentType="application/vnd.openxmlformats-officedocument.spreadsheetml.table+xml"/>
  <Override PartName="/xl/drawings/drawing11.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1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https://nrig.sharepoint.com/sites/SaleSquad/Shared Documents/Anchor Sale/Template/DO NOT USE (for reference only)/"/>
    </mc:Choice>
  </mc:AlternateContent>
  <xr:revisionPtr revIDLastSave="0" documentId="8_{36E512D6-BE80-48BA-A7CC-11CBDB6018DD}" xr6:coauthVersionLast="47" xr6:coauthVersionMax="47" xr10:uidLastSave="{00000000-0000-0000-0000-000000000000}"/>
  <bookViews>
    <workbookView xWindow="-103" yWindow="497" windowWidth="22149" windowHeight="12600" activeTab="4" xr2:uid="{6E0BA4F6-8D12-4202-9A62-62117E85CAE9}"/>
  </bookViews>
  <sheets>
    <sheet name="MAIN" sheetId="26" r:id="rId1"/>
    <sheet name="Input" sheetId="2" r:id="rId2"/>
    <sheet name="repopulate helper" sheetId="33" state="hidden" r:id="rId3"/>
    <sheet name="Cover Sheet" sheetId="20" r:id="rId4"/>
    <sheet name="Construction Proposal" sheetId="21" r:id="rId5"/>
    <sheet name="Construction Agreement" sheetId="31" r:id="rId6"/>
    <sheet name="Allowance" sheetId="17" r:id="rId7"/>
    <sheet name="Project Budget Table" sheetId="24" r:id="rId8"/>
    <sheet name="Pricing" sheetId="5" r:id="rId9"/>
    <sheet name="Activity Log" sheetId="28" r:id="rId10"/>
    <sheet name="ModelDB" sheetId="1" r:id="rId11"/>
    <sheet name="Excel table guide" sheetId="30" r:id="rId12"/>
  </sheets>
  <definedNames>
    <definedName name="agree_ContractAmt">'Construction Agreement'!$E$34</definedName>
    <definedName name="agree_Date">'Construction Agreement'!$F$10:$G$10</definedName>
    <definedName name="cover_Date">'Cover Sheet'!$L$14</definedName>
    <definedName name="cover_imgArea">'Cover Sheet'!$C$16:$M$16</definedName>
    <definedName name="input_ADUbaths">Input!$D$18</definedName>
    <definedName name="input_ADUbeds">Input!$D$17</definedName>
    <definedName name="input_ADUliving">Input!$D$19</definedName>
    <definedName name="input_ADUtype">Input!$D$16</definedName>
    <definedName name="input_AOW1">Input!$G$20</definedName>
    <definedName name="input_AOW10">Input!$G$29</definedName>
    <definedName name="input_AOW2">Input!$G$21</definedName>
    <definedName name="input_AOW3">Input!$G$22</definedName>
    <definedName name="input_AOW4">Input!$G$23</definedName>
    <definedName name="input_AOW5">Input!$G$24</definedName>
    <definedName name="input_AOW6">Input!$G$25</definedName>
    <definedName name="input_AOW7">Input!$G$26</definedName>
    <definedName name="input_AOW8">Input!$G$27</definedName>
    <definedName name="input_AOW9">Input!$G$28</definedName>
    <definedName name="input_AOWprice1">Input!$H$20</definedName>
    <definedName name="input_AOWprice10">Input!$H$29</definedName>
    <definedName name="input_AOWprice2">Input!$H$21</definedName>
    <definedName name="input_AOWprice3">Input!$H$22</definedName>
    <definedName name="input_AOWprice4">Input!$H$23</definedName>
    <definedName name="input_AOWprice5">Input!$H$24</definedName>
    <definedName name="input_AOWprice6">Input!$H$25</definedName>
    <definedName name="input_AOWprice7">Input!$H$26</definedName>
    <definedName name="input_AOWprice8">Input!$H$27</definedName>
    <definedName name="input_AOWprice9">Input!$H$28</definedName>
    <definedName name="input_AOWprices">Input!$H$20:$H$29</definedName>
    <definedName name="input_AOWs">Input!$G$20:$G$29</definedName>
    <definedName name="input_Appliances">Input!$D$20</definedName>
    <definedName name="input_City">Input!$D$9</definedName>
    <definedName name="input_CityStateZip">Input!$E$9</definedName>
    <definedName name="input_ClientFirstName">Input!$D$6</definedName>
    <definedName name="input_ClientFullname">Input!$B$3</definedName>
    <definedName name="input_ClientLastName">Input!$D$7</definedName>
    <definedName name="input_Done1">Input!$I$6</definedName>
    <definedName name="input_Done2">Input!$I$7</definedName>
    <definedName name="input_Done3">Input!$I$8</definedName>
    <definedName name="input_Done4">Input!$I$9</definedName>
    <definedName name="input_Done5">Input!$I$10</definedName>
    <definedName name="input_Done6">Input!$I$11</definedName>
    <definedName name="input_Done7">Input!$I$12</definedName>
    <definedName name="input_Done8">Input!$I$13</definedName>
    <definedName name="input_DoneArea">Input!$I$6:$I$13</definedName>
    <definedName name="input_ElectricMeter">Input!$D$25</definedName>
    <definedName name="input_Email">Input!$D$13</definedName>
    <definedName name="input_EntryLack">Input!$A$4</definedName>
    <definedName name="input_FEMA">Input!$D$29</definedName>
    <definedName name="input_FinishLevel">Input!$D$22</definedName>
    <definedName name="input_GasMeter">Input!$D$24</definedName>
    <definedName name="input_HVAC">Input!$D$21</definedName>
    <definedName name="input_InputAreas">Input!$D$6:$D$13,Input!$D$15:$D$29,Input!$D$32:$D$34,Input!$D$38:$D$41</definedName>
    <definedName name="input_monitor">Input!$D$6:$D$8</definedName>
    <definedName name="input_Phone">Input!$D$12</definedName>
    <definedName name="input_PlanDesignScope">Input!$D$15</definedName>
    <definedName name="input_ProjectAddress">Input!$D$8</definedName>
    <definedName name="input_SelClient">'repopulate helper'!$B$1</definedName>
    <definedName name="input_SewerConnect">Input!$D$26</definedName>
    <definedName name="input_SolarDesign">Input!$D$28</definedName>
    <definedName name="input_SolarInstall">Input!$D$27</definedName>
    <definedName name="input_State">Input!$D$10</definedName>
    <definedName name="input_StateCode">Input!$E$9</definedName>
    <definedName name="input_WaterMeter">Input!$D$23</definedName>
    <definedName name="input_Zip">Input!$D$11</definedName>
    <definedName name="phase_Completion">Input!$D$41</definedName>
    <definedName name="phase_Construction">Input!$D$40</definedName>
    <definedName name="phase_Design">Input!$D$38</definedName>
    <definedName name="phase_Planning">Input!$D$39</definedName>
    <definedName name="price_ADU">Pricing!$E$4</definedName>
    <definedName name="price_EV">Pricing!$E$8</definedName>
    <definedName name="price_Finish">Pricing!$E$5</definedName>
    <definedName name="price_Location">Pricing!$E$9</definedName>
    <definedName name="price_Solar">Pricing!$E$7</definedName>
    <definedName name="price_Total">Pricing!$E$11</definedName>
    <definedName name="price_Water">Pricing!$E$6</definedName>
    <definedName name="_xlnm.Print_Area" localSheetId="6">Allowance!$B$3:$E$43</definedName>
    <definedName name="_xlnm.Print_Area" localSheetId="5">'Construction Agreement'!$B$3:$L$149</definedName>
    <definedName name="_xlnm.Print_Area" localSheetId="4">'Construction Proposal'!$B$3:$U$117</definedName>
    <definedName name="_xlnm.Print_Area" localSheetId="3">'Cover Sheet'!$B$3:$N$27</definedName>
    <definedName name="proposal_AOW1">'Construction Proposal'!$F$68</definedName>
    <definedName name="proposal_AOW10">'Construction Proposal'!$F$77</definedName>
    <definedName name="proposal_AOW2">'Construction Proposal'!$F$69</definedName>
    <definedName name="proposal_AOW3">'Construction Proposal'!$F$70</definedName>
    <definedName name="proposal_AOW4">'Construction Proposal'!$F$71</definedName>
    <definedName name="proposal_AOW5">'Construction Proposal'!$F$72</definedName>
    <definedName name="proposal_AOW6">'Construction Proposal'!$F$73</definedName>
    <definedName name="proposal_AOW7">'Construction Proposal'!$F$74</definedName>
    <definedName name="proposal_AOW8">'Construction Proposal'!$F$75</definedName>
    <definedName name="proposal_AOW9">'Construction Proposal'!$F$76</definedName>
    <definedName name="proposal_Date">'Construction Proposal'!$R$4</definedName>
    <definedName name="proposal_EmailDate">'Construction Agreement'!$G$29</definedName>
    <definedName name="proposal_GrandTotal">'Construction Proposal'!$R$68</definedName>
    <definedName name="proposal_img1">'Construction Proposal'!$L$5:$T$14</definedName>
    <definedName name="proposal_img2">'Construction Proposal'!$C$108:$T$108</definedName>
    <definedName name="proposal_PricesConstruction">'Construction Proposal'!$M$57:$M$65</definedName>
    <definedName name="proposal_PricesCoordination">'Construction Proposal'!$M$51:$M$55</definedName>
    <definedName name="proposal_PricesDesign">'Construction Proposal'!$M$41:$M$48</definedName>
    <definedName name="proposal_rowsDesign">'Construction Proposal'!$41:$50</definedName>
    <definedName name="proposal_rowsFEMA">'Construction Proposal'!$34:$36</definedName>
    <definedName name="repo_Client">'repopulate helper'!$B$3</definedName>
    <definedName name="repo_Project">'repopulate helper'!$C$3</definedName>
    <definedName name="repo_SelClient">'repopulate helper'!$B$1</definedName>
    <definedName name="repo_SelProject">'repopulate helper'!$C$1</definedName>
    <definedName name="repo_SelRow">'repopulate helper'!$D$1</definedName>
    <definedName name="set_City">Input!$D$34</definedName>
    <definedName name="set_Markup">Input!$D$32</definedName>
    <definedName name="set_Validity">Input!$D$33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8" i="21" l="1"/>
  <c r="R63" i="21"/>
  <c r="F13" i="21"/>
  <c r="M65" i="21"/>
  <c r="M62" i="21" s="1"/>
  <c r="M61" i="21" l="1"/>
  <c r="M60" i="21"/>
  <c r="M59" i="21"/>
  <c r="M63" i="21"/>
  <c r="C18" i="21"/>
  <c r="G51" i="31"/>
  <c r="B41" i="31"/>
  <c r="M64" i="21" l="1"/>
  <c r="A4" i="2"/>
  <c r="C3" i="33" a="1"/>
  <c r="C3" i="33" s="1"/>
  <c r="D2" i="33" l="1"/>
  <c r="D1" i="33" s="1" a="1"/>
  <c r="D1" i="33" s="1"/>
  <c r="B3" i="33" a="1"/>
  <c r="B3" i="33" s="1"/>
  <c r="M68" i="21" l="1"/>
  <c r="F69" i="21"/>
  <c r="M69" i="21" s="1"/>
  <c r="M77" i="21"/>
  <c r="M76" i="21"/>
  <c r="M75" i="21"/>
  <c r="M74" i="21"/>
  <c r="M73" i="21"/>
  <c r="M72" i="21"/>
  <c r="M71" i="21"/>
  <c r="M70" i="21"/>
  <c r="F77" i="21"/>
  <c r="F76" i="21"/>
  <c r="F75" i="21"/>
  <c r="F74" i="21"/>
  <c r="F73" i="21"/>
  <c r="F72" i="21"/>
  <c r="F71" i="21"/>
  <c r="F70" i="21"/>
  <c r="M78" i="21" l="1"/>
  <c r="H18" i="31"/>
  <c r="F11" i="21"/>
  <c r="E13" i="2" l="1"/>
  <c r="B3" i="2"/>
  <c r="E9" i="2" l="1"/>
  <c r="B40" i="31" l="1"/>
  <c r="B39" i="31"/>
  <c r="B38" i="31"/>
  <c r="I21" i="31"/>
  <c r="I20" i="31"/>
  <c r="F9" i="31"/>
  <c r="F8" i="31" l="1"/>
  <c r="H17" i="31"/>
  <c r="D115" i="21"/>
  <c r="F10" i="21"/>
  <c r="W4" i="21"/>
  <c r="P14" i="20"/>
  <c r="H19" i="31" l="1"/>
  <c r="F12" i="21"/>
  <c r="K20" i="21"/>
  <c r="K23" i="21"/>
  <c r="K22" i="21"/>
  <c r="K21" i="21"/>
  <c r="K18" i="21"/>
  <c r="I2" i="24" l="1"/>
  <c r="I7" i="24"/>
  <c r="I8" i="24"/>
  <c r="I9" i="24"/>
  <c r="I4" i="24" s="1"/>
  <c r="I10" i="24"/>
  <c r="I11" i="24"/>
  <c r="I12" i="24"/>
  <c r="I13" i="24"/>
  <c r="I14" i="24"/>
  <c r="I15" i="24"/>
  <c r="I16" i="24"/>
  <c r="I17" i="24"/>
  <c r="I18" i="24"/>
  <c r="I19" i="24"/>
  <c r="I20" i="24"/>
  <c r="I21" i="24"/>
  <c r="I22" i="24"/>
  <c r="I23" i="24"/>
  <c r="I24" i="24"/>
  <c r="I25" i="24"/>
  <c r="I26" i="24"/>
  <c r="I27" i="24"/>
  <c r="I28" i="24"/>
  <c r="I29" i="24"/>
  <c r="I30" i="24"/>
  <c r="I31" i="24"/>
  <c r="I32" i="24"/>
  <c r="I33" i="24"/>
  <c r="I34" i="24"/>
  <c r="I35" i="24"/>
  <c r="I36" i="24"/>
  <c r="I37" i="24"/>
  <c r="I38" i="24"/>
  <c r="I39" i="24"/>
  <c r="I40" i="24"/>
  <c r="I41" i="24"/>
  <c r="I42" i="24"/>
  <c r="I43" i="24"/>
  <c r="I44" i="24"/>
  <c r="I45" i="24"/>
  <c r="I46" i="24"/>
  <c r="I47" i="24"/>
  <c r="I48" i="24"/>
  <c r="I49" i="24"/>
  <c r="I50" i="24"/>
  <c r="I51" i="24"/>
  <c r="I52" i="24"/>
  <c r="I53" i="24"/>
  <c r="I54" i="24"/>
  <c r="I55" i="24"/>
  <c r="I56" i="24"/>
  <c r="I57" i="24"/>
  <c r="I58" i="24"/>
  <c r="I59" i="24"/>
  <c r="I60" i="24"/>
  <c r="I61" i="24"/>
  <c r="I6" i="24"/>
  <c r="I3" i="24" s="1"/>
  <c r="C101" i="21"/>
  <c r="R18" i="21"/>
  <c r="N75" i="21"/>
  <c r="M49" i="21"/>
  <c r="R68" i="21" s="1"/>
  <c r="F14" i="21"/>
  <c r="G50" i="31" l="1"/>
  <c r="C111" i="21"/>
  <c r="G58" i="31"/>
  <c r="G52" i="31"/>
  <c r="G54" i="31"/>
  <c r="G56" i="31"/>
  <c r="G53" i="31"/>
  <c r="G55" i="31"/>
  <c r="G57" i="31"/>
  <c r="E34" i="3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Climaco Ursal Jr</author>
  </authors>
  <commentList>
    <comment ref="D1" authorId="0" shapeId="0" xr:uid="{9582C867-858C-43B4-AE4B-7E56AFCC36A2}">
      <text>
        <r>
          <rPr>
            <sz val="9"/>
            <color indexed="81"/>
            <rFont val="Tahoma"/>
            <family val="2"/>
          </rPr>
          <t>Do not delete!
Helper cell for Repopulate Input use</t>
        </r>
      </text>
    </comment>
    <comment ref="B2" authorId="0" shapeId="0" xr:uid="{5B2AEE1A-42C2-42F0-8ABB-5F112A683418}">
      <text>
        <r>
          <rPr>
            <sz val="9"/>
            <color indexed="81"/>
            <rFont val="Tahoma"/>
            <family val="2"/>
          </rPr>
          <t>Do not delete!
Helper column for Repopulate Input use</t>
        </r>
      </text>
    </comment>
    <comment ref="C2" authorId="0" shapeId="0" xr:uid="{E921AA4F-E09F-4BD6-8712-C6795D90DCF3}">
      <text>
        <r>
          <rPr>
            <sz val="9"/>
            <color indexed="81"/>
            <rFont val="Tahoma"/>
            <family val="2"/>
          </rPr>
          <t>Do not delete!
Helper column for Repopulate Input use</t>
        </r>
      </text>
    </comment>
    <comment ref="D2" authorId="0" shapeId="0" xr:uid="{5114FB52-BF86-4FFD-B6BA-D1DA120E8605}">
      <text>
        <r>
          <rPr>
            <sz val="9"/>
            <color indexed="81"/>
            <rFont val="Tahoma"/>
            <family val="2"/>
          </rPr>
          <t>Do not delete!
Helper cell for Repopulate Input use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tc={3707AE09-E590-4263-BD64-1297E70B679B}</author>
  </authors>
  <commentList>
    <comment ref="M41" authorId="0" shapeId="0" xr:uid="{3707AE09-E590-4263-BD64-1297E70B679B}">
      <text>
        <t xml:space="preserve">[Threaded comment]
Your version of Excel allows you to read this threaded comment; however, any edits to it will get removed if the file is opened in a newer version of Excel. Learn more: https://go.microsoft.com/fwlink/?linkid=870924
Comment:
    Need to have it re-input the price after we go from NO DESIGN to FULL DESIGN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<sst xmlns="http://schemas.openxmlformats.org/spreadsheetml/2006/main" count="1389" uniqueCount="586">
  <si>
    <t>ADU Type</t>
  </si>
  <si>
    <t>Attached</t>
  </si>
  <si>
    <t>Detached</t>
  </si>
  <si>
    <t>Finish Level</t>
  </si>
  <si>
    <t>Standard</t>
  </si>
  <si>
    <t>Premium</t>
  </si>
  <si>
    <t>Shared</t>
  </si>
  <si>
    <t>Separate</t>
  </si>
  <si>
    <t>YesNo</t>
  </si>
  <si>
    <t>No</t>
  </si>
  <si>
    <t>Yes</t>
  </si>
  <si>
    <t>Solar</t>
  </si>
  <si>
    <t>Project Address</t>
  </si>
  <si>
    <t>Water Meter</t>
  </si>
  <si>
    <t>Item</t>
  </si>
  <si>
    <t>Price</t>
  </si>
  <si>
    <t>Name</t>
  </si>
  <si>
    <t>Phone</t>
  </si>
  <si>
    <t>Address</t>
  </si>
  <si>
    <t>Email</t>
  </si>
  <si>
    <t>City, State ZIP</t>
  </si>
  <si>
    <t>SCOPE OF WORK</t>
  </si>
  <si>
    <t>•</t>
  </si>
  <si>
    <t>Additional Scope of Work</t>
  </si>
  <si>
    <t>FEMA Certification- Required for properties in Flood Zone A.</t>
  </si>
  <si>
    <t>We will obtain FEMA certification to avoid costly grading plans. Additional engineering fees apply.</t>
  </si>
  <si>
    <t>ESTIMATED PRICE BREAKDOWN</t>
  </si>
  <si>
    <t>Deposit</t>
  </si>
  <si>
    <t>Design Phase</t>
  </si>
  <si>
    <t>within 21 days</t>
  </si>
  <si>
    <t>Planning Phase</t>
  </si>
  <si>
    <t>CONSTRUCTION</t>
  </si>
  <si>
    <t>Mobilization</t>
  </si>
  <si>
    <t>Trenching &amp; Underground Plumbing</t>
  </si>
  <si>
    <t>Foundation</t>
  </si>
  <si>
    <t>Construction Phase</t>
  </si>
  <si>
    <t>Framing</t>
  </si>
  <si>
    <t>Mechanical, Electrical, Plumbing (MEP)</t>
  </si>
  <si>
    <t>Drywall</t>
  </si>
  <si>
    <t>Property Final</t>
  </si>
  <si>
    <t>Estimated Completion</t>
  </si>
  <si>
    <t>ADDITIONAL SERVICES (ADD ON)</t>
  </si>
  <si>
    <t>a. Customized option to personalize your project beyond our Standardized Material Package.</t>
  </si>
  <si>
    <t>a. Creation of a site plan to designate a parking spot for tenants, ensuring separation between rental units.</t>
  </si>
  <si>
    <t>EXCLUSIONS</t>
  </si>
  <si>
    <t>[Any work outside of the normal building of an ADU]</t>
  </si>
  <si>
    <t>City-Related Costs</t>
  </si>
  <si>
    <t>Site Prep &amp; Exterior Work</t>
  </si>
  <si>
    <t>Utilities &amp; Unexpected Conditions</t>
  </si>
  <si>
    <t>Security &amp; Insurance</t>
  </si>
  <si>
    <t>OWNER ACCEPTANCE</t>
  </si>
  <si>
    <t>Date</t>
  </si>
  <si>
    <t>Instruction</t>
  </si>
  <si>
    <t>Complete all dropdowns and inputs</t>
  </si>
  <si>
    <t>Confirm info and pricing</t>
  </si>
  <si>
    <t>Done</t>
  </si>
  <si>
    <t>Remarks</t>
  </si>
  <si>
    <t>Adding a new data in an Excel table:</t>
  </si>
  <si>
    <t>Sort an Excel table:</t>
  </si>
  <si>
    <t>1. Type the data in the blank row after the last data.</t>
  </si>
  <si>
    <t>Insert a row in an Excel table:</t>
  </si>
  <si>
    <t>Caution:</t>
  </si>
  <si>
    <t>1. Select a cell in a table where you want to insert</t>
  </si>
  <si>
    <t>Do not leave empty rows or columns within the table.</t>
  </si>
  <si>
    <t xml:space="preserve">  the new data above it.</t>
  </si>
  <si>
    <t>Delete a row in an Excel table:</t>
  </si>
  <si>
    <t>1. Select a cell in a table to delete.</t>
  </si>
  <si>
    <t>Finish Materials</t>
  </si>
  <si>
    <t>LVP</t>
  </si>
  <si>
    <t>Cabinets</t>
  </si>
  <si>
    <t>Tiles</t>
  </si>
  <si>
    <t>Description</t>
  </si>
  <si>
    <t>Unit</t>
  </si>
  <si>
    <t>Setting</t>
  </si>
  <si>
    <t>Value</t>
  </si>
  <si>
    <t>Standard Markup %</t>
  </si>
  <si>
    <t>Proposal Validity Days</t>
  </si>
  <si>
    <t>Default City</t>
  </si>
  <si>
    <t>Westminster</t>
  </si>
  <si>
    <t>Phase</t>
  </si>
  <si>
    <t>Owner agrees to:</t>
  </si>
  <si>
    <r>
      <rPr>
        <b/>
        <sz val="11"/>
        <color theme="1"/>
        <rFont val="Aptos Narrow"/>
        <family val="2"/>
      </rPr>
      <t xml:space="preserve">Footnotes &amp; Clarifications:
</t>
    </r>
    <r>
      <rPr>
        <sz val="11"/>
        <color theme="1"/>
        <rFont val="Aptos Narrow"/>
        <family val="2"/>
      </rPr>
      <t xml:space="preserve">
</t>
    </r>
  </si>
  <si>
    <t>TERMS &amp; CONDITIONS</t>
  </si>
  <si>
    <t>Job-site security or surveillance systems</t>
  </si>
  <si>
    <t>Builder Risk insurance or city-required bonds for construction</t>
  </si>
  <si>
    <t>Unforeseen repairs like structural issues, pests, or water drainage</t>
  </si>
  <si>
    <t>Utility connections (gas, water, electric) or fire sprinkler system installation (if required)</t>
  </si>
  <si>
    <t>Potential damage to underground irrigation or tree roots</t>
  </si>
  <si>
    <t>Landscaping, fencing, driveways, patios, rain gutters</t>
  </si>
  <si>
    <t>Cleaning or demolishing any existing or unpermitted structures</t>
  </si>
  <si>
    <t>a. Landscape and hardscaping services to  improve the appearance and functionality of your property.</t>
  </si>
  <si>
    <t>Land grading, surveys, and soil testing (if required), including grading beyond the building foundation area</t>
  </si>
  <si>
    <t>City permits, planning approval fees, and third-party inspections</t>
  </si>
  <si>
    <t>[These are additional services that are not included]</t>
  </si>
  <si>
    <t>Subtotal (with Add on Work)</t>
  </si>
  <si>
    <t>GRAND TOTAL</t>
  </si>
  <si>
    <t>ADD ON WORK</t>
  </si>
  <si>
    <t>Subtotal (without Add on Work)</t>
  </si>
  <si>
    <t>included</t>
  </si>
  <si>
    <t>Interior Design / Finish Material Selection¹</t>
  </si>
  <si>
    <t>Solar Vendor Coordination</t>
  </si>
  <si>
    <t>Utility &amp; Public Works Coordination</t>
  </si>
  <si>
    <t>Building Permit Coordination</t>
  </si>
  <si>
    <t>Plan Check Coordination</t>
  </si>
  <si>
    <t>COORDINATION SERVICES</t>
  </si>
  <si>
    <t>Subtotal</t>
  </si>
  <si>
    <t>Zoning &amp; Site Planning Review</t>
  </si>
  <si>
    <t>MEP Design (Mechanical, Electrical, Plumbing)</t>
  </si>
  <si>
    <t>Structural Engineering (Roof &amp; Foundation Plan)</t>
  </si>
  <si>
    <t>ADU Plan Design</t>
  </si>
  <si>
    <t>DESIGN 
&amp; 
PLANNING</t>
  </si>
  <si>
    <t>Third-Party Testing -HERS, QII &amp; Compaction Report (Scarify)</t>
  </si>
  <si>
    <r>
      <t>Includes soil compacting/grading for new construction.</t>
    </r>
    <r>
      <rPr>
        <vertAlign val="superscript"/>
        <sz val="11"/>
        <color theme="1"/>
        <rFont val="Aptos Narrow"/>
        <family val="2"/>
      </rPr>
      <t>4</t>
    </r>
  </si>
  <si>
    <t>•   Cabinetry &amp; Casework- Kitchen cabinets and bathroom vanities.</t>
  </si>
  <si>
    <t>•   House Appliance - Range hood, stove, dishwasher, and kitchen sink.</t>
  </si>
  <si>
    <t>•   An ALLOWANCE WORKSHEET will be included for certain finish material items.</t>
  </si>
  <si>
    <t>•   Standardized Finishes &amp; Fixtures- Installed from our pre-selected materials list for consistent quality.</t>
  </si>
  <si>
    <t>[Full build out of an ADU]</t>
  </si>
  <si>
    <t>PROJECT OWNER</t>
  </si>
  <si>
    <t>Porch or wall-mounted</t>
  </si>
  <si>
    <t>each</t>
  </si>
  <si>
    <t>Exterior Light Fixture</t>
  </si>
  <si>
    <t>Notes</t>
  </si>
  <si>
    <t>Allowance</t>
  </si>
  <si>
    <t>5. Lighting</t>
  </si>
  <si>
    <t>Material only</t>
  </si>
  <si>
    <t>sf</t>
  </si>
  <si>
    <t>TBD</t>
  </si>
  <si>
    <t>Bathroom Wall Tile</t>
  </si>
  <si>
    <t>Typically for bathrooms</t>
  </si>
  <si>
    <t>Floor Tile</t>
  </si>
  <si>
    <t>Luxury vinyl plank</t>
  </si>
  <si>
    <t>Vinyl Flooring</t>
  </si>
  <si>
    <t>4. Flooring &amp; Tile</t>
  </si>
  <si>
    <t>Bifold or sliding</t>
  </si>
  <si>
    <t>set</t>
  </si>
  <si>
    <t>Closet Door</t>
  </si>
  <si>
    <t>Bedrooms, bathrooms</t>
  </si>
  <si>
    <t>Interior Door</t>
  </si>
  <si>
    <t>Main front door</t>
  </si>
  <si>
    <t>Entry Door</t>
  </si>
  <si>
    <t>3. Doors</t>
  </si>
  <si>
    <t>Only if separate from microwave</t>
  </si>
  <si>
    <t>Range Hood</t>
  </si>
  <si>
    <t>Energy-efficient model</t>
  </si>
  <si>
    <t>Dishwasher</t>
  </si>
  <si>
    <t>30” freestanding</t>
  </si>
  <si>
    <t>Gas Range Stove</t>
  </si>
  <si>
    <t>Over-the-range combo</t>
  </si>
  <si>
    <t>Microwave Hood Combo</t>
  </si>
  <si>
    <t>Quartz, approx. 2ft x 9ft</t>
  </si>
  <si>
    <t>Countertop</t>
  </si>
  <si>
    <t>Will be priced based on layout</t>
  </si>
  <si>
    <t>—</t>
  </si>
  <si>
    <t>Kitchen Cabinets</t>
  </si>
  <si>
    <t>Stainless steel or similar</t>
  </si>
  <si>
    <t>Kitchen Sink &amp; Faucet</t>
  </si>
  <si>
    <t>2. Kitchen Fixtures &amp; Appliances</t>
  </si>
  <si>
    <t>Mirror, towel bar, TP holder</t>
  </si>
  <si>
    <t>Bathroom Accessories Set</t>
  </si>
  <si>
    <t>Frameless or sliding glass</t>
  </si>
  <si>
    <t>Shower Door</t>
  </si>
  <si>
    <t>Optional – for tubs</t>
  </si>
  <si>
    <t>Bathtub Door</t>
  </si>
  <si>
    <t>Showerhead, valve, handle</t>
  </si>
  <si>
    <t>Shower Fixture Set</t>
  </si>
  <si>
    <t>Sink Faucet (Basin)</t>
  </si>
  <si>
    <t>Bathroom Sink (Basin)</t>
  </si>
  <si>
    <t>Standard white toilet</t>
  </si>
  <si>
    <t>Toilet</t>
  </si>
  <si>
    <t>1. Bathroom Fixtures &amp; Accessories</t>
  </si>
  <si>
    <t>What’s an “Allowance”?
An allowance is a budget we set aside for certain materials or items — like your toilet, flooring, or appliances. We use these numbers to build your proposal even if you haven’t picked the exact products yet. Later, when you choose your actual items, if they cost more than the allowance, the price goes up. If they cost less, the price goes down.
It just helps us keep things moving while giving you flexibility to choose later.</t>
  </si>
  <si>
    <t>ALLOWANCE WORKSHEET</t>
  </si>
  <si>
    <t>¹ Interior Design  – Includes 2 sessions (each session 2 hours). Additional sessions billed at $150/hour.</t>
  </si>
  <si>
    <t>*This is a non-binding estimate. Final cost is subject to plan approval, scope adjustments, and change orders.*</t>
  </si>
  <si>
    <t>Any changes to the agreed-upon scope of work, materials, layout, or finish levels must be requested in writing and formally approved. Approved change orders may result in adjustments to both the total project cost and construction timeline. All changes will be documented and reflected with an updated scope, revised pricing, and adjusted schedule as needed.</t>
  </si>
  <si>
    <t>The overall project schedule is subject to factors such as city permitting timelines, material availability, and the client’s responsiveness throughout the process.</t>
  </si>
  <si>
    <t>ADU TYPE:</t>
  </si>
  <si>
    <t>LIVING AREA:</t>
  </si>
  <si>
    <t>±</t>
  </si>
  <si>
    <t>sqft</t>
  </si>
  <si>
    <t>Connection</t>
  </si>
  <si>
    <t>Total Project Cost</t>
  </si>
  <si>
    <t>Total Hard Cost</t>
  </si>
  <si>
    <t>Total Soft Cost</t>
  </si>
  <si>
    <t>SQFT</t>
  </si>
  <si>
    <t>Management Cost</t>
  </si>
  <si>
    <t>General Labor</t>
  </si>
  <si>
    <t>Dumpster - trash dumping</t>
  </si>
  <si>
    <t>PCS</t>
  </si>
  <si>
    <t>Vanity Cabinet 38" + Sink</t>
  </si>
  <si>
    <t>Vanity Cabinet 26" + Sink</t>
  </si>
  <si>
    <t>Hardie backer</t>
  </si>
  <si>
    <t>Tile</t>
  </si>
  <si>
    <t>Cabinet Range hood</t>
  </si>
  <si>
    <t>Gas Range</t>
  </si>
  <si>
    <t>Garbage Disposal</t>
  </si>
  <si>
    <t>Vanity sink faucet</t>
  </si>
  <si>
    <t>Spray Tub and Shower faucet</t>
  </si>
  <si>
    <t>Elonged toilet</t>
  </si>
  <si>
    <t>Bathtub</t>
  </si>
  <si>
    <t>SET</t>
  </si>
  <si>
    <t>Closet Rod</t>
  </si>
  <si>
    <t>Toilet Paper Holder</t>
  </si>
  <si>
    <t>Towel Bar</t>
  </si>
  <si>
    <t>Wall Mount mirror</t>
  </si>
  <si>
    <t>Standing Shower Door</t>
  </si>
  <si>
    <t>Bathtub Doors</t>
  </si>
  <si>
    <t>Interior Door Handle</t>
  </si>
  <si>
    <t>Interior Doors with Casing</t>
  </si>
  <si>
    <t>Interior Paint</t>
  </si>
  <si>
    <t>Wall Mount Mailbox</t>
  </si>
  <si>
    <t>House Number</t>
  </si>
  <si>
    <t>Garage Door</t>
  </si>
  <si>
    <t>Front Door lock</t>
  </si>
  <si>
    <t>Front Door</t>
  </si>
  <si>
    <t>Windows</t>
  </si>
  <si>
    <t>Stucco</t>
  </si>
  <si>
    <t>Roofing</t>
  </si>
  <si>
    <t>Hardwares</t>
  </si>
  <si>
    <t>Material &amp; Labor</t>
  </si>
  <si>
    <t>Insulation</t>
  </si>
  <si>
    <t>Vanity Light</t>
  </si>
  <si>
    <t>Motion sensor</t>
  </si>
  <si>
    <t>Dusk to dawn</t>
  </si>
  <si>
    <t>Rough electrical &amp; Recessed light</t>
  </si>
  <si>
    <t>Rough Plumbing</t>
  </si>
  <si>
    <t>SYSTEM</t>
  </si>
  <si>
    <t>Mini Split (Split Air)</t>
  </si>
  <si>
    <t>Central AC and Heater</t>
  </si>
  <si>
    <t>Bathroom Exhaust</t>
  </si>
  <si>
    <t>Classic Fan</t>
  </si>
  <si>
    <t>Rough Framing</t>
  </si>
  <si>
    <t>LNFT</t>
  </si>
  <si>
    <t>Vinyl Fence</t>
  </si>
  <si>
    <t>Landscape</t>
  </si>
  <si>
    <t>Site Clearing</t>
  </si>
  <si>
    <t>Temporary Fence &amp; Toilet Rentals</t>
  </si>
  <si>
    <t>City Permits and Planning Fees</t>
  </si>
  <si>
    <t>Total</t>
  </si>
  <si>
    <t>Unit Price</t>
  </si>
  <si>
    <t>Quantity</t>
  </si>
  <si>
    <t>Code</t>
  </si>
  <si>
    <t>Unit of Measure</t>
  </si>
  <si>
    <t>Soft</t>
  </si>
  <si>
    <t>Hard</t>
  </si>
  <si>
    <t>Cost Type</t>
  </si>
  <si>
    <t>Pre Demolition</t>
  </si>
  <si>
    <t>Demolition &amp; Site Prep</t>
  </si>
  <si>
    <t>Flooring</t>
  </si>
  <si>
    <t>Mechanical (Materials &amp; Labor)</t>
  </si>
  <si>
    <t>Plumbing (Materials &amp; Labor)</t>
  </si>
  <si>
    <t>Insulation (Materials &amp; Labor)</t>
  </si>
  <si>
    <t>Electrical (Materials &amp; Labor)</t>
  </si>
  <si>
    <t>Exterior</t>
  </si>
  <si>
    <t>Interior Finishes</t>
  </si>
  <si>
    <t>Plumbing Fixtures</t>
  </si>
  <si>
    <t>Appliances</t>
  </si>
  <si>
    <t>Stone &amp; Tile</t>
  </si>
  <si>
    <t>Vanity Cabinets</t>
  </si>
  <si>
    <t>Dumpster</t>
  </si>
  <si>
    <t>General Management Cost</t>
  </si>
  <si>
    <t>Permits and Fees</t>
  </si>
  <si>
    <t>City</t>
  </si>
  <si>
    <t>State</t>
  </si>
  <si>
    <t>ZIP code</t>
  </si>
  <si>
    <t>Planning/ Design Scope</t>
  </si>
  <si>
    <t>ADU Bedroom</t>
  </si>
  <si>
    <t>ADU Bathroom</t>
  </si>
  <si>
    <t>ADU Living Area</t>
  </si>
  <si>
    <t>Full Design</t>
  </si>
  <si>
    <t>No Design</t>
  </si>
  <si>
    <t>Appliances Included</t>
  </si>
  <si>
    <t>HVAC</t>
  </si>
  <si>
    <t>Gas Meter (option)</t>
  </si>
  <si>
    <t>Water Meter (option)</t>
  </si>
  <si>
    <t>Sewer Connection</t>
  </si>
  <si>
    <t>Existing Lateral</t>
  </si>
  <si>
    <t>Separate Connection</t>
  </si>
  <si>
    <t>Split AC</t>
  </si>
  <si>
    <t>Central AC</t>
  </si>
  <si>
    <t>Electric Meter (option)</t>
  </si>
  <si>
    <t>California</t>
  </si>
  <si>
    <t>Cost Category</t>
  </si>
  <si>
    <t>Create New Envelope in Docusign and send to client.</t>
  </si>
  <si>
    <t>Procedure</t>
  </si>
  <si>
    <r>
      <t xml:space="preserve">Some data are oranized as an </t>
    </r>
    <r>
      <rPr>
        <i/>
        <sz val="11"/>
        <color rgb="FF00B050"/>
        <rFont val="Aptos Narrow"/>
        <family val="2"/>
      </rPr>
      <t>Excel table</t>
    </r>
    <r>
      <rPr>
        <i/>
        <sz val="11"/>
        <color theme="1"/>
        <rFont val="Aptos Narrow"/>
        <family val="2"/>
      </rPr>
      <t>.</t>
    </r>
  </si>
  <si>
    <r>
      <t xml:space="preserve">The lower right side of an </t>
    </r>
    <r>
      <rPr>
        <i/>
        <sz val="11"/>
        <color rgb="FF00B050"/>
        <rFont val="Aptos Narrow"/>
        <family val="2"/>
      </rPr>
      <t>Excel table</t>
    </r>
    <r>
      <rPr>
        <sz val="11"/>
        <color theme="1"/>
        <rFont val="Aptos Narrow"/>
        <family val="2"/>
      </rPr>
      <t xml:space="preserve"> is marked with a</t>
    </r>
    <r>
      <rPr>
        <u/>
        <sz val="11"/>
        <color theme="1"/>
        <rFont val="Aptos Narrow"/>
        <family val="2"/>
      </rPr>
      <t xml:space="preserve"> </t>
    </r>
    <r>
      <rPr>
        <i/>
        <u/>
        <sz val="11"/>
        <color theme="1"/>
        <rFont val="Aptos Narrow"/>
        <family val="2"/>
      </rPr>
      <t>Sizing Handle</t>
    </r>
    <r>
      <rPr>
        <sz val="11"/>
        <color theme="1"/>
        <rFont val="Aptos Narrow"/>
        <family val="2"/>
      </rPr>
      <t xml:space="preserve">, a small triangle. </t>
    </r>
  </si>
  <si>
    <r>
      <t>Select a cell in the table, right-click, select</t>
    </r>
    <r>
      <rPr>
        <b/>
        <sz val="11"/>
        <color theme="1"/>
        <rFont val="Aptos Narrow"/>
        <family val="2"/>
      </rPr>
      <t xml:space="preserve"> S</t>
    </r>
    <r>
      <rPr>
        <b/>
        <u/>
        <sz val="11"/>
        <color theme="1"/>
        <rFont val="Aptos Narrow"/>
        <family val="2"/>
      </rPr>
      <t>o</t>
    </r>
    <r>
      <rPr>
        <b/>
        <sz val="11"/>
        <color theme="1"/>
        <rFont val="Aptos Narrow"/>
        <family val="2"/>
      </rPr>
      <t>rt</t>
    </r>
    <r>
      <rPr>
        <sz val="11"/>
        <color theme="1"/>
        <rFont val="Aptos Narrow"/>
        <family val="2"/>
      </rPr>
      <t>, and then choose the options.</t>
    </r>
  </si>
  <si>
    <r>
      <t xml:space="preserve">2. Right-click, select </t>
    </r>
    <r>
      <rPr>
        <b/>
        <u/>
        <sz val="11"/>
        <color theme="1"/>
        <rFont val="Aptos Narrow"/>
        <family val="2"/>
      </rPr>
      <t>I</t>
    </r>
    <r>
      <rPr>
        <b/>
        <sz val="11"/>
        <color theme="1"/>
        <rFont val="Aptos Narrow"/>
        <family val="2"/>
      </rPr>
      <t>nsert</t>
    </r>
    <r>
      <rPr>
        <sz val="11"/>
        <color theme="1"/>
        <rFont val="Aptos Narrow"/>
        <family val="2"/>
      </rPr>
      <t xml:space="preserve">, and click </t>
    </r>
    <r>
      <rPr>
        <b/>
        <sz val="11"/>
        <color theme="1"/>
        <rFont val="Aptos Narrow"/>
        <family val="2"/>
      </rPr>
      <t xml:space="preserve">Table Rows </t>
    </r>
    <r>
      <rPr>
        <b/>
        <u/>
        <sz val="11"/>
        <color theme="1"/>
        <rFont val="Aptos Narrow"/>
        <family val="2"/>
      </rPr>
      <t>A</t>
    </r>
    <r>
      <rPr>
        <b/>
        <sz val="11"/>
        <color theme="1"/>
        <rFont val="Aptos Narrow"/>
        <family val="2"/>
      </rPr>
      <t>bove</t>
    </r>
    <r>
      <rPr>
        <sz val="11"/>
        <color theme="1"/>
        <rFont val="Aptos Narrow"/>
        <family val="2"/>
      </rPr>
      <t>.</t>
    </r>
  </si>
  <si>
    <r>
      <t xml:space="preserve">2. Right-click, select </t>
    </r>
    <r>
      <rPr>
        <b/>
        <u/>
        <sz val="11"/>
        <color theme="1"/>
        <rFont val="Aptos Narrow"/>
        <family val="2"/>
      </rPr>
      <t>D</t>
    </r>
    <r>
      <rPr>
        <b/>
        <sz val="11"/>
        <color theme="1"/>
        <rFont val="Aptos Narrow"/>
        <family val="2"/>
      </rPr>
      <t>elete</t>
    </r>
    <r>
      <rPr>
        <sz val="11"/>
        <color theme="1"/>
        <rFont val="Aptos Narrow"/>
        <family val="2"/>
      </rPr>
      <t xml:space="preserve">, and click </t>
    </r>
    <r>
      <rPr>
        <b/>
        <sz val="11"/>
        <color theme="1"/>
        <rFont val="Aptos Narrow"/>
        <family val="2"/>
      </rPr>
      <t xml:space="preserve">Table </t>
    </r>
    <r>
      <rPr>
        <b/>
        <u/>
        <sz val="11"/>
        <color theme="1"/>
        <rFont val="Aptos Narrow"/>
        <family val="2"/>
      </rPr>
      <t>R</t>
    </r>
    <r>
      <rPr>
        <b/>
        <sz val="11"/>
        <color theme="1"/>
        <rFont val="Aptos Narrow"/>
        <family val="2"/>
      </rPr>
      <t>ows</t>
    </r>
    <r>
      <rPr>
        <sz val="11"/>
        <color theme="1"/>
        <rFont val="Aptos Narrow"/>
        <family val="2"/>
      </rPr>
      <t>.</t>
    </r>
  </si>
  <si>
    <t>🔹 Step-by-Step Procedure</t>
  </si>
  <si>
    <t>Complete all required fields (Client Info, Project Type, Options, Region, etc.).</t>
  </si>
  <si>
    <t>Go to the Proposal Sheet.</t>
  </si>
  <si>
    <t>Verify all pricing, project details, and scope items are correct.</t>
  </si>
  <si>
    <t>This will create a PDF and save it to your Downloads folder.</t>
  </si>
  <si>
    <t>[Client Last Name] - [Project Type] - [MMDDYY]</t>
  </si>
  <si>
    <t>Example: Vo - ADU - 040124</t>
  </si>
  <si>
    <t>Create a new envelope and upload the generated PDF.</t>
  </si>
  <si>
    <t>Send to client for signature.</t>
  </si>
  <si>
    <t>Send it immediately after DocuSign is sent.</t>
  </si>
  <si>
    <t>After the proposal is signed:</t>
  </si>
  <si>
    <t>Send to client for final signature.</t>
  </si>
  <si>
    <t>Send it right after the construction agreement is sent.</t>
  </si>
  <si>
    <t>10. Save Final Executed Documents</t>
  </si>
  <si>
    <t>11. Update Microsoft Planner</t>
  </si>
  <si>
    <t>Move the task/project to the next stage:</t>
  </si>
  <si>
    <t>Contract Sent → Contract Signed</t>
  </si>
  <si>
    <t>7.   Generate Construction Agreement</t>
  </si>
  <si>
    <t>8.   Send Construction Agreement</t>
  </si>
  <si>
    <t>9 .  Follow Up After Contract</t>
  </si>
  <si>
    <t>1.  Fill Out Input Form</t>
  </si>
  <si>
    <t>2.  Review Proposal</t>
  </si>
  <si>
    <t>3.  Generate Proposal PDF</t>
  </si>
  <si>
    <t>4.  Create Client Folder</t>
  </si>
  <si>
    <t>5.  Send Proposal via DocuSign</t>
  </si>
  <si>
    <t>6.  Follow Up After Proposal</t>
  </si>
  <si>
    <t>Go to the INPUT tab.</t>
  </si>
  <si>
    <r>
      <t xml:space="preserve">Once signed, download and save all final signed documents into the </t>
    </r>
    <r>
      <rPr>
        <i/>
        <sz val="11"/>
        <color theme="1"/>
        <rFont val="Aptos Narrow"/>
        <family val="2"/>
      </rPr>
      <t>Sales Squad folder</t>
    </r>
    <r>
      <rPr>
        <sz val="11"/>
        <color theme="1"/>
        <rFont val="Aptos Narrow"/>
        <family val="2"/>
      </rPr>
      <t>.</t>
    </r>
  </si>
  <si>
    <r>
      <t xml:space="preserve">Use the email template: </t>
    </r>
    <r>
      <rPr>
        <i/>
        <sz val="11"/>
        <color theme="1"/>
        <rFont val="Aptos Narrow"/>
        <family val="2"/>
      </rPr>
      <t>[Follow Up After CA]</t>
    </r>
  </si>
  <si>
    <r>
      <t xml:space="preserve">Use the email template: </t>
    </r>
    <r>
      <rPr>
        <i/>
        <sz val="11"/>
        <color theme="1"/>
        <rFont val="Aptos Narrow"/>
        <family val="2"/>
      </rPr>
      <t>[Follow Up After Proposal]</t>
    </r>
  </si>
  <si>
    <r>
      <t xml:space="preserve">Open </t>
    </r>
    <r>
      <rPr>
        <i/>
        <sz val="11"/>
        <color theme="1"/>
        <rFont val="Aptos Narrow"/>
        <family val="2"/>
      </rPr>
      <t>DocuSign</t>
    </r>
    <r>
      <rPr>
        <sz val="11"/>
        <color theme="1"/>
        <rFont val="Aptos Narrow"/>
        <family val="2"/>
      </rPr>
      <t>.</t>
    </r>
  </si>
  <si>
    <r>
      <t xml:space="preserve">In your </t>
    </r>
    <r>
      <rPr>
        <i/>
        <sz val="11"/>
        <color theme="1"/>
        <rFont val="Aptos Narrow"/>
        <family val="2"/>
      </rPr>
      <t>Sales Squad folder</t>
    </r>
    <r>
      <rPr>
        <sz val="11"/>
        <color theme="1"/>
        <rFont val="Aptos Narrow"/>
        <family val="2"/>
      </rPr>
      <t>, create a new project folder using this format:</t>
    </r>
  </si>
  <si>
    <t>CONSTRUCTION AGREEMENT</t>
  </si>
  <si>
    <t>"Let’s Build your ADU Together"</t>
  </si>
  <si>
    <t>PARTIES TO THIS AGREEMENT</t>
  </si>
  <si>
    <t>Contractor:</t>
  </si>
  <si>
    <t>Anchor Builders</t>
  </si>
  <si>
    <t>2911 W Cubbon Street</t>
  </si>
  <si>
    <t>Santa Ana, CA 92704</t>
  </si>
  <si>
    <r>
      <t>Phone</t>
    </r>
    <r>
      <rPr>
        <sz val="11"/>
        <color theme="1"/>
        <rFont val="Aptos"/>
        <family val="2"/>
      </rPr>
      <t>: 714-975-9089</t>
    </r>
  </si>
  <si>
    <r>
      <t>Email</t>
    </r>
    <r>
      <rPr>
        <sz val="11"/>
        <color theme="1"/>
        <rFont val="Aptos"/>
        <family val="2"/>
      </rPr>
      <t>: hello@anchorbuilders.io</t>
    </r>
  </si>
  <si>
    <r>
      <t>Website</t>
    </r>
    <r>
      <rPr>
        <sz val="11"/>
        <color theme="1"/>
        <rFont val="Aptos"/>
        <family val="2"/>
      </rPr>
      <t>: www.anchorbuilders.io</t>
    </r>
  </si>
  <si>
    <t>Owner (Client):</t>
  </si>
  <si>
    <t>1. SCOPE OF WORK</t>
  </si>
  <si>
    <t>2. CONTRACT PRICE</t>
  </si>
  <si>
    <t>3. ESTIMATED TIMELINE</t>
  </si>
  <si>
    <t>The project is estimated to take approximately 8-10 months from the start of the contract. The following schedule is approximate and subject to change:</t>
  </si>
  <si>
    <t>Delays caused by the city, weather, labor/material shortages, or other conditions beyond Contractor's control shall not be considered a breach of this agreement.</t>
  </si>
  <si>
    <t>4. PAYMENT SCHEDULE</t>
  </si>
  <si>
    <t>In compliance with California law, the down payment will not exceed $1,000 or 10% of the total contract price, whichever is less. Payments will be made according to the following schedule below:</t>
  </si>
  <si>
    <t>Payment</t>
  </si>
  <si>
    <t>Milestone</t>
  </si>
  <si>
    <t>Amount</t>
  </si>
  <si>
    <t>Due Date</t>
  </si>
  <si>
    <t>#1</t>
  </si>
  <si>
    <t>Construction Deposit</t>
  </si>
  <si>
    <t>Upon Signing</t>
  </si>
  <si>
    <t>#2</t>
  </si>
  <si>
    <t>ADU Design Deposit</t>
  </si>
  <si>
    <t>#3</t>
  </si>
  <si>
    <t xml:space="preserve">Upon passing Underground Plumbing inspection </t>
  </si>
  <si>
    <t>#4</t>
  </si>
  <si>
    <t>Upon passing Foundation inspection</t>
  </si>
  <si>
    <t>#5</t>
  </si>
  <si>
    <t>Upon passing Framing inspection</t>
  </si>
  <si>
    <t>#6</t>
  </si>
  <si>
    <t>Upon passing MEP inspection</t>
  </si>
  <si>
    <t>#7</t>
  </si>
  <si>
    <t>Upon passing Drywall inspection</t>
  </si>
  <si>
    <t>#8</t>
  </si>
  <si>
    <t>Upon passing Final Inspection</t>
  </si>
  <si>
    <t>Invoices will be sent at the completion of each milestone and are due within two (2) days. Failure to pay on time may result in suspension of work.</t>
  </si>
  <si>
    <t>5. CHANGE ORDERS</t>
  </si>
  <si>
    <t>Any changes to the scope of work, materials, layout, or finishes must be requested in writing. All changes will be documented in a formal Change Order that includes:</t>
  </si>
  <si>
    <t>1. Description of the change</t>
  </si>
  <si>
    <t>2. Cost impact (additional or reduced)</t>
  </si>
  <si>
    <t>3. Schedule impact (if any)</t>
  </si>
  <si>
    <t>All Change Orders must be signed by both parties before work begins and will be paid in advance of execution.</t>
  </si>
  <si>
    <t>6. CALIFORNIA-SPECIFIC REQUIREMENTS</t>
  </si>
  <si>
    <t>Right to Cancel</t>
  </si>
  <si>
    <t xml:space="preserve">You, the Owner, have the legal right to cancel this contract within three (3) business days from the date of signing. Cancellation must be submitted in writing. </t>
  </si>
  <si>
    <t>Permits &amp; Approvals</t>
  </si>
  <si>
    <t>All necessary permits will be obtained by Anchor Builders. The cost of building / city permits are not included the contract price. Delays in permitting are not the responsibility of the Contractor.</t>
  </si>
  <si>
    <t>Commercial General Liability Insurance &amp; Workers' Compensation Insurance</t>
  </si>
  <si>
    <t>Contractor carries Commercial General Liability and Worker’s Compensation Insurance and is up to date on its policy. Proof of insurance is available upon request.</t>
  </si>
  <si>
    <t>7. WARRANTIES</t>
  </si>
  <si>
    <t>Contractor provides a one (1) year warranty on workmanship, beginning from the date of final inspection. This warranty covers defects in installation and workmanship. It does not cover damage from normal wear and tear, misuse, neglect, lack of proper maintenance, or alterations made after completion.</t>
  </si>
  <si>
    <t>Manufacturer warranties on materials and equipment will be provided to Owner upon project completion.</t>
  </si>
  <si>
    <t>8. OWNER RESPONSIBILITIES</t>
  </si>
  <si>
    <t>Provide reasonable access to the property during normal working hours</t>
  </si>
  <si>
    <t>Make timely decisions regarding selections when requested</t>
  </si>
  <si>
    <t>Make payments according to the schedule</t>
  </si>
  <si>
    <t>Secure valuables and personal property</t>
  </si>
  <si>
    <t>Provide utilities necessary for construction (water, electricity)</t>
  </si>
  <si>
    <t>9. DISPUTE RESOLUTION</t>
  </si>
  <si>
    <t>Both parties agree to make good faith efforts to resolve any disputes that may arise. If a dispute cannot be resolved through direct discussion:</t>
  </si>
  <si>
    <t>By Owner</t>
  </si>
  <si>
    <t>After the three-day cancellation period, if Owner terminates this agreement, Owner shall pay Contractor for:</t>
  </si>
  <si>
    <t>All work completed to date</t>
  </si>
  <si>
    <t>Materials ordered or purchased</t>
  </si>
  <si>
    <t>Reasonable overhead and profit on work completed</t>
  </si>
  <si>
    <t>Reasonable demobilization costs</t>
  </si>
  <si>
    <t>By Contractor</t>
  </si>
  <si>
    <t>Contractor may terminate this agreement if:</t>
  </si>
  <si>
    <t>Owner fails to make payment when due</t>
  </si>
  <si>
    <t>Owner fails to perform obligations under this agreement</t>
  </si>
  <si>
    <t>Circumstances beyond Contractor's control make completion impossible</t>
  </si>
  <si>
    <t>This document, including all attached exhibits, constitutes the entire agreement between Contractor and Owner. No oral agreements or representations not included here are binding.</t>
  </si>
  <si>
    <t>By signing below, Owner and Contractor agree to all terms and conditions in this agreement and acknowledge receipt of a copy of this contract.</t>
  </si>
  <si>
    <t>OWNER:</t>
  </si>
  <si>
    <t>Name: ____________________________________</t>
  </si>
  <si>
    <t>Signature: _________________________________ Date: _______________</t>
  </si>
  <si>
    <t>CONTRACTOR:</t>
  </si>
  <si>
    <t>Name: ___________________________________</t>
  </si>
  <si>
    <r>
      <t>1. Mediation:</t>
    </r>
    <r>
      <rPr>
        <sz val="11"/>
        <color theme="1"/>
        <rFont val="Aptos"/>
        <family val="2"/>
      </rPr>
      <t xml:space="preserve"> The parties will first attempt to resolve the dispute through mediation with a mutually 
     agreed-upon mediator.</t>
    </r>
  </si>
  <si>
    <r>
      <t>2. Arbitration/Litigation:</t>
    </r>
    <r>
      <rPr>
        <sz val="11"/>
        <color theme="1"/>
        <rFont val="Aptos"/>
        <family val="2"/>
      </rPr>
      <t xml:space="preserve"> If mediation is unsuccessful, disputes will be resolved in accordance with 
    California law. Jurisdiction shall be in Orange County, California.</t>
    </r>
  </si>
  <si>
    <t>:</t>
  </si>
  <si>
    <t xml:space="preserve">Project Type </t>
  </si>
  <si>
    <t xml:space="preserve">Date of Agreement </t>
  </si>
  <si>
    <t>Contractor License #</t>
  </si>
  <si>
    <t>714-724-4701</t>
  </si>
  <si>
    <t>Jvo32@hotmail.com</t>
  </si>
  <si>
    <t>Fountain Valley</t>
  </si>
  <si>
    <t>Phone:</t>
  </si>
  <si>
    <t>Email:</t>
  </si>
  <si>
    <t>Upon start of construction 
(Day 1 on-site)</t>
  </si>
  <si>
    <t>default: No</t>
  </si>
  <si>
    <t>Solar Design Included</t>
  </si>
  <si>
    <t>Solar Install Included</t>
  </si>
  <si>
    <t>default: Existing Lateral</t>
  </si>
  <si>
    <t>detault: Standard</t>
  </si>
  <si>
    <t>defaualt: Yes</t>
  </si>
  <si>
    <t>Estimated Timeline</t>
  </si>
  <si>
    <t>Gas Meter</t>
  </si>
  <si>
    <t>Electric Meter</t>
  </si>
  <si>
    <t>Driveway</t>
  </si>
  <si>
    <t>Bathroom</t>
  </si>
  <si>
    <t>Price per sqft</t>
  </si>
  <si>
    <t>Basic</t>
  </si>
  <si>
    <t>Type</t>
  </si>
  <si>
    <t>Option</t>
  </si>
  <si>
    <t>Proposal date:</t>
  </si>
  <si>
    <t>ESTIMATED DELIVERY</t>
  </si>
  <si>
    <r>
      <t xml:space="preserve">1) </t>
    </r>
    <r>
      <rPr>
        <b/>
        <sz val="11"/>
        <color theme="1"/>
        <rFont val="Aptos Narrow"/>
        <family val="2"/>
      </rPr>
      <t>Design Upgrades</t>
    </r>
  </si>
  <si>
    <r>
      <t xml:space="preserve">2) </t>
    </r>
    <r>
      <rPr>
        <b/>
        <sz val="11"/>
        <color theme="1"/>
        <rFont val="Aptos Narrow"/>
        <family val="2"/>
      </rPr>
      <t>Landscaping and Hardscaping Site Design</t>
    </r>
  </si>
  <si>
    <r>
      <t xml:space="preserve">3) </t>
    </r>
    <r>
      <rPr>
        <b/>
        <sz val="11"/>
        <color theme="1"/>
        <rFont val="Aptos Narrow"/>
        <family val="2"/>
      </rPr>
      <t>Rental Plans</t>
    </r>
  </si>
  <si>
    <t>The total contract amount is</t>
  </si>
  <si>
    <r>
      <t xml:space="preserve">, as defined in the attached </t>
    </r>
    <r>
      <rPr>
        <b/>
        <sz val="11"/>
        <color theme="1"/>
        <rFont val="Aptos"/>
        <family val="2"/>
      </rPr>
      <t>ADU Construction Proposal</t>
    </r>
    <r>
      <rPr>
        <sz val="11"/>
        <color theme="1"/>
        <rFont val="Aptos"/>
        <family val="2"/>
      </rPr>
      <t>.</t>
    </r>
  </si>
  <si>
    <t>3 - 4 months</t>
  </si>
  <si>
    <t>4 - 6 months after approval</t>
  </si>
  <si>
    <t>~8 - 12 months</t>
  </si>
  <si>
    <t>Duration</t>
  </si>
  <si>
    <t>Property Owner Information</t>
  </si>
  <si>
    <t>ADU Scope of Work</t>
  </si>
  <si>
    <t>Client Last/ Surname</t>
  </si>
  <si>
    <t>Client First/Given names</t>
  </si>
  <si>
    <t xml:space="preserve">Contractor agrees to provide labor, materials, and coordination necessary to construct the project as </t>
  </si>
  <si>
    <r>
      <t xml:space="preserve">specified at the address listed above. Details of work to be performed are outlined in </t>
    </r>
    <r>
      <rPr>
        <b/>
        <sz val="11"/>
        <color theme="1"/>
        <rFont val="Aptos"/>
        <family val="2"/>
      </rPr>
      <t xml:space="preserve">Exhibit A: ADU </t>
    </r>
  </si>
  <si>
    <r>
      <rPr>
        <b/>
        <sz val="11"/>
        <color theme="1"/>
        <rFont val="Aptos"/>
        <family val="2"/>
      </rPr>
      <t xml:space="preserve">Construction Proposal </t>
    </r>
    <r>
      <rPr>
        <sz val="11"/>
        <color theme="1"/>
        <rFont val="Aptos"/>
        <family val="2"/>
      </rPr>
      <t>sent via email on</t>
    </r>
    <r>
      <rPr>
        <sz val="11"/>
        <color rgb="FFFF0000"/>
        <rFont val="Aptos"/>
        <family val="2"/>
      </rPr>
      <t xml:space="preserve"> </t>
    </r>
  </si>
  <si>
    <t>, which is attached to and forms part of this agreement.</t>
  </si>
  <si>
    <t>agreement.</t>
  </si>
  <si>
    <t>2. Review Proposal Sheet</t>
  </si>
  <si>
    <t>3. Generate Proposal</t>
  </si>
  <si>
    <t>4. Send to Client via Docusign</t>
  </si>
  <si>
    <t>5. Follow Up immediately with an email</t>
  </si>
  <si>
    <t>6. After proposal signed, GENERATE Construction Agreement</t>
  </si>
  <si>
    <t>7. Send to Client via Docusign</t>
  </si>
  <si>
    <t>8. Follow Up immediately with an email</t>
  </si>
  <si>
    <t>Use [Follow Up After Proposal] Email template</t>
  </si>
  <si>
    <t>Use [Follow Up After CA] Email template</t>
  </si>
  <si>
    <r>
      <t xml:space="preserve">1. Fill out </t>
    </r>
    <r>
      <rPr>
        <b/>
        <sz val="10"/>
        <color theme="1"/>
        <rFont val="Aptos Narrow"/>
        <family val="2"/>
      </rPr>
      <t>Input</t>
    </r>
    <r>
      <rPr>
        <sz val="10"/>
        <color theme="1"/>
        <rFont val="Aptos Narrow"/>
        <family val="2"/>
      </rPr>
      <t xml:space="preserve"> tab</t>
    </r>
  </si>
  <si>
    <t>A Construction Agreement file is generated</t>
  </si>
  <si>
    <t>A pdf file of the Construction Proposal generated</t>
  </si>
  <si>
    <t>Checklist</t>
  </si>
  <si>
    <t>Create New Envelope in Docusign and send to client</t>
  </si>
  <si>
    <t>9677 Shamrock Ave</t>
  </si>
  <si>
    <t>Le</t>
  </si>
  <si>
    <t>Add On Work</t>
  </si>
  <si>
    <t>Description of Work</t>
  </si>
  <si>
    <t>Additional Price</t>
  </si>
  <si>
    <t>This step will generate a Construction Agreement &amp; Allowance Worksheet.</t>
  </si>
  <si>
    <t>Upload the file to a new DocuSign envelope.</t>
  </si>
  <si>
    <t>Generated on</t>
  </si>
  <si>
    <t>Button clicked</t>
  </si>
  <si>
    <t>Proposal Date</t>
  </si>
  <si>
    <t>Proposal email date</t>
  </si>
  <si>
    <t>Proposal</t>
  </si>
  <si>
    <t>Construction Agreement</t>
  </si>
  <si>
    <t>Agreement Date</t>
  </si>
  <si>
    <t>Client Full Name</t>
  </si>
  <si>
    <t>Client Name</t>
  </si>
  <si>
    <t>Proposal/Agreement</t>
  </si>
  <si>
    <t xml:space="preserve">± </t>
  </si>
  <si>
    <t>Vihn</t>
  </si>
  <si>
    <t>Vihn Le</t>
  </si>
  <si>
    <r>
      <t xml:space="preserve">Click the </t>
    </r>
    <r>
      <rPr>
        <i/>
        <sz val="11"/>
        <color theme="1"/>
        <rFont val="Aptos Narrow"/>
        <family val="2"/>
      </rPr>
      <t>Generate Proposal</t>
    </r>
    <r>
      <rPr>
        <sz val="11"/>
        <color theme="1"/>
        <rFont val="Aptos Narrow"/>
        <family val="2"/>
      </rPr>
      <t xml:space="preserve"> button in the Input tab.</t>
    </r>
  </si>
  <si>
    <r>
      <t xml:space="preserve">Click </t>
    </r>
    <r>
      <rPr>
        <i/>
        <sz val="11"/>
        <color theme="1"/>
        <rFont val="Aptos Narrow"/>
        <family val="2"/>
      </rPr>
      <t>Generate Construction Agreement</t>
    </r>
    <r>
      <rPr>
        <sz val="11"/>
        <color theme="1"/>
        <rFont val="Aptos Narrow"/>
        <family val="2"/>
      </rPr>
      <t xml:space="preserve"> in the Input tab.</t>
    </r>
  </si>
  <si>
    <r>
      <t xml:space="preserve">INPUT SHEET
</t>
    </r>
    <r>
      <rPr>
        <b/>
        <sz val="14"/>
        <color theme="4" tint="-0.249977111117893"/>
        <rFont val="Aptos Narrow"/>
        <family val="2"/>
      </rPr>
      <t>please fill out the sheet</t>
    </r>
  </si>
  <si>
    <t>Bedrooms</t>
  </si>
  <si>
    <t>Bathrooms</t>
  </si>
  <si>
    <t>ADU Bedroom(s)</t>
  </si>
  <si>
    <t>ADU Bathroom(s)</t>
  </si>
  <si>
    <t>FEMA included</t>
  </si>
  <si>
    <t>FEMA Included</t>
  </si>
  <si>
    <t xml:space="preserve">The following tables are  used by program. Do not delete sheet rows or columns instead use the table insert or delete row function. </t>
  </si>
  <si>
    <t>2025 April 14</t>
  </si>
  <si>
    <t>Agreement</t>
  </si>
  <si>
    <t>Stefan</t>
  </si>
  <si>
    <t>Fullerton</t>
  </si>
  <si>
    <t>sreddrick2@gmail.com</t>
  </si>
  <si>
    <t>Reddrick</t>
  </si>
  <si>
    <t>422 W Amerige Ave</t>
  </si>
  <si>
    <t>2025 April 18</t>
  </si>
  <si>
    <t>Stefan Reddrick</t>
  </si>
  <si>
    <r>
      <rPr>
        <sz val="9"/>
        <color theme="0"/>
        <rFont val="Aptos Narrow"/>
        <family val="2"/>
      </rPr>
      <t xml:space="preserve">CONSTRUCT ION </t>
    </r>
    <r>
      <rPr>
        <sz val="8.5"/>
        <color theme="0"/>
        <rFont val="Aptos Narrow"/>
        <family val="2"/>
      </rPr>
      <t xml:space="preserve">
Cost per sqft (without add on work)</t>
    </r>
  </si>
  <si>
    <t>2025 April 21</t>
  </si>
  <si>
    <t>Payment Methods</t>
  </si>
  <si>
    <t>We accept the folowing forms of payment:</t>
  </si>
  <si>
    <t xml:space="preserve">    •   Cash</t>
  </si>
  <si>
    <t xml:space="preserve">Routing Number: </t>
  </si>
  <si>
    <t xml:space="preserve">Account Number: </t>
  </si>
  <si>
    <t xml:space="preserve">Bank Name :             </t>
  </si>
  <si>
    <t>Chase Bank, 14011 Beach Blvd, Westminster, CA 92683</t>
  </si>
  <si>
    <t>021000021</t>
  </si>
  <si>
    <t xml:space="preserve">    •   Bank Wire Transfer </t>
  </si>
  <si>
    <t xml:space="preserve">Note: Client is responsible for any bank processing fees.
</t>
  </si>
  <si>
    <t xml:space="preserve">Make check payable to: </t>
  </si>
  <si>
    <r>
      <t xml:space="preserve">    •   Cashier's Check or Personal Checks     </t>
    </r>
    <r>
      <rPr>
        <sz val="10"/>
        <color theme="1"/>
        <rFont val="Aptos"/>
        <family val="2"/>
      </rPr>
      <t xml:space="preserve"> </t>
    </r>
    <r>
      <rPr>
        <i/>
        <sz val="10"/>
        <color theme="1"/>
        <rFont val="Aptos"/>
        <family val="2"/>
      </rPr>
      <t>(Requires (3) three business days to clear payment)</t>
    </r>
  </si>
  <si>
    <t>Memo Line:</t>
  </si>
  <si>
    <t>Include your project address</t>
  </si>
  <si>
    <r>
      <rPr>
        <b/>
        <sz val="11"/>
        <color theme="1"/>
        <rFont val="Aptos"/>
        <family val="2"/>
      </rPr>
      <t>Note</t>
    </r>
    <r>
      <rPr>
        <sz val="11"/>
        <color theme="1"/>
        <rFont val="Aptos"/>
        <family val="2"/>
      </rPr>
      <t xml:space="preserve">:   All Cash | Cashier's Check | Check payments must be delivered to our office within (3) three business days 
</t>
    </r>
  </si>
  <si>
    <t xml:space="preserve">               of signing this proposal.</t>
  </si>
  <si>
    <r>
      <t xml:space="preserve">             </t>
    </r>
    <r>
      <rPr>
        <b/>
        <sz val="11"/>
        <color theme="1"/>
        <rFont val="Aptos"/>
        <family val="2"/>
      </rPr>
      <t xml:space="preserve"> Office Address:</t>
    </r>
    <r>
      <rPr>
        <sz val="11"/>
        <color theme="1"/>
        <rFont val="Aptos"/>
        <family val="2"/>
      </rPr>
      <t xml:space="preserve">  12962 Main Street, Garden Grove CA, 92840 | Monday - Friday 9:00 am to 6:00 pm.</t>
    </r>
  </si>
  <si>
    <t>Builder's Risk Insurance</t>
  </si>
  <si>
    <t>The Owner is required to independently purchase Builder’s Risk Insurance prior to the start of construction. This insurance must be in effect for the duration of the project. Anchor Builders will not commence any physical construction work until proof of coverage is provided by the Owner.</t>
  </si>
  <si>
    <t>2025 April 23</t>
  </si>
  <si>
    <t>Attached (1 Story)</t>
  </si>
  <si>
    <t>Detached (1 Story)</t>
  </si>
  <si>
    <t>Attached (2 Story)</t>
  </si>
  <si>
    <t>Detached (2 Story)</t>
  </si>
  <si>
    <t>10. MARKETING AND SIGNAGE CONSENT</t>
  </si>
  <si>
    <t>The Owner grants Anchor Builders the right to place a temporary construction sign on the property during the construction period, provided it complies with local regulations. Additionally, the Owner consents to Anchor Builders capturing photographs and videos of the project, which may be used for marketing purposes, including but not limited to websites, social media, and promotional materials. Anchor Builders agrees not to disclose the Owner's name, address, or any other personal identifying information without prior written consent.</t>
  </si>
  <si>
    <t>11. TERMINATION</t>
  </si>
  <si>
    <t>12. ENTIRE AGREEMENT</t>
  </si>
  <si>
    <t>13. SIGNATURES</t>
  </si>
  <si>
    <r>
      <t xml:space="preserve">ATTACHMENTS: </t>
    </r>
    <r>
      <rPr>
        <sz val="11"/>
        <color theme="1"/>
        <rFont val="Aptos"/>
        <family val="2"/>
      </rPr>
      <t>ADU Construction Proposal</t>
    </r>
  </si>
  <si>
    <t>Garage Conversion</t>
  </si>
  <si>
    <t>Rubiano</t>
  </si>
  <si>
    <t>21848 S Margie Ln</t>
  </si>
  <si>
    <t xml:space="preserve">Anaheim </t>
  </si>
  <si>
    <t>714-829-8807</t>
  </si>
  <si>
    <t>Christina.le.phan@gmail.com</t>
  </si>
  <si>
    <t>2025 May 1</t>
  </si>
  <si>
    <t>Christtina</t>
  </si>
  <si>
    <t>Christtina Rubiano</t>
  </si>
  <si>
    <t>Ms. Trinh</t>
  </si>
  <si>
    <t>Trinh</t>
  </si>
  <si>
    <t>11682 Azalea Ave</t>
  </si>
  <si>
    <t>dsoleil2004@yahoo.com</t>
  </si>
  <si>
    <t>2025 May 14</t>
  </si>
  <si>
    <t>Ms. Trinh Trinh</t>
  </si>
  <si>
    <t>.</t>
  </si>
  <si>
    <t>Ms. Trinh .</t>
  </si>
  <si>
    <t>714-797-9289</t>
  </si>
  <si>
    <t>Pham</t>
  </si>
  <si>
    <t>13121 Nina Pl</t>
  </si>
  <si>
    <t>Garden Grove</t>
  </si>
  <si>
    <t>714-260-2800</t>
  </si>
  <si>
    <t>Christinepham@icloud.com</t>
  </si>
  <si>
    <t>2025 June 3</t>
  </si>
  <si>
    <t>Christine</t>
  </si>
  <si>
    <t>Christine Pham</t>
  </si>
  <si>
    <t>Bobby Huynh &amp; Wendy</t>
  </si>
  <si>
    <t>Ng</t>
  </si>
  <si>
    <t>Huntington Beach</t>
  </si>
  <si>
    <t>714-886-9686 &amp; 443-983-9433</t>
  </si>
  <si>
    <t>dukwei@yahoo.com</t>
  </si>
  <si>
    <t>2025 July 9</t>
  </si>
  <si>
    <t>Bobby Huynh &amp; Wendy Ng</t>
  </si>
  <si>
    <t>18322 Pammy Ln</t>
  </si>
  <si>
    <t>Dukwei@yahoo.com</t>
  </si>
  <si>
    <t>2025 July 11</t>
  </si>
  <si>
    <t>Nikki Vu</t>
  </si>
  <si>
    <t>Nikki</t>
  </si>
  <si>
    <t>Vu</t>
  </si>
  <si>
    <t>17231 San Ricardo Cir</t>
  </si>
  <si>
    <t>714-623-4118</t>
  </si>
  <si>
    <t>Nikkiloanvu@gmail.com</t>
  </si>
  <si>
    <t>Combo Discount</t>
  </si>
  <si>
    <t>2025 July 16</t>
  </si>
  <si>
    <t>N</t>
  </si>
  <si>
    <t>10614 El Este Ave</t>
  </si>
  <si>
    <t>714-468-8589</t>
  </si>
  <si>
    <t>Diane</t>
  </si>
  <si>
    <t>Diane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</si>
</sst>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164" formatCode="_-* #,##0.00_-;\-* #,##0.00_-;_-* &quot;-&quot;??_-;_-@_-"/>
    <numFmt numFmtId="165" formatCode="[$$-540A]\ #,##0"/>
    <numFmt numFmtId="166" formatCode="[$$-409]\ #,##0"/>
    <numFmt numFmtId="167" formatCode="yyyy\ mmmm\ d"/>
    <numFmt numFmtId="168" formatCode="_-[$$-409]* #,##0.00_ ;_-[$$-409]* \-#,##0.00\ ;_-[$$-409]* &quot;-&quot;??_ ;_-@_ "/>
    <numFmt numFmtId="169" formatCode="dd/mm/yyyy"/>
  </numFmts>
  <fonts count="92" x14ac:knownFonts="1">
    <font>
      <sz val="11"/>
      <color theme="1"/>
      <name val="Calibri"/>
      <family val="2"/>
      <scheme val="minor"/>
    </font>
    <font>
      <sz val="11"/>
      <color theme="1"/>
      <name val="Calibri"/>
      <family val="2"/>
      <scheme val="minor"/>
    </font>
    <font>
      <u/>
      <sz val="11"/>
      <color theme="10"/>
      <name val="Calibri"/>
      <family val="2"/>
      <scheme val="minor"/>
    </font>
    <font>
      <sz val="11"/>
      <color theme="1"/>
      <name val="Aptos"/>
      <family val="2"/>
    </font>
    <font>
      <sz val="11"/>
      <color theme="1"/>
      <name val="Aptos Narrow"/>
      <family val="2"/>
    </font>
    <font>
      <b/>
      <sz val="11"/>
      <color theme="1"/>
      <name val="Aptos Narrow"/>
      <family val="2"/>
    </font>
    <font>
      <b/>
      <sz val="11"/>
      <color theme="1"/>
      <name val="Aptos"/>
      <family val="2"/>
    </font>
    <font>
      <sz val="11"/>
      <name val="Aptos"/>
      <family val="2"/>
    </font>
    <font>
      <i/>
      <sz val="11"/>
      <name val="Aptos"/>
      <family val="2"/>
    </font>
    <font>
      <vertAlign val="superscript"/>
      <sz val="11"/>
      <color theme="1"/>
      <name val="Aptos Narrow"/>
      <family val="2"/>
    </font>
    <font>
      <sz val="11"/>
      <name val="Aptos Narrow"/>
      <family val="2"/>
    </font>
    <font>
      <sz val="10"/>
      <color theme="1"/>
      <name val="Aptos Narrow"/>
      <family val="2"/>
    </font>
    <font>
      <sz val="11"/>
      <color rgb="FFFF0000"/>
      <name val="Aptos"/>
      <family val="2"/>
    </font>
    <font>
      <b/>
      <sz val="11"/>
      <name val="Aptos Narrow"/>
      <family val="2"/>
    </font>
    <font>
      <i/>
      <sz val="10"/>
      <color rgb="FFFF0000"/>
      <name val="Aptos Narrow"/>
      <family val="2"/>
    </font>
    <font>
      <sz val="11"/>
      <color indexed="12"/>
      <name val="Aptos Narrow"/>
      <family val="2"/>
    </font>
    <font>
      <sz val="11"/>
      <color theme="0"/>
      <name val="Aptos Narrow"/>
      <family val="2"/>
    </font>
    <font>
      <i/>
      <sz val="11"/>
      <color theme="1"/>
      <name val="Aptos Narrow"/>
      <family val="2"/>
    </font>
    <font>
      <sz val="11"/>
      <color rgb="FF002060"/>
      <name val="Aptos Narrow"/>
      <family val="2"/>
    </font>
    <font>
      <b/>
      <sz val="11"/>
      <color theme="0"/>
      <name val="Aptos Narrow"/>
      <family val="2"/>
    </font>
    <font>
      <i/>
      <sz val="11"/>
      <color rgb="FF00B050"/>
      <name val="Aptos Narrow"/>
      <family val="2"/>
    </font>
    <font>
      <u/>
      <sz val="11"/>
      <color theme="1"/>
      <name val="Aptos Narrow"/>
      <family val="2"/>
    </font>
    <font>
      <i/>
      <u/>
      <sz val="11"/>
      <color theme="1"/>
      <name val="Aptos Narrow"/>
      <family val="2"/>
    </font>
    <font>
      <b/>
      <i/>
      <sz val="11"/>
      <color theme="1"/>
      <name val="Aptos Narrow"/>
      <family val="2"/>
    </font>
    <font>
      <b/>
      <u/>
      <sz val="11"/>
      <color theme="1"/>
      <name val="Aptos Narrow"/>
      <family val="2"/>
    </font>
    <font>
      <b/>
      <sz val="11"/>
      <color rgb="FFC00000"/>
      <name val="Aptos Narrow"/>
      <family val="2"/>
    </font>
    <font>
      <b/>
      <sz val="12"/>
      <color theme="1"/>
      <name val="Aptos Narrow"/>
      <family val="2"/>
    </font>
    <font>
      <b/>
      <sz val="18"/>
      <color theme="1"/>
      <name val="Aptos Narrow"/>
      <family val="2"/>
    </font>
    <font>
      <b/>
      <sz val="22"/>
      <color theme="1"/>
      <name val="Aptos Narrow"/>
      <family val="2"/>
    </font>
    <font>
      <u/>
      <sz val="11"/>
      <color theme="10"/>
      <name val="Aptos Narrow"/>
      <family val="2"/>
    </font>
    <font>
      <u/>
      <sz val="9"/>
      <color theme="10"/>
      <name val="Aptos Narrow"/>
      <family val="2"/>
    </font>
    <font>
      <b/>
      <sz val="12"/>
      <color theme="5" tint="-0.249977111117893"/>
      <name val="Aptos Narrow"/>
      <family val="2"/>
    </font>
    <font>
      <b/>
      <sz val="18"/>
      <color theme="1"/>
      <name val="Aptos"/>
      <family val="2"/>
    </font>
    <font>
      <b/>
      <sz val="12"/>
      <color rgb="FF215E99"/>
      <name val="Aptos"/>
      <family val="2"/>
    </font>
    <font>
      <sz val="11"/>
      <color rgb="FF000000"/>
      <name val="Aptos"/>
      <family val="2"/>
    </font>
    <font>
      <sz val="11"/>
      <color rgb="FFFF0000"/>
      <name val="Aptos Narrow"/>
      <family val="2"/>
    </font>
    <font>
      <b/>
      <sz val="11"/>
      <color rgb="FF000000"/>
      <name val="Aptos Narrow"/>
      <family val="2"/>
    </font>
    <font>
      <sz val="22"/>
      <name val="Aptos Narrow"/>
      <family val="2"/>
    </font>
    <font>
      <i/>
      <sz val="11"/>
      <color rgb="FF000000"/>
      <name val="Aptos Narrow"/>
      <family val="2"/>
    </font>
    <font>
      <b/>
      <sz val="11"/>
      <color rgb="FF002060"/>
      <name val="Aptos Narrow"/>
      <family val="2"/>
    </font>
    <font>
      <b/>
      <sz val="12"/>
      <color theme="0"/>
      <name val="Aptos Narrow"/>
      <family val="2"/>
    </font>
    <font>
      <sz val="10"/>
      <color theme="0"/>
      <name val="Aptos Narrow"/>
      <family val="2"/>
    </font>
    <font>
      <b/>
      <sz val="11.5"/>
      <color theme="1"/>
      <name val="Aptos Narrow"/>
      <family val="2"/>
    </font>
    <font>
      <sz val="12"/>
      <color theme="1"/>
      <name val="Aptos Narrow"/>
      <family val="2"/>
    </font>
    <font>
      <sz val="11.5"/>
      <color theme="1"/>
      <name val="Aptos Narrow"/>
      <family val="2"/>
    </font>
    <font>
      <i/>
      <sz val="11"/>
      <name val="Aptos Narrow"/>
      <family val="2"/>
    </font>
    <font>
      <b/>
      <sz val="16"/>
      <color theme="1"/>
      <name val="Aptos Narrow"/>
      <family val="2"/>
    </font>
    <font>
      <b/>
      <sz val="11"/>
      <color theme="4" tint="-0.249977111117893"/>
      <name val="Aptos Narrow"/>
      <family val="2"/>
    </font>
    <font>
      <b/>
      <sz val="12"/>
      <name val="Aptos Narrow"/>
      <family val="2"/>
    </font>
    <font>
      <sz val="8.5"/>
      <color theme="0"/>
      <name val="Aptos Narrow"/>
      <family val="2"/>
    </font>
    <font>
      <sz val="9"/>
      <color theme="0"/>
      <name val="Aptos Narrow"/>
      <family val="2"/>
    </font>
    <font>
      <sz val="11"/>
      <color rgb="FF000000"/>
      <name val="Aptos Narrow"/>
      <family val="2"/>
    </font>
    <font>
      <sz val="10"/>
      <color rgb="FFFF0000"/>
      <name val="Aptos Narrow"/>
      <family val="2"/>
    </font>
    <font>
      <sz val="8"/>
      <color rgb="FF002060"/>
      <name val="Aptos"/>
      <family val="2"/>
    </font>
    <font>
      <sz val="8"/>
      <color theme="1"/>
      <name val="Aptos"/>
      <family val="2"/>
    </font>
    <font>
      <sz val="9"/>
      <color rgb="FFFF0000"/>
      <name val="Aptos"/>
      <family val="2"/>
    </font>
    <font>
      <u/>
      <sz val="10"/>
      <color theme="10"/>
      <name val="Aptos Narrow"/>
      <family val="2"/>
    </font>
    <font>
      <u/>
      <sz val="10"/>
      <color theme="10"/>
      <name val="Arial Narrow"/>
      <family val="2"/>
    </font>
    <font>
      <u/>
      <sz val="10"/>
      <color theme="10"/>
      <name val="Calibri"/>
      <family val="2"/>
      <scheme val="minor"/>
    </font>
    <font>
      <b/>
      <sz val="28"/>
      <color theme="4" tint="-0.499984740745262"/>
      <name val="Aptos Narrow"/>
      <family val="2"/>
    </font>
    <font>
      <b/>
      <sz val="12"/>
      <color theme="4" tint="-0.499984740745262"/>
      <name val="Aptos Narrow"/>
      <family val="2"/>
    </font>
    <font>
      <b/>
      <sz val="16"/>
      <color theme="4" tint="-0.499984740745262"/>
      <name val="Aptos Narrow"/>
      <family val="2"/>
    </font>
    <font>
      <u/>
      <sz val="10"/>
      <color theme="0"/>
      <name val="Aptos Narrow"/>
      <family val="2"/>
    </font>
    <font>
      <b/>
      <sz val="16"/>
      <color theme="0"/>
      <name val="Aptos Narrow"/>
      <family val="2"/>
    </font>
    <font>
      <sz val="10"/>
      <color rgb="FF000000"/>
      <name val="Aptos Narrow"/>
      <family val="2"/>
    </font>
    <font>
      <b/>
      <sz val="14"/>
      <color theme="4" tint="-0.249977111117893"/>
      <name val="Aptos Narrow"/>
      <family val="2"/>
    </font>
    <font>
      <b/>
      <sz val="11.5"/>
      <name val="Aptos Narrow"/>
      <family val="2"/>
    </font>
    <font>
      <i/>
      <sz val="10"/>
      <color theme="0" tint="-0.249977111117893"/>
      <name val="Aptos Narrow"/>
      <family val="2"/>
    </font>
    <font>
      <sz val="10"/>
      <color theme="0" tint="-0.249977111117893"/>
      <name val="Aptos Narrow"/>
      <family val="2"/>
    </font>
    <font>
      <sz val="11"/>
      <color theme="4" tint="-0.249977111117893"/>
      <name val="Aptos Narrow"/>
      <family val="2"/>
    </font>
    <font>
      <i/>
      <sz val="10"/>
      <color rgb="FF000000"/>
      <name val="Aptos Narrow"/>
      <family val="2"/>
    </font>
    <font>
      <sz val="10"/>
      <name val="Aptos Narrow"/>
      <family val="2"/>
    </font>
    <font>
      <b/>
      <sz val="10"/>
      <color theme="1"/>
      <name val="Aptos Narrow"/>
      <family val="2"/>
    </font>
    <font>
      <b/>
      <i/>
      <sz val="10"/>
      <color rgb="FF000000"/>
      <name val="Aptos Narrow"/>
      <family val="2"/>
    </font>
    <font>
      <sz val="11"/>
      <color rgb="FF0070C0"/>
      <name val="Aptos Narrow"/>
      <family val="2"/>
    </font>
    <font>
      <sz val="8"/>
      <name val="Calibri"/>
      <family val="2"/>
      <scheme val="minor"/>
    </font>
    <font>
      <sz val="9"/>
      <color indexed="81"/>
      <name val="Tahoma"/>
      <family val="2"/>
    </font>
    <font>
      <sz val="8"/>
      <color rgb="FF000000"/>
      <name val="Segoe UI"/>
      <family val="2"/>
    </font>
    <font>
      <sz val="10"/>
      <color rgb="FF000000"/>
      <name val="Calibri"/>
      <family val="2"/>
    </font>
    <font>
      <sz val="11"/>
      <color theme="0" tint="-0.34998626667073579"/>
      <name val="Aptos Narrow"/>
      <family val="2"/>
    </font>
    <font>
      <sz val="10"/>
      <color theme="0" tint="-0.34998626667073579"/>
      <name val="Aptos Narrow"/>
      <family val="2"/>
    </font>
    <font>
      <b/>
      <sz val="10"/>
      <color theme="0" tint="-0.34998626667073579"/>
      <name val="Aptos Narrow"/>
      <family val="2"/>
    </font>
    <font>
      <sz val="18"/>
      <color theme="1"/>
      <name val="Aptos"/>
      <family val="2"/>
    </font>
    <font>
      <sz val="10"/>
      <name val="Arial Narrow"/>
      <family val="2"/>
    </font>
    <font>
      <sz val="8"/>
      <color rgb="FF000000"/>
      <name val="Aptos Narrow"/>
      <family val="2"/>
    </font>
    <font>
      <b/>
      <sz val="10"/>
      <color rgb="FF0000FF"/>
      <name val="Aptos Narrow"/>
      <family val="2"/>
    </font>
    <font>
      <sz val="8"/>
      <color theme="0" tint="-0.249977111117893"/>
      <name val="Aptos Narrow"/>
      <family val="2"/>
    </font>
    <font>
      <i/>
      <sz val="10"/>
      <name val="Aptos Narrow"/>
      <family val="2"/>
    </font>
    <font>
      <b/>
      <i/>
      <sz val="11"/>
      <color rgb="FF000000"/>
      <name val="Aptos Narrow"/>
      <family val="2"/>
    </font>
    <font>
      <i/>
      <sz val="10"/>
      <color theme="1"/>
      <name val="Aptos"/>
      <family val="2"/>
    </font>
    <font>
      <sz val="10"/>
      <color theme="1"/>
      <name val="Aptos"/>
      <family val="2"/>
    </font>
    <font>
      <sz val="11"/>
      <color rgb="FF000000"/>
      <name val="Arial"/>
      <family val="2"/>
    </font>
  </fonts>
  <fills count="25">
    <fill>
      <patternFill patternType="none"/>
    </fill>
    <fill>
      <patternFill patternType="gray125"/>
    </fill>
    <fill>
      <patternFill patternType="solid">
        <fgColor rgb="FF00206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rgb="FF00B050"/>
        <bgColor indexed="64"/>
      </patternFill>
    </fill>
    <fill>
      <patternFill patternType="solid">
        <fgColor rgb="FFFFFF00"/>
        <bgColor indexed="64"/>
      </patternFill>
    </fill>
    <fill>
      <patternFill patternType="solid">
        <fgColor theme="4" tint="-0.499984740745262"/>
        <bgColor indexed="64"/>
      </patternFill>
    </fill>
    <fill>
      <patternFill patternType="solid">
        <fgColor rgb="FFE7ECFF"/>
        <bgColor indexed="64"/>
      </patternFill>
    </fill>
    <fill>
      <patternFill patternType="solid">
        <fgColor rgb="FFE2ECF6"/>
        <bgColor indexed="64"/>
      </patternFill>
    </fill>
    <fill>
      <patternFill patternType="solid">
        <fgColor theme="9" tint="-0.499984740745262"/>
        <bgColor indexed="64"/>
      </patternFill>
    </fill>
    <fill>
      <patternFill patternType="solid">
        <fgColor rgb="FF6A9CCE"/>
        <bgColor indexed="64"/>
      </patternFill>
    </fill>
    <fill>
      <patternFill patternType="solid">
        <fgColor rgb="FFE6DBCC"/>
        <bgColor indexed="64"/>
      </patternFill>
    </fill>
    <fill>
      <patternFill patternType="solid">
        <fgColor rgb="FFC5AC8B"/>
        <bgColor indexed="64"/>
      </patternFill>
    </fill>
    <fill>
      <patternFill patternType="solid">
        <fgColor theme="3" tint="0.59999389629810485"/>
        <bgColor indexed="64"/>
      </patternFill>
    </fill>
    <fill>
      <patternFill patternType="solid">
        <fgColor theme="2"/>
        <bgColor indexed="64"/>
      </patternFill>
    </fill>
    <fill>
      <patternFill patternType="solid">
        <fgColor theme="5" tint="0.79998168889431442"/>
        <bgColor indexed="64"/>
      </patternFill>
    </fill>
    <fill>
      <patternFill patternType="solid">
        <fgColor theme="4" tint="-0.249977111117893"/>
        <bgColor indexed="64"/>
      </patternFill>
    </fill>
    <fill>
      <patternFill patternType="solid">
        <fgColor theme="5" tint="0.59999389629810485"/>
        <bgColor indexed="64"/>
      </patternFill>
    </fill>
    <fill>
      <patternFill patternType="solid">
        <fgColor theme="3" tint="-0.249977111117893"/>
        <bgColor indexed="64"/>
      </patternFill>
    </fill>
    <fill>
      <patternFill patternType="solid">
        <fgColor rgb="FFFFC000"/>
        <bgColor indexed="64"/>
      </patternFill>
    </fill>
    <fill>
      <patternFill patternType="solid">
        <fgColor theme="7"/>
        <bgColor indexed="64"/>
      </patternFill>
    </fill>
    <fill>
      <patternFill patternType="solid">
        <fgColor theme="4" tint="0.79998168889431442"/>
        <bgColor theme="4" tint="0.79998168889431442"/>
      </patternFill>
    </fill>
  </fills>
  <borders count="66">
    <border>
      <left/>
      <right/>
      <top/>
      <bottom/>
      <diagonal/>
    </border>
    <border>
      <left/>
      <right/>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right/>
      <top style="thin">
        <color theme="0" tint="-0.499984740745262"/>
      </top>
      <bottom/>
      <diagonal/>
    </border>
    <border>
      <left/>
      <right style="thin">
        <color theme="0" tint="-0.499984740745262"/>
      </right>
      <top/>
      <bottom style="thin">
        <color theme="0" tint="-0.499984740745262"/>
      </bottom>
      <diagonal/>
    </border>
    <border>
      <left style="thin">
        <color theme="0" tint="-0.499984740745262"/>
      </left>
      <right/>
      <top/>
      <bottom style="thin">
        <color theme="0" tint="-0.499984740745262"/>
      </bottom>
      <diagonal/>
    </border>
    <border>
      <left/>
      <right style="thin">
        <color theme="0" tint="-0.499984740745262"/>
      </right>
      <top/>
      <bottom/>
      <diagonal/>
    </border>
    <border>
      <left style="thin">
        <color theme="0" tint="-0.499984740745262"/>
      </left>
      <right/>
      <top/>
      <bottom/>
      <diagonal/>
    </border>
    <border>
      <left/>
      <right style="thin">
        <color theme="0" tint="-0.499984740745262"/>
      </right>
      <top style="thin">
        <color theme="0" tint="-0.34998626667073579"/>
      </top>
      <bottom/>
      <diagonal/>
    </border>
    <border>
      <left/>
      <right/>
      <top style="thin">
        <color theme="0" tint="-0.34998626667073579"/>
      </top>
      <bottom/>
      <diagonal/>
    </border>
    <border>
      <left style="thin">
        <color theme="0" tint="-0.499984740745262"/>
      </left>
      <right/>
      <top style="thin">
        <color theme="0" tint="-0.34998626667073579"/>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medium">
        <color theme="0"/>
      </left>
      <right/>
      <top/>
      <bottom/>
      <diagonal/>
    </border>
    <border>
      <left/>
      <right style="medium">
        <color theme="0"/>
      </right>
      <top/>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style="thin">
        <color theme="0" tint="-0.34998626667073579"/>
      </right>
      <top style="thin">
        <color theme="0" tint="-0.499984740745262"/>
      </top>
      <bottom style="thin">
        <color theme="0" tint="-0.499984740745262"/>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left>
      <right/>
      <top/>
      <bottom/>
      <diagonal/>
    </border>
    <border>
      <left/>
      <right style="thin">
        <color theme="0" tint="-0.34998626667073579"/>
      </right>
      <top style="thin">
        <color theme="0" tint="-0.499984740745262"/>
      </top>
      <bottom style="thin">
        <color theme="0" tint="-0.499984740745262"/>
      </bottom>
      <diagonal/>
    </border>
    <border>
      <left style="thin">
        <color theme="0" tint="-0.34998626667073579"/>
      </left>
      <right style="thin">
        <color theme="0" tint="-0.499984740745262"/>
      </right>
      <top/>
      <bottom style="thin">
        <color theme="0" tint="-0.34998626667073579"/>
      </bottom>
      <diagonal/>
    </border>
    <border>
      <left/>
      <right style="thin">
        <color theme="0" tint="-0.34998626667073579"/>
      </right>
      <top/>
      <bottom style="thin">
        <color theme="0" tint="-0.34998626667073579"/>
      </bottom>
      <diagonal/>
    </border>
    <border>
      <left/>
      <right/>
      <top/>
      <bottom style="thin">
        <color theme="0" tint="-0.34998626667073579"/>
      </bottom>
      <diagonal/>
    </border>
    <border>
      <left style="thin">
        <color theme="0" tint="-0.34998626667073579"/>
      </left>
      <right/>
      <top/>
      <bottom style="thin">
        <color theme="0" tint="-0.34998626667073579"/>
      </bottom>
      <diagonal/>
    </border>
    <border>
      <left/>
      <right/>
      <top style="thin">
        <color theme="0" tint="-0.499984740745262"/>
      </top>
      <bottom style="thin">
        <color theme="0" tint="-0.34998626667073579"/>
      </bottom>
      <diagonal/>
    </border>
    <border>
      <left style="thin">
        <color theme="0" tint="-0.499984740745262"/>
      </left>
      <right/>
      <top style="thin">
        <color theme="0" tint="-0.499984740745262"/>
      </top>
      <bottom style="thin">
        <color theme="0" tint="-0.34998626667073579"/>
      </bottom>
      <diagonal/>
    </border>
    <border>
      <left/>
      <right style="thin">
        <color theme="0" tint="-0.34998626667073579"/>
      </right>
      <top/>
      <bottom/>
      <diagonal/>
    </border>
    <border>
      <left style="thin">
        <color theme="0" tint="-0.34998626667073579"/>
      </left>
      <right/>
      <top/>
      <bottom/>
      <diagonal/>
    </border>
    <border>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499984740745262"/>
      </top>
      <bottom style="thin">
        <color theme="0" tint="-0.34998626667073579"/>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style="thin">
        <color theme="0" tint="-0.34998626667073579"/>
      </right>
      <top style="thin">
        <color theme="0" tint="-0.34998626667073579"/>
      </top>
      <bottom style="thin">
        <color theme="0" tint="-0.34998626667073579"/>
      </bottom>
      <diagonal/>
    </border>
    <border>
      <left/>
      <right/>
      <top style="thin">
        <color theme="0" tint="-0.24994659260841701"/>
      </top>
      <bottom/>
      <diagonal/>
    </border>
    <border>
      <left/>
      <right/>
      <top/>
      <bottom style="thin">
        <color theme="0" tint="-0.2499465926084170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right/>
      <top style="thin">
        <color indexed="64"/>
      </top>
      <bottom/>
      <diagonal/>
    </border>
    <border>
      <left style="thin">
        <color theme="0" tint="-0.24994659260841701"/>
      </left>
      <right style="thin">
        <color theme="0" tint="-0.24994659260841701"/>
      </right>
      <top/>
      <bottom/>
      <diagonal/>
    </border>
    <border>
      <left style="thin">
        <color theme="0" tint="-0.34998626667073579"/>
      </left>
      <right style="thin">
        <color theme="0" tint="-0.24994659260841701"/>
      </right>
      <top/>
      <bottom style="thin">
        <color theme="0" tint="-0.24994659260841701"/>
      </bottom>
      <diagonal/>
    </border>
    <border>
      <left style="thin">
        <color theme="0" tint="-0.24994659260841701"/>
      </left>
      <right style="thin">
        <color theme="0" tint="-0.34998626667073579"/>
      </right>
      <top/>
      <bottom style="thin">
        <color theme="0" tint="-0.24994659260841701"/>
      </bottom>
      <diagonal/>
    </border>
    <border>
      <left style="thin">
        <color theme="0" tint="-0.34998626667073579"/>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34998626667073579"/>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34998626667073579"/>
      </bottom>
      <diagonal/>
    </border>
    <border>
      <left style="thin">
        <color theme="0" tint="-0.24994659260841701"/>
      </left>
      <right style="thin">
        <color theme="0" tint="-0.34998626667073579"/>
      </right>
      <top style="thin">
        <color theme="0" tint="-0.24994659260841701"/>
      </top>
      <bottom style="thin">
        <color theme="0" tint="-0.34998626667073579"/>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right/>
      <top style="thin">
        <color indexed="64"/>
      </top>
      <bottom style="thin">
        <color indexed="64"/>
      </bottom>
      <diagonal/>
    </border>
    <border>
      <left style="thin">
        <color theme="4" tint="0.39997558519241921"/>
      </left>
      <right style="thin">
        <color theme="4" tint="0.39997558519241921"/>
      </right>
      <top style="thin">
        <color theme="4" tint="0.39997558519241921"/>
      </top>
      <bottom/>
      <diagonal/>
    </border>
  </borders>
  <cellStyleXfs count="5">
    <xf numFmtId="0" fontId="0" fillId="0" borderId="0"/>
    <xf numFmtId="164" fontId="1" fillId="0" borderId="0" applyFont="0" applyFill="0" applyBorder="0" applyAlignment="0" applyProtection="0"/>
    <xf numFmtId="0" fontId="2" fillId="0" borderId="0" applyNumberFormat="0" applyFill="0" applyBorder="0" applyAlignment="0" applyProtection="0"/>
    <xf numFmtId="9" fontId="1" fillId="0" borderId="0" applyFont="0" applyFill="0" applyBorder="0" applyAlignment="0" applyProtection="0"/>
    <xf numFmtId="164" fontId="1" fillId="0" borderId="0" applyFont="0" applyFill="0" applyBorder="0" applyAlignment="0" applyProtection="0"/>
  </cellStyleXfs>
  <cellXfs count="484">
    <xf numFmtId="0" fontId="0" fillId="0" borderId="0" xfId="0"/>
    <xf numFmtId="0" fontId="4" fillId="0" borderId="0" xfId="0" applyFont="1"/>
    <xf numFmtId="0" fontId="4" fillId="0" borderId="0" xfId="0" applyFont="1" applyAlignment="1">
      <alignment horizontal="center"/>
    </xf>
    <xf numFmtId="0" fontId="4" fillId="0" borderId="0" xfId="0" applyFont="1" applyAlignment="1">
      <alignment horizontal="center" vertical="center" wrapText="1"/>
    </xf>
    <xf numFmtId="0" fontId="4" fillId="0" borderId="0" xfId="0" applyFont="1" applyAlignment="1">
      <alignment vertical="top"/>
    </xf>
    <xf numFmtId="0" fontId="4" fillId="0" borderId="0" xfId="0" applyFont="1" applyAlignment="1">
      <alignment vertical="top" wrapText="1"/>
    </xf>
    <xf numFmtId="0" fontId="5" fillId="0" borderId="0" xfId="0" applyFont="1" applyAlignment="1">
      <alignment horizontal="right"/>
    </xf>
    <xf numFmtId="0" fontId="23" fillId="0" borderId="0" xfId="0" applyFont="1"/>
    <xf numFmtId="0" fontId="23" fillId="0" borderId="0" xfId="0" applyFont="1" applyAlignment="1">
      <alignment vertical="center"/>
    </xf>
    <xf numFmtId="0" fontId="4" fillId="0" borderId="0" xfId="0" applyFont="1" applyAlignment="1">
      <alignment vertical="center"/>
    </xf>
    <xf numFmtId="0" fontId="25" fillId="0" borderId="0" xfId="0" applyFont="1"/>
    <xf numFmtId="4" fontId="4" fillId="0" borderId="0" xfId="1" applyNumberFormat="1" applyFont="1"/>
    <xf numFmtId="0" fontId="4" fillId="0" borderId="0" xfId="0" applyFont="1" applyAlignment="1">
      <alignment horizontal="center" vertical="center"/>
    </xf>
    <xf numFmtId="0" fontId="4" fillId="0" borderId="4" xfId="0" applyFont="1" applyBorder="1" applyAlignment="1">
      <alignment horizontal="left"/>
    </xf>
    <xf numFmtId="0" fontId="4" fillId="0" borderId="41" xfId="0" applyFont="1" applyBorder="1"/>
    <xf numFmtId="0" fontId="30" fillId="0" borderId="0" xfId="2" applyFont="1"/>
    <xf numFmtId="3" fontId="4" fillId="0" borderId="39" xfId="0" applyNumberFormat="1" applyFont="1" applyBorder="1"/>
    <xf numFmtId="0" fontId="13" fillId="7" borderId="47" xfId="0" applyFont="1" applyFill="1" applyBorder="1" applyAlignment="1">
      <alignment horizontal="center"/>
    </xf>
    <xf numFmtId="0" fontId="13" fillId="7" borderId="48" xfId="0" applyFont="1" applyFill="1" applyBorder="1" applyAlignment="1">
      <alignment horizontal="center"/>
    </xf>
    <xf numFmtId="0" fontId="13" fillId="7" borderId="49" xfId="0" applyFont="1" applyFill="1" applyBorder="1" applyAlignment="1">
      <alignment horizontal="center"/>
    </xf>
    <xf numFmtId="0" fontId="4" fillId="0" borderId="50" xfId="0" applyFont="1" applyBorder="1"/>
    <xf numFmtId="0" fontId="4" fillId="0" borderId="51" xfId="0" applyFont="1" applyBorder="1" applyAlignment="1">
      <alignment horizontal="left"/>
    </xf>
    <xf numFmtId="3" fontId="4" fillId="0" borderId="52" xfId="0" applyNumberFormat="1" applyFont="1" applyBorder="1"/>
    <xf numFmtId="166" fontId="10" fillId="14" borderId="15" xfId="0" applyNumberFormat="1" applyFont="1" applyFill="1" applyBorder="1" applyAlignment="1" applyProtection="1">
      <alignment horizontal="right" indent="1"/>
      <protection locked="0"/>
    </xf>
    <xf numFmtId="166" fontId="10" fillId="14" borderId="0" xfId="0" applyNumberFormat="1" applyFont="1" applyFill="1" applyAlignment="1" applyProtection="1">
      <alignment horizontal="right" indent="1"/>
      <protection locked="0"/>
    </xf>
    <xf numFmtId="166" fontId="45" fillId="14" borderId="15" xfId="0" applyNumberFormat="1" applyFont="1" applyFill="1" applyBorder="1" applyAlignment="1" applyProtection="1">
      <alignment horizontal="right" indent="1"/>
      <protection locked="0"/>
    </xf>
    <xf numFmtId="0" fontId="4" fillId="0" borderId="0" xfId="0" applyFont="1" applyProtection="1">
      <protection locked="0"/>
    </xf>
    <xf numFmtId="0" fontId="4" fillId="0" borderId="4" xfId="0" applyFont="1" applyBorder="1" applyAlignment="1">
      <alignment horizontal="left" indent="1"/>
    </xf>
    <xf numFmtId="0" fontId="56" fillId="0" borderId="0" xfId="2" applyFont="1"/>
    <xf numFmtId="0" fontId="56" fillId="0" borderId="0" xfId="2" applyFont="1" applyAlignment="1" applyProtection="1">
      <alignment vertical="center"/>
      <protection locked="0"/>
    </xf>
    <xf numFmtId="0" fontId="4" fillId="0" borderId="0" xfId="0" applyFont="1" applyAlignment="1">
      <alignment horizontal="left" indent="1"/>
    </xf>
    <xf numFmtId="0" fontId="63" fillId="9" borderId="0" xfId="2" applyFont="1" applyFill="1" applyAlignment="1" applyProtection="1">
      <alignment horizontal="centerContinuous" vertical="center"/>
    </xf>
    <xf numFmtId="0" fontId="62" fillId="9" borderId="0" xfId="2" applyFont="1" applyFill="1" applyAlignment="1" applyProtection="1">
      <alignment horizontal="centerContinuous" vertical="center"/>
    </xf>
    <xf numFmtId="0" fontId="19" fillId="19" borderId="4" xfId="0" applyFont="1" applyFill="1" applyBorder="1" applyAlignment="1">
      <alignment horizontal="center"/>
    </xf>
    <xf numFmtId="0" fontId="19" fillId="19" borderId="39" xfId="0" applyFont="1" applyFill="1" applyBorder="1" applyAlignment="1">
      <alignment horizontal="center"/>
    </xf>
    <xf numFmtId="0" fontId="19" fillId="19" borderId="40" xfId="0" applyFont="1" applyFill="1" applyBorder="1" applyAlignment="1">
      <alignment horizontal="center"/>
    </xf>
    <xf numFmtId="0" fontId="40" fillId="9" borderId="0" xfId="2" applyFont="1" applyFill="1" applyAlignment="1" applyProtection="1">
      <alignment horizontal="centerContinuous" vertical="center"/>
    </xf>
    <xf numFmtId="0" fontId="10" fillId="0" borderId="0" xfId="0" applyFont="1"/>
    <xf numFmtId="0" fontId="19" fillId="19" borderId="41" xfId="0" applyFont="1" applyFill="1" applyBorder="1" applyAlignment="1">
      <alignment horizontal="center"/>
    </xf>
    <xf numFmtId="0" fontId="16" fillId="19" borderId="39" xfId="0" applyFont="1" applyFill="1" applyBorder="1"/>
    <xf numFmtId="0" fontId="41" fillId="9" borderId="0" xfId="0" applyFont="1" applyFill="1" applyAlignment="1">
      <alignment horizontal="centerContinuous" vertical="center"/>
    </xf>
    <xf numFmtId="0" fontId="19" fillId="9" borderId="0" xfId="0" applyFont="1" applyFill="1" applyAlignment="1">
      <alignment horizontal="centerContinuous"/>
    </xf>
    <xf numFmtId="0" fontId="67" fillId="0" borderId="0" xfId="0" applyFont="1"/>
    <xf numFmtId="0" fontId="69" fillId="19" borderId="40" xfId="0" applyFont="1" applyFill="1" applyBorder="1"/>
    <xf numFmtId="0" fontId="11" fillId="0" borderId="0" xfId="0" applyFont="1"/>
    <xf numFmtId="0" fontId="4" fillId="0" borderId="49" xfId="0" applyFont="1" applyBorder="1" applyProtection="1">
      <protection locked="0"/>
    </xf>
    <xf numFmtId="168" fontId="4" fillId="0" borderId="56" xfId="1" applyNumberFormat="1" applyFont="1" applyBorder="1" applyAlignment="1" applyProtection="1">
      <alignment horizontal="center"/>
      <protection locked="0"/>
    </xf>
    <xf numFmtId="0" fontId="4" fillId="0" borderId="39" xfId="0" applyFont="1" applyBorder="1" applyProtection="1">
      <protection locked="0"/>
    </xf>
    <xf numFmtId="168" fontId="4" fillId="0" borderId="58" xfId="1" applyNumberFormat="1" applyFont="1" applyBorder="1" applyAlignment="1" applyProtection="1">
      <alignment horizontal="center"/>
      <protection locked="0"/>
    </xf>
    <xf numFmtId="0" fontId="4" fillId="0" borderId="59" xfId="0" applyFont="1" applyBorder="1" applyProtection="1">
      <protection locked="0"/>
    </xf>
    <xf numFmtId="168" fontId="4" fillId="0" borderId="60" xfId="1" applyNumberFormat="1" applyFont="1" applyBorder="1" applyAlignment="1" applyProtection="1">
      <alignment horizontal="center"/>
      <protection locked="0"/>
    </xf>
    <xf numFmtId="0" fontId="19" fillId="21" borderId="0" xfId="0" applyFont="1" applyFill="1"/>
    <xf numFmtId="0" fontId="4" fillId="21" borderId="0" xfId="0" applyFont="1" applyFill="1"/>
    <xf numFmtId="0" fontId="16" fillId="19" borderId="37" xfId="0" applyFont="1" applyFill="1" applyBorder="1" applyAlignment="1">
      <alignment horizontal="center"/>
    </xf>
    <xf numFmtId="0" fontId="19" fillId="19" borderId="37" xfId="0" applyFont="1" applyFill="1" applyBorder="1" applyAlignment="1">
      <alignment horizontal="center"/>
    </xf>
    <xf numFmtId="0" fontId="46" fillId="0" borderId="0" xfId="0" applyFont="1" applyAlignment="1">
      <alignment horizontal="centerContinuous"/>
    </xf>
    <xf numFmtId="0" fontId="19" fillId="9" borderId="4" xfId="0" applyFont="1" applyFill="1" applyBorder="1" applyAlignment="1">
      <alignment horizontal="center"/>
    </xf>
    <xf numFmtId="0" fontId="11" fillId="0" borderId="4" xfId="0" applyFont="1" applyBorder="1"/>
    <xf numFmtId="0" fontId="16" fillId="0" borderId="4" xfId="0" applyFont="1" applyBorder="1" applyProtection="1">
      <protection locked="0"/>
    </xf>
    <xf numFmtId="0" fontId="52" fillId="0" borderId="39" xfId="0" applyFont="1" applyBorder="1" applyAlignment="1">
      <alignment vertical="center"/>
    </xf>
    <xf numFmtId="0" fontId="11" fillId="0" borderId="39" xfId="0" applyFont="1" applyBorder="1" applyAlignment="1">
      <alignment vertical="center"/>
    </xf>
    <xf numFmtId="14" fontId="11" fillId="0" borderId="0" xfId="0" applyNumberFormat="1" applyFont="1" applyAlignment="1">
      <alignment horizontal="center"/>
    </xf>
    <xf numFmtId="0" fontId="79" fillId="0" borderId="0" xfId="0" applyFont="1" applyProtection="1">
      <protection locked="0"/>
    </xf>
    <xf numFmtId="0" fontId="80" fillId="0" borderId="0" xfId="0" applyFont="1" applyProtection="1">
      <protection locked="0"/>
    </xf>
    <xf numFmtId="0" fontId="81" fillId="22" borderId="0" xfId="0" applyFont="1" applyFill="1" applyAlignment="1" applyProtection="1">
      <alignment horizontal="center" vertical="center"/>
      <protection locked="0"/>
    </xf>
    <xf numFmtId="0" fontId="83" fillId="0" borderId="39" xfId="0" applyFont="1" applyBorder="1" applyAlignment="1">
      <alignment horizontal="center" vertical="center"/>
    </xf>
    <xf numFmtId="0" fontId="11" fillId="0" borderId="0" xfId="0" applyFont="1" applyAlignment="1">
      <alignment horizontal="left"/>
    </xf>
    <xf numFmtId="0" fontId="72" fillId="0" borderId="2" xfId="0" applyFont="1" applyBorder="1" applyAlignment="1">
      <alignment horizontal="center"/>
    </xf>
    <xf numFmtId="0" fontId="72" fillId="0" borderId="2" xfId="0" applyFont="1" applyBorder="1"/>
    <xf numFmtId="0" fontId="72" fillId="0" borderId="2" xfId="0" applyFont="1" applyBorder="1" applyAlignment="1">
      <alignment horizontal="centerContinuous"/>
    </xf>
    <xf numFmtId="0" fontId="11" fillId="0" borderId="2" xfId="0" applyFont="1" applyBorder="1" applyAlignment="1">
      <alignment horizontal="centerContinuous"/>
    </xf>
    <xf numFmtId="0" fontId="11" fillId="0" borderId="61" xfId="0" applyFont="1" applyBorder="1" applyAlignment="1">
      <alignment horizontal="center"/>
    </xf>
    <xf numFmtId="0" fontId="11" fillId="0" borderId="0" xfId="0" applyFont="1" applyAlignment="1">
      <alignment horizontal="center"/>
    </xf>
    <xf numFmtId="9" fontId="11" fillId="0" borderId="0" xfId="3" applyFont="1" applyFill="1" applyBorder="1" applyAlignment="1">
      <alignment horizontal="center"/>
    </xf>
    <xf numFmtId="0" fontId="11" fillId="6" borderId="61" xfId="0" applyFont="1" applyFill="1" applyBorder="1" applyAlignment="1">
      <alignment horizontal="center"/>
    </xf>
    <xf numFmtId="0" fontId="79" fillId="0" borderId="0" xfId="0" applyFont="1" applyAlignment="1" applyProtection="1">
      <alignment vertical="center"/>
      <protection locked="0"/>
    </xf>
    <xf numFmtId="0" fontId="11" fillId="0" borderId="62" xfId="0" applyFont="1" applyBorder="1" applyAlignment="1">
      <alignment horizontal="centerContinuous"/>
    </xf>
    <xf numFmtId="0" fontId="14" fillId="0" borderId="0" xfId="0" applyFont="1"/>
    <xf numFmtId="22" fontId="11" fillId="0" borderId="0" xfId="0" applyNumberFormat="1" applyFont="1" applyAlignment="1">
      <alignment horizontal="center"/>
    </xf>
    <xf numFmtId="0" fontId="4" fillId="0" borderId="55" xfId="0" applyFont="1" applyBorder="1" applyAlignment="1">
      <alignment horizontal="center"/>
    </xf>
    <xf numFmtId="0" fontId="4" fillId="0" borderId="57" xfId="0" applyFont="1" applyBorder="1" applyAlignment="1">
      <alignment horizontal="center"/>
    </xf>
    <xf numFmtId="0" fontId="51" fillId="0" borderId="41" xfId="0" applyFont="1" applyBorder="1" applyProtection="1">
      <protection locked="0"/>
    </xf>
    <xf numFmtId="0" fontId="51" fillId="0" borderId="41" xfId="0" applyFont="1" applyBorder="1" applyAlignment="1" applyProtection="1">
      <alignment horizontal="left"/>
      <protection locked="0"/>
    </xf>
    <xf numFmtId="0" fontId="51" fillId="0" borderId="40" xfId="0" applyFont="1" applyBorder="1" applyProtection="1">
      <protection locked="0"/>
    </xf>
    <xf numFmtId="0" fontId="51" fillId="0" borderId="40" xfId="0" applyFont="1" applyBorder="1" applyAlignment="1" applyProtection="1">
      <alignment horizontal="left"/>
      <protection locked="0"/>
    </xf>
    <xf numFmtId="0" fontId="51" fillId="0" borderId="41" xfId="1" applyNumberFormat="1" applyFont="1" applyBorder="1" applyAlignment="1" applyProtection="1">
      <alignment horizontal="left"/>
      <protection locked="0"/>
    </xf>
    <xf numFmtId="9" fontId="51" fillId="0" borderId="41" xfId="0" applyNumberFormat="1" applyFont="1" applyBorder="1" applyAlignment="1" applyProtection="1">
      <alignment horizontal="left"/>
      <protection locked="0"/>
    </xf>
    <xf numFmtId="0" fontId="52" fillId="0" borderId="40" xfId="0" applyFont="1" applyBorder="1" applyAlignment="1">
      <alignment vertical="center"/>
    </xf>
    <xf numFmtId="9" fontId="86" fillId="0" borderId="0" xfId="2" applyNumberFormat="1" applyFont="1" applyAlignment="1" applyProtection="1">
      <alignment vertical="center"/>
    </xf>
    <xf numFmtId="0" fontId="52" fillId="0" borderId="0" xfId="0" applyFont="1" applyProtection="1">
      <protection locked="0"/>
    </xf>
    <xf numFmtId="0" fontId="74" fillId="0" borderId="0" xfId="0" applyFont="1" applyAlignment="1" applyProtection="1">
      <alignment horizontal="left" indent="1"/>
      <protection locked="0"/>
    </xf>
    <xf numFmtId="0" fontId="35" fillId="0" borderId="0" xfId="0" applyFont="1" applyAlignment="1" applyProtection="1">
      <alignment horizontal="left" indent="1"/>
      <protection locked="0"/>
    </xf>
    <xf numFmtId="0" fontId="10" fillId="0" borderId="0" xfId="0" applyFont="1" applyAlignment="1" applyProtection="1">
      <alignment horizontal="left" indent="1"/>
      <protection locked="0"/>
    </xf>
    <xf numFmtId="0" fontId="35" fillId="0" borderId="0" xfId="0" applyFont="1" applyProtection="1">
      <protection locked="0"/>
    </xf>
    <xf numFmtId="0" fontId="31" fillId="17" borderId="36" xfId="0" applyFont="1" applyFill="1" applyBorder="1" applyAlignment="1">
      <alignment horizontal="centerContinuous"/>
    </xf>
    <xf numFmtId="0" fontId="4" fillId="17" borderId="35" xfId="0" applyFont="1" applyFill="1" applyBorder="1" applyAlignment="1">
      <alignment horizontal="centerContinuous"/>
    </xf>
    <xf numFmtId="0" fontId="4" fillId="17" borderId="42" xfId="0" applyFont="1" applyFill="1" applyBorder="1" applyAlignment="1">
      <alignment horizontal="centerContinuous"/>
    </xf>
    <xf numFmtId="0" fontId="5" fillId="0" borderId="32" xfId="0" applyFont="1" applyBorder="1"/>
    <xf numFmtId="0" fontId="4" fillId="0" borderId="31" xfId="0" applyFont="1" applyBorder="1"/>
    <xf numFmtId="0" fontId="5" fillId="0" borderId="0" xfId="0" applyFont="1"/>
    <xf numFmtId="0" fontId="35" fillId="0" borderId="0" xfId="0" applyFont="1"/>
    <xf numFmtId="0" fontId="4" fillId="0" borderId="32" xfId="0" applyFont="1" applyBorder="1"/>
    <xf numFmtId="0" fontId="29" fillId="0" borderId="0" xfId="2" applyFont="1" applyBorder="1" applyProtection="1"/>
    <xf numFmtId="0" fontId="5" fillId="0" borderId="34" xfId="0" applyFont="1" applyBorder="1"/>
    <xf numFmtId="0" fontId="4" fillId="0" borderId="13" xfId="0" applyFont="1" applyBorder="1"/>
    <xf numFmtId="0" fontId="4" fillId="0" borderId="33" xfId="0" applyFont="1" applyBorder="1"/>
    <xf numFmtId="0" fontId="5" fillId="0" borderId="13" xfId="0" applyFont="1" applyBorder="1"/>
    <xf numFmtId="0" fontId="2" fillId="0" borderId="0" xfId="2" applyBorder="1" applyProtection="1"/>
    <xf numFmtId="0" fontId="52" fillId="0" borderId="13" xfId="0" applyFont="1" applyBorder="1"/>
    <xf numFmtId="0" fontId="4" fillId="0" borderId="0" xfId="0" applyFont="1" applyAlignment="1">
      <alignment horizontal="left"/>
    </xf>
    <xf numFmtId="0" fontId="17" fillId="0" borderId="0" xfId="0" applyFont="1" applyAlignment="1">
      <alignment horizontal="left" indent="1"/>
    </xf>
    <xf numFmtId="0" fontId="23" fillId="0" borderId="0" xfId="0" applyFont="1" applyAlignment="1">
      <alignment horizontal="left" indent="1"/>
    </xf>
    <xf numFmtId="0" fontId="4" fillId="0" borderId="28" xfId="0" applyFont="1" applyBorder="1"/>
    <xf numFmtId="0" fontId="4" fillId="0" borderId="27" xfId="0" applyFont="1" applyBorder="1"/>
    <xf numFmtId="0" fontId="35" fillId="0" borderId="27" xfId="0" applyFont="1" applyBorder="1"/>
    <xf numFmtId="0" fontId="4" fillId="0" borderId="26" xfId="0" applyFont="1" applyBorder="1"/>
    <xf numFmtId="0" fontId="56" fillId="0" borderId="0" xfId="2" applyFont="1" applyProtection="1">
      <protection locked="0"/>
    </xf>
    <xf numFmtId="0" fontId="58" fillId="0" borderId="0" xfId="2" applyFont="1" applyProtection="1">
      <protection locked="0"/>
    </xf>
    <xf numFmtId="0" fontId="18" fillId="0" borderId="0" xfId="0" applyFont="1" applyProtection="1">
      <protection locked="0"/>
    </xf>
    <xf numFmtId="0" fontId="45" fillId="0" borderId="0" xfId="0" applyFont="1" applyProtection="1">
      <protection locked="0"/>
    </xf>
    <xf numFmtId="0" fontId="4" fillId="20" borderId="0" xfId="0" applyFont="1" applyFill="1" applyProtection="1">
      <protection locked="0"/>
    </xf>
    <xf numFmtId="0" fontId="4" fillId="16" borderId="0" xfId="0" applyFont="1" applyFill="1" applyProtection="1">
      <protection locked="0"/>
    </xf>
    <xf numFmtId="0" fontId="37" fillId="0" borderId="0" xfId="0" applyFont="1" applyAlignment="1" applyProtection="1">
      <alignment vertical="center"/>
      <protection locked="0"/>
    </xf>
    <xf numFmtId="0" fontId="38" fillId="0" borderId="0" xfId="0" applyFont="1" applyAlignment="1" applyProtection="1">
      <alignment vertical="center"/>
      <protection locked="0"/>
    </xf>
    <xf numFmtId="0" fontId="38" fillId="8" borderId="0" xfId="0" applyFont="1" applyFill="1" applyAlignment="1" applyProtection="1">
      <alignment vertical="center"/>
      <protection locked="0"/>
    </xf>
    <xf numFmtId="0" fontId="36" fillId="0" borderId="0" xfId="0" applyFont="1" applyAlignment="1" applyProtection="1">
      <alignment horizontal="right" vertical="center"/>
      <protection locked="0"/>
    </xf>
    <xf numFmtId="0" fontId="38" fillId="0" borderId="0" xfId="0" applyFont="1" applyAlignment="1" applyProtection="1">
      <alignment horizontal="center" vertical="center"/>
      <protection locked="0"/>
    </xf>
    <xf numFmtId="0" fontId="4" fillId="23" borderId="0" xfId="0" applyFont="1" applyFill="1" applyProtection="1">
      <protection locked="0"/>
    </xf>
    <xf numFmtId="0" fontId="58" fillId="23" borderId="0" xfId="2" applyFont="1" applyFill="1" applyProtection="1">
      <protection locked="0"/>
    </xf>
    <xf numFmtId="0" fontId="38" fillId="3" borderId="0" xfId="0" applyFont="1" applyFill="1" applyAlignment="1" applyProtection="1">
      <alignment vertical="center"/>
      <protection locked="0"/>
    </xf>
    <xf numFmtId="0" fontId="39" fillId="0" borderId="0" xfId="0" applyFont="1" applyProtection="1">
      <protection locked="0"/>
    </xf>
    <xf numFmtId="0" fontId="17" fillId="0" borderId="0" xfId="0" applyFont="1" applyAlignment="1" applyProtection="1">
      <alignment horizontal="left" indent="1"/>
      <protection locked="0"/>
    </xf>
    <xf numFmtId="0" fontId="39" fillId="0" borderId="0" xfId="0" applyFont="1" applyAlignment="1" applyProtection="1">
      <alignment horizontal="right"/>
      <protection locked="0"/>
    </xf>
    <xf numFmtId="0" fontId="5" fillId="3" borderId="37" xfId="0" applyFont="1" applyFill="1" applyBorder="1" applyAlignment="1" applyProtection="1">
      <alignment horizontal="left" indent="1"/>
      <protection locked="0"/>
    </xf>
    <xf numFmtId="0" fontId="4" fillId="3" borderId="37" xfId="0" applyFont="1" applyFill="1" applyBorder="1" applyAlignment="1" applyProtection="1">
      <alignment horizontal="left" indent="1"/>
      <protection locked="0"/>
    </xf>
    <xf numFmtId="0" fontId="4" fillId="3" borderId="36" xfId="0" applyFont="1" applyFill="1" applyBorder="1" applyAlignment="1" applyProtection="1">
      <alignment horizontal="left" indent="1"/>
      <protection locked="0"/>
    </xf>
    <xf numFmtId="0" fontId="4" fillId="0" borderId="27" xfId="0" applyFont="1" applyBorder="1" applyAlignment="1" applyProtection="1">
      <alignment horizontal="center"/>
      <protection locked="0"/>
    </xf>
    <xf numFmtId="0" fontId="4" fillId="0" borderId="0" xfId="0" applyFont="1" applyAlignment="1" applyProtection="1">
      <alignment horizontal="center"/>
      <protection locked="0"/>
    </xf>
    <xf numFmtId="0" fontId="11" fillId="0" borderId="0" xfId="0" applyFont="1" applyAlignment="1" applyProtection="1">
      <alignment horizontal="right"/>
      <protection locked="0"/>
    </xf>
    <xf numFmtId="0" fontId="72" fillId="0" borderId="0" xfId="0" applyFont="1" applyProtection="1">
      <protection locked="0"/>
    </xf>
    <xf numFmtId="0" fontId="40" fillId="0" borderId="0" xfId="0" applyFont="1" applyAlignment="1" applyProtection="1">
      <alignment horizontal="center" vertical="center"/>
      <protection locked="0"/>
    </xf>
    <xf numFmtId="0" fontId="41" fillId="0" borderId="0" xfId="0" applyFont="1" applyAlignment="1" applyProtection="1">
      <alignment horizontal="center" vertical="center"/>
      <protection locked="0"/>
    </xf>
    <xf numFmtId="0" fontId="43" fillId="10" borderId="16" xfId="0" applyFont="1" applyFill="1" applyBorder="1" applyAlignment="1" applyProtection="1">
      <alignment horizontal="right" vertical="center"/>
      <protection locked="0"/>
    </xf>
    <xf numFmtId="0" fontId="44" fillId="10" borderId="20" xfId="0" applyFont="1" applyFill="1" applyBorder="1" applyAlignment="1" applyProtection="1">
      <alignment horizontal="left" vertical="center"/>
      <protection locked="0"/>
    </xf>
    <xf numFmtId="0" fontId="44" fillId="10" borderId="16" xfId="0" applyFont="1" applyFill="1" applyBorder="1" applyProtection="1">
      <protection locked="0"/>
    </xf>
    <xf numFmtId="0" fontId="44" fillId="0" borderId="0" xfId="0" applyFont="1" applyAlignment="1" applyProtection="1">
      <alignment horizontal="center" vertical="center"/>
      <protection locked="0"/>
    </xf>
    <xf numFmtId="0" fontId="4" fillId="3" borderId="5" xfId="0" applyFont="1" applyFill="1" applyBorder="1" applyAlignment="1" applyProtection="1">
      <alignment wrapText="1"/>
      <protection locked="0"/>
    </xf>
    <xf numFmtId="0" fontId="4" fillId="3" borderId="7" xfId="0" applyFont="1" applyFill="1" applyBorder="1" applyAlignment="1" applyProtection="1">
      <alignment wrapText="1"/>
      <protection locked="0"/>
    </xf>
    <xf numFmtId="0" fontId="4" fillId="3" borderId="6" xfId="0" applyFont="1" applyFill="1" applyBorder="1" applyAlignment="1" applyProtection="1">
      <alignment wrapText="1"/>
      <protection locked="0"/>
    </xf>
    <xf numFmtId="0" fontId="4" fillId="0" borderId="0" xfId="0" applyFont="1" applyAlignment="1" applyProtection="1">
      <alignment wrapText="1"/>
      <protection locked="0"/>
    </xf>
    <xf numFmtId="0" fontId="4" fillId="3" borderId="10" xfId="0" applyFont="1" applyFill="1" applyBorder="1" applyAlignment="1" applyProtection="1">
      <alignment horizontal="left" vertical="center"/>
      <protection locked="0"/>
    </xf>
    <xf numFmtId="0" fontId="4" fillId="0" borderId="0" xfId="0" applyFont="1" applyAlignment="1" applyProtection="1">
      <alignment horizontal="left" indent="1"/>
      <protection locked="0"/>
    </xf>
    <xf numFmtId="0" fontId="4" fillId="3" borderId="10" xfId="0" applyFont="1" applyFill="1" applyBorder="1" applyProtection="1">
      <protection locked="0"/>
    </xf>
    <xf numFmtId="0" fontId="4" fillId="3" borderId="0" xfId="0" applyFont="1" applyFill="1" applyAlignment="1" applyProtection="1">
      <alignment horizontal="left" indent="1"/>
      <protection locked="0"/>
    </xf>
    <xf numFmtId="0" fontId="4" fillId="3" borderId="0" xfId="0" applyFont="1" applyFill="1" applyProtection="1">
      <protection locked="0"/>
    </xf>
    <xf numFmtId="0" fontId="4" fillId="3" borderId="10" xfId="0" applyFont="1" applyFill="1" applyBorder="1" applyAlignment="1" applyProtection="1">
      <alignment horizontal="left" indent="1"/>
      <protection locked="0"/>
    </xf>
    <xf numFmtId="0" fontId="4" fillId="3" borderId="8" xfId="0" applyFont="1" applyFill="1" applyBorder="1" applyProtection="1">
      <protection locked="0"/>
    </xf>
    <xf numFmtId="0" fontId="5" fillId="3" borderId="32" xfId="0" applyFont="1" applyFill="1" applyBorder="1" applyAlignment="1" applyProtection="1">
      <alignment horizontal="left" indent="1"/>
      <protection locked="0"/>
    </xf>
    <xf numFmtId="0" fontId="4" fillId="3" borderId="31" xfId="0" applyFont="1" applyFill="1" applyBorder="1" applyProtection="1">
      <protection locked="0"/>
    </xf>
    <xf numFmtId="0" fontId="4" fillId="3" borderId="32" xfId="0" applyFont="1" applyFill="1" applyBorder="1" applyAlignment="1" applyProtection="1">
      <alignment horizontal="right"/>
      <protection locked="0"/>
    </xf>
    <xf numFmtId="0" fontId="4" fillId="3" borderId="32" xfId="0" applyFont="1" applyFill="1" applyBorder="1" applyProtection="1">
      <protection locked="0"/>
    </xf>
    <xf numFmtId="0" fontId="4" fillId="3" borderId="0" xfId="0" applyFont="1" applyFill="1" applyAlignment="1" applyProtection="1">
      <alignment horizontal="right"/>
      <protection locked="0"/>
    </xf>
    <xf numFmtId="0" fontId="4" fillId="3" borderId="28" xfId="0" applyFont="1" applyFill="1" applyBorder="1" applyAlignment="1" applyProtection="1">
      <alignment horizontal="right"/>
      <protection locked="0"/>
    </xf>
    <xf numFmtId="0" fontId="4" fillId="3" borderId="27" xfId="0" applyFont="1" applyFill="1" applyBorder="1" applyProtection="1">
      <protection locked="0"/>
    </xf>
    <xf numFmtId="0" fontId="4" fillId="3" borderId="26" xfId="0" applyFont="1" applyFill="1" applyBorder="1" applyProtection="1">
      <protection locked="0"/>
    </xf>
    <xf numFmtId="0" fontId="40" fillId="2" borderId="0" xfId="0" applyFont="1" applyFill="1" applyAlignment="1" applyProtection="1">
      <alignment horizontal="center" vertical="center"/>
      <protection locked="0"/>
    </xf>
    <xf numFmtId="0" fontId="5" fillId="0" borderId="6" xfId="0" applyFont="1" applyBorder="1" applyAlignment="1" applyProtection="1">
      <alignment horizontal="center"/>
      <protection locked="0"/>
    </xf>
    <xf numFmtId="0" fontId="5" fillId="0" borderId="0" xfId="0" applyFont="1" applyAlignment="1" applyProtection="1">
      <alignment horizontal="center"/>
      <protection locked="0"/>
    </xf>
    <xf numFmtId="0" fontId="4" fillId="18" borderId="0" xfId="0" applyFont="1" applyFill="1" applyProtection="1">
      <protection locked="0"/>
    </xf>
    <xf numFmtId="0" fontId="82" fillId="0" borderId="0" xfId="0" applyFont="1" applyProtection="1">
      <protection locked="0"/>
    </xf>
    <xf numFmtId="166" fontId="13" fillId="0" borderId="25" xfId="0" applyNumberFormat="1" applyFont="1" applyBorder="1" applyAlignment="1" applyProtection="1">
      <alignment horizontal="right" indent="1"/>
      <protection locked="0"/>
    </xf>
    <xf numFmtId="0" fontId="4" fillId="0" borderId="11" xfId="0" applyFont="1" applyBorder="1" applyProtection="1">
      <protection locked="0"/>
    </xf>
    <xf numFmtId="0" fontId="4" fillId="0" borderId="10" xfId="0" applyFont="1" applyBorder="1" applyAlignment="1" applyProtection="1">
      <alignment horizontal="right" indent="1"/>
      <protection locked="0"/>
    </xf>
    <xf numFmtId="166" fontId="10" fillId="6" borderId="15" xfId="0" applyNumberFormat="1" applyFont="1" applyFill="1" applyBorder="1" applyAlignment="1" applyProtection="1">
      <alignment horizontal="right" indent="1"/>
      <protection locked="0"/>
    </xf>
    <xf numFmtId="166" fontId="10" fillId="6" borderId="0" xfId="0" applyNumberFormat="1" applyFont="1" applyFill="1" applyAlignment="1" applyProtection="1">
      <alignment horizontal="right" indent="1"/>
      <protection locked="0"/>
    </xf>
    <xf numFmtId="0" fontId="0" fillId="0" borderId="0" xfId="0" applyProtection="1">
      <protection locked="0"/>
    </xf>
    <xf numFmtId="0" fontId="4" fillId="0" borderId="0" xfId="0" applyFont="1" applyAlignment="1" applyProtection="1">
      <alignment horizontal="right" indent="1"/>
      <protection locked="0"/>
    </xf>
    <xf numFmtId="10" fontId="10" fillId="11" borderId="0" xfId="3" applyNumberFormat="1" applyFont="1" applyFill="1" applyBorder="1" applyAlignment="1" applyProtection="1">
      <alignment horizontal="right" indent="1"/>
      <protection locked="0"/>
    </xf>
    <xf numFmtId="0" fontId="4" fillId="0" borderId="0" xfId="0" applyFont="1" applyAlignment="1" applyProtection="1">
      <alignment vertical="center" wrapText="1"/>
      <protection locked="0"/>
    </xf>
    <xf numFmtId="0" fontId="43" fillId="0" borderId="0" xfId="0" applyFont="1" applyAlignment="1" applyProtection="1">
      <alignment horizontal="center" vertical="center"/>
      <protection locked="0"/>
    </xf>
    <xf numFmtId="166" fontId="10" fillId="4" borderId="15" xfId="0" applyNumberFormat="1" applyFont="1" applyFill="1" applyBorder="1" applyAlignment="1" applyProtection="1">
      <alignment horizontal="right" indent="1"/>
      <protection locked="0"/>
    </xf>
    <xf numFmtId="166" fontId="46" fillId="0" borderId="0" xfId="0" applyNumberFormat="1" applyFont="1" applyAlignment="1" applyProtection="1">
      <alignment horizontal="center" vertical="center"/>
      <protection locked="0"/>
    </xf>
    <xf numFmtId="0" fontId="19" fillId="0" borderId="18" xfId="0" applyFont="1" applyBorder="1" applyAlignment="1" applyProtection="1">
      <alignment vertical="center" wrapText="1"/>
      <protection locked="0"/>
    </xf>
    <xf numFmtId="0" fontId="19" fillId="0" borderId="19" xfId="0" applyFont="1" applyBorder="1" applyAlignment="1" applyProtection="1">
      <alignment vertical="center" wrapText="1"/>
      <protection locked="0"/>
    </xf>
    <xf numFmtId="166" fontId="46" fillId="0" borderId="18" xfId="0" applyNumberFormat="1" applyFont="1" applyBorder="1" applyAlignment="1" applyProtection="1">
      <alignment vertical="center"/>
      <protection locked="0"/>
    </xf>
    <xf numFmtId="166" fontId="46" fillId="0" borderId="0" xfId="0" applyNumberFormat="1" applyFont="1" applyAlignment="1" applyProtection="1">
      <alignment vertical="center"/>
      <protection locked="0"/>
    </xf>
    <xf numFmtId="166" fontId="10" fillId="11" borderId="0" xfId="0" applyNumberFormat="1" applyFont="1" applyFill="1" applyAlignment="1" applyProtection="1">
      <alignment horizontal="right" indent="1"/>
      <protection locked="0"/>
    </xf>
    <xf numFmtId="0" fontId="19" fillId="0" borderId="0" xfId="0" applyFont="1" applyAlignment="1" applyProtection="1">
      <alignment horizontal="center" vertical="center" wrapText="1"/>
      <protection locked="0"/>
    </xf>
    <xf numFmtId="166" fontId="13" fillId="0" borderId="15" xfId="0" applyNumberFormat="1" applyFont="1" applyBorder="1" applyAlignment="1" applyProtection="1">
      <alignment horizontal="right" indent="1"/>
      <protection locked="0"/>
    </xf>
    <xf numFmtId="166" fontId="47" fillId="0" borderId="0" xfId="0" applyNumberFormat="1" applyFont="1" applyAlignment="1" applyProtection="1">
      <alignment horizontal="right" indent="1"/>
      <protection locked="0"/>
    </xf>
    <xf numFmtId="0" fontId="47" fillId="0" borderId="0" xfId="0" applyFont="1" applyAlignment="1" applyProtection="1">
      <alignment horizontal="right" wrapText="1"/>
      <protection locked="0"/>
    </xf>
    <xf numFmtId="0" fontId="48" fillId="0" borderId="0" xfId="0" applyFont="1" applyAlignment="1" applyProtection="1">
      <alignment vertical="center" wrapText="1"/>
      <protection locked="0"/>
    </xf>
    <xf numFmtId="0" fontId="4" fillId="0" borderId="14" xfId="0" applyFont="1" applyBorder="1" applyProtection="1">
      <protection locked="0"/>
    </xf>
    <xf numFmtId="0" fontId="4" fillId="0" borderId="13" xfId="0" applyFont="1" applyBorder="1" applyProtection="1">
      <protection locked="0"/>
    </xf>
    <xf numFmtId="0" fontId="4" fillId="0" borderId="12" xfId="0" applyFont="1" applyBorder="1" applyProtection="1">
      <protection locked="0"/>
    </xf>
    <xf numFmtId="0" fontId="19" fillId="0" borderId="0" xfId="0" applyFont="1" applyAlignment="1" applyProtection="1">
      <alignment horizontal="center" vertical="center"/>
      <protection locked="0"/>
    </xf>
    <xf numFmtId="0" fontId="5" fillId="0" borderId="0" xfId="0" applyFont="1" applyAlignment="1" applyProtection="1">
      <alignment horizontal="left" indent="1"/>
      <protection locked="0"/>
    </xf>
    <xf numFmtId="0" fontId="5" fillId="0" borderId="10" xfId="0" applyFont="1" applyBorder="1" applyAlignment="1" applyProtection="1">
      <alignment horizontal="left"/>
      <protection locked="0"/>
    </xf>
    <xf numFmtId="0" fontId="4" fillId="0" borderId="11" xfId="0" applyFont="1" applyBorder="1" applyAlignment="1" applyProtection="1">
      <alignment horizontal="right" vertical="top"/>
      <protection locked="0"/>
    </xf>
    <xf numFmtId="0" fontId="4" fillId="0" borderId="0" xfId="0" applyFont="1" applyAlignment="1" applyProtection="1">
      <alignment horizontal="left" vertical="top" wrapText="1" indent="2"/>
      <protection locked="0"/>
    </xf>
    <xf numFmtId="0" fontId="4" fillId="0" borderId="10" xfId="0" applyFont="1" applyBorder="1" applyAlignment="1" applyProtection="1">
      <alignment horizontal="left" indent="1"/>
      <protection locked="0"/>
    </xf>
    <xf numFmtId="0" fontId="4" fillId="0" borderId="0" xfId="0" applyFont="1" applyAlignment="1" applyProtection="1">
      <alignment horizontal="left" wrapText="1" indent="2"/>
      <protection locked="0"/>
    </xf>
    <xf numFmtId="0" fontId="5" fillId="0" borderId="0" xfId="0" applyFont="1" applyAlignment="1" applyProtection="1">
      <alignment horizontal="left" wrapText="1" indent="1"/>
      <protection locked="0"/>
    </xf>
    <xf numFmtId="0" fontId="5" fillId="0" borderId="10" xfId="0" applyFont="1" applyBorder="1" applyAlignment="1" applyProtection="1">
      <alignment horizontal="left" wrapText="1"/>
      <protection locked="0"/>
    </xf>
    <xf numFmtId="0" fontId="4" fillId="0" borderId="10" xfId="0" applyFont="1" applyBorder="1" applyProtection="1">
      <protection locked="0"/>
    </xf>
    <xf numFmtId="0" fontId="4" fillId="0" borderId="9" xfId="0" applyFont="1" applyBorder="1" applyAlignment="1" applyProtection="1">
      <alignment horizontal="center" vertical="top"/>
      <protection locked="0"/>
    </xf>
    <xf numFmtId="0" fontId="4" fillId="0" borderId="1" xfId="0" applyFont="1" applyBorder="1" applyAlignment="1" applyProtection="1">
      <alignment horizontal="left" wrapText="1"/>
      <protection locked="0"/>
    </xf>
    <xf numFmtId="0" fontId="4" fillId="0" borderId="8" xfId="0" applyFont="1" applyBorder="1" applyAlignment="1" applyProtection="1">
      <alignment horizontal="left" wrapText="1"/>
      <protection locked="0"/>
    </xf>
    <xf numFmtId="0" fontId="4" fillId="0" borderId="9" xfId="0" applyFont="1" applyBorder="1" applyProtection="1">
      <protection locked="0"/>
    </xf>
    <xf numFmtId="0" fontId="4" fillId="0" borderId="1" xfId="0" applyFont="1" applyBorder="1" applyProtection="1">
      <protection locked="0"/>
    </xf>
    <xf numFmtId="0" fontId="4" fillId="0" borderId="8" xfId="0" applyFont="1" applyBorder="1" applyProtection="1">
      <protection locked="0"/>
    </xf>
    <xf numFmtId="0" fontId="4" fillId="0" borderId="0" xfId="0" applyFont="1" applyAlignment="1" applyProtection="1">
      <alignment horizontal="center" vertical="top"/>
      <protection locked="0"/>
    </xf>
    <xf numFmtId="0" fontId="4" fillId="0" borderId="0" xfId="0" applyFont="1" applyAlignment="1" applyProtection="1">
      <alignment horizontal="left" wrapText="1"/>
      <protection locked="0"/>
    </xf>
    <xf numFmtId="0" fontId="40" fillId="0" borderId="0" xfId="0" applyFont="1" applyAlignment="1" applyProtection="1">
      <alignment horizontal="center" vertical="top"/>
      <protection locked="0"/>
    </xf>
    <xf numFmtId="0" fontId="4" fillId="0" borderId="0" xfId="0" applyFont="1" applyAlignment="1" applyProtection="1">
      <alignment horizontal="left" vertical="top"/>
      <protection locked="0"/>
    </xf>
    <xf numFmtId="0" fontId="5" fillId="0" borderId="0" xfId="0" applyFont="1" applyAlignment="1" applyProtection="1">
      <alignment horizontal="left" vertical="top" wrapText="1"/>
      <protection locked="0"/>
    </xf>
    <xf numFmtId="0" fontId="4" fillId="0" borderId="0" xfId="0" applyFont="1" applyAlignment="1" applyProtection="1">
      <alignment horizontal="justify" vertical="top" wrapText="1"/>
      <protection locked="0"/>
    </xf>
    <xf numFmtId="0" fontId="18" fillId="0" borderId="0" xfId="0" applyFont="1" applyAlignment="1" applyProtection="1">
      <alignment horizontal="left" vertical="top"/>
      <protection locked="0"/>
    </xf>
    <xf numFmtId="0" fontId="4" fillId="0" borderId="0" xfId="0" applyFont="1" applyAlignment="1" applyProtection="1">
      <alignment horizontal="left" vertical="top" wrapText="1"/>
      <protection locked="0"/>
    </xf>
    <xf numFmtId="0" fontId="4" fillId="0" borderId="0" xfId="0" applyFont="1" applyAlignment="1" applyProtection="1">
      <alignment horizontal="left" vertical="top" wrapText="1" indent="1"/>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horizontal="center" wrapText="1"/>
      <protection locked="0"/>
    </xf>
    <xf numFmtId="0" fontId="4" fillId="0" borderId="11" xfId="0" applyFont="1" applyBorder="1" applyAlignment="1" applyProtection="1">
      <alignment horizontal="left" indent="1"/>
      <protection locked="0"/>
    </xf>
    <xf numFmtId="0" fontId="4" fillId="0" borderId="3" xfId="0" applyFont="1" applyBorder="1" applyProtection="1">
      <protection locked="0"/>
    </xf>
    <xf numFmtId="0" fontId="39" fillId="0" borderId="0" xfId="0" applyFont="1"/>
    <xf numFmtId="0" fontId="11" fillId="0" borderId="0" xfId="0" applyFont="1" applyAlignment="1">
      <alignment vertical="top"/>
    </xf>
    <xf numFmtId="0" fontId="4" fillId="23" borderId="0" xfId="0" applyFont="1" applyFill="1"/>
    <xf numFmtId="0" fontId="56" fillId="0" borderId="0" xfId="2" applyFont="1" applyAlignment="1" applyProtection="1">
      <alignment horizontal="center" vertical="center"/>
      <protection locked="0"/>
    </xf>
    <xf numFmtId="0" fontId="11" fillId="0" borderId="0" xfId="0" applyFont="1" applyAlignment="1" applyProtection="1">
      <alignment vertical="top"/>
      <protection locked="0"/>
    </xf>
    <xf numFmtId="0" fontId="11" fillId="0" borderId="0" xfId="0" applyFont="1" applyAlignment="1" applyProtection="1">
      <alignment horizontal="left" vertical="center"/>
      <protection locked="0"/>
    </xf>
    <xf numFmtId="0" fontId="68" fillId="0" borderId="0" xfId="2" applyFont="1" applyAlignment="1" applyProtection="1">
      <alignment horizontal="left" vertical="center"/>
      <protection locked="0"/>
    </xf>
    <xf numFmtId="0" fontId="61" fillId="0" borderId="0" xfId="2" applyFont="1" applyAlignment="1" applyProtection="1">
      <alignment horizontal="centerContinuous" vertical="center"/>
      <protection locked="0"/>
    </xf>
    <xf numFmtId="0" fontId="11" fillId="0" borderId="0" xfId="0" applyFont="1" applyProtection="1">
      <protection locked="0"/>
    </xf>
    <xf numFmtId="0" fontId="46" fillId="0" borderId="0" xfId="0" applyFont="1" applyAlignment="1" applyProtection="1">
      <alignment horizontal="centerContinuous"/>
      <protection locked="0"/>
    </xf>
    <xf numFmtId="0" fontId="86" fillId="0" borderId="0" xfId="0" applyFont="1" applyProtection="1">
      <protection locked="0"/>
    </xf>
    <xf numFmtId="0" fontId="15" fillId="0" borderId="41" xfId="0" applyFont="1" applyBorder="1" applyAlignment="1" applyProtection="1">
      <alignment horizontal="left"/>
      <protection locked="0"/>
    </xf>
    <xf numFmtId="0" fontId="11" fillId="0" borderId="4" xfId="0" applyFont="1" applyBorder="1" applyProtection="1">
      <protection locked="0"/>
    </xf>
    <xf numFmtId="0" fontId="15" fillId="0" borderId="41" xfId="0" applyFont="1" applyBorder="1" applyProtection="1">
      <protection locked="0"/>
    </xf>
    <xf numFmtId="0" fontId="10" fillId="0" borderId="41" xfId="0" applyFont="1" applyBorder="1" applyAlignment="1" applyProtection="1">
      <alignment horizontal="left"/>
      <protection locked="0"/>
    </xf>
    <xf numFmtId="0" fontId="71" fillId="0" borderId="4" xfId="0" applyFont="1" applyBorder="1" applyProtection="1">
      <protection locked="0"/>
    </xf>
    <xf numFmtId="0" fontId="87" fillId="0" borderId="0" xfId="0" applyFont="1" applyAlignment="1" applyProtection="1">
      <alignment horizontal="right"/>
      <protection locked="0"/>
    </xf>
    <xf numFmtId="0" fontId="72" fillId="0" borderId="0" xfId="0" applyFont="1" applyAlignment="1" applyProtection="1">
      <alignment horizontal="right"/>
      <protection locked="0"/>
    </xf>
    <xf numFmtId="0" fontId="11" fillId="0" borderId="4" xfId="0" applyFont="1" applyBorder="1" applyAlignment="1" applyProtection="1">
      <alignment horizontal="center"/>
      <protection locked="0"/>
    </xf>
    <xf numFmtId="0" fontId="19" fillId="0" borderId="0" xfId="0" applyFont="1" applyProtection="1">
      <protection locked="0"/>
    </xf>
    <xf numFmtId="0" fontId="17" fillId="0" borderId="0" xfId="0" applyFont="1" applyProtection="1">
      <protection locked="0"/>
    </xf>
    <xf numFmtId="0" fontId="5" fillId="0" borderId="0" xfId="0" applyFont="1" applyProtection="1">
      <protection locked="0"/>
    </xf>
    <xf numFmtId="0" fontId="3" fillId="0" borderId="0" xfId="0" applyFont="1" applyProtection="1">
      <protection locked="0"/>
    </xf>
    <xf numFmtId="0" fontId="57" fillId="0" borderId="0" xfId="2" applyFont="1" applyProtection="1">
      <protection locked="0"/>
    </xf>
    <xf numFmtId="0" fontId="32" fillId="0" borderId="0" xfId="0" applyFont="1" applyAlignment="1" applyProtection="1">
      <alignment horizontal="centerContinuous" vertical="center"/>
      <protection locked="0"/>
    </xf>
    <xf numFmtId="0" fontId="3" fillId="0" borderId="0" xfId="0" applyFont="1" applyAlignment="1" applyProtection="1">
      <alignment horizontal="centerContinuous"/>
      <protection locked="0"/>
    </xf>
    <xf numFmtId="0" fontId="33" fillId="0" borderId="0" xfId="0" applyFont="1" applyAlignment="1" applyProtection="1">
      <alignment horizontal="centerContinuous" vertical="center"/>
      <protection locked="0"/>
    </xf>
    <xf numFmtId="0" fontId="3" fillId="0" borderId="0" xfId="0" applyFont="1" applyAlignment="1" applyProtection="1">
      <alignment horizontal="centerContinuous" vertical="center"/>
      <protection locked="0"/>
    </xf>
    <xf numFmtId="0" fontId="3" fillId="0" borderId="43" xfId="0" applyFont="1" applyBorder="1" applyProtection="1">
      <protection locked="0"/>
    </xf>
    <xf numFmtId="0" fontId="12" fillId="0" borderId="0" xfId="0" applyFont="1" applyAlignment="1" applyProtection="1">
      <alignment horizontal="center"/>
      <protection locked="0"/>
    </xf>
    <xf numFmtId="0" fontId="6" fillId="0" borderId="0" xfId="0" applyFont="1" applyAlignment="1" applyProtection="1">
      <alignment vertical="center"/>
      <protection locked="0"/>
    </xf>
    <xf numFmtId="0" fontId="3" fillId="0" borderId="0" xfId="0" applyFont="1" applyAlignment="1" applyProtection="1">
      <alignment horizontal="right"/>
      <protection locked="0"/>
    </xf>
    <xf numFmtId="0" fontId="6" fillId="0" borderId="0" xfId="0" applyFont="1" applyAlignment="1" applyProtection="1">
      <alignment horizontal="right"/>
      <protection locked="0"/>
    </xf>
    <xf numFmtId="0" fontId="8" fillId="0" borderId="0" xfId="0" applyFont="1" applyAlignment="1" applyProtection="1">
      <alignment horizontal="left"/>
      <protection locked="0"/>
    </xf>
    <xf numFmtId="0" fontId="53" fillId="0" borderId="0" xfId="0" applyFont="1" applyProtection="1">
      <protection locked="0"/>
    </xf>
    <xf numFmtId="0" fontId="12" fillId="0" borderId="0" xfId="0" applyFont="1" applyProtection="1">
      <protection locked="0"/>
    </xf>
    <xf numFmtId="0" fontId="3" fillId="0" borderId="44" xfId="0" applyFont="1" applyBorder="1" applyAlignment="1" applyProtection="1">
      <alignment horizontal="center" vertical="center"/>
      <protection locked="0"/>
    </xf>
    <xf numFmtId="0" fontId="3" fillId="0" borderId="44" xfId="0" applyFont="1" applyBorder="1" applyProtection="1">
      <protection locked="0"/>
    </xf>
    <xf numFmtId="0" fontId="54" fillId="0" borderId="0" xfId="0" applyFont="1" applyProtection="1">
      <protection locked="0"/>
    </xf>
    <xf numFmtId="0" fontId="3" fillId="0" borderId="0" xfId="0" applyFont="1" applyAlignment="1" applyProtection="1">
      <alignment horizontal="left" vertical="center" indent="2"/>
      <protection locked="0"/>
    </xf>
    <xf numFmtId="0" fontId="7" fillId="0" borderId="0" xfId="0" applyFont="1" applyAlignment="1" applyProtection="1">
      <alignment horizontal="left" vertical="center" indent="2"/>
      <protection locked="0"/>
    </xf>
    <xf numFmtId="0" fontId="6" fillId="0" borderId="0" xfId="0" applyFont="1" applyAlignment="1" applyProtection="1">
      <alignment horizontal="right" vertical="center"/>
      <protection locked="0"/>
    </xf>
    <xf numFmtId="0" fontId="8" fillId="0" borderId="0" xfId="0" applyFont="1" applyProtection="1">
      <protection locked="0"/>
    </xf>
    <xf numFmtId="0" fontId="3" fillId="0" borderId="0" xfId="0" applyFont="1" applyAlignment="1" applyProtection="1">
      <alignment horizontal="left" vertical="center" indent="5"/>
      <protection locked="0"/>
    </xf>
    <xf numFmtId="14" fontId="55" fillId="0" borderId="0" xfId="0" applyNumberFormat="1" applyFont="1" applyAlignment="1" applyProtection="1">
      <alignment vertical="center"/>
      <protection locked="0"/>
    </xf>
    <xf numFmtId="0" fontId="55" fillId="0" borderId="0" xfId="0" applyFont="1" applyAlignment="1" applyProtection="1">
      <alignment vertical="center"/>
      <protection locked="0"/>
    </xf>
    <xf numFmtId="14" fontId="3" fillId="0" borderId="0" xfId="0" applyNumberFormat="1" applyFont="1" applyAlignment="1" applyProtection="1">
      <alignment horizontal="center" vertical="center" wrapText="1"/>
      <protection locked="0"/>
    </xf>
    <xf numFmtId="0" fontId="3" fillId="0" borderId="0" xfId="0" applyFont="1" applyAlignment="1" applyProtection="1">
      <alignment vertical="center"/>
      <protection locked="0"/>
    </xf>
    <xf numFmtId="0" fontId="3" fillId="0" borderId="0" xfId="0" applyFont="1" applyAlignment="1" applyProtection="1">
      <alignment horizontal="right" vertical="center"/>
      <protection locked="0"/>
    </xf>
    <xf numFmtId="0" fontId="3" fillId="0" borderId="0" xfId="0" applyFont="1" applyAlignment="1" applyProtection="1">
      <alignment horizontal="left" vertical="center" indent="1"/>
      <protection locked="0"/>
    </xf>
    <xf numFmtId="0" fontId="6" fillId="0" borderId="2" xfId="0" applyFont="1" applyBorder="1" applyAlignment="1" applyProtection="1">
      <alignment horizontal="center" vertical="center" wrapText="1"/>
      <protection locked="0"/>
    </xf>
    <xf numFmtId="0" fontId="3" fillId="0" borderId="2" xfId="0" applyFont="1" applyBorder="1" applyAlignment="1" applyProtection="1">
      <alignment horizontal="center" vertical="center" wrapText="1"/>
      <protection locked="0"/>
    </xf>
    <xf numFmtId="165" fontId="3" fillId="0" borderId="0" xfId="0" applyNumberFormat="1" applyFont="1" applyProtection="1">
      <protection locked="0"/>
    </xf>
    <xf numFmtId="0" fontId="30" fillId="0" borderId="0" xfId="2" applyFont="1" applyProtection="1">
      <protection locked="0"/>
    </xf>
    <xf numFmtId="0" fontId="28" fillId="0" borderId="0" xfId="0" applyFont="1" applyAlignment="1" applyProtection="1">
      <alignment horizontal="center"/>
      <protection locked="0"/>
    </xf>
    <xf numFmtId="0" fontId="11" fillId="0" borderId="0" xfId="0" applyFont="1" applyAlignment="1" applyProtection="1">
      <alignment vertical="center" wrapText="1"/>
      <protection locked="0"/>
    </xf>
    <xf numFmtId="0" fontId="5" fillId="3" borderId="2" xfId="0" applyFont="1" applyFill="1" applyBorder="1" applyAlignment="1" applyProtection="1">
      <alignment horizontal="center" vertical="center" wrapText="1"/>
      <protection locked="0"/>
    </xf>
    <xf numFmtId="0" fontId="5" fillId="0" borderId="2" xfId="0" applyFont="1" applyBorder="1" applyAlignment="1" applyProtection="1">
      <alignment horizontal="left" vertical="center" wrapText="1" indent="1"/>
      <protection locked="0"/>
    </xf>
    <xf numFmtId="8" fontId="4" fillId="0" borderId="2" xfId="0" applyNumberFormat="1" applyFont="1" applyBorder="1" applyAlignment="1" applyProtection="1">
      <alignment horizontal="center" vertical="center" wrapText="1"/>
      <protection locked="0"/>
    </xf>
    <xf numFmtId="0" fontId="4" fillId="0" borderId="2" xfId="0" applyFont="1" applyBorder="1" applyAlignment="1" applyProtection="1">
      <alignment horizontal="center" vertical="center" wrapText="1"/>
      <protection locked="0"/>
    </xf>
    <xf numFmtId="0" fontId="4" fillId="0" borderId="2" xfId="0" applyFont="1" applyBorder="1" applyAlignment="1" applyProtection="1">
      <alignment horizontal="left" vertical="center" wrapText="1" indent="1"/>
      <protection locked="0"/>
    </xf>
    <xf numFmtId="0" fontId="17" fillId="0" borderId="0" xfId="0" applyFont="1"/>
    <xf numFmtId="0" fontId="3" fillId="0" borderId="0" xfId="0" applyFont="1" applyAlignment="1" applyProtection="1">
      <alignment horizontal="justify" vertical="center" wrapText="1"/>
      <protection locked="0"/>
    </xf>
    <xf numFmtId="0" fontId="3" fillId="0" borderId="0" xfId="0" applyFont="1" applyAlignment="1" applyProtection="1">
      <alignment horizontal="left" vertical="center"/>
      <protection locked="0"/>
    </xf>
    <xf numFmtId="0" fontId="6" fillId="0" borderId="0" xfId="0" applyFont="1" applyAlignment="1" applyProtection="1">
      <alignment horizontal="left" vertical="center"/>
      <protection locked="0"/>
    </xf>
    <xf numFmtId="0" fontId="3" fillId="0" borderId="0" xfId="0" applyFont="1" applyAlignment="1" applyProtection="1">
      <alignment horizontal="justify" vertical="center"/>
      <protection locked="0"/>
    </xf>
    <xf numFmtId="0" fontId="3" fillId="0" borderId="0" xfId="0" quotePrefix="1" applyFont="1" applyAlignment="1" applyProtection="1">
      <alignment horizontal="left" vertical="center"/>
      <protection locked="0"/>
    </xf>
    <xf numFmtId="1" fontId="3" fillId="0" borderId="0" xfId="0" applyNumberFormat="1" applyFont="1" applyAlignment="1" applyProtection="1">
      <alignment horizontal="left" vertical="center" wrapText="1"/>
      <protection locked="0"/>
    </xf>
    <xf numFmtId="0" fontId="89" fillId="0" borderId="0" xfId="0" applyFont="1" applyAlignment="1" applyProtection="1">
      <alignment horizontal="left" vertical="center"/>
      <protection locked="0"/>
    </xf>
    <xf numFmtId="0" fontId="4" fillId="3" borderId="11" xfId="0" applyFont="1" applyFill="1" applyBorder="1" applyAlignment="1" applyProtection="1">
      <alignment horizontal="left" wrapText="1" indent="1"/>
      <protection locked="0"/>
    </xf>
    <xf numFmtId="0" fontId="4" fillId="3" borderId="0" xfId="0" applyFont="1" applyFill="1" applyAlignment="1" applyProtection="1">
      <alignment horizontal="left" wrapText="1" indent="1"/>
      <protection locked="0"/>
    </xf>
    <xf numFmtId="0" fontId="4" fillId="24" borderId="65" xfId="0" applyFont="1" applyFill="1" applyBorder="1"/>
    <xf numFmtId="166" fontId="13" fillId="10" borderId="15" xfId="0" applyNumberFormat="1" applyFont="1" applyFill="1" applyBorder="1" applyAlignment="1" applyProtection="1">
      <alignment horizontal="right" indent="1"/>
      <protection locked="0"/>
    </xf>
    <xf numFmtId="0" fontId="10" fillId="11" borderId="0" xfId="3" applyNumberFormat="1" applyFont="1" applyFill="1" applyBorder="1" applyAlignment="1" applyProtection="1">
      <alignment horizontal="right" indent="1"/>
      <protection locked="0"/>
    </xf>
    <xf numFmtId="166" fontId="10" fillId="10" borderId="15" xfId="0" applyNumberFormat="1" applyFont="1" applyFill="1" applyBorder="1" applyAlignment="1">
      <alignment horizontal="right" indent="1"/>
    </xf>
    <xf numFmtId="166" fontId="45" fillId="10" borderId="15" xfId="0" applyNumberFormat="1" applyFont="1" applyFill="1" applyBorder="1" applyAlignment="1">
      <alignment horizontal="right" indent="1"/>
    </xf>
    <xf numFmtId="169" fontId="11" fillId="0" borderId="0" xfId="0" applyNumberFormat="1" applyFont="1" applyAlignment="1">
      <alignment horizontal="center"/>
    </xf>
    <xf numFmtId="0" fontId="91" fillId="0" borderId="0" xfId="0" applyFont="1" applyProtection="1">
      <protection locked="0"/>
    </xf>
    <xf numFmtId="0" fontId="68" fillId="0" borderId="51" xfId="0" applyFont="1" applyBorder="1" applyAlignment="1">
      <alignment horizontal="center" vertical="center" wrapText="1"/>
    </xf>
    <xf numFmtId="0" fontId="68" fillId="0" borderId="54" xfId="0" applyFont="1" applyBorder="1" applyAlignment="1">
      <alignment horizontal="center" vertical="center" wrapText="1"/>
    </xf>
    <xf numFmtId="0" fontId="68" fillId="0" borderId="48" xfId="0" applyFont="1" applyBorder="1" applyAlignment="1">
      <alignment horizontal="center" vertical="center" wrapText="1"/>
    </xf>
    <xf numFmtId="0" fontId="59" fillId="0" borderId="0" xfId="2" applyFont="1" applyAlignment="1" applyProtection="1">
      <alignment horizontal="center" vertical="top" wrapText="1"/>
    </xf>
    <xf numFmtId="167" fontId="60" fillId="0" borderId="0" xfId="0" applyNumberFormat="1" applyFont="1" applyAlignment="1" applyProtection="1">
      <alignment horizontal="right"/>
      <protection locked="0"/>
    </xf>
    <xf numFmtId="167" fontId="51" fillId="0" borderId="0" xfId="0" applyNumberFormat="1" applyFont="1" applyAlignment="1" applyProtection="1">
      <alignment horizontal="center" vertical="center"/>
      <protection locked="0"/>
    </xf>
    <xf numFmtId="0" fontId="26" fillId="18" borderId="0" xfId="0" applyFont="1" applyFill="1" applyAlignment="1" applyProtection="1">
      <alignment horizontal="center" vertical="center"/>
      <protection locked="0"/>
    </xf>
    <xf numFmtId="0" fontId="35" fillId="0" borderId="0" xfId="0" applyFont="1" applyAlignment="1" applyProtection="1">
      <alignment horizontal="left" vertical="center" wrapText="1"/>
      <protection locked="0"/>
    </xf>
    <xf numFmtId="0" fontId="4" fillId="3" borderId="0" xfId="0" applyFont="1" applyFill="1" applyAlignment="1" applyProtection="1">
      <alignment horizontal="center" vertical="center" wrapText="1"/>
      <protection locked="0"/>
    </xf>
    <xf numFmtId="0" fontId="4" fillId="0" borderId="53" xfId="0" applyFont="1" applyBorder="1" applyAlignment="1" applyProtection="1">
      <alignment horizontal="center"/>
      <protection locked="0"/>
    </xf>
    <xf numFmtId="0" fontId="11" fillId="0" borderId="0" xfId="0" applyFont="1" applyAlignment="1">
      <alignment horizontal="left" wrapText="1"/>
    </xf>
    <xf numFmtId="0" fontId="4" fillId="0" borderId="0" xfId="0" applyFont="1" applyAlignment="1" applyProtection="1">
      <alignment horizontal="justify" vertical="top" wrapText="1"/>
      <protection locked="0"/>
    </xf>
    <xf numFmtId="0" fontId="42" fillId="10" borderId="16" xfId="0" applyFont="1" applyFill="1" applyBorder="1" applyAlignment="1" applyProtection="1">
      <alignment horizontal="right" vertical="center" indent="1"/>
      <protection locked="0"/>
    </xf>
    <xf numFmtId="0" fontId="42" fillId="10" borderId="16" xfId="0" applyFont="1" applyFill="1" applyBorder="1" applyAlignment="1" applyProtection="1">
      <alignment vertical="center"/>
      <protection locked="0"/>
    </xf>
    <xf numFmtId="0" fontId="42" fillId="10" borderId="20" xfId="0" applyFont="1" applyFill="1" applyBorder="1" applyAlignment="1" applyProtection="1">
      <alignment vertical="center"/>
      <protection locked="0"/>
    </xf>
    <xf numFmtId="0" fontId="4" fillId="0" borderId="0" xfId="0" applyFont="1" applyAlignment="1" applyProtection="1">
      <alignment horizontal="left" vertical="top" wrapText="1"/>
      <protection locked="0"/>
    </xf>
    <xf numFmtId="0" fontId="4" fillId="0" borderId="0" xfId="0" applyFont="1" applyAlignment="1" applyProtection="1">
      <alignment horizontal="left" vertical="top" wrapText="1" indent="1"/>
      <protection locked="0"/>
    </xf>
    <xf numFmtId="0" fontId="40" fillId="9" borderId="5" xfId="0" applyFont="1" applyFill="1" applyBorder="1" applyAlignment="1" applyProtection="1">
      <alignment horizontal="center" vertical="top"/>
      <protection locked="0"/>
    </xf>
    <xf numFmtId="0" fontId="40" fillId="9" borderId="7" xfId="0" applyFont="1" applyFill="1" applyBorder="1" applyAlignment="1" applyProtection="1">
      <alignment horizontal="center" vertical="top"/>
      <protection locked="0"/>
    </xf>
    <xf numFmtId="0" fontId="40" fillId="9" borderId="6" xfId="0" applyFont="1" applyFill="1" applyBorder="1" applyAlignment="1" applyProtection="1">
      <alignment horizontal="center" vertical="top"/>
      <protection locked="0"/>
    </xf>
    <xf numFmtId="0" fontId="4" fillId="0" borderId="0" xfId="0" applyFont="1" applyAlignment="1" applyProtection="1">
      <alignment horizontal="left" wrapText="1"/>
      <protection locked="0"/>
    </xf>
    <xf numFmtId="0" fontId="4" fillId="0" borderId="10" xfId="0" applyFont="1" applyBorder="1" applyAlignment="1" applyProtection="1">
      <alignment horizontal="left" wrapText="1"/>
      <protection locked="0"/>
    </xf>
    <xf numFmtId="0" fontId="4" fillId="0" borderId="0" xfId="0" applyFont="1" applyAlignment="1" applyProtection="1">
      <alignment horizontal="left" vertical="top" wrapText="1" indent="2"/>
      <protection locked="0"/>
    </xf>
    <xf numFmtId="0" fontId="4" fillId="0" borderId="10" xfId="0" applyFont="1" applyBorder="1" applyAlignment="1" applyProtection="1">
      <alignment horizontal="left" vertical="top" wrapText="1" indent="2"/>
      <protection locked="0"/>
    </xf>
    <xf numFmtId="0" fontId="5" fillId="0" borderId="11" xfId="0" applyFont="1" applyBorder="1" applyAlignment="1" applyProtection="1">
      <alignment horizontal="left" indent="1"/>
      <protection locked="0"/>
    </xf>
    <xf numFmtId="0" fontId="5" fillId="0" borderId="0" xfId="0" applyFont="1" applyAlignment="1" applyProtection="1">
      <alignment horizontal="left" indent="1"/>
      <protection locked="0"/>
    </xf>
    <xf numFmtId="0" fontId="40" fillId="2" borderId="11" xfId="0" applyFont="1" applyFill="1" applyBorder="1" applyAlignment="1" applyProtection="1">
      <alignment horizontal="center" vertical="center"/>
      <protection locked="0"/>
    </xf>
    <xf numFmtId="0" fontId="40" fillId="2" borderId="0" xfId="0" applyFont="1" applyFill="1" applyAlignment="1" applyProtection="1">
      <alignment horizontal="center" vertical="center"/>
      <protection locked="0"/>
    </xf>
    <xf numFmtId="0" fontId="40" fillId="2" borderId="10" xfId="0" applyFont="1" applyFill="1" applyBorder="1" applyAlignment="1" applyProtection="1">
      <alignment horizontal="center" vertical="center"/>
      <protection locked="0"/>
    </xf>
    <xf numFmtId="0" fontId="41" fillId="2" borderId="11" xfId="0" applyFont="1" applyFill="1" applyBorder="1" applyAlignment="1" applyProtection="1">
      <alignment horizontal="center" vertical="center"/>
      <protection locked="0"/>
    </xf>
    <xf numFmtId="0" fontId="41" fillId="2" borderId="0" xfId="0" applyFont="1" applyFill="1" applyAlignment="1" applyProtection="1">
      <alignment horizontal="center" vertical="center"/>
      <protection locked="0"/>
    </xf>
    <xf numFmtId="0" fontId="41" fillId="2" borderId="10" xfId="0" applyFont="1" applyFill="1" applyBorder="1" applyAlignment="1" applyProtection="1">
      <alignment horizontal="center" vertical="center"/>
      <protection locked="0"/>
    </xf>
    <xf numFmtId="0" fontId="4" fillId="0" borderId="11" xfId="0" applyFont="1" applyBorder="1" applyAlignment="1" applyProtection="1">
      <alignment horizontal="left"/>
      <protection locked="0"/>
    </xf>
    <xf numFmtId="0" fontId="4" fillId="0" borderId="0" xfId="0" applyFont="1" applyAlignment="1" applyProtection="1">
      <alignment horizontal="left"/>
      <protection locked="0"/>
    </xf>
    <xf numFmtId="0" fontId="4" fillId="0" borderId="10" xfId="0" applyFont="1" applyBorder="1" applyAlignment="1" applyProtection="1">
      <alignment horizontal="left"/>
      <protection locked="0"/>
    </xf>
    <xf numFmtId="0" fontId="40" fillId="9" borderId="0" xfId="0" applyFont="1" applyFill="1" applyAlignment="1" applyProtection="1">
      <alignment horizontal="center" vertical="top"/>
      <protection locked="0"/>
    </xf>
    <xf numFmtId="0" fontId="5" fillId="0" borderId="0" xfId="0" applyFont="1" applyAlignment="1" applyProtection="1">
      <alignment horizontal="left" wrapText="1" indent="1"/>
      <protection locked="0"/>
    </xf>
    <xf numFmtId="0" fontId="4" fillId="0" borderId="10" xfId="0" applyFont="1" applyBorder="1" applyAlignment="1" applyProtection="1">
      <alignment horizontal="left" vertical="top" wrapText="1"/>
      <protection locked="0"/>
    </xf>
    <xf numFmtId="0" fontId="4" fillId="0" borderId="11" xfId="0" applyFont="1" applyBorder="1" applyAlignment="1" applyProtection="1">
      <alignment horizontal="left" wrapText="1" indent="2"/>
      <protection locked="0"/>
    </xf>
    <xf numFmtId="0" fontId="4" fillId="0" borderId="0" xfId="0" applyFont="1" applyAlignment="1" applyProtection="1">
      <alignment horizontal="left" wrapText="1" indent="2"/>
      <protection locked="0"/>
    </xf>
    <xf numFmtId="0" fontId="4" fillId="0" borderId="10" xfId="0" applyFont="1" applyBorder="1" applyAlignment="1" applyProtection="1">
      <alignment horizontal="left" wrapText="1" indent="2"/>
      <protection locked="0"/>
    </xf>
    <xf numFmtId="0" fontId="4" fillId="0" borderId="11" xfId="0" applyFont="1" applyBorder="1" applyAlignment="1" applyProtection="1">
      <alignment horizontal="left" vertical="top" wrapText="1" indent="2"/>
      <protection locked="0"/>
    </xf>
    <xf numFmtId="0" fontId="19" fillId="0" borderId="0" xfId="0" applyFont="1" applyAlignment="1" applyProtection="1">
      <alignment horizontal="center" vertical="center"/>
      <protection locked="0"/>
    </xf>
    <xf numFmtId="0" fontId="19" fillId="0" borderId="10" xfId="0" applyFont="1" applyBorder="1" applyAlignment="1" applyProtection="1">
      <alignment horizontal="center" vertical="center"/>
      <protection locked="0"/>
    </xf>
    <xf numFmtId="0" fontId="4" fillId="0" borderId="0" xfId="0" applyFont="1" applyAlignment="1" applyProtection="1">
      <alignment horizontal="left" vertical="center" wrapText="1"/>
      <protection locked="0"/>
    </xf>
    <xf numFmtId="0" fontId="4" fillId="0" borderId="10" xfId="0" applyFont="1" applyBorder="1" applyAlignment="1" applyProtection="1">
      <alignment horizontal="left" vertical="center" wrapText="1"/>
      <protection locked="0"/>
    </xf>
    <xf numFmtId="0" fontId="49" fillId="9" borderId="23" xfId="0" applyFont="1" applyFill="1" applyBorder="1" applyAlignment="1" applyProtection="1">
      <alignment horizontal="center" vertical="center" wrapText="1"/>
      <protection locked="0"/>
    </xf>
    <xf numFmtId="0" fontId="49" fillId="9" borderId="0" xfId="0" applyFont="1" applyFill="1" applyAlignment="1" applyProtection="1">
      <alignment horizontal="center" vertical="center" wrapText="1"/>
      <protection locked="0"/>
    </xf>
    <xf numFmtId="0" fontId="43" fillId="3" borderId="0" xfId="0" applyFont="1" applyFill="1" applyAlignment="1" applyProtection="1">
      <alignment horizontal="center" vertical="center"/>
      <protection locked="0"/>
    </xf>
    <xf numFmtId="0" fontId="4" fillId="10" borderId="20" xfId="0" applyFont="1" applyFill="1" applyBorder="1" applyAlignment="1" applyProtection="1">
      <alignment horizontal="left" indent="1"/>
      <protection locked="0"/>
    </xf>
    <xf numFmtId="0" fontId="4" fillId="10" borderId="15" xfId="0" applyFont="1" applyFill="1" applyBorder="1" applyAlignment="1" applyProtection="1">
      <alignment horizontal="left" indent="1"/>
      <protection locked="0"/>
    </xf>
    <xf numFmtId="0" fontId="10" fillId="0" borderId="16" xfId="0" applyFont="1" applyBorder="1" applyAlignment="1" applyProtection="1">
      <alignment horizontal="right" indent="1"/>
      <protection locked="0"/>
    </xf>
    <xf numFmtId="0" fontId="10" fillId="0" borderId="24" xfId="0" applyFont="1" applyBorder="1" applyAlignment="1" applyProtection="1">
      <alignment horizontal="right" indent="1"/>
      <protection locked="0"/>
    </xf>
    <xf numFmtId="0" fontId="4" fillId="4" borderId="22" xfId="0" applyFont="1" applyFill="1" applyBorder="1" applyAlignment="1" applyProtection="1">
      <alignment horizontal="left" indent="1"/>
      <protection locked="0"/>
    </xf>
    <xf numFmtId="0" fontId="4" fillId="4" borderId="21" xfId="0" applyFont="1" applyFill="1" applyBorder="1" applyAlignment="1" applyProtection="1">
      <alignment horizontal="left" indent="1"/>
      <protection locked="0"/>
    </xf>
    <xf numFmtId="0" fontId="4" fillId="4" borderId="63" xfId="0" applyFont="1" applyFill="1" applyBorder="1" applyAlignment="1" applyProtection="1">
      <alignment horizontal="left" indent="1"/>
      <protection locked="0"/>
    </xf>
    <xf numFmtId="0" fontId="10" fillId="0" borderId="17" xfId="0" applyFont="1" applyBorder="1" applyAlignment="1" applyProtection="1">
      <alignment horizontal="right" indent="1"/>
      <protection locked="0"/>
    </xf>
    <xf numFmtId="0" fontId="10" fillId="0" borderId="20" xfId="0" applyFont="1" applyBorder="1" applyAlignment="1" applyProtection="1">
      <alignment horizontal="right" indent="1"/>
      <protection locked="0"/>
    </xf>
    <xf numFmtId="0" fontId="19" fillId="13" borderId="14" xfId="0" applyFont="1" applyFill="1" applyBorder="1" applyAlignment="1" applyProtection="1">
      <alignment horizontal="center" vertical="center"/>
      <protection locked="0"/>
    </xf>
    <xf numFmtId="0" fontId="19" fillId="13" borderId="13" xfId="0" applyFont="1" applyFill="1" applyBorder="1" applyAlignment="1" applyProtection="1">
      <alignment horizontal="center" vertical="center"/>
      <protection locked="0"/>
    </xf>
    <xf numFmtId="0" fontId="19" fillId="13" borderId="12" xfId="0" applyFont="1" applyFill="1" applyBorder="1" applyAlignment="1" applyProtection="1">
      <alignment horizontal="center" vertical="center"/>
      <protection locked="0"/>
    </xf>
    <xf numFmtId="0" fontId="19" fillId="13" borderId="11" xfId="0" applyFont="1" applyFill="1" applyBorder="1" applyAlignment="1" applyProtection="1">
      <alignment horizontal="center" vertical="center"/>
      <protection locked="0"/>
    </xf>
    <xf numFmtId="0" fontId="19" fillId="13" borderId="0" xfId="0" applyFont="1" applyFill="1" applyAlignment="1" applyProtection="1">
      <alignment horizontal="center" vertical="center"/>
      <protection locked="0"/>
    </xf>
    <xf numFmtId="0" fontId="19" fillId="13" borderId="10" xfId="0" applyFont="1" applyFill="1" applyBorder="1" applyAlignment="1" applyProtection="1">
      <alignment horizontal="center" vertical="center"/>
      <protection locked="0"/>
    </xf>
    <xf numFmtId="0" fontId="19" fillId="13" borderId="9" xfId="0" applyFont="1" applyFill="1" applyBorder="1" applyAlignment="1" applyProtection="1">
      <alignment horizontal="center" vertical="center"/>
      <protection locked="0"/>
    </xf>
    <xf numFmtId="0" fontId="19" fillId="13" borderId="1" xfId="0" applyFont="1" applyFill="1" applyBorder="1" applyAlignment="1" applyProtection="1">
      <alignment horizontal="center" vertical="center"/>
      <protection locked="0"/>
    </xf>
    <xf numFmtId="0" fontId="19" fillId="13" borderId="8" xfId="0" applyFont="1" applyFill="1" applyBorder="1" applyAlignment="1" applyProtection="1">
      <alignment horizontal="center" vertical="center"/>
      <protection locked="0"/>
    </xf>
    <xf numFmtId="0" fontId="17" fillId="10" borderId="16" xfId="0" applyFont="1" applyFill="1" applyBorder="1" applyAlignment="1" applyProtection="1">
      <alignment horizontal="left" indent="1"/>
      <protection locked="0"/>
    </xf>
    <xf numFmtId="0" fontId="17" fillId="10" borderId="20" xfId="0" applyFont="1" applyFill="1" applyBorder="1" applyAlignment="1" applyProtection="1">
      <alignment horizontal="left" indent="1"/>
      <protection locked="0"/>
    </xf>
    <xf numFmtId="0" fontId="19" fillId="9" borderId="18" xfId="0" applyFont="1" applyFill="1" applyBorder="1" applyAlignment="1" applyProtection="1">
      <alignment horizontal="center" vertical="center" wrapText="1"/>
      <protection locked="0"/>
    </xf>
    <xf numFmtId="0" fontId="19" fillId="9" borderId="19" xfId="0" applyFont="1" applyFill="1" applyBorder="1" applyAlignment="1" applyProtection="1">
      <alignment horizontal="center" vertical="center" wrapText="1"/>
      <protection locked="0"/>
    </xf>
    <xf numFmtId="166" fontId="46" fillId="10" borderId="18" xfId="0" applyNumberFormat="1" applyFont="1" applyFill="1" applyBorder="1" applyAlignment="1" applyProtection="1">
      <alignment horizontal="center" vertical="center"/>
      <protection locked="0"/>
    </xf>
    <xf numFmtId="166" fontId="46" fillId="10" borderId="0" xfId="0" applyNumberFormat="1" applyFont="1" applyFill="1" applyAlignment="1" applyProtection="1">
      <alignment horizontal="center" vertical="center"/>
      <protection locked="0"/>
    </xf>
    <xf numFmtId="0" fontId="19" fillId="12" borderId="5" xfId="0" applyFont="1" applyFill="1" applyBorder="1" applyAlignment="1" applyProtection="1">
      <alignment horizontal="center" vertical="center"/>
      <protection locked="0"/>
    </xf>
    <xf numFmtId="0" fontId="19" fillId="12" borderId="7" xfId="0" applyFont="1" applyFill="1" applyBorder="1" applyAlignment="1" applyProtection="1">
      <alignment horizontal="center" vertical="center"/>
      <protection locked="0"/>
    </xf>
    <xf numFmtId="0" fontId="19" fillId="12" borderId="11" xfId="0" applyFont="1" applyFill="1" applyBorder="1" applyAlignment="1" applyProtection="1">
      <alignment horizontal="center" vertical="center"/>
      <protection locked="0"/>
    </xf>
    <xf numFmtId="0" fontId="19" fillId="12" borderId="0" xfId="0" applyFont="1" applyFill="1" applyAlignment="1" applyProtection="1">
      <alignment horizontal="center" vertical="center"/>
      <protection locked="0"/>
    </xf>
    <xf numFmtId="0" fontId="19" fillId="12" borderId="9" xfId="0" applyFont="1" applyFill="1" applyBorder="1" applyAlignment="1" applyProtection="1">
      <alignment horizontal="center" vertical="center"/>
      <protection locked="0"/>
    </xf>
    <xf numFmtId="0" fontId="19" fillId="12" borderId="1" xfId="0" applyFont="1" applyFill="1" applyBorder="1" applyAlignment="1" applyProtection="1">
      <alignment horizontal="center" vertical="center"/>
      <protection locked="0"/>
    </xf>
    <xf numFmtId="0" fontId="19" fillId="5" borderId="5" xfId="0" applyFont="1" applyFill="1" applyBorder="1" applyAlignment="1" applyProtection="1">
      <alignment horizontal="center" vertical="center" wrapText="1"/>
      <protection locked="0"/>
    </xf>
    <xf numFmtId="0" fontId="19" fillId="5" borderId="7" xfId="0" applyFont="1" applyFill="1" applyBorder="1" applyAlignment="1" applyProtection="1">
      <alignment horizontal="center" vertical="center" wrapText="1"/>
      <protection locked="0"/>
    </xf>
    <xf numFmtId="0" fontId="19" fillId="5" borderId="6" xfId="0" applyFont="1" applyFill="1" applyBorder="1" applyAlignment="1" applyProtection="1">
      <alignment horizontal="center" vertical="center" wrapText="1"/>
      <protection locked="0"/>
    </xf>
    <xf numFmtId="0" fontId="19" fillId="5" borderId="11" xfId="0" applyFont="1" applyFill="1" applyBorder="1" applyAlignment="1" applyProtection="1">
      <alignment horizontal="center" vertical="center" wrapText="1"/>
      <protection locked="0"/>
    </xf>
    <xf numFmtId="0" fontId="19" fillId="5" borderId="0" xfId="0" applyFont="1" applyFill="1" applyAlignment="1" applyProtection="1">
      <alignment horizontal="center" vertical="center" wrapText="1"/>
      <protection locked="0"/>
    </xf>
    <xf numFmtId="0" fontId="19" fillId="5" borderId="10" xfId="0" applyFont="1" applyFill="1" applyBorder="1" applyAlignment="1" applyProtection="1">
      <alignment horizontal="center" vertical="center" wrapText="1"/>
      <protection locked="0"/>
    </xf>
    <xf numFmtId="0" fontId="19" fillId="5" borderId="9" xfId="0" applyFont="1" applyFill="1" applyBorder="1" applyAlignment="1" applyProtection="1">
      <alignment horizontal="center" vertical="center" wrapText="1"/>
      <protection locked="0"/>
    </xf>
    <xf numFmtId="0" fontId="19" fillId="5" borderId="1" xfId="0" applyFont="1" applyFill="1" applyBorder="1" applyAlignment="1" applyProtection="1">
      <alignment horizontal="center" vertical="center" wrapText="1"/>
      <protection locked="0"/>
    </xf>
    <xf numFmtId="0" fontId="19" fillId="5" borderId="8" xfId="0" applyFont="1" applyFill="1" applyBorder="1" applyAlignment="1" applyProtection="1">
      <alignment horizontal="center" vertical="center" wrapText="1"/>
      <protection locked="0"/>
    </xf>
    <xf numFmtId="0" fontId="4" fillId="6" borderId="15" xfId="0" applyFont="1" applyFill="1" applyBorder="1" applyAlignment="1" applyProtection="1">
      <alignment horizontal="left" indent="1"/>
      <protection locked="0"/>
    </xf>
    <xf numFmtId="0" fontId="4" fillId="6" borderId="17" xfId="0" applyFont="1" applyFill="1" applyBorder="1" applyAlignment="1" applyProtection="1">
      <alignment horizontal="left" indent="1"/>
      <protection locked="0"/>
    </xf>
    <xf numFmtId="0" fontId="4" fillId="6" borderId="16" xfId="0" applyFont="1" applyFill="1" applyBorder="1" applyAlignment="1" applyProtection="1">
      <alignment horizontal="left" indent="1"/>
      <protection locked="0"/>
    </xf>
    <xf numFmtId="0" fontId="4" fillId="6" borderId="20" xfId="0" applyFont="1" applyFill="1" applyBorder="1" applyAlignment="1" applyProtection="1">
      <alignment horizontal="left" indent="1"/>
      <protection locked="0"/>
    </xf>
    <xf numFmtId="0" fontId="10" fillId="0" borderId="17" xfId="0" applyFont="1" applyBorder="1" applyAlignment="1" applyProtection="1">
      <alignment horizontal="right" indent="2"/>
      <protection locked="0"/>
    </xf>
    <xf numFmtId="0" fontId="10" fillId="0" borderId="16" xfId="0" applyFont="1" applyBorder="1" applyAlignment="1" applyProtection="1">
      <alignment horizontal="right" indent="2"/>
      <protection locked="0"/>
    </xf>
    <xf numFmtId="0" fontId="47" fillId="0" borderId="0" xfId="0" applyFont="1" applyAlignment="1" applyProtection="1">
      <alignment horizontal="center" wrapText="1"/>
      <protection locked="0"/>
    </xf>
    <xf numFmtId="0" fontId="40" fillId="2" borderId="5" xfId="0" applyFont="1" applyFill="1" applyBorder="1" applyAlignment="1" applyProtection="1">
      <alignment horizontal="center" vertical="center"/>
      <protection locked="0"/>
    </xf>
    <xf numFmtId="0" fontId="40" fillId="2" borderId="7" xfId="0" applyFont="1" applyFill="1" applyBorder="1" applyAlignment="1" applyProtection="1">
      <alignment horizontal="center" vertical="center"/>
      <protection locked="0"/>
    </xf>
    <xf numFmtId="0" fontId="40" fillId="2" borderId="6" xfId="0" applyFont="1" applyFill="1" applyBorder="1" applyAlignment="1" applyProtection="1">
      <alignment horizontal="center" vertical="center"/>
      <protection locked="0"/>
    </xf>
    <xf numFmtId="0" fontId="4" fillId="4" borderId="17" xfId="0" applyFont="1" applyFill="1" applyBorder="1" applyAlignment="1" applyProtection="1">
      <alignment horizontal="left" indent="1"/>
      <protection locked="0"/>
    </xf>
    <xf numFmtId="0" fontId="4" fillId="4" borderId="16" xfId="0" applyFont="1" applyFill="1" applyBorder="1" applyAlignment="1" applyProtection="1">
      <alignment horizontal="left" indent="1"/>
      <protection locked="0"/>
    </xf>
    <xf numFmtId="0" fontId="4" fillId="4" borderId="20" xfId="0" applyFont="1" applyFill="1" applyBorder="1" applyAlignment="1" applyProtection="1">
      <alignment horizontal="left" indent="1"/>
      <protection locked="0"/>
    </xf>
    <xf numFmtId="0" fontId="10" fillId="4" borderId="17" xfId="0" applyFont="1" applyFill="1" applyBorder="1" applyAlignment="1" applyProtection="1">
      <alignment horizontal="left" indent="1"/>
      <protection locked="0"/>
    </xf>
    <xf numFmtId="0" fontId="10" fillId="4" borderId="16" xfId="0" applyFont="1" applyFill="1" applyBorder="1" applyAlignment="1" applyProtection="1">
      <alignment horizontal="left" indent="1"/>
      <protection locked="0"/>
    </xf>
    <xf numFmtId="0" fontId="10" fillId="4" borderId="20" xfId="0" applyFont="1" applyFill="1" applyBorder="1" applyAlignment="1" applyProtection="1">
      <alignment horizontal="left" indent="1"/>
      <protection locked="0"/>
    </xf>
    <xf numFmtId="0" fontId="4" fillId="4" borderId="17" xfId="0" applyFont="1" applyFill="1" applyBorder="1" applyAlignment="1" applyProtection="1">
      <alignment horizontal="left" wrapText="1" indent="1"/>
      <protection locked="0"/>
    </xf>
    <xf numFmtId="0" fontId="4" fillId="4" borderId="16" xfId="0" applyFont="1" applyFill="1" applyBorder="1" applyAlignment="1" applyProtection="1">
      <alignment horizontal="left" wrapText="1" indent="1"/>
      <protection locked="0"/>
    </xf>
    <xf numFmtId="0" fontId="4" fillId="4" borderId="20" xfId="0" applyFont="1" applyFill="1" applyBorder="1" applyAlignment="1" applyProtection="1">
      <alignment horizontal="left" wrapText="1" indent="1"/>
      <protection locked="0"/>
    </xf>
    <xf numFmtId="0" fontId="5" fillId="0" borderId="30" xfId="0" applyFont="1" applyBorder="1" applyAlignment="1" applyProtection="1">
      <alignment horizontal="center"/>
      <protection locked="0"/>
    </xf>
    <xf numFmtId="0" fontId="5" fillId="0" borderId="29" xfId="0" applyFont="1" applyBorder="1" applyAlignment="1" applyProtection="1">
      <alignment horizontal="center"/>
      <protection locked="0"/>
    </xf>
    <xf numFmtId="0" fontId="5" fillId="0" borderId="16" xfId="0" applyFont="1" applyBorder="1" applyAlignment="1" applyProtection="1">
      <alignment horizontal="center"/>
      <protection locked="0"/>
    </xf>
    <xf numFmtId="0" fontId="19" fillId="15" borderId="14" xfId="0" applyFont="1" applyFill="1" applyBorder="1" applyAlignment="1" applyProtection="1">
      <alignment horizontal="center" vertical="center" wrapText="1"/>
      <protection locked="0"/>
    </xf>
    <xf numFmtId="0" fontId="19" fillId="15" borderId="13" xfId="0" applyFont="1" applyFill="1" applyBorder="1" applyAlignment="1" applyProtection="1">
      <alignment horizontal="center" vertical="center"/>
      <protection locked="0"/>
    </xf>
    <xf numFmtId="0" fontId="19" fillId="15" borderId="12" xfId="0" applyFont="1" applyFill="1" applyBorder="1" applyAlignment="1" applyProtection="1">
      <alignment horizontal="center" vertical="center"/>
      <protection locked="0"/>
    </xf>
    <xf numFmtId="0" fontId="19" fillId="15" borderId="11" xfId="0" applyFont="1" applyFill="1" applyBorder="1" applyAlignment="1" applyProtection="1">
      <alignment horizontal="center" vertical="center"/>
      <protection locked="0"/>
    </xf>
    <xf numFmtId="0" fontId="19" fillId="15" borderId="0" xfId="0" applyFont="1" applyFill="1" applyAlignment="1" applyProtection="1">
      <alignment horizontal="center" vertical="center"/>
      <protection locked="0"/>
    </xf>
    <xf numFmtId="0" fontId="19" fillId="15" borderId="10" xfId="0" applyFont="1" applyFill="1" applyBorder="1" applyAlignment="1" applyProtection="1">
      <alignment horizontal="center" vertical="center"/>
      <protection locked="0"/>
    </xf>
    <xf numFmtId="0" fontId="19" fillId="15" borderId="9" xfId="0" applyFont="1" applyFill="1" applyBorder="1" applyAlignment="1" applyProtection="1">
      <alignment horizontal="center" vertical="center"/>
      <protection locked="0"/>
    </xf>
    <xf numFmtId="0" fontId="19" fillId="15" borderId="1" xfId="0" applyFont="1" applyFill="1" applyBorder="1" applyAlignment="1" applyProtection="1">
      <alignment horizontal="center" vertical="center"/>
      <protection locked="0"/>
    </xf>
    <xf numFmtId="0" fontId="19" fillId="15" borderId="8" xfId="0" applyFont="1" applyFill="1" applyBorder="1" applyAlignment="1" applyProtection="1">
      <alignment horizontal="center" vertical="center"/>
      <protection locked="0"/>
    </xf>
    <xf numFmtId="0" fontId="4" fillId="14" borderId="20" xfId="0" applyFont="1" applyFill="1" applyBorder="1" applyAlignment="1" applyProtection="1">
      <alignment horizontal="left" indent="1"/>
      <protection locked="0"/>
    </xf>
    <xf numFmtId="0" fontId="4" fillId="14" borderId="15" xfId="0" applyFont="1" applyFill="1" applyBorder="1" applyAlignment="1" applyProtection="1">
      <alignment horizontal="left" indent="1"/>
      <protection locked="0"/>
    </xf>
    <xf numFmtId="0" fontId="17" fillId="14" borderId="20" xfId="0" applyFont="1" applyFill="1" applyBorder="1" applyAlignment="1" applyProtection="1">
      <alignment horizontal="left" indent="2"/>
      <protection locked="0"/>
    </xf>
    <xf numFmtId="0" fontId="17" fillId="14" borderId="15" xfId="0" applyFont="1" applyFill="1" applyBorder="1" applyAlignment="1" applyProtection="1">
      <alignment horizontal="left" indent="2"/>
      <protection locked="0"/>
    </xf>
    <xf numFmtId="0" fontId="4" fillId="0" borderId="29" xfId="0" applyFont="1" applyBorder="1" applyAlignment="1" applyProtection="1">
      <alignment horizontal="right" indent="1"/>
      <protection locked="0"/>
    </xf>
    <xf numFmtId="0" fontId="4" fillId="0" borderId="38" xfId="0" applyFont="1" applyBorder="1" applyAlignment="1" applyProtection="1">
      <alignment horizontal="right" indent="1"/>
      <protection locked="0"/>
    </xf>
    <xf numFmtId="0" fontId="4" fillId="3" borderId="11" xfId="0" applyFont="1" applyFill="1" applyBorder="1" applyAlignment="1" applyProtection="1">
      <alignment horizontal="left" wrapText="1" indent="1"/>
      <protection locked="0"/>
    </xf>
    <xf numFmtId="0" fontId="4" fillId="3" borderId="0" xfId="0" applyFont="1" applyFill="1" applyAlignment="1" applyProtection="1">
      <alignment horizontal="left" wrapText="1" indent="1"/>
      <protection locked="0"/>
    </xf>
    <xf numFmtId="0" fontId="4" fillId="3" borderId="0" xfId="0" applyFont="1" applyFill="1" applyAlignment="1" applyProtection="1">
      <alignment horizontal="left" indent="1"/>
      <protection locked="0"/>
    </xf>
    <xf numFmtId="0" fontId="4" fillId="3" borderId="10" xfId="0" applyFont="1" applyFill="1" applyBorder="1" applyAlignment="1" applyProtection="1">
      <alignment horizontal="left" indent="1"/>
      <protection locked="0"/>
    </xf>
    <xf numFmtId="0" fontId="4" fillId="3" borderId="9" xfId="0" applyFont="1" applyFill="1" applyBorder="1" applyAlignment="1" applyProtection="1">
      <alignment horizontal="left" wrapText="1" indent="1"/>
      <protection locked="0"/>
    </xf>
    <xf numFmtId="0" fontId="4" fillId="3" borderId="1" xfId="0" applyFont="1" applyFill="1" applyBorder="1" applyAlignment="1" applyProtection="1">
      <alignment horizontal="left" wrapText="1" indent="1"/>
      <protection locked="0"/>
    </xf>
    <xf numFmtId="0" fontId="4" fillId="3" borderId="1" xfId="0" applyFont="1" applyFill="1" applyBorder="1" applyAlignment="1" applyProtection="1">
      <alignment horizontal="left" indent="1"/>
      <protection locked="0"/>
    </xf>
    <xf numFmtId="0" fontId="4" fillId="3" borderId="8" xfId="0" applyFont="1" applyFill="1" applyBorder="1" applyAlignment="1" applyProtection="1">
      <alignment horizontal="left" indent="1"/>
      <protection locked="0"/>
    </xf>
    <xf numFmtId="0" fontId="4" fillId="3" borderId="11" xfId="0" applyFont="1" applyFill="1" applyBorder="1" applyAlignment="1" applyProtection="1">
      <alignment horizontal="left" vertical="center" wrapText="1" indent="1"/>
      <protection locked="0"/>
    </xf>
    <xf numFmtId="0" fontId="4" fillId="3" borderId="0" xfId="0" applyFont="1" applyFill="1" applyAlignment="1" applyProtection="1">
      <alignment horizontal="left" vertical="center" wrapText="1" indent="1"/>
      <protection locked="0"/>
    </xf>
    <xf numFmtId="0" fontId="4" fillId="3" borderId="11" xfId="0" applyFont="1" applyFill="1" applyBorder="1" applyAlignment="1" applyProtection="1">
      <alignment horizontal="left" wrapText="1" indent="3"/>
      <protection locked="0"/>
    </xf>
    <xf numFmtId="0" fontId="4" fillId="3" borderId="0" xfId="0" applyFont="1" applyFill="1" applyAlignment="1" applyProtection="1">
      <alignment horizontal="left" wrapText="1" indent="3"/>
      <protection locked="0"/>
    </xf>
    <xf numFmtId="0" fontId="40" fillId="2" borderId="34" xfId="0" applyFont="1" applyFill="1" applyBorder="1" applyAlignment="1" applyProtection="1">
      <alignment horizontal="center" vertical="center"/>
      <protection locked="0"/>
    </xf>
    <xf numFmtId="0" fontId="40" fillId="2" borderId="13" xfId="0" applyFont="1" applyFill="1" applyBorder="1" applyAlignment="1" applyProtection="1">
      <alignment horizontal="center" vertical="center"/>
      <protection locked="0"/>
    </xf>
    <xf numFmtId="0" fontId="40" fillId="2" borderId="33" xfId="0" applyFont="1" applyFill="1" applyBorder="1" applyAlignment="1" applyProtection="1">
      <alignment horizontal="center" vertical="center"/>
      <protection locked="0"/>
    </xf>
    <xf numFmtId="0" fontId="41" fillId="2" borderId="32" xfId="0" applyFont="1" applyFill="1" applyBorder="1" applyAlignment="1" applyProtection="1">
      <alignment horizontal="center" vertical="center"/>
      <protection locked="0"/>
    </xf>
    <xf numFmtId="0" fontId="41" fillId="2" borderId="31" xfId="0" applyFont="1" applyFill="1" applyBorder="1" applyAlignment="1" applyProtection="1">
      <alignment horizontal="center" vertical="center"/>
      <protection locked="0"/>
    </xf>
    <xf numFmtId="0" fontId="42" fillId="10" borderId="17" xfId="0" applyFont="1" applyFill="1" applyBorder="1" applyAlignment="1" applyProtection="1">
      <alignment horizontal="right" vertical="center"/>
      <protection locked="0"/>
    </xf>
    <xf numFmtId="0" fontId="42" fillId="10" borderId="16" xfId="0" applyFont="1" applyFill="1" applyBorder="1" applyAlignment="1" applyProtection="1">
      <alignment horizontal="right" vertical="center"/>
      <protection locked="0"/>
    </xf>
    <xf numFmtId="3" fontId="66" fillId="10" borderId="16" xfId="1" applyNumberFormat="1" applyFont="1" applyFill="1" applyBorder="1" applyAlignment="1" applyProtection="1">
      <alignment horizontal="center" vertical="center"/>
      <protection locked="0"/>
    </xf>
    <xf numFmtId="0" fontId="42" fillId="10" borderId="17" xfId="0" applyFont="1" applyFill="1" applyBorder="1" applyAlignment="1" applyProtection="1">
      <alignment horizontal="center" vertical="center" wrapText="1"/>
      <protection locked="0"/>
    </xf>
    <xf numFmtId="0" fontId="42" fillId="10" borderId="16" xfId="0" applyFont="1" applyFill="1" applyBorder="1" applyAlignment="1" applyProtection="1">
      <alignment horizontal="center" vertical="center" wrapText="1"/>
      <protection locked="0"/>
    </xf>
    <xf numFmtId="0" fontId="42" fillId="10" borderId="20" xfId="0" applyFont="1" applyFill="1" applyBorder="1" applyAlignment="1" applyProtection="1">
      <alignment horizontal="center" vertical="center" wrapText="1"/>
      <protection locked="0"/>
    </xf>
    <xf numFmtId="0" fontId="29" fillId="0" borderId="28" xfId="2" applyFont="1" applyBorder="1" applyAlignment="1" applyProtection="1">
      <alignment horizontal="center"/>
      <protection locked="0"/>
    </xf>
    <xf numFmtId="0" fontId="29" fillId="0" borderId="27" xfId="2" applyFont="1" applyBorder="1" applyAlignment="1" applyProtection="1">
      <alignment horizontal="center"/>
      <protection locked="0"/>
    </xf>
    <xf numFmtId="0" fontId="29" fillId="0" borderId="26" xfId="2" applyFont="1" applyBorder="1" applyAlignment="1" applyProtection="1">
      <alignment horizontal="center"/>
      <protection locked="0"/>
    </xf>
    <xf numFmtId="0" fontId="5" fillId="3" borderId="37" xfId="0" applyFont="1" applyFill="1" applyBorder="1" applyAlignment="1" applyProtection="1">
      <alignment horizontal="left" indent="1"/>
      <protection locked="0"/>
    </xf>
    <xf numFmtId="0" fontId="5" fillId="3" borderId="36" xfId="0" applyFont="1" applyFill="1" applyBorder="1" applyAlignment="1" applyProtection="1">
      <alignment horizontal="left" indent="1"/>
      <protection locked="0"/>
    </xf>
    <xf numFmtId="0" fontId="5" fillId="3" borderId="35" xfId="0" applyFont="1" applyFill="1" applyBorder="1" applyAlignment="1" applyProtection="1">
      <alignment horizontal="left" indent="1"/>
      <protection locked="0"/>
    </xf>
    <xf numFmtId="0" fontId="40" fillId="2" borderId="32" xfId="0" applyFont="1" applyFill="1" applyBorder="1" applyAlignment="1" applyProtection="1">
      <alignment horizontal="center" vertical="center"/>
      <protection locked="0"/>
    </xf>
    <xf numFmtId="0" fontId="13" fillId="0" borderId="34" xfId="0" applyFont="1" applyBorder="1" applyAlignment="1" applyProtection="1">
      <alignment horizontal="center"/>
      <protection locked="0"/>
    </xf>
    <xf numFmtId="0" fontId="13" fillId="0" borderId="13" xfId="0" applyFont="1" applyBorder="1" applyAlignment="1" applyProtection="1">
      <alignment horizontal="center"/>
      <protection locked="0"/>
    </xf>
    <xf numFmtId="0" fontId="13" fillId="0" borderId="33" xfId="0" applyFont="1" applyBorder="1" applyAlignment="1" applyProtection="1">
      <alignment horizontal="center"/>
      <protection locked="0"/>
    </xf>
    <xf numFmtId="0" fontId="10" fillId="0" borderId="32" xfId="0" applyFont="1" applyBorder="1" applyAlignment="1" applyProtection="1">
      <alignment horizontal="center"/>
      <protection locked="0"/>
    </xf>
    <xf numFmtId="0" fontId="10" fillId="0" borderId="0" xfId="0" applyFont="1" applyAlignment="1" applyProtection="1">
      <alignment horizontal="center"/>
      <protection locked="0"/>
    </xf>
    <xf numFmtId="0" fontId="10" fillId="0" borderId="31" xfId="0" applyFont="1" applyBorder="1" applyAlignment="1" applyProtection="1">
      <alignment horizontal="center"/>
      <protection locked="0"/>
    </xf>
    <xf numFmtId="14" fontId="8" fillId="0" borderId="0" xfId="0" applyNumberFormat="1" applyFont="1" applyAlignment="1" applyProtection="1">
      <alignment horizontal="left"/>
      <protection locked="0"/>
    </xf>
    <xf numFmtId="0" fontId="3" fillId="0" borderId="0" xfId="0" applyFont="1" applyAlignment="1" applyProtection="1">
      <alignment horizontal="justify" vertical="center" wrapText="1"/>
      <protection locked="0"/>
    </xf>
    <xf numFmtId="0" fontId="3" fillId="0" borderId="0" xfId="0" applyFont="1" applyAlignment="1" applyProtection="1">
      <alignment horizontal="distributed" vertical="center" wrapText="1"/>
      <protection locked="0"/>
    </xf>
    <xf numFmtId="0" fontId="3" fillId="0" borderId="0" xfId="0" applyFont="1" applyAlignment="1" applyProtection="1">
      <alignment horizontal="left" vertical="center" wrapText="1"/>
      <protection locked="0"/>
    </xf>
    <xf numFmtId="0" fontId="6" fillId="0" borderId="0" xfId="0" applyFont="1" applyAlignment="1" applyProtection="1">
      <alignment horizontal="justify" vertical="center" wrapText="1"/>
      <protection locked="0"/>
    </xf>
    <xf numFmtId="0" fontId="34" fillId="0" borderId="2" xfId="0" applyFont="1" applyBorder="1" applyAlignment="1" applyProtection="1">
      <alignment horizontal="left" vertical="center" wrapText="1" indent="1"/>
      <protection locked="0"/>
    </xf>
    <xf numFmtId="165" fontId="7" fillId="0" borderId="45" xfId="0" applyNumberFormat="1" applyFont="1" applyBorder="1" applyAlignment="1" applyProtection="1">
      <alignment horizontal="right" vertical="center" wrapText="1" indent="1"/>
      <protection locked="0"/>
    </xf>
    <xf numFmtId="165" fontId="7" fillId="0" borderId="46" xfId="0" applyNumberFormat="1" applyFont="1" applyBorder="1" applyAlignment="1" applyProtection="1">
      <alignment horizontal="right" vertical="center" wrapText="1" indent="1"/>
      <protection locked="0"/>
    </xf>
    <xf numFmtId="0" fontId="3" fillId="0" borderId="2" xfId="0" applyFont="1" applyBorder="1" applyAlignment="1" applyProtection="1">
      <alignment horizontal="left" vertical="center" wrapText="1" indent="1"/>
      <protection locked="0"/>
    </xf>
    <xf numFmtId="0" fontId="3" fillId="0" borderId="0" xfId="0" applyFont="1" applyAlignment="1" applyProtection="1">
      <alignment vertical="center" wrapText="1"/>
      <protection locked="0"/>
    </xf>
    <xf numFmtId="0" fontId="6" fillId="0" borderId="0" xfId="0" applyFont="1" applyAlignment="1" applyProtection="1">
      <alignment horizontal="center" vertical="center"/>
      <protection locked="0"/>
    </xf>
    <xf numFmtId="0" fontId="34" fillId="0" borderId="45" xfId="0" applyFont="1" applyBorder="1" applyAlignment="1" applyProtection="1">
      <alignment horizontal="left" vertical="center" wrapText="1" indent="1"/>
      <protection locked="0"/>
    </xf>
    <xf numFmtId="0" fontId="34" fillId="0" borderId="64" xfId="0" applyFont="1" applyBorder="1" applyAlignment="1" applyProtection="1">
      <alignment horizontal="left" vertical="center" wrapText="1" indent="1"/>
      <protection locked="0"/>
    </xf>
    <xf numFmtId="0" fontId="34" fillId="0" borderId="46" xfId="0" applyFont="1" applyBorder="1" applyAlignment="1" applyProtection="1">
      <alignment horizontal="left" vertical="center" wrapText="1" indent="1"/>
      <protection locked="0"/>
    </xf>
    <xf numFmtId="0" fontId="6" fillId="0" borderId="2" xfId="0" applyFont="1" applyBorder="1" applyAlignment="1" applyProtection="1">
      <alignment horizontal="center" vertical="center" wrapText="1"/>
      <protection locked="0"/>
    </xf>
    <xf numFmtId="165" fontId="7" fillId="0" borderId="45" xfId="0" applyNumberFormat="1" applyFont="1" applyBorder="1" applyAlignment="1" applyProtection="1">
      <alignment horizontal="right" vertical="center" indent="1"/>
      <protection locked="0"/>
    </xf>
    <xf numFmtId="165" fontId="7" fillId="0" borderId="46" xfId="0" applyNumberFormat="1" applyFont="1" applyBorder="1" applyAlignment="1" applyProtection="1">
      <alignment horizontal="right" vertical="center" indent="1"/>
      <protection locked="0"/>
    </xf>
    <xf numFmtId="0" fontId="26" fillId="0" borderId="0" xfId="0" applyFont="1" applyAlignment="1" applyProtection="1">
      <alignment horizontal="center"/>
      <protection locked="0"/>
    </xf>
    <xf numFmtId="0" fontId="19" fillId="9" borderId="0" xfId="0" applyFont="1" applyFill="1" applyAlignment="1" applyProtection="1">
      <alignment horizontal="left" vertical="top" indent="1"/>
      <protection locked="0"/>
    </xf>
    <xf numFmtId="0" fontId="27" fillId="0" borderId="0" xfId="0" applyFont="1" applyAlignment="1" applyProtection="1">
      <alignment horizontal="center"/>
      <protection locked="0"/>
    </xf>
    <xf numFmtId="0" fontId="11" fillId="3" borderId="0" xfId="0" applyFont="1" applyFill="1" applyAlignment="1" applyProtection="1">
      <alignment horizontal="left" vertical="center" wrapText="1" indent="1"/>
      <protection locked="0"/>
    </xf>
  </cellXfs>
  <cellStyles count="5">
    <cellStyle name="Comma" xfId="1" builtinId="3"/>
    <cellStyle name="Comma 2" xfId="4" xr:uid="{AD45BAA1-86AD-496A-819F-8B9ED803711B}"/>
    <cellStyle name="Hyperlink" xfId="2" builtinId="8"/>
    <cellStyle name="Normal" xfId="0" builtinId="0"/>
    <cellStyle name="Percent" xfId="3" builtinId="5"/>
  </cellStyles>
  <dxfs count="94">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alignment horizontal="general" vertical="top"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alignment horizontal="general" vertical="top"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1"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general" vertical="top"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numFmt numFmtId="169" formatCode="dd/mm/yyyy"/>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border outline="0">
        <top style="thin">
          <color indexed="64"/>
        </top>
      </border>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dxf>
    <dxf>
      <border outline="0">
        <bottom style="thin">
          <color indexed="64"/>
        </bottom>
      </border>
    </dxf>
    <dxf>
      <font>
        <b val="0"/>
        <i val="0"/>
        <strike val="0"/>
        <condense val="0"/>
        <extend val="0"/>
        <outline val="0"/>
        <shadow val="0"/>
        <u val="none"/>
        <vertAlign val="baseline"/>
        <sz val="10"/>
        <color theme="1"/>
        <name val="Aptos Narrow"/>
        <family val="2"/>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ptos Narrow"/>
        <family val="2"/>
        <scheme val="none"/>
      </font>
      <numFmt numFmtId="3" formatCode="#,##0"/>
      <border diagonalUp="0" diagonalDown="0">
        <left style="thin">
          <color theme="0" tint="-0.24994659260841701"/>
        </left>
        <right/>
        <top style="thin">
          <color theme="0" tint="-0.24994659260841701"/>
        </top>
        <bottom style="thin">
          <color theme="0" tint="-0.24994659260841701"/>
        </bottom>
        <vertical/>
        <horizontal/>
      </border>
    </dxf>
    <dxf>
      <font>
        <b val="0"/>
        <i val="0"/>
        <strike val="0"/>
        <condense val="0"/>
        <extend val="0"/>
        <outline val="0"/>
        <shadow val="0"/>
        <u val="none"/>
        <vertAlign val="baseline"/>
        <sz val="11"/>
        <color theme="1"/>
        <name val="Aptos Narrow"/>
        <family val="2"/>
        <scheme val="none"/>
      </font>
      <alignment horizontal="left" vertical="bottom"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1"/>
        <color theme="1"/>
        <name val="Aptos Narrow"/>
        <family val="2"/>
        <scheme val="none"/>
      </font>
      <alignment horizontal="left" vertical="bottom"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1"/>
        <color theme="1"/>
        <name val="Aptos Narrow"/>
        <family val="2"/>
        <scheme val="none"/>
      </font>
      <border diagonalUp="0" diagonalDown="0">
        <left/>
        <right style="thin">
          <color theme="0" tint="-0.24994659260841701"/>
        </right>
        <top style="thin">
          <color theme="0" tint="-0.24994659260841701"/>
        </top>
        <bottom style="thin">
          <color theme="0" tint="-0.24994659260841701"/>
        </bottom>
        <vertical/>
        <horizontal/>
      </border>
    </dxf>
    <dxf>
      <border outline="0">
        <top style="thin">
          <color theme="0" tint="-0.24994659260841701"/>
        </top>
      </border>
    </dxf>
    <dxf>
      <border outline="0">
        <left style="thin">
          <color theme="0" tint="-0.24994659260841701"/>
        </left>
        <right style="thin">
          <color theme="0" tint="-0.24994659260841701"/>
        </right>
        <top style="thin">
          <color theme="0" tint="-0.24994659260841701"/>
        </top>
        <bottom style="thin">
          <color theme="0" tint="-0.24994659260841701"/>
        </bottom>
      </border>
    </dxf>
    <dxf>
      <border outline="0">
        <bottom style="thin">
          <color theme="0" tint="-0.24994659260841701"/>
        </bottom>
      </border>
    </dxf>
    <dxf>
      <font>
        <b/>
        <i val="0"/>
        <strike val="0"/>
        <condense val="0"/>
        <extend val="0"/>
        <outline val="0"/>
        <shadow val="0"/>
        <u val="none"/>
        <vertAlign val="baseline"/>
        <sz val="11"/>
        <color auto="1"/>
        <name val="Aptos Narrow"/>
        <family val="2"/>
        <scheme val="none"/>
      </font>
      <fill>
        <patternFill patternType="solid">
          <fgColor indexed="64"/>
          <bgColor rgb="FF00B050"/>
        </patternFill>
      </fill>
      <alignment horizontal="center" vertical="bottom" textRotation="0" wrapText="0" indent="0" justifyLastLine="0" shrinkToFit="0" readingOrder="0"/>
      <border diagonalUp="0" diagonalDown="0" outline="0">
        <left style="thin">
          <color theme="0" tint="-0.24994659260841701"/>
        </left>
        <right style="thin">
          <color theme="0" tint="-0.24994659260841701"/>
        </right>
        <top/>
        <bottom/>
      </border>
    </dxf>
    <dxf>
      <font>
        <strike val="0"/>
        <outline val="0"/>
        <shadow val="0"/>
        <u val="none"/>
        <vertAlign val="baseline"/>
        <sz val="11"/>
        <color theme="1"/>
        <name val="Aptos Narrow"/>
        <family val="2"/>
        <scheme val="none"/>
      </font>
      <numFmt numFmtId="4" formatCode="#,##0.00"/>
    </dxf>
    <dxf>
      <font>
        <strike val="0"/>
        <outline val="0"/>
        <shadow val="0"/>
        <u val="none"/>
        <vertAlign val="baseline"/>
        <sz val="11"/>
        <color theme="1"/>
        <name val="Aptos Narrow"/>
        <family val="2"/>
        <scheme val="none"/>
      </font>
      <numFmt numFmtId="4" formatCode="#,##0.0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center" vertical="bottom" textRotation="0" wrapText="0" indent="0" justifyLastLine="0" shrinkToFit="0" readingOrder="0"/>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dxf>
    <dxf>
      <font>
        <strike val="0"/>
        <outline val="0"/>
        <shadow val="0"/>
        <u val="none"/>
        <vertAlign val="baseline"/>
        <sz val="11"/>
        <color theme="1"/>
        <name val="Aptos Narrow"/>
        <family val="2"/>
        <scheme val="none"/>
      </font>
      <alignment horizontal="center" vertical="center" textRotation="0" indent="0" justifyLastLine="0" shrinkToFit="0" readingOrder="0"/>
    </dxf>
    <dxf>
      <font>
        <color rgb="FFFF0000"/>
      </font>
    </dxf>
    <dxf>
      <font>
        <color rgb="FFFF0000"/>
      </font>
    </dxf>
    <dxf>
      <font>
        <color rgb="FF9C0006"/>
      </font>
      <fill>
        <patternFill>
          <bgColor rgb="FFFFC7CE"/>
        </patternFill>
      </fill>
    </dxf>
    <dxf>
      <font>
        <color rgb="FFFF0000"/>
      </font>
    </dxf>
    <dxf>
      <font>
        <color auto="1"/>
      </font>
    </dxf>
    <dxf>
      <font>
        <color rgb="FFFF0000"/>
      </font>
    </dxf>
  </dxfs>
  <tableStyles count="0" defaultTableStyle="TableStyleMedium2" defaultPivotStyle="PivotStyleLight16"/>
  <colors>
    <mruColors>
      <color rgb="FFE7ECFF"/>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CheckBox" fmlaLink="input_Done1" lockText="1" noThreeD="1"/>
</file>

<file path=xl/ctrlProps/ctrlProp8.xml><?xml version="1.0" encoding="utf-8"?>
<formControlPr xmlns="http://schemas.microsoft.com/office/spreadsheetml/2009/9/main" objectType="CheckBox" fmlaLink="input_Done2" lockText="1" noThreeD="1"/>
</file>

<file path=xl/ctrlProps/ctrlProp9.xml><?xml version="1.0" encoding="utf-8"?>
<formControlPr xmlns="http://schemas.microsoft.com/office/spreadsheetml/2009/9/main" objectType="CheckBox" fmlaLink="input_Done3" lockText="1" noThreeD="1"/>
</file>

<file path=xl/ctrlProps/ctrlProp10.xml><?xml version="1.0" encoding="utf-8"?>
<formControlPr xmlns="http://schemas.microsoft.com/office/spreadsheetml/2009/9/main" objectType="CheckBox" fmlaLink="input_Done4" lockText="1" noThreeD="1"/>
</file>

<file path=xl/ctrlProps/ctrlProp11.xml><?xml version="1.0" encoding="utf-8"?>
<formControlPr xmlns="http://schemas.microsoft.com/office/spreadsheetml/2009/9/main" objectType="CheckBox" fmlaLink="input_Done5" lockText="1" noThreeD="1"/>
</file>

<file path=xl/ctrlProps/ctrlProp12.xml><?xml version="1.0" encoding="utf-8"?>
<formControlPr xmlns="http://schemas.microsoft.com/office/spreadsheetml/2009/9/main" objectType="CheckBox" fmlaLink="input_Done6" lockText="1" noThreeD="1"/>
</file>

<file path=xl/ctrlProps/ctrlProp13.xml><?xml version="1.0" encoding="utf-8"?>
<formControlPr xmlns="http://schemas.microsoft.com/office/spreadsheetml/2009/9/main" objectType="CheckBox" fmlaLink="input_Done7" lockText="1" noThreeD="1"/>
</file>

<file path=xl/ctrlProps/ctrlProp14.xml><?xml version="1.0" encoding="utf-8"?>
<formControlPr xmlns="http://schemas.microsoft.com/office/spreadsheetml/2009/9/main" objectType="CheckBox" fmlaLink="input_Done8" lockText="1" noThreeD="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CheckBox" checked="Checked" lockText="1" noThreeD="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CheckBox" checked="Checked" lockText="1" noThreeD="1"/>
</file>

<file path=xl/ctrlProps/ctrlProp28.xml><?xml version="1.0" encoding="utf-8"?>
<formControlPr xmlns="http://schemas.microsoft.com/office/spreadsheetml/2009/9/main" objectType="CheckBox" checked="Checked" lockText="1" noThreeD="1"/>
</file>

<file path=xl/ctrlProps/ctrlProp29.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3" Type="http://schemas.openxmlformats.org/officeDocument/2006/relationships/hyperlink" Target="#'Construction Proposal'!A1"/><Relationship Id="rId2" Type="http://schemas.openxmlformats.org/officeDocument/2006/relationships/hyperlink" Target="#'Cover Sheet'!A1"/><Relationship Id="rId1" Type="http://schemas.openxmlformats.org/officeDocument/2006/relationships/hyperlink" Target="#Input!A1"/><Relationship Id="rId5" Type="http://schemas.openxmlformats.org/officeDocument/2006/relationships/image" Target="../media/image1.jpeg"/><Relationship Id="rId4" Type="http://schemas.openxmlformats.org/officeDocument/2006/relationships/hyperlink" Target="#'Construction Agreement'!A1"/></Relationships>
</file>

<file path=xl/drawings/_rels/drawing2.xml.rels><?xml version="1.0" encoding="UTF-8" standalone="yes"?>
<Relationships xmlns="http://schemas.openxmlformats.org/package/2006/relationships"><Relationship Id="rId3" Type="http://schemas.openxmlformats.org/officeDocument/2006/relationships/hyperlink" Target="#'Construction Proposal'!A1"/><Relationship Id="rId2" Type="http://schemas.openxmlformats.org/officeDocument/2006/relationships/hyperlink" Target="#'Cover Sheet'!A1"/><Relationship Id="rId1" Type="http://schemas.openxmlformats.org/officeDocument/2006/relationships/hyperlink" Target="#MAIN!A1"/><Relationship Id="rId5" Type="http://schemas.openxmlformats.org/officeDocument/2006/relationships/image" Target="../media/image1.jpeg"/><Relationship Id="rId4" Type="http://schemas.openxmlformats.org/officeDocument/2006/relationships/hyperlink" Target="#'Construction Agreement'!A1"/></Relationships>
</file>

<file path=xl/drawings/_rels/drawing4.xml.rels><?xml version="1.0" encoding="UTF-8" standalone="yes"?>
<Relationships xmlns="http://schemas.openxmlformats.org/package/2006/relationships"><Relationship Id="rId3" Type="http://schemas.openxmlformats.org/officeDocument/2006/relationships/hyperlink" Target="#Input!A1"/><Relationship Id="rId7"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hyperlink" Target="#MAIN!A1"/><Relationship Id="rId5" Type="http://schemas.openxmlformats.org/officeDocument/2006/relationships/hyperlink" Target="#'Construction Agreement'!A1"/><Relationship Id="rId4" Type="http://schemas.openxmlformats.org/officeDocument/2006/relationships/hyperlink" Target="#'Construction Proposal'!A1"/></Relationships>
</file>

<file path=xl/drawings/_rels/drawing5.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7.png"/><Relationship Id="rId7" Type="http://schemas.openxmlformats.org/officeDocument/2006/relationships/hyperlink" Target="#MAIN!A1"/><Relationship Id="rId2" Type="http://schemas.openxmlformats.org/officeDocument/2006/relationships/image" Target="../media/image6.png"/><Relationship Id="rId1" Type="http://schemas.openxmlformats.org/officeDocument/2006/relationships/image" Target="../media/image5.jpeg"/><Relationship Id="rId6" Type="http://schemas.openxmlformats.org/officeDocument/2006/relationships/hyperlink" Target="#'Construction Agreement'!A1"/><Relationship Id="rId5" Type="http://schemas.openxmlformats.org/officeDocument/2006/relationships/hyperlink" Target="#Input!A1"/><Relationship Id="rId4" Type="http://schemas.openxmlformats.org/officeDocument/2006/relationships/hyperlink" Target="#'Cover Sheet'!A1"/><Relationship Id="rId9" Type="http://schemas.openxmlformats.org/officeDocument/2006/relationships/image" Target="../media/image9.jpeg"/></Relationships>
</file>

<file path=xl/drawings/_rels/drawing6.xml.rels><?xml version="1.0" encoding="UTF-8" standalone="yes"?>
<Relationships xmlns="http://schemas.openxmlformats.org/package/2006/relationships"><Relationship Id="rId3" Type="http://schemas.openxmlformats.org/officeDocument/2006/relationships/hyperlink" Target="#'Construction Proposal'!A1"/><Relationship Id="rId2" Type="http://schemas.openxmlformats.org/officeDocument/2006/relationships/hyperlink" Target="#Input!A1"/><Relationship Id="rId1" Type="http://schemas.openxmlformats.org/officeDocument/2006/relationships/hyperlink" Target="#'Cover Sheet'!A1"/><Relationship Id="rId4" Type="http://schemas.openxmlformats.org/officeDocument/2006/relationships/hyperlink" Target="#MAIN!A1"/></Relationships>
</file>

<file path=xl/drawings/_rels/drawing7.xml.rels><?xml version="1.0" encoding="UTF-8" standalone="yes"?>
<Relationships xmlns="http://schemas.openxmlformats.org/package/2006/relationships"><Relationship Id="rId3" Type="http://schemas.openxmlformats.org/officeDocument/2006/relationships/hyperlink" Target="#'Construction Agreement'!A1"/><Relationship Id="rId2" Type="http://schemas.openxmlformats.org/officeDocument/2006/relationships/hyperlink" Target="#'Construction Proposal'!A1"/><Relationship Id="rId1" Type="http://schemas.openxmlformats.org/officeDocument/2006/relationships/hyperlink" Target="#Input!A1"/><Relationship Id="rId5" Type="http://schemas.openxmlformats.org/officeDocument/2006/relationships/hyperlink" Target="#'Cover Sheet'!A1"/><Relationship Id="rId4" Type="http://schemas.openxmlformats.org/officeDocument/2006/relationships/hyperlink" Target="#MAIN!A1"/></Relationships>
</file>

<file path=xl/drawings/_rels/drawing8.xml.rels><?xml version="1.0" encoding="UTF-8" standalone="yes"?>
<Relationships xmlns="http://schemas.openxmlformats.org/package/2006/relationships"><Relationship Id="rId3" Type="http://schemas.openxmlformats.org/officeDocument/2006/relationships/hyperlink" Target="#'Construction Agreement'!A1"/><Relationship Id="rId2" Type="http://schemas.openxmlformats.org/officeDocument/2006/relationships/hyperlink" Target="#'Construction Proposal'!A1"/><Relationship Id="rId1" Type="http://schemas.openxmlformats.org/officeDocument/2006/relationships/hyperlink" Target="#Input!A1"/><Relationship Id="rId4" Type="http://schemas.openxmlformats.org/officeDocument/2006/relationships/hyperlink" Target="#MAIN!A1"/></Relationships>
</file>

<file path=xl/drawings/_rels/drawing9.xml.rels><?xml version="1.0" encoding="UTF-8" standalone="yes"?>
<Relationships xmlns="http://schemas.openxmlformats.org/package/2006/relationships"><Relationship Id="rId3" Type="http://schemas.openxmlformats.org/officeDocument/2006/relationships/hyperlink" Target="#'Construction Agreement'!A1"/><Relationship Id="rId2" Type="http://schemas.openxmlformats.org/officeDocument/2006/relationships/hyperlink" Target="#'Construction Proposal'!A1"/><Relationship Id="rId1" Type="http://schemas.openxmlformats.org/officeDocument/2006/relationships/hyperlink" Target="#Input!A1"/><Relationship Id="rId4" Type="http://schemas.openxmlformats.org/officeDocument/2006/relationships/hyperlink" Target="#MAIN!A1"/></Relationships>
</file>

<file path=xl/drawings/_rels/drawing10.xml.rels><?xml version="1.0" encoding="UTF-8" standalone="yes"?>
<Relationships xmlns="http://schemas.openxmlformats.org/package/2006/relationships"><Relationship Id="rId3" Type="http://schemas.openxmlformats.org/officeDocument/2006/relationships/hyperlink" Target="#'Construction Agreement'!A1"/><Relationship Id="rId2" Type="http://schemas.openxmlformats.org/officeDocument/2006/relationships/hyperlink" Target="#'Construction Proposal'!A1"/><Relationship Id="rId1" Type="http://schemas.openxmlformats.org/officeDocument/2006/relationships/hyperlink" Target="#Input!A1"/><Relationship Id="rId5" Type="http://schemas.openxmlformats.org/officeDocument/2006/relationships/hyperlink" Target="#'Cover Sheet'!A1"/><Relationship Id="rId4" Type="http://schemas.openxmlformats.org/officeDocument/2006/relationships/hyperlink" Target="#MAIN!A1"/></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527957</xdr:colOff>
          <xdr:row>13</xdr:row>
          <xdr:rowOff>146957</xdr:rowOff>
        </xdr:from>
        <xdr:to>
          <xdr:col>20</xdr:col>
          <xdr:colOff>419100</xdr:colOff>
          <xdr:row>16</xdr:row>
          <xdr:rowOff>21771</xdr:rowOff>
        </xdr:to>
        <xdr:sp macro="" textlink="">
          <xdr:nvSpPr>
            <xdr:cNvPr id="27653" name="btn-FollowContract" hidden="1">
              <a:extLst>
                <a:ext uri="{63B3BB69-23CF-44E3-9099-C40C66FF867C}">
                  <a14:compatExt spid="_x0000_s27653"/>
                </a:ext>
                <a:ext uri="{FF2B5EF4-FFF2-40B4-BE49-F238E27FC236}">
                  <a16:creationId xmlns:a16="http://schemas.microsoft.com/office/drawing/2014/main" id="{00000000-0008-0000-0000-0000056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1" u="none" strike="noStrike" baseline="0">
                  <a:solidFill>
                    <a:srgbClr val="000000"/>
                  </a:solidFill>
                  <a:latin typeface="Aptos Narrow"/>
                </a:rPr>
                <a:t>Follow-up After Contract Approval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326571</xdr:colOff>
          <xdr:row>10</xdr:row>
          <xdr:rowOff>0</xdr:rowOff>
        </xdr:from>
        <xdr:to>
          <xdr:col>20</xdr:col>
          <xdr:colOff>419100</xdr:colOff>
          <xdr:row>11</xdr:row>
          <xdr:rowOff>70757</xdr:rowOff>
        </xdr:to>
        <xdr:sp macro="" textlink="">
          <xdr:nvSpPr>
            <xdr:cNvPr id="27655" name="btn-DocuSign2" hidden="1">
              <a:extLst>
                <a:ext uri="{63B3BB69-23CF-44E3-9099-C40C66FF867C}">
                  <a14:compatExt spid="_x0000_s27655"/>
                </a:ext>
                <a:ext uri="{FF2B5EF4-FFF2-40B4-BE49-F238E27FC236}">
                  <a16:creationId xmlns:a16="http://schemas.microsoft.com/office/drawing/2014/main" id="{00000000-0008-0000-0000-0000076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1" u="none" strike="noStrike" baseline="0">
                  <a:solidFill>
                    <a:srgbClr val="000000"/>
                  </a:solidFill>
                  <a:latin typeface="Aptos Narrow"/>
                </a:rPr>
                <a:t>Go to DocuSign website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26</xdr:row>
          <xdr:rowOff>59871</xdr:rowOff>
        </xdr:from>
        <xdr:to>
          <xdr:col>10</xdr:col>
          <xdr:colOff>440871</xdr:colOff>
          <xdr:row>27</xdr:row>
          <xdr:rowOff>108857</xdr:rowOff>
        </xdr:to>
        <xdr:sp macro="" textlink="">
          <xdr:nvSpPr>
            <xdr:cNvPr id="27652" name="btn-FollowProposal" hidden="1">
              <a:extLst>
                <a:ext uri="{63B3BB69-23CF-44E3-9099-C40C66FF867C}">
                  <a14:compatExt spid="_x0000_s27652"/>
                </a:ext>
                <a:ext uri="{FF2B5EF4-FFF2-40B4-BE49-F238E27FC236}">
                  <a16:creationId xmlns:a16="http://schemas.microsoft.com/office/drawing/2014/main" id="{00000000-0008-0000-0000-0000046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1" u="none" strike="noStrike" baseline="0">
                  <a:solidFill>
                    <a:srgbClr val="000000"/>
                  </a:solidFill>
                  <a:latin typeface="Aptos Narrow"/>
                </a:rPr>
                <a:t>Follow-up After Proposal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326571</xdr:colOff>
          <xdr:row>22</xdr:row>
          <xdr:rowOff>59871</xdr:rowOff>
        </xdr:from>
        <xdr:to>
          <xdr:col>10</xdr:col>
          <xdr:colOff>419100</xdr:colOff>
          <xdr:row>23</xdr:row>
          <xdr:rowOff>108857</xdr:rowOff>
        </xdr:to>
        <xdr:sp macro="" textlink="">
          <xdr:nvSpPr>
            <xdr:cNvPr id="27650" name="btn-DocuSign" hidden="1">
              <a:extLst>
                <a:ext uri="{63B3BB69-23CF-44E3-9099-C40C66FF867C}">
                  <a14:compatExt spid="_x0000_s27650"/>
                </a:ext>
                <a:ext uri="{FF2B5EF4-FFF2-40B4-BE49-F238E27FC236}">
                  <a16:creationId xmlns:a16="http://schemas.microsoft.com/office/drawing/2014/main" id="{00000000-0008-0000-0000-0000026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1" u="none" strike="noStrike" baseline="0">
                  <a:solidFill>
                    <a:srgbClr val="000000"/>
                  </a:solidFill>
                  <a:latin typeface="Aptos Narrow"/>
                </a:rPr>
                <a:t>Go to DocuSign website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38100</xdr:colOff>
          <xdr:row>1</xdr:row>
          <xdr:rowOff>21771</xdr:rowOff>
        </xdr:from>
        <xdr:to>
          <xdr:col>14</xdr:col>
          <xdr:colOff>76200</xdr:colOff>
          <xdr:row>2</xdr:row>
          <xdr:rowOff>70757</xdr:rowOff>
        </xdr:to>
        <xdr:sp macro="" textlink="">
          <xdr:nvSpPr>
            <xdr:cNvPr id="27654" name="btn-NewProject" hidden="1">
              <a:extLst>
                <a:ext uri="{63B3BB69-23CF-44E3-9099-C40C66FF867C}">
                  <a14:compatExt spid="_x0000_s27654"/>
                </a:ext>
                <a:ext uri="{FF2B5EF4-FFF2-40B4-BE49-F238E27FC236}">
                  <a16:creationId xmlns:a16="http://schemas.microsoft.com/office/drawing/2014/main" id="{00000000-0008-0000-0000-0000066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1" i="1" u="none" strike="noStrike" baseline="0">
                  <a:solidFill>
                    <a:srgbClr val="000000"/>
                  </a:solidFill>
                  <a:latin typeface="Aptos Narrow"/>
                </a:rPr>
                <a:t>NEW Project</a:t>
              </a:r>
            </a:p>
          </xdr:txBody>
        </xdr:sp>
        <xdr:clientData fPrintsWithSheet="0"/>
      </xdr:twoCellAnchor>
    </mc:Choice>
    <mc:Fallback/>
  </mc:AlternateContent>
  <xdr:twoCellAnchor editAs="oneCell">
    <xdr:from>
      <xdr:col>5</xdr:col>
      <xdr:colOff>0</xdr:colOff>
      <xdr:row>1</xdr:row>
      <xdr:rowOff>28575</xdr:rowOff>
    </xdr:from>
    <xdr:to>
      <xdr:col>11</xdr:col>
      <xdr:colOff>124855</xdr:colOff>
      <xdr:row>2</xdr:row>
      <xdr:rowOff>54076</xdr:rowOff>
    </xdr:to>
    <xdr:grpSp>
      <xdr:nvGrpSpPr>
        <xdr:cNvPr id="11" name="grp-GoTo">
          <a:extLst>
            <a:ext uri="{FF2B5EF4-FFF2-40B4-BE49-F238E27FC236}">
              <a16:creationId xmlns:a16="http://schemas.microsoft.com/office/drawing/2014/main" id="{00000000-0008-0000-0000-00000B000000}"/>
            </a:ext>
          </a:extLst>
        </xdr:cNvPr>
        <xdr:cNvGrpSpPr/>
      </xdr:nvGrpSpPr>
      <xdr:grpSpPr>
        <a:xfrm>
          <a:off x="2413626" y="212506"/>
          <a:ext cx="4066234" cy="209432"/>
          <a:chOff x="6937001" y="3575797"/>
          <a:chExt cx="3782455" cy="216001"/>
        </a:xfrm>
      </xdr:grpSpPr>
      <xdr:sp macro="" textlink="">
        <xdr:nvSpPr>
          <xdr:cNvPr id="12" name="txt-Main">
            <a:hlinkClick xmlns:r="http://schemas.openxmlformats.org/officeDocument/2006/relationships" r:id="rId1"/>
            <a:extLst>
              <a:ext uri="{FF2B5EF4-FFF2-40B4-BE49-F238E27FC236}">
                <a16:creationId xmlns:a16="http://schemas.microsoft.com/office/drawing/2014/main" id="{00000000-0008-0000-0000-00000C000000}"/>
              </a:ext>
            </a:extLst>
          </xdr:cNvPr>
          <xdr:cNvSpPr txBox="1"/>
        </xdr:nvSpPr>
        <xdr:spPr>
          <a:xfrm>
            <a:off x="6937001" y="3575798"/>
            <a:ext cx="72000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13" name="txt-Cover">
            <a:hlinkClick xmlns:r="http://schemas.openxmlformats.org/officeDocument/2006/relationships" r:id="rId2"/>
            <a:extLst>
              <a:ext uri="{FF2B5EF4-FFF2-40B4-BE49-F238E27FC236}">
                <a16:creationId xmlns:a16="http://schemas.microsoft.com/office/drawing/2014/main" id="{00000000-0008-0000-0000-00000D000000}"/>
              </a:ext>
            </a:extLst>
          </xdr:cNvPr>
          <xdr:cNvSpPr txBox="1"/>
        </xdr:nvSpPr>
        <xdr:spPr>
          <a:xfrm>
            <a:off x="7654100" y="3575797"/>
            <a:ext cx="110315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sp macro="" textlink="">
        <xdr:nvSpPr>
          <xdr:cNvPr id="14" name="txt-Proposal">
            <a:hlinkClick xmlns:r="http://schemas.openxmlformats.org/officeDocument/2006/relationships" r:id="rId3"/>
            <a:extLst>
              <a:ext uri="{FF2B5EF4-FFF2-40B4-BE49-F238E27FC236}">
                <a16:creationId xmlns:a16="http://schemas.microsoft.com/office/drawing/2014/main" id="{00000000-0008-0000-0000-00000E000000}"/>
              </a:ext>
            </a:extLst>
          </xdr:cNvPr>
          <xdr:cNvSpPr txBox="1"/>
        </xdr:nvSpPr>
        <xdr:spPr>
          <a:xfrm>
            <a:off x="8749789" y="3575797"/>
            <a:ext cx="9318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15" name="txt-Agreement">
            <a:hlinkClick xmlns:r="http://schemas.openxmlformats.org/officeDocument/2006/relationships" r:id="rId4"/>
            <a:extLst>
              <a:ext uri="{FF2B5EF4-FFF2-40B4-BE49-F238E27FC236}">
                <a16:creationId xmlns:a16="http://schemas.microsoft.com/office/drawing/2014/main" id="{00000000-0008-0000-0000-00000F000000}"/>
              </a:ext>
            </a:extLst>
          </xdr:cNvPr>
          <xdr:cNvSpPr txBox="1"/>
        </xdr:nvSpPr>
        <xdr:spPr>
          <a:xfrm>
            <a:off x="9677307" y="3575797"/>
            <a:ext cx="1042149"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grpSp>
    <xdr:clientData/>
  </xdr:twoCellAnchor>
  <xdr:twoCellAnchor editAs="oneCell">
    <xdr:from>
      <xdr:col>1</xdr:col>
      <xdr:colOff>33618</xdr:colOff>
      <xdr:row>0</xdr:row>
      <xdr:rowOff>134471</xdr:rowOff>
    </xdr:from>
    <xdr:to>
      <xdr:col>4</xdr:col>
      <xdr:colOff>403456</xdr:colOff>
      <xdr:row>3</xdr:row>
      <xdr:rowOff>45571</xdr:rowOff>
    </xdr:to>
    <xdr:pic>
      <xdr:nvPicPr>
        <xdr:cNvPr id="5" name="pic-Logo">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0147" y="134471"/>
          <a:ext cx="1770574" cy="48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2933700</xdr:colOff>
          <xdr:row>17</xdr:row>
          <xdr:rowOff>32657</xdr:rowOff>
        </xdr:from>
        <xdr:to>
          <xdr:col>7</xdr:col>
          <xdr:colOff>288471</xdr:colOff>
          <xdr:row>19</xdr:row>
          <xdr:rowOff>0</xdr:rowOff>
        </xdr:to>
        <xdr:sp macro="" textlink="">
          <xdr:nvSpPr>
            <xdr:cNvPr id="28727" name="btnClearAOW" hidden="1">
              <a:extLst>
                <a:ext uri="{63B3BB69-23CF-44E3-9099-C40C66FF867C}">
                  <a14:compatExt spid="_x0000_s28727"/>
                </a:ext>
                <a:ext uri="{FF2B5EF4-FFF2-40B4-BE49-F238E27FC236}">
                  <a16:creationId xmlns:a16="http://schemas.microsoft.com/office/drawing/2014/main" id="{00000000-0008-0000-0100-0000377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800" b="0" i="0" u="none" strike="noStrike" baseline="0">
                  <a:solidFill>
                    <a:srgbClr val="000000"/>
                  </a:solidFill>
                  <a:latin typeface="Aptos Narrow"/>
                </a:rPr>
                <a:t>Clear all entries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xdr:row>
          <xdr:rowOff>32657</xdr:rowOff>
        </xdr:from>
        <xdr:to>
          <xdr:col>9</xdr:col>
          <xdr:colOff>21771</xdr:colOff>
          <xdr:row>4</xdr:row>
          <xdr:rowOff>21771</xdr:rowOff>
        </xdr:to>
        <xdr:sp macro="" textlink="">
          <xdr:nvSpPr>
            <xdr:cNvPr id="28700" name="btnClearCheckBoxes" hidden="1">
              <a:extLst>
                <a:ext uri="{63B3BB69-23CF-44E3-9099-C40C66FF867C}">
                  <a14:compatExt spid="_x0000_s28700"/>
                </a:ext>
                <a:ext uri="{FF2B5EF4-FFF2-40B4-BE49-F238E27FC236}">
                  <a16:creationId xmlns:a16="http://schemas.microsoft.com/office/drawing/2014/main" id="{00000000-0008-0000-0100-00001C7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800" b="0" i="0" u="none" strike="noStrike" baseline="0">
                  <a:solidFill>
                    <a:srgbClr val="000000"/>
                  </a:solidFill>
                  <a:latin typeface="Aptos Narrow"/>
                </a:rPr>
                <a:t>Uncheck all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745671</xdr:colOff>
          <xdr:row>11</xdr:row>
          <xdr:rowOff>70757</xdr:rowOff>
        </xdr:from>
        <xdr:to>
          <xdr:col>4</xdr:col>
          <xdr:colOff>1709057</xdr:colOff>
          <xdr:row>13</xdr:row>
          <xdr:rowOff>76200</xdr:rowOff>
        </xdr:to>
        <xdr:sp macro="" textlink="">
          <xdr:nvSpPr>
            <xdr:cNvPr id="28681" name="btnClearItemsData" hidden="1">
              <a:extLst>
                <a:ext uri="{63B3BB69-23CF-44E3-9099-C40C66FF867C}">
                  <a14:compatExt spid="_x0000_s28681"/>
                </a:ext>
                <a:ext uri="{FF2B5EF4-FFF2-40B4-BE49-F238E27FC236}">
                  <a16:creationId xmlns:a16="http://schemas.microsoft.com/office/drawing/2014/main" id="{00000000-0008-0000-0100-00000970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Aptos Narrow"/>
                </a:rPr>
                <a:t>Clear all Data in Item entries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457200</xdr:colOff>
          <xdr:row>1</xdr:row>
          <xdr:rowOff>489857</xdr:rowOff>
        </xdr:from>
        <xdr:to>
          <xdr:col>4</xdr:col>
          <xdr:colOff>1709057</xdr:colOff>
          <xdr:row>2</xdr:row>
          <xdr:rowOff>223157</xdr:rowOff>
        </xdr:to>
        <xdr:sp macro="" textlink="">
          <xdr:nvSpPr>
            <xdr:cNvPr id="28715" name="btnRepopulateInput" hidden="1">
              <a:extLst>
                <a:ext uri="{63B3BB69-23CF-44E3-9099-C40C66FF867C}">
                  <a14:compatExt spid="_x0000_s28715"/>
                </a:ext>
                <a:ext uri="{FF2B5EF4-FFF2-40B4-BE49-F238E27FC236}">
                  <a16:creationId xmlns:a16="http://schemas.microsoft.com/office/drawing/2014/main" id="{00000000-0008-0000-0100-00002B70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1" i="0" u="none" strike="noStrike" baseline="0">
                  <a:solidFill>
                    <a:srgbClr val="0000FF"/>
                  </a:solidFill>
                  <a:latin typeface="Aptos Narrow"/>
                </a:rPr>
                <a:t>Repopulate Input</a:t>
              </a:r>
            </a:p>
          </xdr:txBody>
        </xdr:sp>
        <xdr:clientData fPrintsWithSheet="0"/>
      </xdr:twoCellAnchor>
    </mc:Choice>
    <mc:Fallback/>
  </mc:AlternateContent>
  <xdr:twoCellAnchor editAs="oneCell">
    <xdr:from>
      <xdr:col>1</xdr:col>
      <xdr:colOff>12326</xdr:colOff>
      <xdr:row>1</xdr:row>
      <xdr:rowOff>480172</xdr:rowOff>
    </xdr:from>
    <xdr:to>
      <xdr:col>4</xdr:col>
      <xdr:colOff>323850</xdr:colOff>
      <xdr:row>2</xdr:row>
      <xdr:rowOff>210398</xdr:rowOff>
    </xdr:to>
    <xdr:grpSp>
      <xdr:nvGrpSpPr>
        <xdr:cNvPr id="7" name="grp-GoTo">
          <a:extLst>
            <a:ext uri="{FF2B5EF4-FFF2-40B4-BE49-F238E27FC236}">
              <a16:creationId xmlns:a16="http://schemas.microsoft.com/office/drawing/2014/main" id="{00000000-0008-0000-0100-000007000000}"/>
            </a:ext>
          </a:extLst>
        </xdr:cNvPr>
        <xdr:cNvGrpSpPr/>
      </xdr:nvGrpSpPr>
      <xdr:grpSpPr>
        <a:xfrm>
          <a:off x="266326" y="734172"/>
          <a:ext cx="3958239" cy="211011"/>
          <a:chOff x="6937001" y="3575797"/>
          <a:chExt cx="3782455" cy="216001"/>
        </a:xfrm>
      </xdr:grpSpPr>
      <xdr:sp macro="" textlink="">
        <xdr:nvSpPr>
          <xdr:cNvPr id="2" name="txt-Main">
            <a:hlinkClick xmlns:r="http://schemas.openxmlformats.org/officeDocument/2006/relationships" r:id="rId1"/>
            <a:extLst>
              <a:ext uri="{FF2B5EF4-FFF2-40B4-BE49-F238E27FC236}">
                <a16:creationId xmlns:a16="http://schemas.microsoft.com/office/drawing/2014/main" id="{00000000-0008-0000-0100-000002000000}"/>
              </a:ext>
            </a:extLst>
          </xdr:cNvPr>
          <xdr:cNvSpPr txBox="1"/>
        </xdr:nvSpPr>
        <xdr:spPr>
          <a:xfrm>
            <a:off x="6937001" y="3575798"/>
            <a:ext cx="72000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sp macro="" textlink="">
        <xdr:nvSpPr>
          <xdr:cNvPr id="4" name="txt-Cover">
            <a:hlinkClick xmlns:r="http://schemas.openxmlformats.org/officeDocument/2006/relationships" r:id="rId2"/>
            <a:extLst>
              <a:ext uri="{FF2B5EF4-FFF2-40B4-BE49-F238E27FC236}">
                <a16:creationId xmlns:a16="http://schemas.microsoft.com/office/drawing/2014/main" id="{00000000-0008-0000-0100-000004000000}"/>
              </a:ext>
            </a:extLst>
          </xdr:cNvPr>
          <xdr:cNvSpPr txBox="1"/>
        </xdr:nvSpPr>
        <xdr:spPr>
          <a:xfrm>
            <a:off x="7654100" y="3575797"/>
            <a:ext cx="110315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sp macro="" textlink="">
        <xdr:nvSpPr>
          <xdr:cNvPr id="5" name="txt-Proposal">
            <a:hlinkClick xmlns:r="http://schemas.openxmlformats.org/officeDocument/2006/relationships" r:id="rId3"/>
            <a:extLst>
              <a:ext uri="{FF2B5EF4-FFF2-40B4-BE49-F238E27FC236}">
                <a16:creationId xmlns:a16="http://schemas.microsoft.com/office/drawing/2014/main" id="{00000000-0008-0000-0100-000005000000}"/>
              </a:ext>
            </a:extLst>
          </xdr:cNvPr>
          <xdr:cNvSpPr txBox="1"/>
        </xdr:nvSpPr>
        <xdr:spPr>
          <a:xfrm>
            <a:off x="8749789" y="3575797"/>
            <a:ext cx="9318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6" name="txt-Agreement">
            <a:hlinkClick xmlns:r="http://schemas.openxmlformats.org/officeDocument/2006/relationships" r:id="rId4"/>
            <a:extLst>
              <a:ext uri="{FF2B5EF4-FFF2-40B4-BE49-F238E27FC236}">
                <a16:creationId xmlns:a16="http://schemas.microsoft.com/office/drawing/2014/main" id="{00000000-0008-0000-0100-000006000000}"/>
              </a:ext>
            </a:extLst>
          </xdr:cNvPr>
          <xdr:cNvSpPr txBox="1"/>
        </xdr:nvSpPr>
        <xdr:spPr>
          <a:xfrm>
            <a:off x="9677307" y="3575797"/>
            <a:ext cx="1042149"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8</xdr:col>
          <xdr:colOff>212271</xdr:colOff>
          <xdr:row>4</xdr:row>
          <xdr:rowOff>223157</xdr:rowOff>
        </xdr:from>
        <xdr:to>
          <xdr:col>8</xdr:col>
          <xdr:colOff>517071</xdr:colOff>
          <xdr:row>6</xdr:row>
          <xdr:rowOff>32657</xdr:rowOff>
        </xdr:to>
        <xdr:sp macro="" textlink="">
          <xdr:nvSpPr>
            <xdr:cNvPr id="28690" name="chkbx1" hidden="1">
              <a:extLst>
                <a:ext uri="{63B3BB69-23CF-44E3-9099-C40C66FF867C}">
                  <a14:compatExt spid="_x0000_s28690"/>
                </a:ext>
                <a:ext uri="{FF2B5EF4-FFF2-40B4-BE49-F238E27FC236}">
                  <a16:creationId xmlns:a16="http://schemas.microsoft.com/office/drawing/2014/main" id="{00000000-0008-0000-0100-000012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5</xdr:row>
          <xdr:rowOff>185057</xdr:rowOff>
        </xdr:from>
        <xdr:to>
          <xdr:col>8</xdr:col>
          <xdr:colOff>517071</xdr:colOff>
          <xdr:row>7</xdr:row>
          <xdr:rowOff>21771</xdr:rowOff>
        </xdr:to>
        <xdr:sp macro="" textlink="">
          <xdr:nvSpPr>
            <xdr:cNvPr id="28691" name="chkbx2" hidden="1">
              <a:extLst>
                <a:ext uri="{63B3BB69-23CF-44E3-9099-C40C66FF867C}">
                  <a14:compatExt spid="_x0000_s28691"/>
                </a:ext>
                <a:ext uri="{FF2B5EF4-FFF2-40B4-BE49-F238E27FC236}">
                  <a16:creationId xmlns:a16="http://schemas.microsoft.com/office/drawing/2014/main" id="{00000000-0008-0000-0100-000013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6</xdr:row>
          <xdr:rowOff>185057</xdr:rowOff>
        </xdr:from>
        <xdr:to>
          <xdr:col>8</xdr:col>
          <xdr:colOff>517071</xdr:colOff>
          <xdr:row>8</xdr:row>
          <xdr:rowOff>21771</xdr:rowOff>
        </xdr:to>
        <xdr:sp macro="" textlink="">
          <xdr:nvSpPr>
            <xdr:cNvPr id="28692" name="chkbx3" hidden="1">
              <a:extLst>
                <a:ext uri="{63B3BB69-23CF-44E3-9099-C40C66FF867C}">
                  <a14:compatExt spid="_x0000_s28692"/>
                </a:ext>
                <a:ext uri="{FF2B5EF4-FFF2-40B4-BE49-F238E27FC236}">
                  <a16:creationId xmlns:a16="http://schemas.microsoft.com/office/drawing/2014/main" id="{00000000-0008-0000-0100-000014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7</xdr:row>
          <xdr:rowOff>185057</xdr:rowOff>
        </xdr:from>
        <xdr:to>
          <xdr:col>8</xdr:col>
          <xdr:colOff>517071</xdr:colOff>
          <xdr:row>9</xdr:row>
          <xdr:rowOff>21771</xdr:rowOff>
        </xdr:to>
        <xdr:sp macro="" textlink="">
          <xdr:nvSpPr>
            <xdr:cNvPr id="28693" name="chkbx4" hidden="1">
              <a:extLst>
                <a:ext uri="{63B3BB69-23CF-44E3-9099-C40C66FF867C}">
                  <a14:compatExt spid="_x0000_s28693"/>
                </a:ext>
                <a:ext uri="{FF2B5EF4-FFF2-40B4-BE49-F238E27FC236}">
                  <a16:creationId xmlns:a16="http://schemas.microsoft.com/office/drawing/2014/main" id="{00000000-0008-0000-0100-000015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8</xdr:row>
          <xdr:rowOff>185057</xdr:rowOff>
        </xdr:from>
        <xdr:to>
          <xdr:col>8</xdr:col>
          <xdr:colOff>517071</xdr:colOff>
          <xdr:row>10</xdr:row>
          <xdr:rowOff>21771</xdr:rowOff>
        </xdr:to>
        <xdr:sp macro="" textlink="">
          <xdr:nvSpPr>
            <xdr:cNvPr id="28694" name="chkbx5" hidden="1">
              <a:extLst>
                <a:ext uri="{63B3BB69-23CF-44E3-9099-C40C66FF867C}">
                  <a14:compatExt spid="_x0000_s28694"/>
                </a:ext>
                <a:ext uri="{FF2B5EF4-FFF2-40B4-BE49-F238E27FC236}">
                  <a16:creationId xmlns:a16="http://schemas.microsoft.com/office/drawing/2014/main" id="{00000000-0008-0000-0100-000016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9</xdr:row>
          <xdr:rowOff>185057</xdr:rowOff>
        </xdr:from>
        <xdr:to>
          <xdr:col>8</xdr:col>
          <xdr:colOff>517071</xdr:colOff>
          <xdr:row>11</xdr:row>
          <xdr:rowOff>21771</xdr:rowOff>
        </xdr:to>
        <xdr:sp macro="" textlink="">
          <xdr:nvSpPr>
            <xdr:cNvPr id="28695" name="chkbx6" hidden="1">
              <a:extLst>
                <a:ext uri="{63B3BB69-23CF-44E3-9099-C40C66FF867C}">
                  <a14:compatExt spid="_x0000_s28695"/>
                </a:ext>
                <a:ext uri="{FF2B5EF4-FFF2-40B4-BE49-F238E27FC236}">
                  <a16:creationId xmlns:a16="http://schemas.microsoft.com/office/drawing/2014/main" id="{00000000-0008-0000-0100-000017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10</xdr:row>
          <xdr:rowOff>185057</xdr:rowOff>
        </xdr:from>
        <xdr:to>
          <xdr:col>8</xdr:col>
          <xdr:colOff>517071</xdr:colOff>
          <xdr:row>12</xdr:row>
          <xdr:rowOff>21771</xdr:rowOff>
        </xdr:to>
        <xdr:sp macro="" textlink="">
          <xdr:nvSpPr>
            <xdr:cNvPr id="28696" name="chkbx7" hidden="1">
              <a:extLst>
                <a:ext uri="{63B3BB69-23CF-44E3-9099-C40C66FF867C}">
                  <a14:compatExt spid="_x0000_s28696"/>
                </a:ext>
                <a:ext uri="{FF2B5EF4-FFF2-40B4-BE49-F238E27FC236}">
                  <a16:creationId xmlns:a16="http://schemas.microsoft.com/office/drawing/2014/main" id="{00000000-0008-0000-0100-000018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212271</xdr:colOff>
          <xdr:row>11</xdr:row>
          <xdr:rowOff>185057</xdr:rowOff>
        </xdr:from>
        <xdr:to>
          <xdr:col>8</xdr:col>
          <xdr:colOff>517071</xdr:colOff>
          <xdr:row>13</xdr:row>
          <xdr:rowOff>21771</xdr:rowOff>
        </xdr:to>
        <xdr:sp macro="" textlink="">
          <xdr:nvSpPr>
            <xdr:cNvPr id="28697" name="chkbx8" hidden="1">
              <a:extLst>
                <a:ext uri="{63B3BB69-23CF-44E3-9099-C40C66FF867C}">
                  <a14:compatExt spid="_x0000_s28697"/>
                </a:ext>
                <a:ext uri="{FF2B5EF4-FFF2-40B4-BE49-F238E27FC236}">
                  <a16:creationId xmlns:a16="http://schemas.microsoft.com/office/drawing/2014/main" id="{00000000-0008-0000-0100-000019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xdr:col>
      <xdr:colOff>19050</xdr:colOff>
      <xdr:row>0</xdr:row>
      <xdr:rowOff>114300</xdr:rowOff>
    </xdr:from>
    <xdr:to>
      <xdr:col>3</xdr:col>
      <xdr:colOff>58876</xdr:colOff>
      <xdr:row>1</xdr:row>
      <xdr:rowOff>344489</xdr:rowOff>
    </xdr:to>
    <xdr:pic>
      <xdr:nvPicPr>
        <xdr:cNvPr id="9" name="pic-logo">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 y="114300"/>
          <a:ext cx="1795600" cy="48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xdr:col>
          <xdr:colOff>21771</xdr:colOff>
          <xdr:row>30</xdr:row>
          <xdr:rowOff>114300</xdr:rowOff>
        </xdr:from>
        <xdr:to>
          <xdr:col>6</xdr:col>
          <xdr:colOff>1447800</xdr:colOff>
          <xdr:row>32</xdr:row>
          <xdr:rowOff>108857</xdr:rowOff>
        </xdr:to>
        <xdr:sp macro="" textlink="">
          <xdr:nvSpPr>
            <xdr:cNvPr id="28728" name="btnProposal" hidden="1">
              <a:extLst>
                <a:ext uri="{63B3BB69-23CF-44E3-9099-C40C66FF867C}">
                  <a14:compatExt spid="_x0000_s28728"/>
                </a:ext>
                <a:ext uri="{FF2B5EF4-FFF2-40B4-BE49-F238E27FC236}">
                  <a16:creationId xmlns:a16="http://schemas.microsoft.com/office/drawing/2014/main" id="{00000000-0008-0000-0100-000038700000}"/>
                </a:ext>
              </a:extLst>
            </xdr:cNvPr>
            <xdr:cNvSpPr/>
          </xdr:nvSpPr>
          <xdr:spPr bwMode="auto">
            <a:xfrm>
              <a:off x="0" y="0"/>
              <a:ext cx="0" cy="0"/>
            </a:xfrm>
            <a:prstGeom prst="rect">
              <a:avLst/>
            </a:prstGeom>
            <a:noFill/>
            <a:ln w="9525">
              <a:miter lim="800000"/>
              <a:headEnd/>
              <a:tailEnd/>
            </a:ln>
          </xdr:spPr>
          <xdr:txBody>
            <a:bodyPr vertOverflow="clip" wrap="square" lIns="45720" tIns="41148" rIns="45720" bIns="41148" anchor="ctr" upright="1"/>
            <a:lstStyle/>
            <a:p>
              <a:pPr algn="ctr" rtl="0">
                <a:defRPr sz="1000"/>
              </a:pPr>
              <a:r>
                <a:rPr lang="en-US" sz="1100" b="1" i="1" u="none" strike="noStrike" baseline="0">
                  <a:solidFill>
                    <a:srgbClr val="000000"/>
                  </a:solidFill>
                  <a:latin typeface="Aptos Narrow"/>
                </a:rPr>
                <a:t>Generate Proposal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1714500</xdr:colOff>
          <xdr:row>30</xdr:row>
          <xdr:rowOff>108857</xdr:rowOff>
        </xdr:from>
        <xdr:to>
          <xdr:col>7</xdr:col>
          <xdr:colOff>0</xdr:colOff>
          <xdr:row>32</xdr:row>
          <xdr:rowOff>97971</xdr:rowOff>
        </xdr:to>
        <xdr:sp macro="" textlink="">
          <xdr:nvSpPr>
            <xdr:cNvPr id="28730" name="btnAgreement" hidden="1">
              <a:extLst>
                <a:ext uri="{63B3BB69-23CF-44E3-9099-C40C66FF867C}">
                  <a14:compatExt spid="_x0000_s28730"/>
                </a:ext>
                <a:ext uri="{FF2B5EF4-FFF2-40B4-BE49-F238E27FC236}">
                  <a16:creationId xmlns:a16="http://schemas.microsoft.com/office/drawing/2014/main" id="{00000000-0008-0000-0100-00003A700000}"/>
                </a:ext>
              </a:extLst>
            </xdr:cNvPr>
            <xdr:cNvSpPr/>
          </xdr:nvSpPr>
          <xdr:spPr bwMode="auto">
            <a:xfrm>
              <a:off x="0" y="0"/>
              <a:ext cx="0" cy="0"/>
            </a:xfrm>
            <a:prstGeom prst="rect">
              <a:avLst/>
            </a:prstGeom>
            <a:noFill/>
            <a:ln w="9525">
              <a:miter lim="800000"/>
              <a:headEnd/>
              <a:tailEnd/>
            </a:ln>
          </xdr:spPr>
          <xdr:txBody>
            <a:bodyPr vertOverflow="clip" wrap="square" lIns="45720" tIns="41148" rIns="45720" bIns="41148" anchor="ctr" upright="1"/>
            <a:lstStyle/>
            <a:p>
              <a:pPr algn="ctr" rtl="0">
                <a:defRPr sz="1000"/>
              </a:pPr>
              <a:r>
                <a:rPr lang="en-US" sz="1100" b="1" i="1" u="none" strike="noStrike" baseline="0">
                  <a:solidFill>
                    <a:srgbClr val="000000"/>
                  </a:solidFill>
                  <a:latin typeface="Aptos Narrow"/>
                </a:rPr>
                <a:t>Generate Agreement</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5</xdr:col>
      <xdr:colOff>0</xdr:colOff>
      <xdr:row>3</xdr:row>
      <xdr:rowOff>1</xdr:rowOff>
    </xdr:from>
    <xdr:ext cx="2657475" cy="838200"/>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4114800" y="571501"/>
          <a:ext cx="2657475" cy="8382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noAutofit/>
        </a:bodyPr>
        <a:lstStyle/>
        <a:p>
          <a:r>
            <a:rPr lang="en-PH" sz="1000" b="1">
              <a:solidFill>
                <a:srgbClr val="FF0000"/>
              </a:solidFill>
              <a:latin typeface="Aptos Narrow" panose="020B0004020202020204" pitchFamily="34" charset="0"/>
            </a:rPr>
            <a:t>Important</a:t>
          </a:r>
          <a:r>
            <a:rPr lang="en-PH" sz="1000" b="1">
              <a:solidFill>
                <a:srgbClr val="FF0000"/>
              </a:solidFill>
            </a:rPr>
            <a:t>!</a:t>
          </a:r>
        </a:p>
        <a:p>
          <a:endParaRPr lang="en-PH" sz="1000" b="1">
            <a:solidFill>
              <a:sysClr val="windowText" lastClr="000000"/>
            </a:solidFill>
          </a:endParaRPr>
        </a:p>
        <a:p>
          <a:r>
            <a:rPr lang="en-PH" sz="1000"/>
            <a:t>The sheet is used by</a:t>
          </a:r>
          <a:r>
            <a:rPr lang="en-PH" sz="1000" baseline="0"/>
            <a:t> the macro/VBA program.</a:t>
          </a:r>
          <a:endParaRPr lang="en-PH" sz="1000"/>
        </a:p>
        <a:p>
          <a:pPr marL="0" marR="0" lvl="0" indent="0" defTabSz="914400" eaLnBrk="1" fontAlgn="auto" latinLnBrk="0" hangingPunct="1">
            <a:lnSpc>
              <a:spcPct val="100000"/>
            </a:lnSpc>
            <a:spcBef>
              <a:spcPts val="0"/>
            </a:spcBef>
            <a:spcAft>
              <a:spcPts val="0"/>
            </a:spcAft>
            <a:buClrTx/>
            <a:buSzTx/>
            <a:buFontTx/>
            <a:buNone/>
            <a:tabLst/>
            <a:defRPr/>
          </a:pPr>
          <a:r>
            <a:rPr lang="en-PH" sz="1000" b="0">
              <a:solidFill>
                <a:schemeClr val="dk1"/>
              </a:solidFill>
              <a:effectLst/>
              <a:latin typeface="+mn-lt"/>
              <a:ea typeface="+mn-ea"/>
              <a:cs typeface="+mn-cs"/>
            </a:rPr>
            <a:t>Do not delete,</a:t>
          </a:r>
          <a:r>
            <a:rPr lang="en-PH" sz="1000" b="0" baseline="0">
              <a:solidFill>
                <a:schemeClr val="dk1"/>
              </a:solidFill>
              <a:effectLst/>
              <a:latin typeface="+mn-lt"/>
              <a:ea typeface="+mn-ea"/>
              <a:cs typeface="+mn-cs"/>
            </a:rPr>
            <a:t> edit, or modify anything!</a:t>
          </a:r>
          <a:endParaRPr lang="en-PH" sz="10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44537</xdr:colOff>
      <xdr:row>19</xdr:row>
      <xdr:rowOff>14734</xdr:rowOff>
    </xdr:from>
    <xdr:to>
      <xdr:col>11</xdr:col>
      <xdr:colOff>555737</xdr:colOff>
      <xdr:row>22</xdr:row>
      <xdr:rowOff>88794</xdr:rowOff>
    </xdr:to>
    <xdr:grpSp>
      <xdr:nvGrpSpPr>
        <xdr:cNvPr id="2" name="grp_Project address">
          <a:extLst>
            <a:ext uri="{FF2B5EF4-FFF2-40B4-BE49-F238E27FC236}">
              <a16:creationId xmlns:a16="http://schemas.microsoft.com/office/drawing/2014/main" id="{00000000-0008-0000-0300-000002000000}"/>
            </a:ext>
          </a:extLst>
        </xdr:cNvPr>
        <xdr:cNvGrpSpPr/>
      </xdr:nvGrpSpPr>
      <xdr:grpSpPr>
        <a:xfrm>
          <a:off x="4256835" y="7805119"/>
          <a:ext cx="2484827" cy="627812"/>
          <a:chOff x="3711662" y="7090450"/>
          <a:chExt cx="2340000" cy="645560"/>
        </a:xfrm>
      </xdr:grpSpPr>
      <xdr:sp macro="" textlink="input_CityStateZip">
        <xdr:nvSpPr>
          <xdr:cNvPr id="11" name="cover_city.state.zip">
            <a:extLst>
              <a:ext uri="{FF2B5EF4-FFF2-40B4-BE49-F238E27FC236}">
                <a16:creationId xmlns:a16="http://schemas.microsoft.com/office/drawing/2014/main" id="{00000000-0008-0000-0300-00000B000000}"/>
              </a:ext>
            </a:extLst>
          </xdr:cNvPr>
          <xdr:cNvSpPr txBox="1"/>
        </xdr:nvSpPr>
        <xdr:spPr>
          <a:xfrm>
            <a:off x="3711662" y="7471450"/>
            <a:ext cx="234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r"/>
            <a:fld id="{263D4FF4-4446-4E09-A403-5E351BACAB93}" type="TxLink">
              <a:rPr lang="en-US" sz="1100" b="0" i="0" u="none" strike="noStrike">
                <a:solidFill>
                  <a:sysClr val="windowText" lastClr="000000"/>
                </a:solidFill>
                <a:latin typeface="Aptos Narrow"/>
                <a:ea typeface="+mn-ea"/>
                <a:cs typeface="Calibri"/>
              </a:rPr>
              <a:pPr marL="0" indent="0" algn="r"/>
              <a:t>Fountain Valley, CA 92708</a:t>
            </a:fld>
            <a:endParaRPr lang="en-US" sz="1100" b="0">
              <a:solidFill>
                <a:sysClr val="windowText" lastClr="000000"/>
              </a:solidFill>
              <a:latin typeface="Aptos Black" panose="020B0004020202020204" pitchFamily="34" charset="0"/>
              <a:ea typeface="+mn-ea"/>
              <a:cs typeface="+mn-cs"/>
            </a:endParaRPr>
          </a:p>
        </xdr:txBody>
      </xdr:sp>
      <xdr:sp macro="" textlink="input_ProjectAddress">
        <xdr:nvSpPr>
          <xdr:cNvPr id="10" name="cover_address">
            <a:extLst>
              <a:ext uri="{FF2B5EF4-FFF2-40B4-BE49-F238E27FC236}">
                <a16:creationId xmlns:a16="http://schemas.microsoft.com/office/drawing/2014/main" id="{00000000-0008-0000-0300-00000A000000}"/>
              </a:ext>
            </a:extLst>
          </xdr:cNvPr>
          <xdr:cNvSpPr txBox="1"/>
        </xdr:nvSpPr>
        <xdr:spPr>
          <a:xfrm>
            <a:off x="3711662" y="7280950"/>
            <a:ext cx="234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r"/>
            <a:fld id="{EB5D55E7-E9A2-4447-9A12-846F354C009D}" type="TxLink">
              <a:rPr lang="en-US" sz="1100" b="0">
                <a:solidFill>
                  <a:schemeClr val="tx1"/>
                </a:solidFill>
                <a:latin typeface="Aptos Black" panose="020B0004020202020204" pitchFamily="34" charset="0"/>
                <a:ea typeface="+mn-ea"/>
                <a:cs typeface="+mn-cs"/>
              </a:rPr>
              <a:pPr marL="0" indent="0" algn="r"/>
              <a:t>17231 San Ricardo Cir</a:t>
            </a:fld>
            <a:endParaRPr lang="en-US" sz="1100" b="0">
              <a:solidFill>
                <a:schemeClr val="tx1"/>
              </a:solidFill>
              <a:latin typeface="Aptos Black" panose="020B0004020202020204" pitchFamily="34" charset="0"/>
              <a:ea typeface="+mn-ea"/>
              <a:cs typeface="+mn-cs"/>
            </a:endParaRPr>
          </a:p>
        </xdr:txBody>
      </xdr:sp>
      <xdr:sp macro="" textlink="">
        <xdr:nvSpPr>
          <xdr:cNvPr id="4" name="cover_project">
            <a:extLst>
              <a:ext uri="{FF2B5EF4-FFF2-40B4-BE49-F238E27FC236}">
                <a16:creationId xmlns:a16="http://schemas.microsoft.com/office/drawing/2014/main" id="{00000000-0008-0000-0300-000004000000}"/>
              </a:ext>
            </a:extLst>
          </xdr:cNvPr>
          <xdr:cNvSpPr txBox="1"/>
        </xdr:nvSpPr>
        <xdr:spPr>
          <a:xfrm>
            <a:off x="4909363" y="7090450"/>
            <a:ext cx="11422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r"/>
            <a:r>
              <a:rPr lang="en-US" sz="1100" b="1">
                <a:latin typeface="Aptos Black" panose="020B0004020202020204" pitchFamily="34" charset="0"/>
              </a:rPr>
              <a:t>Project Address:</a:t>
            </a:r>
          </a:p>
        </xdr:txBody>
      </xdr:sp>
    </xdr:grpSp>
    <xdr:clientData/>
  </xdr:twoCellAnchor>
  <xdr:twoCellAnchor>
    <xdr:from>
      <xdr:col>3</xdr:col>
      <xdr:colOff>413208</xdr:colOff>
      <xdr:row>22</xdr:row>
      <xdr:rowOff>14520</xdr:rowOff>
    </xdr:from>
    <xdr:to>
      <xdr:col>7</xdr:col>
      <xdr:colOff>314808</xdr:colOff>
      <xdr:row>23</xdr:row>
      <xdr:rowOff>88580</xdr:rowOff>
    </xdr:to>
    <xdr:sp macro="" textlink="input_Email">
      <xdr:nvSpPr>
        <xdr:cNvPr id="7" name="cover_email">
          <a:extLst>
            <a:ext uri="{FF2B5EF4-FFF2-40B4-BE49-F238E27FC236}">
              <a16:creationId xmlns:a16="http://schemas.microsoft.com/office/drawing/2014/main" id="{00000000-0008-0000-0300-000007000000}"/>
            </a:ext>
          </a:extLst>
        </xdr:cNvPr>
        <xdr:cNvSpPr txBox="1"/>
      </xdr:nvSpPr>
      <xdr:spPr>
        <a:xfrm>
          <a:off x="1279983" y="8463195"/>
          <a:ext cx="234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fld id="{37214018-9272-476C-9B51-1013FA5124E5}" type="TxLink">
            <a:rPr lang="en-US" sz="1100" b="0">
              <a:solidFill>
                <a:schemeClr val="tx1"/>
              </a:solidFill>
              <a:latin typeface="Aptos Black" panose="020B0004020202020204" pitchFamily="34" charset="0"/>
              <a:ea typeface="+mn-ea"/>
              <a:cs typeface="+mn-cs"/>
            </a:rPr>
            <a:pPr marL="0" indent="0" algn="l"/>
            <a:t>Nikkiloanvu@gmail.com</a:t>
          </a:fld>
          <a:endParaRPr lang="en-US" sz="1100" b="0">
            <a:solidFill>
              <a:schemeClr val="tx1"/>
            </a:solidFill>
            <a:latin typeface="Aptos Black" panose="020B0004020202020204" pitchFamily="34" charset="0"/>
            <a:ea typeface="+mn-ea"/>
            <a:cs typeface="+mn-cs"/>
          </a:endParaRPr>
        </a:p>
      </xdr:txBody>
    </xdr:sp>
    <xdr:clientData/>
  </xdr:twoCellAnchor>
  <xdr:twoCellAnchor>
    <xdr:from>
      <xdr:col>3</xdr:col>
      <xdr:colOff>413208</xdr:colOff>
      <xdr:row>21</xdr:row>
      <xdr:rowOff>14734</xdr:rowOff>
    </xdr:from>
    <xdr:to>
      <xdr:col>7</xdr:col>
      <xdr:colOff>314808</xdr:colOff>
      <xdr:row>22</xdr:row>
      <xdr:rowOff>88794</xdr:rowOff>
    </xdr:to>
    <xdr:sp macro="" textlink="input_Phone">
      <xdr:nvSpPr>
        <xdr:cNvPr id="6" name="cover_phone">
          <a:extLst>
            <a:ext uri="{FF2B5EF4-FFF2-40B4-BE49-F238E27FC236}">
              <a16:creationId xmlns:a16="http://schemas.microsoft.com/office/drawing/2014/main" id="{00000000-0008-0000-0300-000006000000}"/>
            </a:ext>
          </a:extLst>
        </xdr:cNvPr>
        <xdr:cNvSpPr txBox="1"/>
      </xdr:nvSpPr>
      <xdr:spPr>
        <a:xfrm>
          <a:off x="1279983" y="8272909"/>
          <a:ext cx="234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fld id="{7E2492CE-0570-43D1-BCEC-F0FD79AE5D9C}" type="TxLink">
            <a:rPr lang="en-US" sz="1100" b="0">
              <a:solidFill>
                <a:schemeClr val="tx1"/>
              </a:solidFill>
              <a:latin typeface="Aptos Black" panose="020B0004020202020204" pitchFamily="34" charset="0"/>
              <a:ea typeface="+mn-ea"/>
              <a:cs typeface="+mn-cs"/>
            </a:rPr>
            <a:pPr marL="0" indent="0" algn="l"/>
            <a:t>714-623-4118</a:t>
          </a:fld>
          <a:endParaRPr lang="en-US" sz="1100" b="0">
            <a:solidFill>
              <a:schemeClr val="tx1"/>
            </a:solidFill>
            <a:latin typeface="Aptos Black" panose="020B0004020202020204" pitchFamily="34" charset="0"/>
            <a:ea typeface="+mn-ea"/>
            <a:cs typeface="+mn-cs"/>
          </a:endParaRPr>
        </a:p>
      </xdr:txBody>
    </xdr:sp>
    <xdr:clientData/>
  </xdr:twoCellAnchor>
  <xdr:twoCellAnchor>
    <xdr:from>
      <xdr:col>3</xdr:col>
      <xdr:colOff>413208</xdr:colOff>
      <xdr:row>20</xdr:row>
      <xdr:rowOff>14734</xdr:rowOff>
    </xdr:from>
    <xdr:to>
      <xdr:col>7</xdr:col>
      <xdr:colOff>314808</xdr:colOff>
      <xdr:row>21</xdr:row>
      <xdr:rowOff>88794</xdr:rowOff>
    </xdr:to>
    <xdr:sp macro="" textlink="input_ClientFullname">
      <xdr:nvSpPr>
        <xdr:cNvPr id="5" name="cover_name">
          <a:extLst>
            <a:ext uri="{FF2B5EF4-FFF2-40B4-BE49-F238E27FC236}">
              <a16:creationId xmlns:a16="http://schemas.microsoft.com/office/drawing/2014/main" id="{00000000-0008-0000-0300-000005000000}"/>
            </a:ext>
          </a:extLst>
        </xdr:cNvPr>
        <xdr:cNvSpPr txBox="1"/>
      </xdr:nvSpPr>
      <xdr:spPr>
        <a:xfrm>
          <a:off x="1279983" y="8082409"/>
          <a:ext cx="234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fld id="{4ECC71D3-AB06-4BC9-8D3B-DE45B24CAB2A}" type="TxLink">
            <a:rPr lang="en-US" sz="1100" b="0" i="0" u="none" strike="noStrike">
              <a:solidFill>
                <a:sysClr val="windowText" lastClr="000000"/>
              </a:solidFill>
              <a:latin typeface="Aptos Narrow"/>
              <a:ea typeface="+mn-ea"/>
              <a:cs typeface="+mn-cs"/>
            </a:rPr>
            <a:pPr marL="0" indent="0" algn="l"/>
            <a:t>Nikki Vu</a:t>
          </a:fld>
          <a:endParaRPr lang="en-US" sz="1100" b="0">
            <a:solidFill>
              <a:sysClr val="windowText" lastClr="000000"/>
            </a:solidFill>
            <a:latin typeface="Aptos Black" panose="020B0004020202020204" pitchFamily="34" charset="0"/>
            <a:ea typeface="+mn-ea"/>
            <a:cs typeface="+mn-cs"/>
          </a:endParaRPr>
        </a:p>
      </xdr:txBody>
    </xdr:sp>
    <xdr:clientData/>
  </xdr:twoCellAnchor>
  <xdr:twoCellAnchor>
    <xdr:from>
      <xdr:col>3</xdr:col>
      <xdr:colOff>413209</xdr:colOff>
      <xdr:row>19</xdr:row>
      <xdr:rowOff>14734</xdr:rowOff>
    </xdr:from>
    <xdr:to>
      <xdr:col>5</xdr:col>
      <xdr:colOff>158632</xdr:colOff>
      <xdr:row>20</xdr:row>
      <xdr:rowOff>88794</xdr:rowOff>
    </xdr:to>
    <xdr:sp macro="" textlink="">
      <xdr:nvSpPr>
        <xdr:cNvPr id="3" name="cover_prepared">
          <a:extLst>
            <a:ext uri="{FF2B5EF4-FFF2-40B4-BE49-F238E27FC236}">
              <a16:creationId xmlns:a16="http://schemas.microsoft.com/office/drawing/2014/main" id="{00000000-0008-0000-0300-000003000000}"/>
            </a:ext>
          </a:extLst>
        </xdr:cNvPr>
        <xdr:cNvSpPr txBox="1"/>
      </xdr:nvSpPr>
      <xdr:spPr>
        <a:xfrm>
          <a:off x="1279984" y="7891909"/>
          <a:ext cx="96462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n-US" sz="1100" b="1">
              <a:latin typeface="Aptos Black" panose="020B0004020202020204" pitchFamily="34" charset="0"/>
            </a:rPr>
            <a:t>Prepared</a:t>
          </a:r>
          <a:r>
            <a:rPr lang="en-US" sz="1100" b="1" baseline="0">
              <a:latin typeface="Aptos Black" panose="020B0004020202020204" pitchFamily="34" charset="0"/>
            </a:rPr>
            <a:t> for:</a:t>
          </a:r>
        </a:p>
      </xdr:txBody>
    </xdr:sp>
    <xdr:clientData/>
  </xdr:twoCellAnchor>
  <xdr:twoCellAnchor editAs="oneCell">
    <xdr:from>
      <xdr:col>7</xdr:col>
      <xdr:colOff>601758</xdr:colOff>
      <xdr:row>8</xdr:row>
      <xdr:rowOff>57150</xdr:rowOff>
    </xdr:from>
    <xdr:to>
      <xdr:col>13</xdr:col>
      <xdr:colOff>40054</xdr:colOff>
      <xdr:row>12</xdr:row>
      <xdr:rowOff>132817</xdr:rowOff>
    </xdr:to>
    <xdr:pic>
      <xdr:nvPicPr>
        <xdr:cNvPr id="8" name="cover_proposal">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85082" y="1581150"/>
          <a:ext cx="3270707" cy="837667"/>
        </a:xfrm>
        <a:prstGeom prst="rect">
          <a:avLst/>
        </a:prstGeom>
      </xdr:spPr>
    </xdr:pic>
    <xdr:clientData fLocksWithSheet="0"/>
  </xdr:twoCellAnchor>
  <xdr:twoCellAnchor editAs="oneCell">
    <xdr:from>
      <xdr:col>1</xdr:col>
      <xdr:colOff>85726</xdr:colOff>
      <xdr:row>2</xdr:row>
      <xdr:rowOff>104775</xdr:rowOff>
    </xdr:from>
    <xdr:to>
      <xdr:col>5</xdr:col>
      <xdr:colOff>342901</xdr:colOff>
      <xdr:row>5</xdr:row>
      <xdr:rowOff>93732</xdr:rowOff>
    </xdr:to>
    <xdr:pic>
      <xdr:nvPicPr>
        <xdr:cNvPr id="14" name="cover_logo">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6" y="485775"/>
          <a:ext cx="2095500" cy="560457"/>
        </a:xfrm>
        <a:prstGeom prst="rect">
          <a:avLst/>
        </a:prstGeom>
      </xdr:spPr>
    </xdr:pic>
    <xdr:clientData fLocksWithSheet="0"/>
  </xdr:twoCellAnchor>
  <mc:AlternateContent xmlns:mc="http://schemas.openxmlformats.org/markup-compatibility/2006">
    <mc:Choice xmlns:a14="http://schemas.microsoft.com/office/drawing/2010/main" Requires="a14">
      <xdr:twoCellAnchor editAs="oneCell">
        <xdr:from>
          <xdr:col>9</xdr:col>
          <xdr:colOff>97971</xdr:colOff>
          <xdr:row>0</xdr:row>
          <xdr:rowOff>108857</xdr:rowOff>
        </xdr:from>
        <xdr:to>
          <xdr:col>11</xdr:col>
          <xdr:colOff>114300</xdr:colOff>
          <xdr:row>1</xdr:row>
          <xdr:rowOff>152400</xdr:rowOff>
        </xdr:to>
        <xdr:sp macro="" textlink="">
          <xdr:nvSpPr>
            <xdr:cNvPr id="13314" name="btn-CoverImg" hidden="1">
              <a:extLst>
                <a:ext uri="{63B3BB69-23CF-44E3-9099-C40C66FF867C}">
                  <a14:compatExt spid="_x0000_s13314"/>
                </a:ext>
                <a:ext uri="{FF2B5EF4-FFF2-40B4-BE49-F238E27FC236}">
                  <a16:creationId xmlns:a16="http://schemas.microsoft.com/office/drawing/2014/main" id="{00000000-0008-0000-0300-00000234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Calibri"/>
                  <a:ea typeface="Calibri"/>
                  <a:cs typeface="Calibri"/>
                </a:rPr>
                <a:t>SELECT Cover Image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261257</xdr:colOff>
          <xdr:row>0</xdr:row>
          <xdr:rowOff>108857</xdr:rowOff>
        </xdr:from>
        <xdr:to>
          <xdr:col>13</xdr:col>
          <xdr:colOff>97971</xdr:colOff>
          <xdr:row>1</xdr:row>
          <xdr:rowOff>152400</xdr:rowOff>
        </xdr:to>
        <xdr:sp macro="" textlink="">
          <xdr:nvSpPr>
            <xdr:cNvPr id="13315" name="btn-CoverImg" hidden="1">
              <a:extLst>
                <a:ext uri="{63B3BB69-23CF-44E3-9099-C40C66FF867C}">
                  <a14:compatExt spid="_x0000_s13315"/>
                </a:ext>
                <a:ext uri="{FF2B5EF4-FFF2-40B4-BE49-F238E27FC236}">
                  <a16:creationId xmlns:a16="http://schemas.microsoft.com/office/drawing/2014/main" id="{00000000-0008-0000-0300-00000334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Calibri"/>
                  <a:ea typeface="Calibri"/>
                  <a:cs typeface="Calibri"/>
                </a:rPr>
                <a:t>CLEAR Cover Image</a:t>
              </a:r>
            </a:p>
          </xdr:txBody>
        </xdr:sp>
        <xdr:clientData fPrintsWithSheet="0"/>
      </xdr:twoCellAnchor>
    </mc:Choice>
    <mc:Fallback/>
  </mc:AlternateContent>
  <xdr:twoCellAnchor editAs="oneCell">
    <xdr:from>
      <xdr:col>1</xdr:col>
      <xdr:colOff>89647</xdr:colOff>
      <xdr:row>0</xdr:row>
      <xdr:rowOff>114860</xdr:rowOff>
    </xdr:from>
    <xdr:to>
      <xdr:col>7</xdr:col>
      <xdr:colOff>476720</xdr:colOff>
      <xdr:row>1</xdr:row>
      <xdr:rowOff>141949</xdr:rowOff>
    </xdr:to>
    <xdr:grpSp>
      <xdr:nvGrpSpPr>
        <xdr:cNvPr id="9" name="grp-GoTo">
          <a:extLst>
            <a:ext uri="{FF2B5EF4-FFF2-40B4-BE49-F238E27FC236}">
              <a16:creationId xmlns:a16="http://schemas.microsoft.com/office/drawing/2014/main" id="{00000000-0008-0000-0300-000009000000}"/>
            </a:ext>
          </a:extLst>
        </xdr:cNvPr>
        <xdr:cNvGrpSpPr/>
      </xdr:nvGrpSpPr>
      <xdr:grpSpPr>
        <a:xfrm>
          <a:off x="340491" y="114860"/>
          <a:ext cx="3690652" cy="211672"/>
          <a:chOff x="7014322" y="3496235"/>
          <a:chExt cx="3444598" cy="216001"/>
        </a:xfrm>
      </xdr:grpSpPr>
      <xdr:sp macro="" textlink="">
        <xdr:nvSpPr>
          <xdr:cNvPr id="18" name="txt-Main">
            <a:hlinkClick xmlns:r="http://schemas.openxmlformats.org/officeDocument/2006/relationships" r:id="rId3"/>
            <a:extLst>
              <a:ext uri="{FF2B5EF4-FFF2-40B4-BE49-F238E27FC236}">
                <a16:creationId xmlns:a16="http://schemas.microsoft.com/office/drawing/2014/main" id="{00000000-0008-0000-0300-000012000000}"/>
              </a:ext>
            </a:extLst>
          </xdr:cNvPr>
          <xdr:cNvSpPr txBox="1"/>
        </xdr:nvSpPr>
        <xdr:spPr>
          <a:xfrm>
            <a:off x="7734301" y="349623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20" name="txt-Proposal">
            <a:hlinkClick xmlns:r="http://schemas.openxmlformats.org/officeDocument/2006/relationships" r:id="rId4"/>
            <a:extLst>
              <a:ext uri="{FF2B5EF4-FFF2-40B4-BE49-F238E27FC236}">
                <a16:creationId xmlns:a16="http://schemas.microsoft.com/office/drawing/2014/main" id="{00000000-0008-0000-0300-000014000000}"/>
              </a:ext>
            </a:extLst>
          </xdr:cNvPr>
          <xdr:cNvSpPr txBox="1"/>
        </xdr:nvSpPr>
        <xdr:spPr>
          <a:xfrm>
            <a:off x="8466281" y="3496235"/>
            <a:ext cx="940829"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22" name="txt-Agreement">
            <a:hlinkClick xmlns:r="http://schemas.openxmlformats.org/officeDocument/2006/relationships" r:id="rId5"/>
            <a:extLst>
              <a:ext uri="{FF2B5EF4-FFF2-40B4-BE49-F238E27FC236}">
                <a16:creationId xmlns:a16="http://schemas.microsoft.com/office/drawing/2014/main" id="{00000000-0008-0000-0300-000016000000}"/>
              </a:ext>
            </a:extLst>
          </xdr:cNvPr>
          <xdr:cNvSpPr txBox="1"/>
        </xdr:nvSpPr>
        <xdr:spPr>
          <a:xfrm>
            <a:off x="9412289" y="3496235"/>
            <a:ext cx="104663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23" name="txt-Main">
            <a:hlinkClick xmlns:r="http://schemas.openxmlformats.org/officeDocument/2006/relationships" r:id="rId6"/>
            <a:extLst>
              <a:ext uri="{FF2B5EF4-FFF2-40B4-BE49-F238E27FC236}">
                <a16:creationId xmlns:a16="http://schemas.microsoft.com/office/drawing/2014/main" id="{00000000-0008-0000-0300-000017000000}"/>
              </a:ext>
            </a:extLst>
          </xdr:cNvPr>
          <xdr:cNvSpPr txBox="1"/>
        </xdr:nvSpPr>
        <xdr:spPr>
          <a:xfrm>
            <a:off x="7014322" y="3496235"/>
            <a:ext cx="722802"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grpSp>
    <xdr:clientData fPrintsWithSheet="0"/>
  </xdr:twoCellAnchor>
  <mc:AlternateContent xmlns:mc="http://schemas.openxmlformats.org/markup-compatibility/2006">
    <mc:Choice xmlns:a14="http://schemas.microsoft.com/office/drawing/2010/main" Requires="a14">
      <xdr:twoCellAnchor editAs="oneCell">
        <xdr:from>
          <xdr:col>14</xdr:col>
          <xdr:colOff>59871</xdr:colOff>
          <xdr:row>0</xdr:row>
          <xdr:rowOff>108857</xdr:rowOff>
        </xdr:from>
        <xdr:to>
          <xdr:col>16</xdr:col>
          <xdr:colOff>32657</xdr:colOff>
          <xdr:row>1</xdr:row>
          <xdr:rowOff>174171</xdr:rowOff>
        </xdr:to>
        <xdr:sp macro="" textlink="">
          <xdr:nvSpPr>
            <xdr:cNvPr id="13316" name="chk-CoverSheet" hidden="1">
              <a:extLst>
                <a:ext uri="{63B3BB69-23CF-44E3-9099-C40C66FF867C}">
                  <a14:compatExt spid="_x0000_s13316"/>
                </a:ext>
                <a:ext uri="{FF2B5EF4-FFF2-40B4-BE49-F238E27FC236}">
                  <a16:creationId xmlns:a16="http://schemas.microsoft.com/office/drawing/2014/main" id="{00000000-0008-0000-0300-00000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US" sz="800" b="0" i="0" u="none" strike="noStrike" baseline="0">
                  <a:solidFill>
                    <a:srgbClr val="000000"/>
                  </a:solidFill>
                  <a:latin typeface="Segoe UI"/>
                  <a:cs typeface="Segoe UI"/>
                </a:rPr>
                <a:t>Page Break Preview</a:t>
              </a:r>
            </a:p>
          </xdr:txBody>
        </xdr:sp>
        <xdr:clientData fPrintsWithSheet="0"/>
      </xdr:twoCellAnchor>
    </mc:Choice>
    <mc:Fallback/>
  </mc:AlternateContent>
  <xdr:oneCellAnchor>
    <xdr:from>
      <xdr:col>15</xdr:col>
      <xdr:colOff>22411</xdr:colOff>
      <xdr:row>15</xdr:row>
      <xdr:rowOff>33617</xdr:rowOff>
    </xdr:from>
    <xdr:ext cx="4110318" cy="1344471"/>
    <xdr:sp macro="" textlink="">
      <xdr:nvSpPr>
        <xdr:cNvPr id="27" name="txt-Image">
          <a:extLst>
            <a:ext uri="{FF2B5EF4-FFF2-40B4-BE49-F238E27FC236}">
              <a16:creationId xmlns:a16="http://schemas.microsoft.com/office/drawing/2014/main" id="{00000000-0008-0000-0300-00001B000000}"/>
            </a:ext>
          </a:extLst>
        </xdr:cNvPr>
        <xdr:cNvSpPr txBox="1"/>
      </xdr:nvSpPr>
      <xdr:spPr>
        <a:xfrm>
          <a:off x="7944970" y="2902323"/>
          <a:ext cx="4110318" cy="1344471"/>
        </a:xfrm>
        <a:prstGeom prst="rect">
          <a:avLst/>
        </a:prstGeom>
        <a:solidFill>
          <a:srgbClr val="FFFF99"/>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PH" sz="1000">
              <a:latin typeface="Aptos" panose="020B0004020202090204" pitchFamily="34" charset="0"/>
            </a:rPr>
            <a:t>Default: Image height is same</a:t>
          </a:r>
          <a:r>
            <a:rPr lang="en-PH" sz="1000" baseline="0">
              <a:latin typeface="Aptos" panose="020B0004020202090204" pitchFamily="34" charset="0"/>
            </a:rPr>
            <a:t> with row height</a:t>
          </a:r>
        </a:p>
        <a:p>
          <a:r>
            <a:rPr lang="en-PH" sz="1000" baseline="0">
              <a:latin typeface="Aptos" panose="020B0004020202090204" pitchFamily="34" charset="0"/>
            </a:rPr>
            <a:t>                  and centered in the merged cells</a:t>
          </a:r>
        </a:p>
        <a:p>
          <a:endParaRPr lang="en-PH" sz="1000">
            <a:latin typeface="Aptos" panose="020B0004020202090204" pitchFamily="34" charset="0"/>
          </a:endParaRPr>
        </a:p>
        <a:p>
          <a:r>
            <a:rPr lang="en-PH" sz="1000">
              <a:latin typeface="Aptos" panose="020B0004020202090204" pitchFamily="34" charset="0"/>
            </a:rPr>
            <a:t>Adjust the row height to adjust the image height. </a:t>
          </a:r>
        </a:p>
        <a:p>
          <a:r>
            <a:rPr lang="en-PH" sz="1000">
              <a:latin typeface="Aptos" panose="020B0004020202090204" pitchFamily="34" charset="0"/>
            </a:rPr>
            <a:t>To</a:t>
          </a:r>
          <a:r>
            <a:rPr lang="en-PH" sz="1000" baseline="0">
              <a:latin typeface="Aptos" panose="020B0004020202090204" pitchFamily="34" charset="0"/>
            </a:rPr>
            <a:t> adjust image width, select the image and a</a:t>
          </a:r>
          <a:r>
            <a:rPr lang="en-PH" sz="1000">
              <a:latin typeface="Aptos" panose="020B0004020202090204" pitchFamily="34" charset="0"/>
            </a:rPr>
            <a:t>djust the image width.</a:t>
          </a:r>
        </a:p>
        <a:p>
          <a:endParaRPr lang="en-PH" sz="1000">
            <a:latin typeface="Aptos" panose="020B0004020202090204" pitchFamily="34" charset="0"/>
          </a:endParaRPr>
        </a:p>
        <a:p>
          <a:r>
            <a:rPr lang="en-PH" sz="1000">
              <a:latin typeface="Aptos" panose="020B0004020202090204" pitchFamily="34" charset="0"/>
            </a:rPr>
            <a:t>Do not adjust columns width.</a:t>
          </a:r>
        </a:p>
        <a:p>
          <a:r>
            <a:rPr lang="en-PH" sz="1000">
              <a:latin typeface="Aptos" panose="020B0004020202090204" pitchFamily="34" charset="0"/>
            </a:rPr>
            <a:t>Adjusting the columns width changes the layout of the print area.</a:t>
          </a:r>
        </a:p>
      </xdr:txBody>
    </xdr:sp>
    <xdr:clientData fPrintsWithSheet="0"/>
  </xdr:oneCellAnchor>
  <xdr:twoCellAnchor editAs="oneCell">
    <xdr:from>
      <xdr:col>2</xdr:col>
      <xdr:colOff>0</xdr:colOff>
      <xdr:row>15</xdr:row>
      <xdr:rowOff>0</xdr:rowOff>
    </xdr:from>
    <xdr:to>
      <xdr:col>13</xdr:col>
      <xdr:colOff>0</xdr:colOff>
      <xdr:row>16</xdr:row>
      <xdr:rowOff>0</xdr:rowOff>
    </xdr:to>
    <xdr:pic>
      <xdr:nvPicPr>
        <xdr:cNvPr id="21" name="Picture 20">
          <a:extLst>
            <a:ext uri="{FF2B5EF4-FFF2-40B4-BE49-F238E27FC236}">
              <a16:creationId xmlns:a16="http://schemas.microsoft.com/office/drawing/2014/main" id="{00000000-0008-0000-0300-000015000000}"/>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47675" y="2867025"/>
          <a:ext cx="6715125" cy="4438650"/>
        </a:xfrm>
        <a:prstGeom prst="rect">
          <a:avLst/>
        </a:prstGeom>
      </xdr:spPr>
    </xdr:pic>
    <xdr:clientData fLocksWithSheet="0"/>
  </xdr:twoCellAnchor>
</xdr:wsDr>
</file>

<file path=xl/drawings/drawing5.xml><?xml version="1.0" encoding="utf-8"?>
<xdr:wsDr xmlns:xdr="http://schemas.openxmlformats.org/drawingml/2006/spreadsheetDrawing" xmlns:a="http://schemas.openxmlformats.org/drawingml/2006/main">
  <xdr:oneCellAnchor>
    <xdr:from>
      <xdr:col>2</xdr:col>
      <xdr:colOff>31750</xdr:colOff>
      <xdr:row>2</xdr:row>
      <xdr:rowOff>33618</xdr:rowOff>
    </xdr:from>
    <xdr:ext cx="3157071" cy="845100"/>
    <xdr:pic>
      <xdr:nvPicPr>
        <xdr:cNvPr id="3" name="pic-logo">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000" y="33618"/>
          <a:ext cx="3157071" cy="845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mc:AlternateContent xmlns:mc="http://schemas.openxmlformats.org/markup-compatibility/2006">
    <mc:Choice xmlns:a14="http://schemas.microsoft.com/office/drawing/2010/main" Requires="a14">
      <xdr:twoCellAnchor editAs="oneCell">
        <xdr:from>
          <xdr:col>17</xdr:col>
          <xdr:colOff>32657</xdr:colOff>
          <xdr:row>0</xdr:row>
          <xdr:rowOff>97971</xdr:rowOff>
        </xdr:from>
        <xdr:to>
          <xdr:col>18</xdr:col>
          <xdr:colOff>223157</xdr:colOff>
          <xdr:row>1</xdr:row>
          <xdr:rowOff>146957</xdr:rowOff>
        </xdr:to>
        <xdr:sp macro="" textlink="">
          <xdr:nvSpPr>
            <xdr:cNvPr id="23556" name="btn-Proposal2" hidden="1">
              <a:extLst>
                <a:ext uri="{63B3BB69-23CF-44E3-9099-C40C66FF867C}">
                  <a14:compatExt spid="_x0000_s23556"/>
                </a:ext>
                <a:ext uri="{FF2B5EF4-FFF2-40B4-BE49-F238E27FC236}">
                  <a16:creationId xmlns:a16="http://schemas.microsoft.com/office/drawing/2014/main" id="{00000000-0008-0000-0400-0000045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Aptos Narrow"/>
                </a:rPr>
                <a:t>Image 2 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0</xdr:row>
          <xdr:rowOff>108857</xdr:rowOff>
        </xdr:from>
        <xdr:to>
          <xdr:col>12</xdr:col>
          <xdr:colOff>832757</xdr:colOff>
          <xdr:row>1</xdr:row>
          <xdr:rowOff>152400</xdr:rowOff>
        </xdr:to>
        <xdr:sp macro="" textlink="">
          <xdr:nvSpPr>
            <xdr:cNvPr id="23554" name="btn-Proposal1" hidden="1">
              <a:extLst>
                <a:ext uri="{63B3BB69-23CF-44E3-9099-C40C66FF867C}">
                  <a14:compatExt spid="_x0000_s23554"/>
                </a:ext>
                <a:ext uri="{FF2B5EF4-FFF2-40B4-BE49-F238E27FC236}">
                  <a16:creationId xmlns:a16="http://schemas.microsoft.com/office/drawing/2014/main" id="{00000000-0008-0000-0400-0000025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Aptos Narrow"/>
                </a:rPr>
                <a:t>Top image 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0</xdr:row>
          <xdr:rowOff>108857</xdr:rowOff>
        </xdr:from>
        <xdr:to>
          <xdr:col>16</xdr:col>
          <xdr:colOff>21771</xdr:colOff>
          <xdr:row>1</xdr:row>
          <xdr:rowOff>152400</xdr:rowOff>
        </xdr:to>
        <xdr:sp macro="" textlink="">
          <xdr:nvSpPr>
            <xdr:cNvPr id="23559" name="btn-Proposal1" hidden="1">
              <a:extLst>
                <a:ext uri="{63B3BB69-23CF-44E3-9099-C40C66FF867C}">
                  <a14:compatExt spid="_x0000_s23559"/>
                </a:ext>
                <a:ext uri="{FF2B5EF4-FFF2-40B4-BE49-F238E27FC236}">
                  <a16:creationId xmlns:a16="http://schemas.microsoft.com/office/drawing/2014/main" id="{00000000-0008-0000-0400-0000075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Aptos Narrow"/>
                </a:rPr>
                <a:t>Top image clear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299357</xdr:colOff>
          <xdr:row>0</xdr:row>
          <xdr:rowOff>97971</xdr:rowOff>
        </xdr:from>
        <xdr:to>
          <xdr:col>19</xdr:col>
          <xdr:colOff>381000</xdr:colOff>
          <xdr:row>1</xdr:row>
          <xdr:rowOff>146957</xdr:rowOff>
        </xdr:to>
        <xdr:sp macro="" textlink="">
          <xdr:nvSpPr>
            <xdr:cNvPr id="23560" name="btn-Proposal1" hidden="1">
              <a:extLst>
                <a:ext uri="{63B3BB69-23CF-44E3-9099-C40C66FF867C}">
                  <a14:compatExt spid="_x0000_s23560"/>
                </a:ext>
                <a:ext uri="{FF2B5EF4-FFF2-40B4-BE49-F238E27FC236}">
                  <a16:creationId xmlns:a16="http://schemas.microsoft.com/office/drawing/2014/main" id="{00000000-0008-0000-0400-0000085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000" b="0" i="0" u="none" strike="noStrike" baseline="0">
                  <a:solidFill>
                    <a:srgbClr val="000000"/>
                  </a:solidFill>
                  <a:latin typeface="Aptos Narrow"/>
                </a:rPr>
                <a:t>Image 2 clear</a:t>
              </a:r>
            </a:p>
          </xdr:txBody>
        </xdr:sp>
        <xdr:clientData fPrintsWithSheet="0"/>
      </xdr:twoCellAnchor>
    </mc:Choice>
    <mc:Fallback/>
  </mc:AlternateContent>
  <xdr:twoCellAnchor editAs="oneCell">
    <xdr:from>
      <xdr:col>17</xdr:col>
      <xdr:colOff>16249</xdr:colOff>
      <xdr:row>57</xdr:row>
      <xdr:rowOff>8964</xdr:rowOff>
    </xdr:from>
    <xdr:to>
      <xdr:col>19</xdr:col>
      <xdr:colOff>178738</xdr:colOff>
      <xdr:row>59</xdr:row>
      <xdr:rowOff>161137</xdr:rowOff>
    </xdr:to>
    <xdr:grpSp>
      <xdr:nvGrpSpPr>
        <xdr:cNvPr id="29" name="grp-PhaseComplete">
          <a:extLst>
            <a:ext uri="{FF2B5EF4-FFF2-40B4-BE49-F238E27FC236}">
              <a16:creationId xmlns:a16="http://schemas.microsoft.com/office/drawing/2014/main" id="{00000000-0008-0000-0400-00001D000000}"/>
            </a:ext>
          </a:extLst>
        </xdr:cNvPr>
        <xdr:cNvGrpSpPr/>
      </xdr:nvGrpSpPr>
      <xdr:grpSpPr>
        <a:xfrm>
          <a:off x="7866770" y="10440039"/>
          <a:ext cx="1603246" cy="523569"/>
          <a:chOff x="7319170" y="10320616"/>
          <a:chExt cx="1500780" cy="172036"/>
        </a:xfrm>
      </xdr:grpSpPr>
      <xdr:sp macro="" textlink="phase_Completion">
        <xdr:nvSpPr>
          <xdr:cNvPr id="30" name="txbx-PhaseCompleteDuration">
            <a:extLst>
              <a:ext uri="{FF2B5EF4-FFF2-40B4-BE49-F238E27FC236}">
                <a16:creationId xmlns:a16="http://schemas.microsoft.com/office/drawing/2014/main" id="{00000000-0008-0000-0400-00001E000000}"/>
              </a:ext>
            </a:extLst>
          </xdr:cNvPr>
          <xdr:cNvSpPr txBox="1"/>
        </xdr:nvSpPr>
        <xdr:spPr>
          <a:xfrm>
            <a:off x="7319170" y="10402916"/>
            <a:ext cx="988271" cy="897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767C413-67A1-4673-AB7A-4F975FEB267A}" type="TxLink">
              <a:rPr lang="en-US" sz="1100" b="0" i="0" u="none" strike="noStrike">
                <a:solidFill>
                  <a:srgbClr val="002060"/>
                </a:solidFill>
                <a:latin typeface="Aptos Narrow"/>
              </a:rPr>
              <a:pPr/>
              <a:t>3 - 4 months</a:t>
            </a:fld>
            <a:endParaRPr lang="en-PH" sz="1100">
              <a:solidFill>
                <a:srgbClr val="002060"/>
              </a:solidFill>
            </a:endParaRPr>
          </a:p>
        </xdr:txBody>
      </xdr:sp>
      <xdr:sp macro="" textlink="">
        <xdr:nvSpPr>
          <xdr:cNvPr id="31" name="txbx-PhaseComplete">
            <a:extLst>
              <a:ext uri="{FF2B5EF4-FFF2-40B4-BE49-F238E27FC236}">
                <a16:creationId xmlns:a16="http://schemas.microsoft.com/office/drawing/2014/main" id="{00000000-0008-0000-0400-00001F000000}"/>
              </a:ext>
            </a:extLst>
          </xdr:cNvPr>
          <xdr:cNvSpPr txBox="1"/>
        </xdr:nvSpPr>
        <xdr:spPr>
          <a:xfrm>
            <a:off x="7328644" y="10320616"/>
            <a:ext cx="1491306" cy="91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PH" sz="1100" b="1">
                <a:latin typeface="Aptos Narrow" panose="020B0004020202020204" pitchFamily="34" charset="0"/>
              </a:rPr>
              <a:t>Estimated</a:t>
            </a:r>
            <a:r>
              <a:rPr lang="en-PH" sz="1100" b="1" baseline="0">
                <a:latin typeface="Aptos Narrow" panose="020B0004020202020204" pitchFamily="34" charset="0"/>
              </a:rPr>
              <a:t> Completion</a:t>
            </a:r>
            <a:endParaRPr lang="en-PH" sz="1100" b="1">
              <a:latin typeface="Aptos Narrow" panose="020B0004020202020204" pitchFamily="34" charset="0"/>
            </a:endParaRPr>
          </a:p>
        </xdr:txBody>
      </xdr:sp>
    </xdr:grpSp>
    <xdr:clientData/>
  </xdr:twoCellAnchor>
  <xdr:twoCellAnchor editAs="oneCell">
    <xdr:from>
      <xdr:col>17</xdr:col>
      <xdr:colOff>16246</xdr:colOff>
      <xdr:row>52</xdr:row>
      <xdr:rowOff>3364</xdr:rowOff>
    </xdr:from>
    <xdr:to>
      <xdr:col>19</xdr:col>
      <xdr:colOff>310319</xdr:colOff>
      <xdr:row>56</xdr:row>
      <xdr:rowOff>173205</xdr:rowOff>
    </xdr:to>
    <xdr:grpSp>
      <xdr:nvGrpSpPr>
        <xdr:cNvPr id="23" name="grp-PhaseConstruct">
          <a:extLst>
            <a:ext uri="{FF2B5EF4-FFF2-40B4-BE49-F238E27FC236}">
              <a16:creationId xmlns:a16="http://schemas.microsoft.com/office/drawing/2014/main" id="{00000000-0008-0000-0400-000017000000}"/>
            </a:ext>
          </a:extLst>
        </xdr:cNvPr>
        <xdr:cNvGrpSpPr/>
      </xdr:nvGrpSpPr>
      <xdr:grpSpPr>
        <a:xfrm>
          <a:off x="7866767" y="9563583"/>
          <a:ext cx="1734830" cy="855000"/>
          <a:chOff x="7328645" y="9334499"/>
          <a:chExt cx="1640022" cy="884168"/>
        </a:xfrm>
      </xdr:grpSpPr>
      <xdr:sp macro="" textlink="phase_Construction">
        <xdr:nvSpPr>
          <xdr:cNvPr id="24" name="txbx-PhaseConstructDuration">
            <a:extLst>
              <a:ext uri="{FF2B5EF4-FFF2-40B4-BE49-F238E27FC236}">
                <a16:creationId xmlns:a16="http://schemas.microsoft.com/office/drawing/2014/main" id="{00000000-0008-0000-0400-000018000000}"/>
              </a:ext>
            </a:extLst>
          </xdr:cNvPr>
          <xdr:cNvSpPr txBox="1"/>
        </xdr:nvSpPr>
        <xdr:spPr>
          <a:xfrm>
            <a:off x="7328645" y="9935960"/>
            <a:ext cx="1640022" cy="2827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352BD3D-7F98-482C-9470-B9DD113EC152}" type="TxLink">
              <a:rPr lang="en-US" sz="1100" b="0" i="0" u="none" strike="noStrike">
                <a:solidFill>
                  <a:srgbClr val="002060"/>
                </a:solidFill>
                <a:latin typeface="Aptos Narrow"/>
              </a:rPr>
              <a:pPr/>
              <a:t>3 - 4 months</a:t>
            </a:fld>
            <a:endParaRPr lang="en-PH" sz="1100">
              <a:solidFill>
                <a:srgbClr val="002060"/>
              </a:solidFill>
            </a:endParaRPr>
          </a:p>
        </xdr:txBody>
      </xdr:sp>
      <xdr:sp macro="" textlink="">
        <xdr:nvSpPr>
          <xdr:cNvPr id="25" name="txbx-PhaseConstruct">
            <a:extLst>
              <a:ext uri="{FF2B5EF4-FFF2-40B4-BE49-F238E27FC236}">
                <a16:creationId xmlns:a16="http://schemas.microsoft.com/office/drawing/2014/main" id="{00000000-0008-0000-0400-000019000000}"/>
              </a:ext>
            </a:extLst>
          </xdr:cNvPr>
          <xdr:cNvSpPr txBox="1"/>
        </xdr:nvSpPr>
        <xdr:spPr>
          <a:xfrm>
            <a:off x="7328645" y="9334499"/>
            <a:ext cx="1333057" cy="653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PH" sz="1100" b="1">
                <a:latin typeface="Aptos Narrow" panose="020B0004020202020204" pitchFamily="34" charset="0"/>
              </a:rPr>
              <a:t>Construction Phase</a:t>
            </a:r>
            <a:br>
              <a:rPr lang="en-PH" sz="1100"/>
            </a:br>
            <a:r>
              <a:rPr lang="en-PH" sz="1100">
                <a:latin typeface="Aptos Narrow" panose="020B0004020202020204" pitchFamily="34" charset="0"/>
              </a:rPr>
              <a:t>• Mobilization </a:t>
            </a:r>
            <a:r>
              <a:rPr lang="en-PH" sz="1100">
                <a:latin typeface="Aptos Narrow" panose="020B0004020202020204" pitchFamily="34" charset="0"/>
                <a:cs typeface="Calibri" panose="020F0502020204030204" pitchFamily="34" charset="0"/>
              </a:rPr>
              <a:t>→</a:t>
            </a:r>
            <a:br>
              <a:rPr lang="en-PH" sz="1100">
                <a:latin typeface="Aptos Narrow" panose="020B0004020202020204" pitchFamily="34" charset="0"/>
                <a:cs typeface="Calibri" panose="020F0502020204030204" pitchFamily="34" charset="0"/>
              </a:rPr>
            </a:br>
            <a:r>
              <a:rPr lang="en-PH" sz="1100">
                <a:latin typeface="Aptos Narrow" panose="020B0004020202020204" pitchFamily="34" charset="0"/>
                <a:cs typeface="Calibri" panose="020F0502020204030204" pitchFamily="34" charset="0"/>
              </a:rPr>
              <a:t>Final</a:t>
            </a:r>
            <a:r>
              <a:rPr lang="en-PH" sz="1100" baseline="0">
                <a:latin typeface="Aptos Narrow" panose="020B0004020202020204" pitchFamily="34" charset="0"/>
                <a:cs typeface="Calibri" panose="020F0502020204030204" pitchFamily="34" charset="0"/>
              </a:rPr>
              <a:t> inspection</a:t>
            </a:r>
            <a:endParaRPr lang="en-PH" sz="1100">
              <a:latin typeface="Aptos Narrow" panose="020B0004020202020204" pitchFamily="34" charset="0"/>
            </a:endParaRPr>
          </a:p>
        </xdr:txBody>
      </xdr:sp>
    </xdr:grpSp>
    <xdr:clientData/>
  </xdr:twoCellAnchor>
  <xdr:twoCellAnchor editAs="oneCell">
    <xdr:from>
      <xdr:col>17</xdr:col>
      <xdr:colOff>16249</xdr:colOff>
      <xdr:row>44</xdr:row>
      <xdr:rowOff>175372</xdr:rowOff>
    </xdr:from>
    <xdr:to>
      <xdr:col>18</xdr:col>
      <xdr:colOff>597432</xdr:colOff>
      <xdr:row>50</xdr:row>
      <xdr:rowOff>113338</xdr:rowOff>
    </xdr:to>
    <xdr:grpSp>
      <xdr:nvGrpSpPr>
        <xdr:cNvPr id="16" name="grp-PhasePlan">
          <a:extLst>
            <a:ext uri="{FF2B5EF4-FFF2-40B4-BE49-F238E27FC236}">
              <a16:creationId xmlns:a16="http://schemas.microsoft.com/office/drawing/2014/main" id="{00000000-0008-0000-0400-000010000000}"/>
            </a:ext>
          </a:extLst>
        </xdr:cNvPr>
        <xdr:cNvGrpSpPr/>
      </xdr:nvGrpSpPr>
      <xdr:grpSpPr>
        <a:xfrm>
          <a:off x="7866770" y="8294834"/>
          <a:ext cx="1240729" cy="1007328"/>
          <a:chOff x="7328645" y="8180296"/>
          <a:chExt cx="1195905" cy="1040550"/>
        </a:xfrm>
      </xdr:grpSpPr>
      <xdr:sp macro="" textlink="phase_Planning">
        <xdr:nvSpPr>
          <xdr:cNvPr id="17" name="txbx-PhasePlanDuration">
            <a:extLst>
              <a:ext uri="{FF2B5EF4-FFF2-40B4-BE49-F238E27FC236}">
                <a16:creationId xmlns:a16="http://schemas.microsoft.com/office/drawing/2014/main" id="{00000000-0008-0000-0400-000011000000}"/>
              </a:ext>
            </a:extLst>
          </xdr:cNvPr>
          <xdr:cNvSpPr txBox="1"/>
        </xdr:nvSpPr>
        <xdr:spPr>
          <a:xfrm>
            <a:off x="7328645" y="8938756"/>
            <a:ext cx="883774" cy="2820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F5E2CD4-9A4E-40BB-B823-CDCAE59EC5DA}" type="TxLink">
              <a:rPr lang="en-US" sz="1100" b="0" i="0" u="none" strike="noStrike">
                <a:solidFill>
                  <a:srgbClr val="002060"/>
                </a:solidFill>
                <a:latin typeface="Aptos Narrow"/>
              </a:rPr>
              <a:pPr/>
              <a:t>3 - 4 months</a:t>
            </a:fld>
            <a:endParaRPr lang="en-PH" sz="1100">
              <a:solidFill>
                <a:srgbClr val="002060"/>
              </a:solidFill>
            </a:endParaRPr>
          </a:p>
        </xdr:txBody>
      </xdr:sp>
      <xdr:sp macro="" textlink="">
        <xdr:nvSpPr>
          <xdr:cNvPr id="18" name="txbx-PhasePlan">
            <a:extLst>
              <a:ext uri="{FF2B5EF4-FFF2-40B4-BE49-F238E27FC236}">
                <a16:creationId xmlns:a16="http://schemas.microsoft.com/office/drawing/2014/main" id="{00000000-0008-0000-0400-000012000000}"/>
              </a:ext>
            </a:extLst>
          </xdr:cNvPr>
          <xdr:cNvSpPr txBox="1"/>
        </xdr:nvSpPr>
        <xdr:spPr>
          <a:xfrm>
            <a:off x="7328645" y="8180296"/>
            <a:ext cx="1195905" cy="86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PH" sz="1100" b="1">
                <a:latin typeface="Aptos Narrow" panose="020B0004020202020204" pitchFamily="34" charset="0"/>
              </a:rPr>
              <a:t>Planning Phase</a:t>
            </a:r>
            <a:br>
              <a:rPr lang="en-PH" sz="1100">
                <a:latin typeface="Aptos Narrow" panose="020B0004020202020204" pitchFamily="34" charset="0"/>
              </a:rPr>
            </a:br>
            <a:r>
              <a:rPr lang="en-PH" sz="1100">
                <a:latin typeface="Aptos Narrow" panose="020B0004020202020204" pitchFamily="34" charset="0"/>
              </a:rPr>
              <a:t>• City Submission</a:t>
            </a:r>
            <a:br>
              <a:rPr lang="en-PH" sz="1100">
                <a:latin typeface="Aptos Narrow" panose="020B0004020202020204" pitchFamily="34" charset="0"/>
              </a:rPr>
            </a:br>
            <a:r>
              <a:rPr lang="en-PH" sz="1100">
                <a:latin typeface="Aptos Narrow" panose="020B0004020202020204" pitchFamily="34" charset="0"/>
              </a:rPr>
              <a:t>Building</a:t>
            </a:r>
            <a:r>
              <a:rPr lang="en-PH" sz="1100" baseline="0">
                <a:latin typeface="Aptos Narrow" panose="020B0004020202020204" pitchFamily="34" charset="0"/>
              </a:rPr>
              <a:t>/Planning</a:t>
            </a:r>
            <a:br>
              <a:rPr lang="en-PH" sz="1100" baseline="0">
                <a:latin typeface="Aptos Narrow" panose="020B0004020202020204" pitchFamily="34" charset="0"/>
              </a:rPr>
            </a:br>
            <a:r>
              <a:rPr lang="en-PH" sz="1100" baseline="0">
                <a:latin typeface="Aptos Narrow" panose="020B0004020202020204" pitchFamily="34" charset="0"/>
              </a:rPr>
              <a:t>Approval</a:t>
            </a:r>
            <a:endParaRPr lang="en-PH" sz="1100">
              <a:latin typeface="Aptos Narrow" panose="020B0004020202020204" pitchFamily="34" charset="0"/>
            </a:endParaRPr>
          </a:p>
        </xdr:txBody>
      </xdr:sp>
    </xdr:grpSp>
    <xdr:clientData/>
  </xdr:twoCellAnchor>
  <xdr:twoCellAnchor editAs="oneCell">
    <xdr:from>
      <xdr:col>17</xdr:col>
      <xdr:colOff>16249</xdr:colOff>
      <xdr:row>39</xdr:row>
      <xdr:rowOff>211789</xdr:rowOff>
    </xdr:from>
    <xdr:to>
      <xdr:col>19</xdr:col>
      <xdr:colOff>86413</xdr:colOff>
      <xdr:row>43</xdr:row>
      <xdr:rowOff>105188</xdr:rowOff>
    </xdr:to>
    <xdr:grpSp>
      <xdr:nvGrpSpPr>
        <xdr:cNvPr id="9" name="grp-PhaseDesign">
          <a:extLst>
            <a:ext uri="{FF2B5EF4-FFF2-40B4-BE49-F238E27FC236}">
              <a16:creationId xmlns:a16="http://schemas.microsoft.com/office/drawing/2014/main" id="{00000000-0008-0000-0400-000009000000}"/>
            </a:ext>
          </a:extLst>
        </xdr:cNvPr>
        <xdr:cNvGrpSpPr/>
      </xdr:nvGrpSpPr>
      <xdr:grpSpPr>
        <a:xfrm>
          <a:off x="7866770" y="7370747"/>
          <a:ext cx="1510921" cy="668206"/>
          <a:chOff x="7328643" y="7306235"/>
          <a:chExt cx="1419619" cy="1144182"/>
        </a:xfrm>
      </xdr:grpSpPr>
      <xdr:sp macro="" textlink="phase_Design">
        <xdr:nvSpPr>
          <xdr:cNvPr id="10" name="txbx-PhaseDesignDuration">
            <a:extLst>
              <a:ext uri="{FF2B5EF4-FFF2-40B4-BE49-F238E27FC236}">
                <a16:creationId xmlns:a16="http://schemas.microsoft.com/office/drawing/2014/main" id="{00000000-0008-0000-0400-00000A000000}"/>
              </a:ext>
            </a:extLst>
          </xdr:cNvPr>
          <xdr:cNvSpPr txBox="1"/>
        </xdr:nvSpPr>
        <xdr:spPr>
          <a:xfrm>
            <a:off x="7347739" y="7978856"/>
            <a:ext cx="956101" cy="471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3D75CC1-7E14-4FBF-92F6-49D137C93C9D}" type="TxLink">
              <a:rPr lang="en-US" sz="1100" b="0" i="0" u="none" strike="noStrike">
                <a:solidFill>
                  <a:srgbClr val="002060"/>
                </a:solidFill>
                <a:latin typeface="Aptos Narrow"/>
              </a:rPr>
              <a:pPr/>
              <a:t>within 21 days</a:t>
            </a:fld>
            <a:endParaRPr lang="en-PH" sz="1100">
              <a:solidFill>
                <a:srgbClr val="002060"/>
              </a:solidFill>
            </a:endParaRPr>
          </a:p>
        </xdr:txBody>
      </xdr:sp>
      <xdr:sp macro="" textlink="">
        <xdr:nvSpPr>
          <xdr:cNvPr id="11" name="txbx-PhaseDesign">
            <a:extLst>
              <a:ext uri="{FF2B5EF4-FFF2-40B4-BE49-F238E27FC236}">
                <a16:creationId xmlns:a16="http://schemas.microsoft.com/office/drawing/2014/main" id="{00000000-0008-0000-0400-00000B000000}"/>
              </a:ext>
            </a:extLst>
          </xdr:cNvPr>
          <xdr:cNvSpPr txBox="1"/>
        </xdr:nvSpPr>
        <xdr:spPr>
          <a:xfrm>
            <a:off x="7328643" y="7306235"/>
            <a:ext cx="1419619" cy="830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PH" sz="1100" b="1">
                <a:latin typeface="Aptos Narrow" panose="020B0004020202020204" pitchFamily="34" charset="0"/>
              </a:rPr>
              <a:t>Design Phase</a:t>
            </a:r>
            <a:br>
              <a:rPr lang="en-PH" sz="1100">
                <a:latin typeface="Aptos Narrow" panose="020B0004020202020204" pitchFamily="34" charset="0"/>
              </a:rPr>
            </a:br>
            <a:r>
              <a:rPr lang="en-PH" sz="1100">
                <a:latin typeface="Aptos Narrow" panose="020B0004020202020204" pitchFamily="34" charset="0"/>
              </a:rPr>
              <a:t>• Deposit+Design Fee</a:t>
            </a:r>
          </a:p>
        </xdr:txBody>
      </xdr:sp>
    </xdr:grpSp>
    <xdr:clientData/>
  </xdr:twoCellAnchor>
  <xdr:twoCellAnchor editAs="oneCell">
    <xdr:from>
      <xdr:col>17</xdr:col>
      <xdr:colOff>16249</xdr:colOff>
      <xdr:row>57</xdr:row>
      <xdr:rowOff>8959</xdr:rowOff>
    </xdr:from>
    <xdr:to>
      <xdr:col>19</xdr:col>
      <xdr:colOff>172390</xdr:colOff>
      <xdr:row>59</xdr:row>
      <xdr:rowOff>135802</xdr:rowOff>
    </xdr:to>
    <xdr:grpSp>
      <xdr:nvGrpSpPr>
        <xdr:cNvPr id="43" name="grp-PhaseComplete.up" hidden="1">
          <a:extLst>
            <a:ext uri="{FF2B5EF4-FFF2-40B4-BE49-F238E27FC236}">
              <a16:creationId xmlns:a16="http://schemas.microsoft.com/office/drawing/2014/main" id="{00000000-0008-0000-0400-00002B000000}"/>
            </a:ext>
          </a:extLst>
        </xdr:cNvPr>
        <xdr:cNvGrpSpPr/>
      </xdr:nvGrpSpPr>
      <xdr:grpSpPr>
        <a:xfrm>
          <a:off x="7866770" y="10440034"/>
          <a:ext cx="1596898" cy="498239"/>
          <a:chOff x="7328645" y="10320616"/>
          <a:chExt cx="1491306" cy="687566"/>
        </a:xfrm>
      </xdr:grpSpPr>
      <xdr:sp macro="" textlink="phase_Completion">
        <xdr:nvSpPr>
          <xdr:cNvPr id="47" name="txbx-PhaseCompleteDuration" hidden="1">
            <a:extLst>
              <a:ext uri="{FF2B5EF4-FFF2-40B4-BE49-F238E27FC236}">
                <a16:creationId xmlns:a16="http://schemas.microsoft.com/office/drawing/2014/main" id="{00000000-0008-0000-0400-00002F000000}"/>
              </a:ext>
            </a:extLst>
          </xdr:cNvPr>
          <xdr:cNvSpPr txBox="1"/>
        </xdr:nvSpPr>
        <xdr:spPr>
          <a:xfrm>
            <a:off x="7328645" y="10630824"/>
            <a:ext cx="986065" cy="3773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767C413-67A1-4673-AB7A-4F975FEB267A}" type="TxLink">
              <a:rPr lang="en-US" sz="1100" b="0" i="0" u="none" strike="noStrike">
                <a:solidFill>
                  <a:srgbClr val="002060"/>
                </a:solidFill>
                <a:latin typeface="Aptos Narrow"/>
              </a:rPr>
              <a:pPr/>
              <a:t>3 - 4 months</a:t>
            </a:fld>
            <a:endParaRPr lang="en-PH" sz="1100">
              <a:solidFill>
                <a:srgbClr val="002060"/>
              </a:solidFill>
            </a:endParaRPr>
          </a:p>
        </xdr:txBody>
      </xdr:sp>
      <xdr:sp macro="" textlink="">
        <xdr:nvSpPr>
          <xdr:cNvPr id="50" name="txbx-PhaseComplete" hidden="1">
            <a:extLst>
              <a:ext uri="{FF2B5EF4-FFF2-40B4-BE49-F238E27FC236}">
                <a16:creationId xmlns:a16="http://schemas.microsoft.com/office/drawing/2014/main" id="{00000000-0008-0000-0400-000032000000}"/>
              </a:ext>
            </a:extLst>
          </xdr:cNvPr>
          <xdr:cNvSpPr txBox="1"/>
        </xdr:nvSpPr>
        <xdr:spPr>
          <a:xfrm>
            <a:off x="7328645" y="10320616"/>
            <a:ext cx="149130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1100" b="1">
                <a:latin typeface="Aptos Narrow" panose="020B0004020202020204" pitchFamily="34" charset="0"/>
              </a:rPr>
              <a:t>Estimated</a:t>
            </a:r>
            <a:r>
              <a:rPr lang="en-PH" sz="1100" b="1" baseline="0">
                <a:latin typeface="Aptos Narrow" panose="020B0004020202020204" pitchFamily="34" charset="0"/>
              </a:rPr>
              <a:t> Completion</a:t>
            </a:r>
            <a:endParaRPr lang="en-PH" sz="1100" b="1">
              <a:latin typeface="Aptos Narrow" panose="020B0004020202020204" pitchFamily="34" charset="0"/>
            </a:endParaRPr>
          </a:p>
        </xdr:txBody>
      </xdr:sp>
    </xdr:grpSp>
    <xdr:clientData/>
  </xdr:twoCellAnchor>
  <xdr:twoCellAnchor editAs="oneCell">
    <xdr:from>
      <xdr:col>17</xdr:col>
      <xdr:colOff>16249</xdr:colOff>
      <xdr:row>39</xdr:row>
      <xdr:rowOff>211791</xdr:rowOff>
    </xdr:from>
    <xdr:to>
      <xdr:col>19</xdr:col>
      <xdr:colOff>310322</xdr:colOff>
      <xdr:row>44</xdr:row>
      <xdr:rowOff>85082</xdr:rowOff>
    </xdr:to>
    <xdr:grpSp>
      <xdr:nvGrpSpPr>
        <xdr:cNvPr id="37" name="grp-PhaseConstruct.up" hidden="1">
          <a:extLst>
            <a:ext uri="{FF2B5EF4-FFF2-40B4-BE49-F238E27FC236}">
              <a16:creationId xmlns:a16="http://schemas.microsoft.com/office/drawing/2014/main" id="{00000000-0008-0000-0400-000025000000}"/>
            </a:ext>
          </a:extLst>
        </xdr:cNvPr>
        <xdr:cNvGrpSpPr/>
      </xdr:nvGrpSpPr>
      <xdr:grpSpPr>
        <a:xfrm>
          <a:off x="7866770" y="7370749"/>
          <a:ext cx="1734830" cy="833795"/>
          <a:chOff x="7328645" y="9334499"/>
          <a:chExt cx="1651732" cy="803648"/>
        </a:xfrm>
      </xdr:grpSpPr>
      <xdr:sp macro="" textlink="phase_Construction">
        <xdr:nvSpPr>
          <xdr:cNvPr id="38" name="txbx-PhaseConstructDuration" hidden="1">
            <a:extLst>
              <a:ext uri="{FF2B5EF4-FFF2-40B4-BE49-F238E27FC236}">
                <a16:creationId xmlns:a16="http://schemas.microsoft.com/office/drawing/2014/main" id="{00000000-0008-0000-0400-000026000000}"/>
              </a:ext>
            </a:extLst>
          </xdr:cNvPr>
          <xdr:cNvSpPr txBox="1"/>
        </xdr:nvSpPr>
        <xdr:spPr>
          <a:xfrm>
            <a:off x="7328645" y="9872379"/>
            <a:ext cx="1651732" cy="2657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352BD3D-7F98-482C-9470-B9DD113EC152}" type="TxLink">
              <a:rPr lang="en-US" sz="1100" b="0" i="0" u="none" strike="noStrike">
                <a:solidFill>
                  <a:srgbClr val="002060"/>
                </a:solidFill>
                <a:latin typeface="Aptos Narrow"/>
              </a:rPr>
              <a:pPr/>
              <a:t>3 - 4 months</a:t>
            </a:fld>
            <a:endParaRPr lang="en-PH" sz="1100">
              <a:solidFill>
                <a:srgbClr val="002060"/>
              </a:solidFill>
            </a:endParaRPr>
          </a:p>
        </xdr:txBody>
      </xdr:sp>
      <xdr:sp macro="" textlink="">
        <xdr:nvSpPr>
          <xdr:cNvPr id="39" name="txbx-PhaseConstruct" hidden="1">
            <a:extLst>
              <a:ext uri="{FF2B5EF4-FFF2-40B4-BE49-F238E27FC236}">
                <a16:creationId xmlns:a16="http://schemas.microsoft.com/office/drawing/2014/main" id="{00000000-0008-0000-0400-000027000000}"/>
              </a:ext>
            </a:extLst>
          </xdr:cNvPr>
          <xdr:cNvSpPr txBox="1"/>
        </xdr:nvSpPr>
        <xdr:spPr>
          <a:xfrm>
            <a:off x="7328645" y="9334499"/>
            <a:ext cx="1333057" cy="6108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PH" sz="1100" b="1">
                <a:latin typeface="Aptos Narrow" panose="020B0004020202020204" pitchFamily="34" charset="0"/>
              </a:rPr>
              <a:t>Construction Phase</a:t>
            </a:r>
            <a:br>
              <a:rPr lang="en-PH" sz="1100"/>
            </a:br>
            <a:r>
              <a:rPr lang="en-PH" sz="1100">
                <a:latin typeface="Aptos Narrow" panose="020B0004020202020204" pitchFamily="34" charset="0"/>
              </a:rPr>
              <a:t>• Mobilization </a:t>
            </a:r>
            <a:r>
              <a:rPr lang="en-PH" sz="1100">
                <a:latin typeface="Aptos Narrow" panose="020B0004020202020204" pitchFamily="34" charset="0"/>
                <a:cs typeface="Calibri" panose="020F0502020204030204" pitchFamily="34" charset="0"/>
              </a:rPr>
              <a:t>→</a:t>
            </a:r>
            <a:br>
              <a:rPr lang="en-PH" sz="1100">
                <a:latin typeface="Aptos Narrow" panose="020B0004020202020204" pitchFamily="34" charset="0"/>
                <a:cs typeface="Calibri" panose="020F0502020204030204" pitchFamily="34" charset="0"/>
              </a:rPr>
            </a:br>
            <a:r>
              <a:rPr lang="en-PH" sz="1100">
                <a:latin typeface="Aptos Narrow" panose="020B0004020202020204" pitchFamily="34" charset="0"/>
                <a:cs typeface="Calibri" panose="020F0502020204030204" pitchFamily="34" charset="0"/>
              </a:rPr>
              <a:t>Final</a:t>
            </a:r>
            <a:r>
              <a:rPr lang="en-PH" sz="1100" baseline="0">
                <a:latin typeface="Aptos Narrow" panose="020B0004020202020204" pitchFamily="34" charset="0"/>
                <a:cs typeface="Calibri" panose="020F0502020204030204" pitchFamily="34" charset="0"/>
              </a:rPr>
              <a:t> inspection</a:t>
            </a:r>
            <a:endParaRPr lang="en-PH" sz="1100">
              <a:latin typeface="Aptos Narrow" panose="020B0004020202020204" pitchFamily="34" charset="0"/>
            </a:endParaRPr>
          </a:p>
        </xdr:txBody>
      </xdr:sp>
    </xdr:grpSp>
    <xdr:clientData/>
  </xdr:twoCellAnchor>
  <xdr:twoCellAnchor editAs="oneCell">
    <xdr:from>
      <xdr:col>15</xdr:col>
      <xdr:colOff>44823</xdr:colOff>
      <xdr:row>50</xdr:row>
      <xdr:rowOff>157998</xdr:rowOff>
    </xdr:from>
    <xdr:to>
      <xdr:col>16</xdr:col>
      <xdr:colOff>16810</xdr:colOff>
      <xdr:row>59</xdr:row>
      <xdr:rowOff>54289</xdr:rowOff>
    </xdr:to>
    <xdr:pic>
      <xdr:nvPicPr>
        <xdr:cNvPr id="21" name="flow-Construct" hidden="1">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88498" y="6739773"/>
          <a:ext cx="691123" cy="1475852"/>
        </a:xfrm>
        <a:prstGeom prst="rect">
          <a:avLst/>
        </a:prstGeom>
        <a:effectLst>
          <a:outerShdw blurRad="50800" dist="38100" dir="2700000" algn="tl" rotWithShape="0">
            <a:prstClr val="black">
              <a:alpha val="40000"/>
            </a:prstClr>
          </a:outerShdw>
        </a:effectLst>
      </xdr:spPr>
    </xdr:pic>
    <xdr:clientData/>
  </xdr:twoCellAnchor>
  <xdr:twoCellAnchor editAs="oneCell">
    <xdr:from>
      <xdr:col>15</xdr:col>
      <xdr:colOff>44824</xdr:colOff>
      <xdr:row>39</xdr:row>
      <xdr:rowOff>156882</xdr:rowOff>
    </xdr:from>
    <xdr:to>
      <xdr:col>16</xdr:col>
      <xdr:colOff>16627</xdr:colOff>
      <xdr:row>60</xdr:row>
      <xdr:rowOff>66498</xdr:rowOff>
    </xdr:to>
    <xdr:pic>
      <xdr:nvPicPr>
        <xdr:cNvPr id="12" name="flow-All">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99412" y="7250206"/>
          <a:ext cx="695422" cy="3591426"/>
        </a:xfrm>
        <a:prstGeom prst="rect">
          <a:avLst/>
        </a:prstGeom>
        <a:effectLst>
          <a:outerShdw blurRad="50800" dist="38100" dir="2700000" algn="tl" rotWithShape="0">
            <a:prstClr val="black">
              <a:alpha val="40000"/>
            </a:prstClr>
          </a:outerShdw>
        </a:effectLst>
      </xdr:spPr>
    </xdr:pic>
    <xdr:clientData/>
  </xdr:twoCellAnchor>
  <mc:AlternateContent xmlns:mc="http://schemas.openxmlformats.org/markup-compatibility/2006">
    <mc:Choice xmlns:a14="http://schemas.microsoft.com/office/drawing/2010/main" Requires="a14">
      <xdr:twoCellAnchor editAs="oneCell">
        <xdr:from>
          <xdr:col>7</xdr:col>
          <xdr:colOff>859971</xdr:colOff>
          <xdr:row>0</xdr:row>
          <xdr:rowOff>97971</xdr:rowOff>
        </xdr:from>
        <xdr:to>
          <xdr:col>11</xdr:col>
          <xdr:colOff>70757</xdr:colOff>
          <xdr:row>1</xdr:row>
          <xdr:rowOff>152400</xdr:rowOff>
        </xdr:to>
        <xdr:sp macro="" textlink="">
          <xdr:nvSpPr>
            <xdr:cNvPr id="23564" name="chk-Proposal" hidden="1">
              <a:extLst>
                <a:ext uri="{63B3BB69-23CF-44E3-9099-C40C66FF867C}">
                  <a14:compatExt spid="_x0000_s23564"/>
                </a:ext>
                <a:ext uri="{FF2B5EF4-FFF2-40B4-BE49-F238E27FC236}">
                  <a16:creationId xmlns:a16="http://schemas.microsoft.com/office/drawing/2014/main" id="{00000000-0008-0000-0400-00000C5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US" sz="800" b="0" i="0" u="none" strike="noStrike" baseline="0">
                  <a:solidFill>
                    <a:srgbClr val="000000"/>
                  </a:solidFill>
                  <a:latin typeface="Segoe UI"/>
                  <a:cs typeface="Segoe UI"/>
                </a:rPr>
                <a:t>Page Break Preview</a:t>
              </a:r>
            </a:p>
          </xdr:txBody>
        </xdr:sp>
        <xdr:clientData/>
      </xdr:twoCellAnchor>
    </mc:Choice>
    <mc:Fallback/>
  </mc:AlternateContent>
  <xdr:twoCellAnchor editAs="oneCell">
    <xdr:from>
      <xdr:col>1</xdr:col>
      <xdr:colOff>71718</xdr:colOff>
      <xdr:row>0</xdr:row>
      <xdr:rowOff>115421</xdr:rowOff>
    </xdr:from>
    <xdr:to>
      <xdr:col>7</xdr:col>
      <xdr:colOff>703083</xdr:colOff>
      <xdr:row>1</xdr:row>
      <xdr:rowOff>136161</xdr:rowOff>
    </xdr:to>
    <xdr:grpSp>
      <xdr:nvGrpSpPr>
        <xdr:cNvPr id="44" name="grp-GoTo">
          <a:extLst>
            <a:ext uri="{FF2B5EF4-FFF2-40B4-BE49-F238E27FC236}">
              <a16:creationId xmlns:a16="http://schemas.microsoft.com/office/drawing/2014/main" id="{00000000-0008-0000-0400-00002C000000}"/>
            </a:ext>
          </a:extLst>
        </xdr:cNvPr>
        <xdr:cNvGrpSpPr/>
      </xdr:nvGrpSpPr>
      <xdr:grpSpPr>
        <a:xfrm>
          <a:off x="321449" y="115421"/>
          <a:ext cx="3692172" cy="206438"/>
          <a:chOff x="8001000" y="1266825"/>
          <a:chExt cx="3527770" cy="216001"/>
        </a:xfrm>
      </xdr:grpSpPr>
      <xdr:sp macro="" textlink="">
        <xdr:nvSpPr>
          <xdr:cNvPr id="45" name="txt-Cover">
            <a:hlinkClick xmlns:r="http://schemas.openxmlformats.org/officeDocument/2006/relationships" r:id="rId4"/>
            <a:extLst>
              <a:ext uri="{FF2B5EF4-FFF2-40B4-BE49-F238E27FC236}">
                <a16:creationId xmlns:a16="http://schemas.microsoft.com/office/drawing/2014/main" id="{00000000-0008-0000-0400-00002D000000}"/>
              </a:ext>
            </a:extLst>
          </xdr:cNvPr>
          <xdr:cNvSpPr txBox="1"/>
        </xdr:nvSpPr>
        <xdr:spPr>
          <a:xfrm>
            <a:off x="9448800" y="1266825"/>
            <a:ext cx="110315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sp macro="" textlink="">
        <xdr:nvSpPr>
          <xdr:cNvPr id="46" name="txt-Main">
            <a:hlinkClick xmlns:r="http://schemas.openxmlformats.org/officeDocument/2006/relationships" r:id="rId5"/>
            <a:extLst>
              <a:ext uri="{FF2B5EF4-FFF2-40B4-BE49-F238E27FC236}">
                <a16:creationId xmlns:a16="http://schemas.microsoft.com/office/drawing/2014/main" id="{00000000-0008-0000-0400-00002E000000}"/>
              </a:ext>
            </a:extLst>
          </xdr:cNvPr>
          <xdr:cNvSpPr txBox="1"/>
        </xdr:nvSpPr>
        <xdr:spPr>
          <a:xfrm>
            <a:off x="8720979" y="12668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48" name="txt-Proposal">
            <a:hlinkClick xmlns:r="http://schemas.openxmlformats.org/officeDocument/2006/relationships" r:id="rId6"/>
            <a:extLst>
              <a:ext uri="{FF2B5EF4-FFF2-40B4-BE49-F238E27FC236}">
                <a16:creationId xmlns:a16="http://schemas.microsoft.com/office/drawing/2014/main" id="{00000000-0008-0000-0400-000030000000}"/>
              </a:ext>
            </a:extLst>
          </xdr:cNvPr>
          <xdr:cNvSpPr txBox="1"/>
        </xdr:nvSpPr>
        <xdr:spPr>
          <a:xfrm>
            <a:off x="10557859" y="1266825"/>
            <a:ext cx="97091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49" name="txt-Main">
            <a:hlinkClick xmlns:r="http://schemas.openxmlformats.org/officeDocument/2006/relationships" r:id="rId7"/>
            <a:extLst>
              <a:ext uri="{FF2B5EF4-FFF2-40B4-BE49-F238E27FC236}">
                <a16:creationId xmlns:a16="http://schemas.microsoft.com/office/drawing/2014/main" id="{00000000-0008-0000-0400-000031000000}"/>
              </a:ext>
            </a:extLst>
          </xdr:cNvPr>
          <xdr:cNvSpPr txBox="1"/>
        </xdr:nvSpPr>
        <xdr:spPr>
          <a:xfrm>
            <a:off x="8001000" y="1266825"/>
            <a:ext cx="722802"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grpSp>
    <xdr:clientData/>
  </xdr:twoCellAnchor>
  <xdr:oneCellAnchor>
    <xdr:from>
      <xdr:col>22</xdr:col>
      <xdr:colOff>2242</xdr:colOff>
      <xdr:row>107</xdr:row>
      <xdr:rowOff>33618</xdr:rowOff>
    </xdr:from>
    <xdr:ext cx="4110318" cy="1344471"/>
    <xdr:sp macro="" textlink="">
      <xdr:nvSpPr>
        <xdr:cNvPr id="32" name="txt-ImageTop">
          <a:extLst>
            <a:ext uri="{FF2B5EF4-FFF2-40B4-BE49-F238E27FC236}">
              <a16:creationId xmlns:a16="http://schemas.microsoft.com/office/drawing/2014/main" id="{00000000-0008-0000-0400-000020000000}"/>
            </a:ext>
          </a:extLst>
        </xdr:cNvPr>
        <xdr:cNvSpPr txBox="1"/>
      </xdr:nvSpPr>
      <xdr:spPr>
        <a:xfrm>
          <a:off x="9660592" y="19216968"/>
          <a:ext cx="4110318" cy="1344471"/>
        </a:xfrm>
        <a:prstGeom prst="rect">
          <a:avLst/>
        </a:prstGeom>
        <a:solidFill>
          <a:srgbClr val="FFFF99"/>
        </a:solidFill>
        <a:ln>
          <a:noFill/>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PH" sz="1000">
              <a:latin typeface="Aptos" panose="020B0004020202090204" pitchFamily="34" charset="0"/>
            </a:rPr>
            <a:t>Default: Image height is same</a:t>
          </a:r>
          <a:r>
            <a:rPr lang="en-PH" sz="1000" baseline="0">
              <a:latin typeface="Aptos" panose="020B0004020202090204" pitchFamily="34" charset="0"/>
            </a:rPr>
            <a:t> with row height</a:t>
          </a:r>
        </a:p>
        <a:p>
          <a:r>
            <a:rPr lang="en-PH" sz="1000" baseline="0">
              <a:latin typeface="Aptos" panose="020B0004020202090204" pitchFamily="34" charset="0"/>
            </a:rPr>
            <a:t>                  and centered in the merged cells</a:t>
          </a:r>
        </a:p>
        <a:p>
          <a:endParaRPr lang="en-PH" sz="1000">
            <a:latin typeface="Aptos" panose="020B0004020202090204" pitchFamily="34" charset="0"/>
          </a:endParaRPr>
        </a:p>
        <a:p>
          <a:r>
            <a:rPr lang="en-PH" sz="1000">
              <a:latin typeface="Aptos" panose="020B0004020202090204" pitchFamily="34" charset="0"/>
            </a:rPr>
            <a:t>Adjust the row height to adjust the image height. </a:t>
          </a:r>
        </a:p>
        <a:p>
          <a:r>
            <a:rPr lang="en-PH" sz="1000">
              <a:latin typeface="Aptos" panose="020B0004020202090204" pitchFamily="34" charset="0"/>
            </a:rPr>
            <a:t>To</a:t>
          </a:r>
          <a:r>
            <a:rPr lang="en-PH" sz="1000" baseline="0">
              <a:latin typeface="Aptos" panose="020B0004020202090204" pitchFamily="34" charset="0"/>
            </a:rPr>
            <a:t> adjust image width, select the image and a</a:t>
          </a:r>
          <a:r>
            <a:rPr lang="en-PH" sz="1000">
              <a:latin typeface="Aptos" panose="020B0004020202090204" pitchFamily="34" charset="0"/>
            </a:rPr>
            <a:t>djust the image width.</a:t>
          </a:r>
        </a:p>
        <a:p>
          <a:endParaRPr lang="en-PH" sz="1000">
            <a:latin typeface="Aptos" panose="020B0004020202090204" pitchFamily="34" charset="0"/>
          </a:endParaRPr>
        </a:p>
        <a:p>
          <a:r>
            <a:rPr lang="en-PH" sz="1000">
              <a:latin typeface="Aptos" panose="020B0004020202090204" pitchFamily="34" charset="0"/>
            </a:rPr>
            <a:t>Do not adjust columns width.</a:t>
          </a:r>
        </a:p>
        <a:p>
          <a:r>
            <a:rPr lang="en-PH" sz="1000">
              <a:latin typeface="Aptos" panose="020B0004020202090204" pitchFamily="34" charset="0"/>
            </a:rPr>
            <a:t>Adjusting the columns width changes the layout of the print area.</a:t>
          </a:r>
        </a:p>
      </xdr:txBody>
    </xdr:sp>
    <xdr:clientData/>
  </xdr:oneCellAnchor>
  <xdr:oneCellAnchor>
    <xdr:from>
      <xdr:col>22</xdr:col>
      <xdr:colOff>247650</xdr:colOff>
      <xdr:row>39</xdr:row>
      <xdr:rowOff>85722</xdr:rowOff>
    </xdr:from>
    <xdr:ext cx="2828926" cy="1964953"/>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9694209" y="7246281"/>
          <a:ext cx="2828926" cy="1964953"/>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noAutofit/>
        </a:bodyPr>
        <a:lstStyle/>
        <a:p>
          <a:r>
            <a:rPr lang="en-PH" sz="1050" b="1" u="sng">
              <a:solidFill>
                <a:srgbClr val="FF0000"/>
              </a:solidFill>
              <a:latin typeface="Aptos Narrow" panose="020B0004020202020204" pitchFamily="34" charset="0"/>
            </a:rPr>
            <a:t>Important!</a:t>
          </a:r>
        </a:p>
        <a:p>
          <a:endParaRPr lang="en-PH" sz="1050" b="1">
            <a:solidFill>
              <a:srgbClr val="FF0000"/>
            </a:solidFill>
            <a:latin typeface="Aptos Narrow" panose="020B0004020202020204" pitchFamily="34" charset="0"/>
          </a:endParaRPr>
        </a:p>
        <a:p>
          <a:r>
            <a:rPr lang="en-PH" sz="1050">
              <a:latin typeface="Aptos" panose="020B0004020202090204" pitchFamily="34" charset="0"/>
            </a:rPr>
            <a:t>Do not delete </a:t>
          </a:r>
          <a:r>
            <a:rPr lang="en-PH" sz="1050" b="1">
              <a:latin typeface="Aptos" panose="020B0004020202090204" pitchFamily="34" charset="0"/>
            </a:rPr>
            <a:t>20</a:t>
          </a:r>
          <a:r>
            <a:rPr lang="en-PH" sz="1050" baseline="0">
              <a:latin typeface="Aptos" panose="020B0004020202090204" pitchFamily="34" charset="0"/>
            </a:rPr>
            <a:t> rows starting </a:t>
          </a:r>
          <a:r>
            <a:rPr lang="en-PH" sz="1050">
              <a:latin typeface="Aptos" panose="020B0004020202090204" pitchFamily="34" charset="0"/>
            </a:rPr>
            <a:t>from </a:t>
          </a:r>
          <a:r>
            <a:rPr lang="en-PH" sz="1050" b="1">
              <a:latin typeface="Aptos" panose="020B0004020202090204" pitchFamily="34" charset="0"/>
            </a:rPr>
            <a:t>Phase</a:t>
          </a:r>
          <a:r>
            <a:rPr lang="en-PH" sz="1050" b="1" baseline="0">
              <a:latin typeface="Aptos" panose="020B0004020202090204" pitchFamily="34" charset="0"/>
            </a:rPr>
            <a:t>/Description/Price </a:t>
          </a:r>
          <a:r>
            <a:rPr lang="en-PH" sz="1050" b="0" baseline="0">
              <a:latin typeface="Aptos" panose="020B0004020202090204" pitchFamily="34" charset="0"/>
            </a:rPr>
            <a:t>header row down</a:t>
          </a:r>
          <a:r>
            <a:rPr lang="en-PH" sz="1050" baseline="0">
              <a:latin typeface="Aptos" panose="020B0004020202090204" pitchFamily="34" charset="0"/>
            </a:rPr>
            <a:t>.</a:t>
          </a:r>
        </a:p>
        <a:p>
          <a:endParaRPr lang="en-PH" sz="1050" baseline="0">
            <a:latin typeface="Aptos" panose="020B0004020202090204" pitchFamily="34" charset="0"/>
          </a:endParaRPr>
        </a:p>
        <a:p>
          <a:r>
            <a:rPr lang="en-PH" sz="1050" baseline="0">
              <a:latin typeface="Aptos" panose="020B0004020202090204" pitchFamily="34" charset="0"/>
            </a:rPr>
            <a:t>Minimum number rows for the </a:t>
          </a:r>
          <a:r>
            <a:rPr lang="en-PH" sz="1050" b="1" baseline="0">
              <a:latin typeface="Aptos" panose="020B0004020202090204" pitchFamily="34" charset="0"/>
            </a:rPr>
            <a:t>Estimated Delivery</a:t>
          </a:r>
          <a:r>
            <a:rPr lang="en-PH" sz="1050" baseline="0">
              <a:latin typeface="Aptos" panose="020B0004020202090204" pitchFamily="34" charset="0"/>
            </a:rPr>
            <a:t> phases text boxes is </a:t>
          </a:r>
          <a:r>
            <a:rPr lang="en-PH" sz="1050" b="1" baseline="0">
              <a:latin typeface="Aptos" panose="020B0004020202090204" pitchFamily="34" charset="0"/>
            </a:rPr>
            <a:t>20 </a:t>
          </a:r>
          <a:r>
            <a:rPr lang="en-PH" sz="1050" baseline="0">
              <a:latin typeface="Aptos" panose="020B0004020202090204" pitchFamily="34" charset="0"/>
            </a:rPr>
            <a:t>rows.</a:t>
          </a:r>
        </a:p>
        <a:p>
          <a:endParaRPr lang="en-PH" sz="1050">
            <a:latin typeface="Aptos" panose="020B0004020202090204" pitchFamily="34" charset="0"/>
          </a:endParaRPr>
        </a:p>
        <a:p>
          <a:r>
            <a:rPr lang="en-PH" sz="1050">
              <a:latin typeface="Aptos" panose="020B0004020202090204" pitchFamily="34" charset="0"/>
            </a:rPr>
            <a:t>Inserting</a:t>
          </a:r>
          <a:r>
            <a:rPr lang="en-PH" sz="1050" baseline="0">
              <a:latin typeface="Aptos" panose="020B0004020202090204" pitchFamily="34" charset="0"/>
            </a:rPr>
            <a:t> or deleting rows before &amp; after the </a:t>
          </a:r>
          <a:r>
            <a:rPr lang="en-PH" sz="1050" b="1" i="0" baseline="0">
              <a:latin typeface="Aptos" panose="020B0004020202090204" pitchFamily="34" charset="0"/>
            </a:rPr>
            <a:t>ESTIMATED DELIVERY </a:t>
          </a:r>
          <a:r>
            <a:rPr lang="en-PH" sz="1050" baseline="0">
              <a:latin typeface="Aptos" panose="020B0004020202090204" pitchFamily="34" charset="0"/>
            </a:rPr>
            <a:t>area (light orange) is okay.</a:t>
          </a:r>
          <a:endParaRPr lang="en-PH" sz="1050">
            <a:latin typeface="Aptos" panose="020B0004020202090204" pitchFamily="34" charset="0"/>
          </a:endParaRPr>
        </a:p>
      </xdr:txBody>
    </xdr:sp>
    <xdr:clientData fPrintsWithSheet="0"/>
  </xdr:oneCellAnchor>
  <xdr:twoCellAnchor editAs="oneCell">
    <xdr:from>
      <xdr:col>11</xdr:col>
      <xdr:colOff>0</xdr:colOff>
      <xdr:row>4</xdr:row>
      <xdr:rowOff>0</xdr:rowOff>
    </xdr:from>
    <xdr:to>
      <xdr:col>20</xdr:col>
      <xdr:colOff>0</xdr:colOff>
      <xdr:row>14</xdr:row>
      <xdr:rowOff>0</xdr:rowOff>
    </xdr:to>
    <xdr:pic>
      <xdr:nvPicPr>
        <xdr:cNvPr id="7" name="Proposal1">
          <a:extLst>
            <a:ext uri="{FF2B5EF4-FFF2-40B4-BE49-F238E27FC236}">
              <a16:creationId xmlns:a16="http://schemas.microsoft.com/office/drawing/2014/main" id="{00000000-0008-0000-0400-00000700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143500" y="742950"/>
          <a:ext cx="4000500" cy="1962150"/>
        </a:xfrm>
        <a:prstGeom prst="rect">
          <a:avLst/>
        </a:prstGeom>
      </xdr:spPr>
    </xdr:pic>
    <xdr:clientData fLocksWithSheet="0"/>
  </xdr:twoCellAnchor>
  <xdr:twoCellAnchor editAs="oneCell">
    <xdr:from>
      <xdr:col>6</xdr:col>
      <xdr:colOff>59617</xdr:colOff>
      <xdr:row>107</xdr:row>
      <xdr:rowOff>0</xdr:rowOff>
    </xdr:from>
    <xdr:to>
      <xdr:col>15</xdr:col>
      <xdr:colOff>649997</xdr:colOff>
      <xdr:row>108</xdr:row>
      <xdr:rowOff>1</xdr:rowOff>
    </xdr:to>
    <xdr:pic>
      <xdr:nvPicPr>
        <xdr:cNvPr id="33" name="Proposal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8467" y="18240375"/>
          <a:ext cx="4909966" cy="3438525"/>
        </a:xfrm>
        <a:prstGeom prst="rect">
          <a:avLst/>
        </a:prstGeom>
      </xdr:spPr>
    </xdr:pic>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xdr:col>
      <xdr:colOff>66675</xdr:colOff>
      <xdr:row>0</xdr:row>
      <xdr:rowOff>95250</xdr:rowOff>
    </xdr:from>
    <xdr:to>
      <xdr:col>6</xdr:col>
      <xdr:colOff>730676</xdr:colOff>
      <xdr:row>1</xdr:row>
      <xdr:rowOff>125514</xdr:rowOff>
    </xdr:to>
    <xdr:grpSp>
      <xdr:nvGrpSpPr>
        <xdr:cNvPr id="2" name="grp-GoTo">
          <a:extLst>
            <a:ext uri="{FF2B5EF4-FFF2-40B4-BE49-F238E27FC236}">
              <a16:creationId xmlns:a16="http://schemas.microsoft.com/office/drawing/2014/main" id="{00000000-0008-0000-0500-000002000000}"/>
            </a:ext>
          </a:extLst>
        </xdr:cNvPr>
        <xdr:cNvGrpSpPr/>
      </xdr:nvGrpSpPr>
      <xdr:grpSpPr>
        <a:xfrm>
          <a:off x="316406" y="95250"/>
          <a:ext cx="3718404" cy="215962"/>
          <a:chOff x="8001000" y="1266825"/>
          <a:chExt cx="3497688" cy="216001"/>
        </a:xfrm>
      </xdr:grpSpPr>
      <xdr:sp macro="" textlink="">
        <xdr:nvSpPr>
          <xdr:cNvPr id="3" name="txt-Cover">
            <a:hlinkClick xmlns:r="http://schemas.openxmlformats.org/officeDocument/2006/relationships" r:id="rId1"/>
            <a:extLst>
              <a:ext uri="{FF2B5EF4-FFF2-40B4-BE49-F238E27FC236}">
                <a16:creationId xmlns:a16="http://schemas.microsoft.com/office/drawing/2014/main" id="{00000000-0008-0000-0500-000003000000}"/>
              </a:ext>
            </a:extLst>
          </xdr:cNvPr>
          <xdr:cNvSpPr txBox="1"/>
        </xdr:nvSpPr>
        <xdr:spPr>
          <a:xfrm>
            <a:off x="9448800" y="1266825"/>
            <a:ext cx="110315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sp macro="" textlink="">
        <xdr:nvSpPr>
          <xdr:cNvPr id="4" name="txt-Main">
            <a:hlinkClick xmlns:r="http://schemas.openxmlformats.org/officeDocument/2006/relationships" r:id="rId2"/>
            <a:extLst>
              <a:ext uri="{FF2B5EF4-FFF2-40B4-BE49-F238E27FC236}">
                <a16:creationId xmlns:a16="http://schemas.microsoft.com/office/drawing/2014/main" id="{00000000-0008-0000-0500-000004000000}"/>
              </a:ext>
            </a:extLst>
          </xdr:cNvPr>
          <xdr:cNvSpPr txBox="1"/>
        </xdr:nvSpPr>
        <xdr:spPr>
          <a:xfrm>
            <a:off x="8720979" y="12668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5" name="txt-Proposal">
            <a:hlinkClick xmlns:r="http://schemas.openxmlformats.org/officeDocument/2006/relationships" r:id="rId3"/>
            <a:extLst>
              <a:ext uri="{FF2B5EF4-FFF2-40B4-BE49-F238E27FC236}">
                <a16:creationId xmlns:a16="http://schemas.microsoft.com/office/drawing/2014/main" id="{00000000-0008-0000-0500-000005000000}"/>
              </a:ext>
            </a:extLst>
          </xdr:cNvPr>
          <xdr:cNvSpPr txBox="1"/>
        </xdr:nvSpPr>
        <xdr:spPr>
          <a:xfrm>
            <a:off x="10557859" y="1266825"/>
            <a:ext cx="940829"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6" name="txt-Main">
            <a:hlinkClick xmlns:r="http://schemas.openxmlformats.org/officeDocument/2006/relationships" r:id="rId4"/>
            <a:extLst>
              <a:ext uri="{FF2B5EF4-FFF2-40B4-BE49-F238E27FC236}">
                <a16:creationId xmlns:a16="http://schemas.microsoft.com/office/drawing/2014/main" id="{00000000-0008-0000-0500-000006000000}"/>
              </a:ext>
            </a:extLst>
          </xdr:cNvPr>
          <xdr:cNvSpPr txBox="1"/>
        </xdr:nvSpPr>
        <xdr:spPr>
          <a:xfrm>
            <a:off x="8001000" y="1266825"/>
            <a:ext cx="722802"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8</xdr:col>
          <xdr:colOff>0</xdr:colOff>
          <xdr:row>0</xdr:row>
          <xdr:rowOff>97971</xdr:rowOff>
        </xdr:from>
        <xdr:to>
          <xdr:col>9</xdr:col>
          <xdr:colOff>604157</xdr:colOff>
          <xdr:row>1</xdr:row>
          <xdr:rowOff>152400</xdr:rowOff>
        </xdr:to>
        <xdr:sp macro="" textlink="">
          <xdr:nvSpPr>
            <xdr:cNvPr id="31746" name="chk-Agreement" hidden="1">
              <a:extLst>
                <a:ext uri="{63B3BB69-23CF-44E3-9099-C40C66FF867C}">
                  <a14:compatExt spid="_x0000_s31746"/>
                </a:ext>
                <a:ext uri="{FF2B5EF4-FFF2-40B4-BE49-F238E27FC236}">
                  <a16:creationId xmlns:a16="http://schemas.microsoft.com/office/drawing/2014/main" id="{00000000-0008-0000-0500-000002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US" sz="800" b="0" i="0" u="none" strike="noStrike" baseline="0">
                  <a:solidFill>
                    <a:srgbClr val="000000"/>
                  </a:solidFill>
                  <a:latin typeface="Segoe UI"/>
                  <a:cs typeface="Segoe UI"/>
                </a:rPr>
                <a:t>Page Break Preview</a:t>
              </a:r>
            </a:p>
          </xdr:txBody>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xdr:col>
      <xdr:colOff>57150</xdr:colOff>
      <xdr:row>0</xdr:row>
      <xdr:rowOff>85726</xdr:rowOff>
    </xdr:from>
    <xdr:to>
      <xdr:col>4</xdr:col>
      <xdr:colOff>1251464</xdr:colOff>
      <xdr:row>1</xdr:row>
      <xdr:rowOff>111226</xdr:rowOff>
    </xdr:to>
    <xdr:grpSp>
      <xdr:nvGrpSpPr>
        <xdr:cNvPr id="9" name="grp-GoTo">
          <a:extLst>
            <a:ext uri="{FF2B5EF4-FFF2-40B4-BE49-F238E27FC236}">
              <a16:creationId xmlns:a16="http://schemas.microsoft.com/office/drawing/2014/main" id="{00000000-0008-0000-0600-000009000000}"/>
            </a:ext>
          </a:extLst>
        </xdr:cNvPr>
        <xdr:cNvGrpSpPr/>
      </xdr:nvGrpSpPr>
      <xdr:grpSpPr>
        <a:xfrm>
          <a:off x="306881" y="85726"/>
          <a:ext cx="4735372" cy="211198"/>
          <a:chOff x="238125" y="85726"/>
          <a:chExt cx="4542352" cy="216000"/>
        </a:xfrm>
      </xdr:grpSpPr>
      <xdr:sp macro="" textlink="">
        <xdr:nvSpPr>
          <xdr:cNvPr id="4" name="txt-Main">
            <a:hlinkClick xmlns:r="http://schemas.openxmlformats.org/officeDocument/2006/relationships" r:id="rId1"/>
            <a:extLst>
              <a:ext uri="{FF2B5EF4-FFF2-40B4-BE49-F238E27FC236}">
                <a16:creationId xmlns:a16="http://schemas.microsoft.com/office/drawing/2014/main" id="{00000000-0008-0000-0600-000004000000}"/>
              </a:ext>
            </a:extLst>
          </xdr:cNvPr>
          <xdr:cNvSpPr txBox="1"/>
        </xdr:nvSpPr>
        <xdr:spPr>
          <a:xfrm>
            <a:off x="960485" y="857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5" name="txt-Proposal">
            <a:hlinkClick xmlns:r="http://schemas.openxmlformats.org/officeDocument/2006/relationships" r:id="rId2"/>
            <a:extLst>
              <a:ext uri="{FF2B5EF4-FFF2-40B4-BE49-F238E27FC236}">
                <a16:creationId xmlns:a16="http://schemas.microsoft.com/office/drawing/2014/main" id="{00000000-0008-0000-0600-000005000000}"/>
              </a:ext>
            </a:extLst>
          </xdr:cNvPr>
          <xdr:cNvSpPr txBox="1"/>
        </xdr:nvSpPr>
        <xdr:spPr>
          <a:xfrm>
            <a:off x="2790219" y="85726"/>
            <a:ext cx="94202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6" name="txt-Agreement">
            <a:hlinkClick xmlns:r="http://schemas.openxmlformats.org/officeDocument/2006/relationships" r:id="rId3"/>
            <a:extLst>
              <a:ext uri="{FF2B5EF4-FFF2-40B4-BE49-F238E27FC236}">
                <a16:creationId xmlns:a16="http://schemas.microsoft.com/office/drawing/2014/main" id="{00000000-0008-0000-0600-000006000000}"/>
              </a:ext>
            </a:extLst>
          </xdr:cNvPr>
          <xdr:cNvSpPr txBox="1"/>
        </xdr:nvSpPr>
        <xdr:spPr>
          <a:xfrm>
            <a:off x="3733846" y="85726"/>
            <a:ext cx="104663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7" name="txt-Main">
            <a:hlinkClick xmlns:r="http://schemas.openxmlformats.org/officeDocument/2006/relationships" r:id="rId4"/>
            <a:extLst>
              <a:ext uri="{FF2B5EF4-FFF2-40B4-BE49-F238E27FC236}">
                <a16:creationId xmlns:a16="http://schemas.microsoft.com/office/drawing/2014/main" id="{00000000-0008-0000-0600-000007000000}"/>
              </a:ext>
            </a:extLst>
          </xdr:cNvPr>
          <xdr:cNvSpPr txBox="1"/>
        </xdr:nvSpPr>
        <xdr:spPr>
          <a:xfrm>
            <a:off x="238125" y="85726"/>
            <a:ext cx="725183"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sp macro="" textlink="">
        <xdr:nvSpPr>
          <xdr:cNvPr id="8" name="txt-Cover">
            <a:hlinkClick xmlns:r="http://schemas.openxmlformats.org/officeDocument/2006/relationships" r:id="rId5"/>
            <a:extLst>
              <a:ext uri="{FF2B5EF4-FFF2-40B4-BE49-F238E27FC236}">
                <a16:creationId xmlns:a16="http://schemas.microsoft.com/office/drawing/2014/main" id="{00000000-0008-0000-0600-000008000000}"/>
              </a:ext>
            </a:extLst>
          </xdr:cNvPr>
          <xdr:cNvSpPr txBox="1"/>
        </xdr:nvSpPr>
        <xdr:spPr>
          <a:xfrm>
            <a:off x="1684734" y="85726"/>
            <a:ext cx="1104345"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4</xdr:col>
          <xdr:colOff>1404257</xdr:colOff>
          <xdr:row>0</xdr:row>
          <xdr:rowOff>76200</xdr:rowOff>
        </xdr:from>
        <xdr:to>
          <xdr:col>5</xdr:col>
          <xdr:colOff>70757</xdr:colOff>
          <xdr:row>1</xdr:row>
          <xdr:rowOff>146957</xdr:rowOff>
        </xdr:to>
        <xdr:sp macro="" textlink="">
          <xdr:nvSpPr>
            <xdr:cNvPr id="32769" name="chk-Allowance" hidden="1">
              <a:extLst>
                <a:ext uri="{63B3BB69-23CF-44E3-9099-C40C66FF867C}">
                  <a14:compatExt spid="_x0000_s32769"/>
                </a:ext>
                <a:ext uri="{FF2B5EF4-FFF2-40B4-BE49-F238E27FC236}">
                  <a16:creationId xmlns:a16="http://schemas.microsoft.com/office/drawing/2014/main" id="{00000000-0008-0000-0600-0000018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6576" rIns="0" bIns="36576" anchor="ctr" upright="1"/>
            <a:lstStyle/>
            <a:p>
              <a:pPr algn="l" rtl="0">
                <a:defRPr sz="1000"/>
              </a:pPr>
              <a:r>
                <a:rPr lang="en-US" sz="800" b="0" i="0" u="none" strike="noStrike" baseline="0">
                  <a:solidFill>
                    <a:srgbClr val="000000"/>
                  </a:solidFill>
                  <a:latin typeface="Segoe UI"/>
                  <a:cs typeface="Segoe UI"/>
                </a:rPr>
                <a:t>Page Break Preview</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0</xdr:row>
      <xdr:rowOff>104775</xdr:rowOff>
    </xdr:from>
    <xdr:to>
      <xdr:col>4</xdr:col>
      <xdr:colOff>746639</xdr:colOff>
      <xdr:row>1</xdr:row>
      <xdr:rowOff>130275</xdr:rowOff>
    </xdr:to>
    <xdr:grpSp>
      <xdr:nvGrpSpPr>
        <xdr:cNvPr id="2" name="grp-GoTo">
          <a:extLst>
            <a:ext uri="{FF2B5EF4-FFF2-40B4-BE49-F238E27FC236}">
              <a16:creationId xmlns:a16="http://schemas.microsoft.com/office/drawing/2014/main" id="{00000000-0008-0000-0700-000002000000}"/>
            </a:ext>
          </a:extLst>
        </xdr:cNvPr>
        <xdr:cNvGrpSpPr/>
      </xdr:nvGrpSpPr>
      <xdr:grpSpPr>
        <a:xfrm>
          <a:off x="668111" y="104775"/>
          <a:ext cx="3600057" cy="210557"/>
          <a:chOff x="238125" y="85726"/>
          <a:chExt cx="3426757" cy="216000"/>
        </a:xfrm>
      </xdr:grpSpPr>
      <xdr:sp macro="" textlink="">
        <xdr:nvSpPr>
          <xdr:cNvPr id="3" name="txt-Main">
            <a:hlinkClick xmlns:r="http://schemas.openxmlformats.org/officeDocument/2006/relationships" r:id="rId1"/>
            <a:extLst>
              <a:ext uri="{FF2B5EF4-FFF2-40B4-BE49-F238E27FC236}">
                <a16:creationId xmlns:a16="http://schemas.microsoft.com/office/drawing/2014/main" id="{00000000-0008-0000-0700-000003000000}"/>
              </a:ext>
            </a:extLst>
          </xdr:cNvPr>
          <xdr:cNvSpPr txBox="1"/>
        </xdr:nvSpPr>
        <xdr:spPr>
          <a:xfrm>
            <a:off x="960485" y="857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4" name="txt-Proposal">
            <a:hlinkClick xmlns:r="http://schemas.openxmlformats.org/officeDocument/2006/relationships" r:id="rId2"/>
            <a:extLst>
              <a:ext uri="{FF2B5EF4-FFF2-40B4-BE49-F238E27FC236}">
                <a16:creationId xmlns:a16="http://schemas.microsoft.com/office/drawing/2014/main" id="{00000000-0008-0000-0700-000004000000}"/>
              </a:ext>
            </a:extLst>
          </xdr:cNvPr>
          <xdr:cNvSpPr txBox="1"/>
        </xdr:nvSpPr>
        <xdr:spPr>
          <a:xfrm>
            <a:off x="1684159" y="85726"/>
            <a:ext cx="94202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5" name="txt-Agreement">
            <a:hlinkClick xmlns:r="http://schemas.openxmlformats.org/officeDocument/2006/relationships" r:id="rId3"/>
            <a:extLst>
              <a:ext uri="{FF2B5EF4-FFF2-40B4-BE49-F238E27FC236}">
                <a16:creationId xmlns:a16="http://schemas.microsoft.com/office/drawing/2014/main" id="{00000000-0008-0000-0700-000005000000}"/>
              </a:ext>
            </a:extLst>
          </xdr:cNvPr>
          <xdr:cNvSpPr txBox="1"/>
        </xdr:nvSpPr>
        <xdr:spPr>
          <a:xfrm>
            <a:off x="2618251" y="85726"/>
            <a:ext cx="104663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6" name="txt-Main">
            <a:hlinkClick xmlns:r="http://schemas.openxmlformats.org/officeDocument/2006/relationships" r:id="rId4"/>
            <a:extLst>
              <a:ext uri="{FF2B5EF4-FFF2-40B4-BE49-F238E27FC236}">
                <a16:creationId xmlns:a16="http://schemas.microsoft.com/office/drawing/2014/main" id="{00000000-0008-0000-0700-000006000000}"/>
              </a:ext>
            </a:extLst>
          </xdr:cNvPr>
          <xdr:cNvSpPr txBox="1"/>
        </xdr:nvSpPr>
        <xdr:spPr>
          <a:xfrm>
            <a:off x="238125" y="85726"/>
            <a:ext cx="725183"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57150</xdr:rowOff>
    </xdr:from>
    <xdr:to>
      <xdr:col>5</xdr:col>
      <xdr:colOff>79889</xdr:colOff>
      <xdr:row>1</xdr:row>
      <xdr:rowOff>82650</xdr:rowOff>
    </xdr:to>
    <xdr:grpSp>
      <xdr:nvGrpSpPr>
        <xdr:cNvPr id="2" name="grp-GoTo">
          <a:extLst>
            <a:ext uri="{FF2B5EF4-FFF2-40B4-BE49-F238E27FC236}">
              <a16:creationId xmlns:a16="http://schemas.microsoft.com/office/drawing/2014/main" id="{00000000-0008-0000-0800-000002000000}"/>
            </a:ext>
          </a:extLst>
        </xdr:cNvPr>
        <xdr:cNvGrpSpPr/>
      </xdr:nvGrpSpPr>
      <xdr:grpSpPr>
        <a:xfrm>
          <a:off x="658586" y="57150"/>
          <a:ext cx="3639517" cy="210557"/>
          <a:chOff x="238125" y="85726"/>
          <a:chExt cx="3426757" cy="216000"/>
        </a:xfrm>
      </xdr:grpSpPr>
      <xdr:sp macro="" textlink="">
        <xdr:nvSpPr>
          <xdr:cNvPr id="3" name="txt-Main">
            <a:hlinkClick xmlns:r="http://schemas.openxmlformats.org/officeDocument/2006/relationships" r:id="rId1"/>
            <a:extLst>
              <a:ext uri="{FF2B5EF4-FFF2-40B4-BE49-F238E27FC236}">
                <a16:creationId xmlns:a16="http://schemas.microsoft.com/office/drawing/2014/main" id="{00000000-0008-0000-0800-000003000000}"/>
              </a:ext>
            </a:extLst>
          </xdr:cNvPr>
          <xdr:cNvSpPr txBox="1"/>
        </xdr:nvSpPr>
        <xdr:spPr>
          <a:xfrm>
            <a:off x="960485" y="857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4" name="txt-Proposal">
            <a:hlinkClick xmlns:r="http://schemas.openxmlformats.org/officeDocument/2006/relationships" r:id="rId2"/>
            <a:extLst>
              <a:ext uri="{FF2B5EF4-FFF2-40B4-BE49-F238E27FC236}">
                <a16:creationId xmlns:a16="http://schemas.microsoft.com/office/drawing/2014/main" id="{00000000-0008-0000-0800-000004000000}"/>
              </a:ext>
            </a:extLst>
          </xdr:cNvPr>
          <xdr:cNvSpPr txBox="1"/>
        </xdr:nvSpPr>
        <xdr:spPr>
          <a:xfrm>
            <a:off x="1684159" y="85726"/>
            <a:ext cx="94202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5" name="txt-Agreement">
            <a:hlinkClick xmlns:r="http://schemas.openxmlformats.org/officeDocument/2006/relationships" r:id="rId3"/>
            <a:extLst>
              <a:ext uri="{FF2B5EF4-FFF2-40B4-BE49-F238E27FC236}">
                <a16:creationId xmlns:a16="http://schemas.microsoft.com/office/drawing/2014/main" id="{00000000-0008-0000-0800-000005000000}"/>
              </a:ext>
            </a:extLst>
          </xdr:cNvPr>
          <xdr:cNvSpPr txBox="1"/>
        </xdr:nvSpPr>
        <xdr:spPr>
          <a:xfrm>
            <a:off x="2618251" y="85726"/>
            <a:ext cx="104663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6" name="txt-Main">
            <a:hlinkClick xmlns:r="http://schemas.openxmlformats.org/officeDocument/2006/relationships" r:id="rId4"/>
            <a:extLst>
              <a:ext uri="{FF2B5EF4-FFF2-40B4-BE49-F238E27FC236}">
                <a16:creationId xmlns:a16="http://schemas.microsoft.com/office/drawing/2014/main" id="{00000000-0008-0000-0800-000006000000}"/>
              </a:ext>
            </a:extLst>
          </xdr:cNvPr>
          <xdr:cNvSpPr txBox="1"/>
        </xdr:nvSpPr>
        <xdr:spPr>
          <a:xfrm>
            <a:off x="238125" y="85726"/>
            <a:ext cx="725183"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85725</xdr:rowOff>
    </xdr:from>
    <xdr:to>
      <xdr:col>4</xdr:col>
      <xdr:colOff>783469</xdr:colOff>
      <xdr:row>1</xdr:row>
      <xdr:rowOff>111225</xdr:rowOff>
    </xdr:to>
    <xdr:grpSp>
      <xdr:nvGrpSpPr>
        <xdr:cNvPr id="2" name="grp-GoTo">
          <a:extLst>
            <a:ext uri="{FF2B5EF4-FFF2-40B4-BE49-F238E27FC236}">
              <a16:creationId xmlns:a16="http://schemas.microsoft.com/office/drawing/2014/main" id="{00000000-0008-0000-0900-000002000000}"/>
            </a:ext>
          </a:extLst>
        </xdr:cNvPr>
        <xdr:cNvGrpSpPr/>
      </xdr:nvGrpSpPr>
      <xdr:grpSpPr>
        <a:xfrm>
          <a:off x="990600" y="85725"/>
          <a:ext cx="4740426" cy="216000"/>
          <a:chOff x="238125" y="85726"/>
          <a:chExt cx="4532817" cy="216000"/>
        </a:xfrm>
      </xdr:grpSpPr>
      <xdr:sp macro="" textlink="">
        <xdr:nvSpPr>
          <xdr:cNvPr id="3" name="txt-Main">
            <a:hlinkClick xmlns:r="http://schemas.openxmlformats.org/officeDocument/2006/relationships" r:id="rId1"/>
            <a:extLst>
              <a:ext uri="{FF2B5EF4-FFF2-40B4-BE49-F238E27FC236}">
                <a16:creationId xmlns:a16="http://schemas.microsoft.com/office/drawing/2014/main" id="{00000000-0008-0000-0900-000003000000}"/>
              </a:ext>
            </a:extLst>
          </xdr:cNvPr>
          <xdr:cNvSpPr txBox="1"/>
        </xdr:nvSpPr>
        <xdr:spPr>
          <a:xfrm>
            <a:off x="960485" y="85726"/>
            <a:ext cx="728964"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Input</a:t>
            </a:r>
            <a:endParaRPr lang="en-PH" sz="1000" b="0" i="1">
              <a:latin typeface="Aptos Narrow" panose="020B0004020202020204" pitchFamily="34" charset="0"/>
            </a:endParaRPr>
          </a:p>
        </xdr:txBody>
      </xdr:sp>
      <xdr:sp macro="" textlink="">
        <xdr:nvSpPr>
          <xdr:cNvPr id="4" name="txt-Proposal">
            <a:hlinkClick xmlns:r="http://schemas.openxmlformats.org/officeDocument/2006/relationships" r:id="rId2"/>
            <a:extLst>
              <a:ext uri="{FF2B5EF4-FFF2-40B4-BE49-F238E27FC236}">
                <a16:creationId xmlns:a16="http://schemas.microsoft.com/office/drawing/2014/main" id="{00000000-0008-0000-0900-000004000000}"/>
              </a:ext>
            </a:extLst>
          </xdr:cNvPr>
          <xdr:cNvSpPr txBox="1"/>
        </xdr:nvSpPr>
        <xdr:spPr>
          <a:xfrm>
            <a:off x="2790219" y="85726"/>
            <a:ext cx="942020"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Proposal</a:t>
            </a:r>
            <a:endParaRPr lang="en-PH" sz="1000" b="0" i="1">
              <a:latin typeface="Aptos Narrow" panose="020B0004020202020204" pitchFamily="34" charset="0"/>
            </a:endParaRPr>
          </a:p>
        </xdr:txBody>
      </xdr:sp>
      <xdr:sp macro="" textlink="">
        <xdr:nvSpPr>
          <xdr:cNvPr id="5" name="txt-Agreement">
            <a:hlinkClick xmlns:r="http://schemas.openxmlformats.org/officeDocument/2006/relationships" r:id="rId3"/>
            <a:extLst>
              <a:ext uri="{FF2B5EF4-FFF2-40B4-BE49-F238E27FC236}">
                <a16:creationId xmlns:a16="http://schemas.microsoft.com/office/drawing/2014/main" id="{00000000-0008-0000-0900-000005000000}"/>
              </a:ext>
            </a:extLst>
          </xdr:cNvPr>
          <xdr:cNvSpPr txBox="1"/>
        </xdr:nvSpPr>
        <xdr:spPr>
          <a:xfrm>
            <a:off x="3724311" y="85726"/>
            <a:ext cx="1046631"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Agreement</a:t>
            </a:r>
            <a:endParaRPr lang="en-PH" sz="1000" b="0" i="1">
              <a:latin typeface="Aptos Narrow" panose="020B0004020202020204" pitchFamily="34" charset="0"/>
            </a:endParaRPr>
          </a:p>
        </xdr:txBody>
      </xdr:sp>
      <xdr:sp macro="" textlink="">
        <xdr:nvSpPr>
          <xdr:cNvPr id="6" name="txt-Main">
            <a:hlinkClick xmlns:r="http://schemas.openxmlformats.org/officeDocument/2006/relationships" r:id="rId4"/>
            <a:extLst>
              <a:ext uri="{FF2B5EF4-FFF2-40B4-BE49-F238E27FC236}">
                <a16:creationId xmlns:a16="http://schemas.microsoft.com/office/drawing/2014/main" id="{00000000-0008-0000-0900-000006000000}"/>
              </a:ext>
            </a:extLst>
          </xdr:cNvPr>
          <xdr:cNvSpPr txBox="1"/>
        </xdr:nvSpPr>
        <xdr:spPr>
          <a:xfrm>
            <a:off x="238125" y="85726"/>
            <a:ext cx="725183"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Main</a:t>
            </a:r>
            <a:endParaRPr lang="en-PH" sz="1000" b="0" i="1">
              <a:latin typeface="Aptos Narrow" panose="020B0004020202020204" pitchFamily="34" charset="0"/>
            </a:endParaRPr>
          </a:p>
        </xdr:txBody>
      </xdr:sp>
      <xdr:sp macro="" textlink="">
        <xdr:nvSpPr>
          <xdr:cNvPr id="7" name="txt-Cover">
            <a:hlinkClick xmlns:r="http://schemas.openxmlformats.org/officeDocument/2006/relationships" r:id="rId5"/>
            <a:extLst>
              <a:ext uri="{FF2B5EF4-FFF2-40B4-BE49-F238E27FC236}">
                <a16:creationId xmlns:a16="http://schemas.microsoft.com/office/drawing/2014/main" id="{00000000-0008-0000-0900-000007000000}"/>
              </a:ext>
            </a:extLst>
          </xdr:cNvPr>
          <xdr:cNvSpPr txBox="1"/>
        </xdr:nvSpPr>
        <xdr:spPr>
          <a:xfrm>
            <a:off x="1684734" y="85726"/>
            <a:ext cx="1104345" cy="216000"/>
          </a:xfrm>
          <a:prstGeom prst="rect">
            <a:avLst/>
          </a:prstGeom>
          <a:solidFill>
            <a:schemeClr val="accent1">
              <a:lumMod val="20000"/>
              <a:lumOff val="80000"/>
            </a:schemeClr>
          </a:solidFill>
          <a:ln>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PH" sz="1000">
                <a:latin typeface="Aptos Narrow" panose="020B0004020202020204" pitchFamily="34" charset="0"/>
              </a:rPr>
              <a:t>Go</a:t>
            </a:r>
            <a:r>
              <a:rPr lang="en-PH" sz="1000" baseline="0">
                <a:latin typeface="Aptos Narrow" panose="020B0004020202020204" pitchFamily="34" charset="0"/>
              </a:rPr>
              <a:t> to </a:t>
            </a:r>
            <a:r>
              <a:rPr lang="en-PH" sz="1000" b="0" i="1" baseline="0">
                <a:latin typeface="Aptos Narrow" panose="020B0004020202020204" pitchFamily="34" charset="0"/>
              </a:rPr>
              <a:t>Cover Sheet</a:t>
            </a:r>
            <a:endParaRPr lang="en-PH" sz="1000" b="0" i="1">
              <a:latin typeface="Aptos Narrow" panose="020B0004020202020204" pitchFamily="34" charset="0"/>
            </a:endParaRPr>
          </a:p>
        </xdr:txBody>
      </xdr:sp>
    </xdr:grpSp>
    <xdr:clientData/>
  </xdr:twoCellAnchor>
</xdr:wsDr>
</file>

<file path=xl/drawings/drawing11.xml><?xml version="1.0" encoding="utf-8"?>
<xdr:wsDr xmlns:xdr="http://schemas.openxmlformats.org/drawingml/2006/spreadsheetDrawing" xmlns:a="http://schemas.openxmlformats.org/drawingml/2006/main">
  <xdr:oneCellAnchor>
    <xdr:from>
      <xdr:col>7</xdr:col>
      <xdr:colOff>0</xdr:colOff>
      <xdr:row>11</xdr:row>
      <xdr:rowOff>152400</xdr:rowOff>
    </xdr:from>
    <xdr:ext cx="3429000" cy="981075"/>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857250" y="2057400"/>
          <a:ext cx="3429000" cy="98107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noAutofit/>
        </a:bodyPr>
        <a:lstStyle/>
        <a:p>
          <a:r>
            <a:rPr lang="en-PH" sz="1000" b="1">
              <a:solidFill>
                <a:srgbClr val="FF0000"/>
              </a:solidFill>
              <a:latin typeface="Aptos Narrow" panose="020B0004020202020204" pitchFamily="34" charset="0"/>
            </a:rPr>
            <a:t>Important</a:t>
          </a:r>
          <a:r>
            <a:rPr lang="en-PH" sz="1000" b="1">
              <a:solidFill>
                <a:srgbClr val="FF0000"/>
              </a:solidFill>
            </a:rPr>
            <a:t>!</a:t>
          </a:r>
        </a:p>
        <a:p>
          <a:endParaRPr lang="en-PH" sz="1000" b="1">
            <a:solidFill>
              <a:sysClr val="windowText" lastClr="000000"/>
            </a:solidFill>
          </a:endParaRPr>
        </a:p>
        <a:p>
          <a:r>
            <a:rPr lang="en-PH" sz="1000"/>
            <a:t>The data is structured as an </a:t>
          </a:r>
          <a:r>
            <a:rPr lang="en-PH" sz="1000" i="1"/>
            <a:t>Excel table</a:t>
          </a:r>
          <a:r>
            <a:rPr lang="en-PH" sz="1000"/>
            <a:t>.</a:t>
          </a:r>
        </a:p>
        <a:p>
          <a:pPr marL="0" marR="0" lvl="0" indent="0" defTabSz="914400" eaLnBrk="1" fontAlgn="auto" latinLnBrk="0" hangingPunct="1">
            <a:lnSpc>
              <a:spcPct val="100000"/>
            </a:lnSpc>
            <a:spcBef>
              <a:spcPts val="0"/>
            </a:spcBef>
            <a:spcAft>
              <a:spcPts val="0"/>
            </a:spcAft>
            <a:buClrTx/>
            <a:buSzTx/>
            <a:buFontTx/>
            <a:buNone/>
            <a:tabLst/>
            <a:defRPr/>
          </a:pPr>
          <a:r>
            <a:rPr lang="en-PH" sz="1000" b="0">
              <a:solidFill>
                <a:schemeClr val="dk1"/>
              </a:solidFill>
              <a:effectLst/>
              <a:latin typeface="+mn-lt"/>
              <a:ea typeface="+mn-ea"/>
              <a:cs typeface="+mn-cs"/>
            </a:rPr>
            <a:t>To</a:t>
          </a:r>
          <a:r>
            <a:rPr lang="en-PH" sz="1000" b="0" baseline="0">
              <a:solidFill>
                <a:schemeClr val="dk1"/>
              </a:solidFill>
              <a:effectLst/>
              <a:latin typeface="+mn-lt"/>
              <a:ea typeface="+mn-ea"/>
              <a:cs typeface="+mn-cs"/>
            </a:rPr>
            <a:t> </a:t>
          </a:r>
          <a:r>
            <a:rPr lang="en-PH" sz="1000" b="0" baseline="0">
              <a:solidFill>
                <a:srgbClr val="0070C0"/>
              </a:solidFill>
              <a:effectLst/>
              <a:latin typeface="+mn-lt"/>
              <a:ea typeface="+mn-ea"/>
              <a:cs typeface="+mn-cs"/>
            </a:rPr>
            <a:t>add</a:t>
          </a:r>
          <a:r>
            <a:rPr lang="en-PH" sz="1000" b="0" baseline="0">
              <a:solidFill>
                <a:schemeClr val="dk1"/>
              </a:solidFill>
              <a:effectLst/>
              <a:latin typeface="+mn-lt"/>
              <a:ea typeface="+mn-ea"/>
              <a:cs typeface="+mn-cs"/>
            </a:rPr>
            <a:t>, </a:t>
          </a:r>
          <a:r>
            <a:rPr lang="en-PH" sz="1000" b="0" baseline="0">
              <a:solidFill>
                <a:srgbClr val="0070C0"/>
              </a:solidFill>
              <a:effectLst/>
              <a:latin typeface="+mn-lt"/>
              <a:ea typeface="+mn-ea"/>
              <a:cs typeface="+mn-cs"/>
            </a:rPr>
            <a:t>insert</a:t>
          </a:r>
          <a:r>
            <a:rPr lang="en-PH" sz="1000" b="0" baseline="0">
              <a:solidFill>
                <a:schemeClr val="dk1"/>
              </a:solidFill>
              <a:effectLst/>
              <a:latin typeface="+mn-lt"/>
              <a:ea typeface="+mn-ea"/>
              <a:cs typeface="+mn-cs"/>
            </a:rPr>
            <a:t>, </a:t>
          </a:r>
          <a:r>
            <a:rPr lang="en-PH" sz="1000" b="0" baseline="0">
              <a:solidFill>
                <a:srgbClr val="0070C0"/>
              </a:solidFill>
              <a:effectLst/>
              <a:latin typeface="+mn-lt"/>
              <a:ea typeface="+mn-ea"/>
              <a:cs typeface="+mn-cs"/>
            </a:rPr>
            <a:t>delete</a:t>
          </a:r>
          <a:r>
            <a:rPr lang="en-PH" sz="1000" b="0" baseline="0">
              <a:solidFill>
                <a:schemeClr val="dk1"/>
              </a:solidFill>
              <a:effectLst/>
              <a:latin typeface="+mn-lt"/>
              <a:ea typeface="+mn-ea"/>
              <a:cs typeface="+mn-cs"/>
            </a:rPr>
            <a:t> a row or </a:t>
          </a:r>
          <a:r>
            <a:rPr lang="en-PH" sz="1000" b="0" baseline="0">
              <a:solidFill>
                <a:srgbClr val="0070C0"/>
              </a:solidFill>
              <a:effectLst/>
              <a:latin typeface="+mn-lt"/>
              <a:ea typeface="+mn-ea"/>
              <a:cs typeface="+mn-cs"/>
            </a:rPr>
            <a:t>sort</a:t>
          </a:r>
          <a:r>
            <a:rPr lang="en-PH" sz="1000" b="0" baseline="0">
              <a:solidFill>
                <a:schemeClr val="dk1"/>
              </a:solidFill>
              <a:effectLst/>
              <a:latin typeface="+mn-lt"/>
              <a:ea typeface="+mn-ea"/>
              <a:cs typeface="+mn-cs"/>
            </a:rPr>
            <a:t> an Excel table,</a:t>
          </a:r>
          <a:endParaRPr lang="en-PH" sz="1000">
            <a:effectLst/>
          </a:endParaRPr>
        </a:p>
        <a:p>
          <a:r>
            <a:rPr lang="en-PH" sz="1000"/>
            <a:t>    please see the "</a:t>
          </a:r>
          <a:r>
            <a:rPr lang="en-PH" sz="1000" b="1" i="0"/>
            <a:t>Excel table guide</a:t>
          </a:r>
          <a:r>
            <a:rPr lang="en-PH" sz="1000"/>
            <a:t>" sheet for further details.</a:t>
          </a: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3</xdr:col>
      <xdr:colOff>66675</xdr:colOff>
      <xdr:row>3</xdr:row>
      <xdr:rowOff>171450</xdr:rowOff>
    </xdr:from>
    <xdr:to>
      <xdr:col>5</xdr:col>
      <xdr:colOff>247845</xdr:colOff>
      <xdr:row>5</xdr:row>
      <xdr:rowOff>133398</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895475" y="742950"/>
          <a:ext cx="1400370" cy="342948"/>
        </a:xfrm>
        <a:prstGeom prst="rect">
          <a:avLst/>
        </a:prstGeom>
        <a:ln>
          <a:noFill/>
        </a:ln>
        <a:effectLst>
          <a:outerShdw blurRad="190500" algn="tl" rotWithShape="0">
            <a:srgbClr val="000000">
              <a:alpha val="70000"/>
            </a:srgbClr>
          </a:outerShdw>
        </a:effectLst>
      </xdr:spPr>
    </xdr:pic>
    <xdr:clientData/>
  </xdr:twoCellAnchor>
  <xdr:twoCellAnchor>
    <xdr:from>
      <xdr:col>5</xdr:col>
      <xdr:colOff>76200</xdr:colOff>
      <xdr:row>2</xdr:row>
      <xdr:rowOff>180975</xdr:rowOff>
    </xdr:from>
    <xdr:to>
      <xdr:col>6</xdr:col>
      <xdr:colOff>133350</xdr:colOff>
      <xdr:row>4</xdr:row>
      <xdr:rowOff>133350</xdr:rowOff>
    </xdr:to>
    <xdr:cxnSp macro="">
      <xdr:nvCxnSpPr>
        <xdr:cNvPr id="3" name="Straight Arrow Connector 2">
          <a:extLst>
            <a:ext uri="{FF2B5EF4-FFF2-40B4-BE49-F238E27FC236}">
              <a16:creationId xmlns:a16="http://schemas.microsoft.com/office/drawing/2014/main" id="{00000000-0008-0000-0B00-000003000000}"/>
            </a:ext>
          </a:extLst>
        </xdr:cNvPr>
        <xdr:cNvCxnSpPr/>
      </xdr:nvCxnSpPr>
      <xdr:spPr>
        <a:xfrm flipH="1">
          <a:off x="3124200" y="561975"/>
          <a:ext cx="666750" cy="333375"/>
        </a:xfrm>
        <a:prstGeom prst="straightConnector1">
          <a:avLst/>
        </a:prstGeom>
        <a:ln>
          <a:solidFill>
            <a:srgbClr val="FF0000"/>
          </a:solidFill>
          <a:tailEnd type="stealth"/>
        </a:ln>
      </xdr:spPr>
      <xdr:style>
        <a:lnRef idx="1">
          <a:schemeClr val="accent2"/>
        </a:lnRef>
        <a:fillRef idx="0">
          <a:schemeClr val="accent2"/>
        </a:fillRef>
        <a:effectRef idx="0">
          <a:schemeClr val="accent2"/>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person displayName="Vinh Le" id="{71682829-12A0-40D4-BD1D-2A93211A558A}" userId="S::Vinh@pigroup.io::ad70391c-a63a-463f-985a-cff040d7ae06"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8C1E4FE-727F-469F-AA1C-0FCD4BB50E97}" name="tbl_ProjectBudget" displayName="tbl_ProjectBudget" ref="B5:I61" totalsRowShown="0" headerRowDxfId="87" dataDxfId="86">
  <autoFilter ref="B5:I61" xr:uid="{F8C1E4FE-727F-469F-AA1C-0FCD4BB50E97}">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25C8FABA-8B10-4A46-AA19-A46B217386CC}" name="Code" dataDxfId="85"/>
    <tableColumn id="7" xr3:uid="{4C247295-EE09-4A44-81CE-F9182186753B}" name="Cost Type" dataDxfId="84"/>
    <tableColumn id="8" xr3:uid="{F60F2BB6-753D-4FF3-B558-A3A5305AED72}" name="Cost Category" dataDxfId="83"/>
    <tableColumn id="2" xr3:uid="{EA1F4A99-0A5F-4F6A-8AF0-4CB123D8968F}" name="Description" dataDxfId="82"/>
    <tableColumn id="3" xr3:uid="{339C3D51-D883-4695-BC35-45C22BB21912}" name="Quantity" dataDxfId="81"/>
    <tableColumn id="4" xr3:uid="{A32C4EA5-B1A1-45AF-8D08-BDA48A389C83}" name="Unit of Measure" dataDxfId="80"/>
    <tableColumn id="5" xr3:uid="{44062D9A-48EE-41A6-8B72-C06CF616412F}" name="Unit Price" dataDxfId="79" dataCellStyle="Comma"/>
    <tableColumn id="6" xr3:uid="{A0F75423-F8B4-4185-B521-7996621C1402}" name="Total" dataDxfId="78" dataCellStyle="Comma">
      <calculatedColumnFormula>tbl_ProjectBudget[[#This Row],[Quantity]]*tbl_ProjectBudget[[#This Row],[Unit Price]]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65EFC18-C26F-416E-9C05-3E6CCA19D2A4}" name="tbl_Pricing" displayName="tbl_Pricing" ref="B3:E14" totalsRowShown="0" headerRowDxfId="77" headerRowBorderDxfId="76" tableBorderDxfId="75" totalsRowBorderDxfId="74">
  <autoFilter ref="B3:E14" xr:uid="{E65EFC18-C26F-416E-9C05-3E6CCA19D2A4}">
    <filterColumn colId="0" hiddenButton="1"/>
    <filterColumn colId="1" hiddenButton="1"/>
    <filterColumn colId="2" hiddenButton="1"/>
    <filterColumn colId="3" hiddenButton="1"/>
  </autoFilter>
  <tableColumns count="4">
    <tableColumn id="1" xr3:uid="{65C12FDB-BD15-4FD0-A986-D80092B25164}" name="Item" dataDxfId="73"/>
    <tableColumn id="2" xr3:uid="{2DD8B9E3-C8CF-466C-B1A5-D4B7A018645B}" name="Type" dataDxfId="72"/>
    <tableColumn id="3" xr3:uid="{6848DB30-9BA8-47C5-BD18-51DA2A1F5265}" name="Option" dataDxfId="71"/>
    <tableColumn id="4" xr3:uid="{5583B6C4-CD1F-4170-8A29-A8AA94974F2B}" name="Price per sqft" dataDxfId="7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16E8DC0-6D40-445F-827E-439A3E1D07FE}" name="tbl_ActivityLog" displayName="tbl_ActivityLog" ref="A4:AJ25" totalsRowShown="0" headerRowDxfId="69" dataDxfId="67" headerRowBorderDxfId="68" tableBorderDxfId="66">
  <autoFilter ref="A4:AJ25" xr:uid="{F16E8DC0-6D40-445F-827E-439A3E1D07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sortState xmlns:xlrd2="http://schemas.microsoft.com/office/spreadsheetml/2017/richdata2" ref="A5:AJ25">
    <sortCondition descending="1" ref="A5:A25"/>
  </sortState>
  <tableColumns count="36">
    <tableColumn id="1" xr3:uid="{0D74738A-5609-45C7-BCCA-1999442F8E83}" name="Generated on" dataDxfId="65"/>
    <tableColumn id="2" xr3:uid="{CC9F46BA-0D24-44C0-A59B-2B73F28FA9FF}" name="Button clicked" dataDxfId="64"/>
    <tableColumn id="4" xr3:uid="{7AFBAFB3-3CF7-489C-903A-BF0764641D7B}" name="Client First/Given names" dataDxfId="63"/>
    <tableColumn id="3" xr3:uid="{D8FB47B2-E45D-4448-831D-81CB59E0D54A}" name="Client Last/ Surname" dataDxfId="62"/>
    <tableColumn id="6" xr3:uid="{1CCD4CDB-D1DC-44E9-BB69-5326F96B30A8}" name="Client Full Name" dataDxfId="61"/>
    <tableColumn id="7" xr3:uid="{1948F364-4B62-48CF-ADCA-75F4C3DC159B}" name="Project Address" dataDxfId="60"/>
    <tableColumn id="8" xr3:uid="{8C7433AD-D2E3-4ED2-8775-8523EB9AFD8E}" name="City" dataDxfId="59"/>
    <tableColumn id="9" xr3:uid="{110A1E8A-C14E-4D13-ACA8-C326612D5424}" name="State" dataDxfId="58"/>
    <tableColumn id="10" xr3:uid="{CC2CDDF0-D568-4FD4-BC3E-61E2CF94D133}" name="ZIP code" dataDxfId="57"/>
    <tableColumn id="11" xr3:uid="{72535285-55C2-460F-8118-66D93186368B}" name="Phone" dataDxfId="56"/>
    <tableColumn id="12" xr3:uid="{897F6B47-EF85-4EEE-9BC5-957A3AA943C8}" name="Email" dataDxfId="55"/>
    <tableColumn id="13" xr3:uid="{ACA25728-B84A-4AE7-94A3-6D8EBBE9B98B}" name="Planning/ Design Scope" dataDxfId="54"/>
    <tableColumn id="14" xr3:uid="{04DF31EB-F0FF-4B76-8E3F-04F817FEC797}" name="ADU Type" dataDxfId="53"/>
    <tableColumn id="15" xr3:uid="{79C4FF2C-3A61-42C9-9072-82DE7C0242B0}" name="ADU Bedroom" dataDxfId="52"/>
    <tableColumn id="16" xr3:uid="{242D2B79-3073-4B2A-89B1-FF7C7134A6C2}" name="ADU Bathroom" dataDxfId="51"/>
    <tableColumn id="17" xr3:uid="{F84A1A43-39C9-4188-B9CB-A6BF6E6AA12F}" name="ADU Living Area" dataDxfId="50"/>
    <tableColumn id="18" xr3:uid="{DC1E4242-935E-4BCD-8587-D1460263863C}" name="Appliances Included" dataDxfId="49"/>
    <tableColumn id="19" xr3:uid="{FF82608A-1959-4884-B2BB-62B0255902CA}" name="HVAC" dataDxfId="48"/>
    <tableColumn id="20" xr3:uid="{65268BD7-D453-4465-A1D5-448443FF6EAC}" name="Finish Level" dataDxfId="47"/>
    <tableColumn id="21" xr3:uid="{14A30275-9FB8-4BE7-8E5A-B2A1A78965F9}" name="Water Meter (option)" dataDxfId="46"/>
    <tableColumn id="22" xr3:uid="{3DAB5CAC-3719-473E-8F8C-CD2D9CC41117}" name="Gas Meter (option)" dataDxfId="45"/>
    <tableColumn id="23" xr3:uid="{801BB79C-C872-48C4-87C9-0F7B0ECC826B}" name="Electric Meter (option)" dataDxfId="44"/>
    <tableColumn id="24" xr3:uid="{096DDDFD-AFC6-433E-92B0-E5F7CC96F789}" name="Sewer Connection" dataDxfId="43"/>
    <tableColumn id="25" xr3:uid="{A083450D-85EE-4960-935F-48A9A5C65345}" name="Solar Install Included" dataDxfId="42"/>
    <tableColumn id="26" xr3:uid="{42411479-6A73-488F-8F99-83BEDCD972A6}" name="Solar Design Included" dataDxfId="41"/>
    <tableColumn id="5" xr3:uid="{514E7141-0726-44C6-A4BC-57413B12D1A2}" name="FEMA Included" dataDxfId="40"/>
    <tableColumn id="27" xr3:uid="{AA518692-196D-4A51-8398-B658F3AFBF37}" name="Standard Markup %" dataDxfId="39" dataCellStyle="Percent"/>
    <tableColumn id="28" xr3:uid="{214412C2-2BFD-479F-8320-B3AC24EF29FD}" name="Proposal Validity Days" dataDxfId="38"/>
    <tableColumn id="29" xr3:uid="{1288CF3C-7471-44CE-B8F9-3ACECE8AD1B6}" name="Default City" dataDxfId="37"/>
    <tableColumn id="30" xr3:uid="{3664D0F4-FBF4-4082-9702-B8DAB669E8CD}" name="Design Phase" dataDxfId="36"/>
    <tableColumn id="31" xr3:uid="{EB4E95B3-F69D-47A5-ADCF-C7FDC135D7B3}" name="Planning Phase" dataDxfId="35"/>
    <tableColumn id="32" xr3:uid="{560C6EEB-25FE-4515-98D6-C9CC878ABB56}" name="Construction Phase" dataDxfId="34"/>
    <tableColumn id="33" xr3:uid="{6C19E981-4AC2-4982-862F-E481F41A4EFA}" name="Estimated Completion" dataDxfId="33"/>
    <tableColumn id="34" xr3:uid="{B5FF5BE4-FCBB-487F-9BA4-833B0B8F9716}" name="Proposal Date" dataDxfId="32"/>
    <tableColumn id="35" xr3:uid="{023D2769-2FA0-4C20-95A0-99D9BC649D06}" name="Proposal email date" dataDxfId="31"/>
    <tableColumn id="36" xr3:uid="{C7535BD0-2E20-48D5-BD3D-707B474C6061}" name="Agreement Date" dataDxfId="30"/>
  </tableColumns>
  <tableStyleInfo name="TableStyleLight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A3C05A-697D-4746-ADB6-8077C916BE2D}" name="tbl_YesNo" displayName="tbl_YesNo" ref="T4:T6" totalsRowShown="0" headerRowDxfId="29" dataDxfId="28">
  <autoFilter ref="T4:T6" xr:uid="{BBA3C05A-697D-4746-ADB6-8077C916BE2D}">
    <filterColumn colId="0" hiddenButton="1"/>
  </autoFilter>
  <tableColumns count="1">
    <tableColumn id="1" xr3:uid="{9818AE4A-3922-4D00-8D21-8FEBCC8EC043}" name="YesNo" dataDxfId="2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023866-EAF8-4247-825D-5023F2B258BE}" name="tbl_Connection" displayName="tbl_Connection" ref="H4:H6" totalsRowShown="0" headerRowDxfId="26" dataDxfId="25">
  <autoFilter ref="H4:H6" xr:uid="{08023866-EAF8-4247-825D-5023F2B258BE}">
    <filterColumn colId="0" hiddenButton="1"/>
  </autoFilter>
  <sortState xmlns:xlrd2="http://schemas.microsoft.com/office/spreadsheetml/2017/richdata2" ref="H5:H6">
    <sortCondition ref="H5:H6"/>
  </sortState>
  <tableColumns count="1">
    <tableColumn id="1" xr3:uid="{4D7BB10D-2816-4998-956A-D557D1DA7C36}" name="Connection" dataDxfId="2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9C423B8-C10B-4223-8BF0-B070B9E2B48A}" name="tbl_Finish" displayName="tbl_Finish" ref="J4:J6" totalsRowShown="0" headerRowDxfId="23" dataDxfId="22">
  <autoFilter ref="J4:J6" xr:uid="{D9C423B8-C10B-4223-8BF0-B070B9E2B48A}">
    <filterColumn colId="0" hiddenButton="1"/>
  </autoFilter>
  <sortState xmlns:xlrd2="http://schemas.microsoft.com/office/spreadsheetml/2017/richdata2" ref="J5:J6">
    <sortCondition ref="J5:J6"/>
  </sortState>
  <tableColumns count="1">
    <tableColumn id="1" xr3:uid="{9FE37C40-1B16-4DEB-867B-AEB889A177BC}" name="Finish Level" dataDxfId="2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3DF566-81D2-43C7-8DCE-A1459971BE84}" name="tbl_FinishMatl" displayName="tbl_FinishMatl" ref="L4:L7" totalsRowShown="0" headerRowDxfId="20" dataDxfId="19">
  <autoFilter ref="L4:L7" xr:uid="{BE3DF566-81D2-43C7-8DCE-A1459971BE84}">
    <filterColumn colId="0" hiddenButton="1"/>
  </autoFilter>
  <sortState xmlns:xlrd2="http://schemas.microsoft.com/office/spreadsheetml/2017/richdata2" ref="L5:L7">
    <sortCondition ref="L5:L7"/>
  </sortState>
  <tableColumns count="1">
    <tableColumn id="1" xr3:uid="{2A9F533F-105B-4D28-8E2A-635FB6CAAD48}" name="Finish Materials" dataDxfId="1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6AD4850-77F5-4AB4-A937-6BFBFACB5D41}" name="tbl_PlanDesignScope" displayName="tbl_PlanDesignScope" ref="P4:P6" totalsRowShown="0" headerRowDxfId="17" dataDxfId="16">
  <autoFilter ref="P4:P6" xr:uid="{36AD4850-77F5-4AB4-A937-6BFBFACB5D41}">
    <filterColumn colId="0" hiddenButton="1"/>
  </autoFilter>
  <tableColumns count="1">
    <tableColumn id="1" xr3:uid="{7546D50A-9697-49BB-9F43-E8B4B11EF291}" name="Planning/ Design Scope"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249BD6E-9D6C-4EC5-B620-1E139050E39B}" name="tbl_HVAC" displayName="tbl_HVAC" ref="N4:N6" totalsRowShown="0" headerRowDxfId="14" dataDxfId="13">
  <autoFilter ref="N4:N6" xr:uid="{C249BD6E-9D6C-4EC5-B620-1E139050E39B}">
    <filterColumn colId="0" hiddenButton="1"/>
  </autoFilter>
  <tableColumns count="1">
    <tableColumn id="1" xr3:uid="{B74B21B1-C71D-49F2-A1AA-61D21C24328A}" name="HVAC" dataDxfId="1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30608F1-80C9-4C38-BCC0-3B3C50A5A7AE}" name="tbl_SewerConnection" displayName="tbl_SewerConnection" ref="R4:R6" totalsRowShown="0" headerRowDxfId="11" dataDxfId="10">
  <autoFilter ref="R4:R6" xr:uid="{530608F1-80C9-4C38-BCC0-3B3C50A5A7AE}">
    <filterColumn colId="0" hiddenButton="1"/>
  </autoFilter>
  <tableColumns count="1">
    <tableColumn id="1" xr3:uid="{38461510-47B9-4C02-89E9-1BE90E339FC8}" name="Sewer Connection" dataDxfId="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413ABE-B80F-4F2D-AE9C-3F15310B947B}" name="tbl_ADUtype" displayName="tbl_ADUtype" ref="B4:B9" totalsRowShown="0" headerRowDxfId="8" dataDxfId="7">
  <autoFilter ref="B4:B9" xr:uid="{9B413ABE-B80F-4F2D-AE9C-3F15310B947B}">
    <filterColumn colId="0" hiddenButton="1"/>
  </autoFilter>
  <tableColumns count="1">
    <tableColumn id="1" xr3:uid="{73D646B2-BBE4-4970-B4FE-AC8123E29F12}" name="ADU Type" dataDxfId="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EFB593C-EED8-4A73-94D4-B93A19EEFD0C}" name="tbl_Bedrooms" displayName="tbl_Bedrooms" ref="F4:F8" totalsRowShown="0" headerRowDxfId="5" dataDxfId="4">
  <autoFilter ref="F4:F8" xr:uid="{DEFB593C-EED8-4A73-94D4-B93A19EEFD0C}">
    <filterColumn colId="0" hiddenButton="1"/>
  </autoFilter>
  <tableColumns count="1">
    <tableColumn id="1" xr3:uid="{6EDA8940-EF5E-414B-8ABE-ED5ADC8D8778}" name="Bedrooms" dataDxfId="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01A8136-87B5-4949-AE9A-68740270E070}" name="tbl_Bathrooms" displayName="tbl_Bathrooms" ref="D4:D7" totalsRowShown="0" headerRowDxfId="2" dataDxfId="1">
  <autoFilter ref="D4:D7" xr:uid="{501A8136-87B5-4949-AE9A-68740270E070}">
    <filterColumn colId="0" hiddenButton="1"/>
  </autoFilter>
  <tableColumns count="1">
    <tableColumn id="1" xr3:uid="{8E936E87-A548-4887-9281-9494FCF332E0}" name="Bathrooms"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41" dT="2025-04-24T01:11:54.86" personId="{71682829-12A0-40D4-BD1D-2A93211A558A}" id="{3707AE09-E590-4263-BD64-1297E70B679B}">
    <text xml:space="preserve">Need to have it re-input the price after we go from NO DESIGN to FULL DESIGN
</text>
  </threadedComment>
</ThreadedComments>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0.xml"/><Relationship Id="rId13" Type="http://schemas.openxmlformats.org/officeDocument/2006/relationships/ctrlProp" Target="../ctrlProps/ctrlProp15.xml"/><Relationship Id="rId3" Type="http://schemas.openxmlformats.org/officeDocument/2006/relationships/vmlDrawing" Target="../drawings/vmlDrawing2.vml"/><Relationship Id="rId7" Type="http://schemas.openxmlformats.org/officeDocument/2006/relationships/ctrlProp" Target="../ctrlProps/ctrlProp9.xml"/><Relationship Id="rId12" Type="http://schemas.openxmlformats.org/officeDocument/2006/relationships/ctrlProp" Target="../ctrlProps/ctrlProp14.xml"/><Relationship Id="rId17" Type="http://schemas.openxmlformats.org/officeDocument/2006/relationships/ctrlProp" Target="../ctrlProps/ctrlProp19.xml"/><Relationship Id="rId2" Type="http://schemas.openxmlformats.org/officeDocument/2006/relationships/drawing" Target="../drawings/drawing2.xml"/><Relationship Id="rId16" Type="http://schemas.openxmlformats.org/officeDocument/2006/relationships/ctrlProp" Target="../ctrlProps/ctrlProp18.xml"/><Relationship Id="rId1" Type="http://schemas.openxmlformats.org/officeDocument/2006/relationships/printerSettings" Target="../printerSettings/printerSettings2.bin"/><Relationship Id="rId6" Type="http://schemas.openxmlformats.org/officeDocument/2006/relationships/ctrlProp" Target="../ctrlProps/ctrlProp8.xml"/><Relationship Id="rId11" Type="http://schemas.openxmlformats.org/officeDocument/2006/relationships/ctrlProp" Target="../ctrlProps/ctrlProp13.xml"/><Relationship Id="rId5" Type="http://schemas.openxmlformats.org/officeDocument/2006/relationships/ctrlProp" Target="../ctrlProps/ctrlProp7.xml"/><Relationship Id="rId15" Type="http://schemas.openxmlformats.org/officeDocument/2006/relationships/ctrlProp" Target="../ctrlProps/ctrlProp17.xml"/><Relationship Id="rId10" Type="http://schemas.openxmlformats.org/officeDocument/2006/relationships/ctrlProp" Target="../ctrlProps/ctrlProp12.xml"/><Relationship Id="rId4" Type="http://schemas.openxmlformats.org/officeDocument/2006/relationships/ctrlProp" Target="../ctrlProps/ctrlProp6.xml"/><Relationship Id="rId9" Type="http://schemas.openxmlformats.org/officeDocument/2006/relationships/ctrlProp" Target="../ctrlProps/ctrlProp11.xml"/><Relationship Id="rId14" Type="http://schemas.openxmlformats.org/officeDocument/2006/relationships/ctrlProp" Target="../ctrlProps/ctrlProp16.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openxmlformats.org/officeDocument/2006/relationships/ctrlProp" Target="../ctrlProps/ctrlProp22.xml"/><Relationship Id="rId5" Type="http://schemas.openxmlformats.org/officeDocument/2006/relationships/ctrlProp" Target="../ctrlProps/ctrlProp21.xml"/><Relationship Id="rId4" Type="http://schemas.openxmlformats.org/officeDocument/2006/relationships/ctrlProp" Target="../ctrlProps/ctrlProp20.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26.xml"/><Relationship Id="rId3" Type="http://schemas.openxmlformats.org/officeDocument/2006/relationships/drawing" Target="../drawings/drawing5.xml"/><Relationship Id="rId7" Type="http://schemas.openxmlformats.org/officeDocument/2006/relationships/ctrlProp" Target="../ctrlProps/ctrlProp25.xml"/><Relationship Id="rId2" Type="http://schemas.openxmlformats.org/officeDocument/2006/relationships/printerSettings" Target="../printerSettings/printerSettings4.bin"/><Relationship Id="rId1" Type="http://schemas.openxmlformats.org/officeDocument/2006/relationships/hyperlink" Target="mailto:jvo32@hotmail.com" TargetMode="External"/><Relationship Id="rId6" Type="http://schemas.openxmlformats.org/officeDocument/2006/relationships/ctrlProp" Target="../ctrlProps/ctrlProp24.xml"/><Relationship Id="rId11" Type="http://schemas.microsoft.com/office/2017/10/relationships/threadedComment" Target="../threadedComments/threadedComment1.xml"/><Relationship Id="rId5" Type="http://schemas.openxmlformats.org/officeDocument/2006/relationships/ctrlProp" Target="../ctrlProps/ctrlProp23.xml"/><Relationship Id="rId10" Type="http://schemas.openxmlformats.org/officeDocument/2006/relationships/comments" Target="../comments2.xml"/><Relationship Id="rId4" Type="http://schemas.openxmlformats.org/officeDocument/2006/relationships/vmlDrawing" Target="../drawings/vmlDrawing5.vml"/><Relationship Id="rId9" Type="http://schemas.openxmlformats.org/officeDocument/2006/relationships/ctrlProp" Target="../ctrlProps/ctrlProp27.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5" Type="http://schemas.openxmlformats.org/officeDocument/2006/relationships/ctrlProp" Target="../ctrlProps/ctrlProp28.xml"/><Relationship Id="rId4" Type="http://schemas.openxmlformats.org/officeDocument/2006/relationships/vmlDrawing" Target="../drawings/vmlDrawing7.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29.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12" Type="http://schemas.openxmlformats.org/officeDocument/2006/relationships/table" Target="../tables/table13.xml"/><Relationship Id="rId2" Type="http://schemas.openxmlformats.org/officeDocument/2006/relationships/drawing" Target="../drawings/drawing11.xml"/><Relationship Id="rId1" Type="http://schemas.openxmlformats.org/officeDocument/2006/relationships/printerSettings" Target="../printerSettings/printerSettings8.bin"/><Relationship Id="rId6" Type="http://schemas.openxmlformats.org/officeDocument/2006/relationships/table" Target="../tables/table7.xml"/><Relationship Id="rId11" Type="http://schemas.openxmlformats.org/officeDocument/2006/relationships/table" Target="../tables/table12.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9D68E-412C-49FB-BEEE-405482FE7E45}">
  <sheetPr codeName="shtMain"/>
  <dimension ref="B5:V36"/>
  <sheetViews>
    <sheetView showGridLines="0" zoomScale="145" zoomScaleNormal="145" workbookViewId="0">
      <pane ySplit="5" topLeftCell="A21" activePane="bottomLeft" state="frozen"/>
      <selection pane="bottomLeft"/>
    </sheetView>
  </sheetViews>
  <sheetFormatPr defaultColWidth="9.3046875" defaultRowHeight="14.6" x14ac:dyDescent="0.4"/>
  <cols>
    <col min="1" max="1" width="3.53515625" style="26" customWidth="1"/>
    <col min="2" max="2" width="2.69140625" style="26" customWidth="1"/>
    <col min="3" max="11" width="9.3046875" style="26"/>
    <col min="12" max="12" width="2.69140625" style="26" customWidth="1"/>
    <col min="13" max="16384" width="9.3046875" style="26"/>
  </cols>
  <sheetData>
    <row r="5" spans="2:22" ht="15.9" x14ac:dyDescent="0.45">
      <c r="B5" s="94" t="s">
        <v>291</v>
      </c>
      <c r="C5" s="95"/>
      <c r="D5" s="95"/>
      <c r="E5" s="95"/>
      <c r="F5" s="95"/>
      <c r="G5" s="95"/>
      <c r="H5" s="95"/>
      <c r="I5" s="95"/>
      <c r="J5" s="95"/>
      <c r="K5" s="95"/>
      <c r="L5" s="95"/>
      <c r="M5" s="95"/>
      <c r="N5" s="95"/>
      <c r="O5" s="95"/>
      <c r="P5" s="95"/>
      <c r="Q5" s="95"/>
      <c r="R5" s="95"/>
      <c r="S5" s="95"/>
      <c r="T5" s="95"/>
      <c r="U5" s="96"/>
    </row>
    <row r="6" spans="2:22" x14ac:dyDescent="0.4">
      <c r="B6" s="97" t="s">
        <v>311</v>
      </c>
      <c r="C6" s="1"/>
      <c r="D6" s="1"/>
      <c r="E6" s="1"/>
      <c r="F6" s="1"/>
      <c r="G6" s="1"/>
      <c r="H6" s="1"/>
      <c r="I6" s="1"/>
      <c r="J6" s="1"/>
      <c r="K6" s="98"/>
      <c r="L6" s="99" t="s">
        <v>308</v>
      </c>
      <c r="M6" s="1"/>
      <c r="N6" s="1"/>
      <c r="O6" s="1"/>
      <c r="P6" s="1"/>
      <c r="Q6" s="1"/>
      <c r="R6" s="1"/>
      <c r="S6" s="100"/>
      <c r="T6" s="1"/>
      <c r="U6" s="98"/>
    </row>
    <row r="7" spans="2:22" x14ac:dyDescent="0.4">
      <c r="B7" s="101"/>
      <c r="C7" s="102" t="s">
        <v>317</v>
      </c>
      <c r="D7" s="1"/>
      <c r="E7" s="1"/>
      <c r="F7" s="1"/>
      <c r="G7" s="1"/>
      <c r="H7" s="1"/>
      <c r="I7" s="1"/>
      <c r="J7" s="1"/>
      <c r="K7" s="98"/>
      <c r="L7" s="1"/>
      <c r="M7" s="1" t="s">
        <v>301</v>
      </c>
      <c r="N7" s="1"/>
      <c r="O7" s="1"/>
      <c r="P7" s="1"/>
      <c r="Q7" s="1"/>
      <c r="R7" s="1"/>
      <c r="S7" s="1"/>
      <c r="T7" s="1"/>
      <c r="U7" s="98"/>
      <c r="V7" s="89"/>
    </row>
    <row r="8" spans="2:22" x14ac:dyDescent="0.4">
      <c r="B8" s="101"/>
      <c r="C8" s="1" t="s">
        <v>292</v>
      </c>
      <c r="D8" s="1"/>
      <c r="E8" s="1"/>
      <c r="F8" s="1"/>
      <c r="G8" s="1"/>
      <c r="H8" s="1"/>
      <c r="I8" s="1"/>
      <c r="J8" s="1"/>
      <c r="K8" s="98"/>
      <c r="L8" s="1"/>
      <c r="M8" s="1" t="s">
        <v>487</v>
      </c>
      <c r="N8" s="1"/>
      <c r="O8" s="1"/>
      <c r="P8" s="1"/>
      <c r="Q8" s="1"/>
      <c r="R8" s="1"/>
      <c r="S8" s="1"/>
      <c r="T8" s="1"/>
      <c r="U8" s="98"/>
      <c r="V8" s="89"/>
    </row>
    <row r="9" spans="2:22" x14ac:dyDescent="0.4">
      <c r="B9" s="101"/>
      <c r="C9" s="1"/>
      <c r="D9" s="1"/>
      <c r="E9" s="1"/>
      <c r="F9" s="1"/>
      <c r="G9" s="1"/>
      <c r="H9" s="1"/>
      <c r="I9" s="1"/>
      <c r="J9" s="1"/>
      <c r="K9" s="98"/>
      <c r="L9" s="1"/>
      <c r="M9" s="1" t="s">
        <v>471</v>
      </c>
      <c r="N9" s="1"/>
      <c r="O9" s="1"/>
      <c r="P9" s="1"/>
      <c r="Q9" s="1"/>
      <c r="R9" s="1"/>
      <c r="S9" s="1"/>
      <c r="T9" s="1"/>
      <c r="U9" s="98"/>
      <c r="V9" s="89"/>
    </row>
    <row r="10" spans="2:22" x14ac:dyDescent="0.4">
      <c r="B10" s="103" t="s">
        <v>312</v>
      </c>
      <c r="C10" s="104"/>
      <c r="D10" s="104"/>
      <c r="E10" s="104"/>
      <c r="F10" s="104"/>
      <c r="G10" s="104"/>
      <c r="H10" s="104"/>
      <c r="I10" s="104"/>
      <c r="J10" s="104"/>
      <c r="K10" s="105"/>
      <c r="L10" s="106" t="s">
        <v>309</v>
      </c>
      <c r="M10" s="104"/>
      <c r="N10" s="104"/>
      <c r="O10" s="104"/>
      <c r="P10" s="104"/>
      <c r="Q10" s="104"/>
      <c r="R10" s="104"/>
      <c r="S10" s="104"/>
      <c r="T10" s="104"/>
      <c r="U10" s="105"/>
      <c r="V10" s="89"/>
    </row>
    <row r="11" spans="2:22" x14ac:dyDescent="0.4">
      <c r="B11" s="101"/>
      <c r="C11" s="107" t="s">
        <v>293</v>
      </c>
      <c r="D11" s="1"/>
      <c r="E11" s="1"/>
      <c r="F11" s="1"/>
      <c r="G11" s="1"/>
      <c r="H11" s="1"/>
      <c r="I11" s="1"/>
      <c r="J11" s="1"/>
      <c r="K11" s="98"/>
      <c r="L11" s="1"/>
      <c r="M11" s="1" t="s">
        <v>472</v>
      </c>
      <c r="N11" s="1"/>
      <c r="O11" s="1"/>
      <c r="P11" s="1"/>
      <c r="Q11" s="1"/>
      <c r="R11" s="1"/>
      <c r="S11" s="1"/>
      <c r="T11" s="1"/>
      <c r="U11" s="98"/>
    </row>
    <row r="12" spans="2:22" x14ac:dyDescent="0.4">
      <c r="B12" s="101"/>
      <c r="C12" s="1" t="s">
        <v>294</v>
      </c>
      <c r="D12" s="1"/>
      <c r="E12" s="1"/>
      <c r="F12" s="1"/>
      <c r="G12" s="1"/>
      <c r="H12" s="1"/>
      <c r="I12" s="1"/>
      <c r="J12" s="1"/>
      <c r="K12" s="98"/>
      <c r="L12" s="1"/>
      <c r="M12" s="1" t="s">
        <v>302</v>
      </c>
      <c r="N12" s="1"/>
      <c r="O12" s="1"/>
      <c r="P12" s="1"/>
      <c r="Q12" s="1"/>
      <c r="R12" s="1"/>
      <c r="S12" s="1"/>
      <c r="T12" s="1"/>
      <c r="U12" s="98"/>
    </row>
    <row r="13" spans="2:22" x14ac:dyDescent="0.4">
      <c r="B13" s="101"/>
      <c r="C13" s="1"/>
      <c r="D13" s="1"/>
      <c r="E13" s="1"/>
      <c r="F13" s="1"/>
      <c r="G13" s="1"/>
      <c r="H13" s="1"/>
      <c r="I13" s="1"/>
      <c r="J13" s="1"/>
      <c r="K13" s="98"/>
      <c r="L13" s="1"/>
      <c r="M13" s="1"/>
      <c r="N13" s="1"/>
      <c r="O13" s="1"/>
      <c r="P13" s="1"/>
      <c r="Q13" s="1"/>
      <c r="R13" s="1"/>
      <c r="S13" s="100"/>
      <c r="T13" s="1"/>
      <c r="U13" s="98"/>
    </row>
    <row r="14" spans="2:22" x14ac:dyDescent="0.4">
      <c r="B14" s="103" t="s">
        <v>313</v>
      </c>
      <c r="C14" s="104"/>
      <c r="D14" s="104"/>
      <c r="E14" s="104"/>
      <c r="F14" s="104"/>
      <c r="G14" s="104"/>
      <c r="H14" s="108"/>
      <c r="I14" s="104"/>
      <c r="J14" s="104"/>
      <c r="K14" s="105"/>
      <c r="L14" s="106" t="s">
        <v>310</v>
      </c>
      <c r="M14" s="104"/>
      <c r="N14" s="104"/>
      <c r="O14" s="104"/>
      <c r="P14" s="104"/>
      <c r="Q14" s="104"/>
      <c r="R14" s="104"/>
      <c r="S14" s="104"/>
      <c r="T14" s="104"/>
      <c r="U14" s="105"/>
    </row>
    <row r="15" spans="2:22" x14ac:dyDescent="0.4">
      <c r="B15" s="101"/>
      <c r="C15" s="1" t="s">
        <v>486</v>
      </c>
      <c r="D15" s="1"/>
      <c r="E15" s="1"/>
      <c r="F15" s="1"/>
      <c r="G15" s="1"/>
      <c r="H15" s="1"/>
      <c r="I15" s="1"/>
      <c r="J15" s="1"/>
      <c r="K15" s="98"/>
      <c r="L15" s="1"/>
      <c r="M15" s="1" t="s">
        <v>319</v>
      </c>
      <c r="N15" s="1"/>
      <c r="O15" s="1"/>
      <c r="P15" s="1"/>
      <c r="Q15" s="1"/>
      <c r="R15" s="1"/>
      <c r="S15" s="1"/>
      <c r="T15" s="1"/>
      <c r="U15" s="98"/>
    </row>
    <row r="16" spans="2:22" x14ac:dyDescent="0.4">
      <c r="B16" s="101"/>
      <c r="C16" s="1" t="s">
        <v>295</v>
      </c>
      <c r="D16" s="1"/>
      <c r="E16" s="1"/>
      <c r="F16" s="1"/>
      <c r="G16" s="1"/>
      <c r="H16" s="1"/>
      <c r="I16" s="1"/>
      <c r="J16" s="1"/>
      <c r="K16" s="98"/>
      <c r="L16" s="1"/>
      <c r="M16" s="1" t="s">
        <v>303</v>
      </c>
      <c r="N16" s="1"/>
      <c r="O16" s="1"/>
      <c r="P16" s="1"/>
      <c r="Q16" s="1"/>
      <c r="R16" s="1"/>
      <c r="S16" s="1"/>
      <c r="T16" s="1"/>
      <c r="U16" s="98"/>
    </row>
    <row r="17" spans="2:21" x14ac:dyDescent="0.4">
      <c r="B17" s="101"/>
      <c r="C17" s="1"/>
      <c r="D17" s="1"/>
      <c r="E17" s="1"/>
      <c r="F17" s="1"/>
      <c r="G17" s="1"/>
      <c r="H17" s="1"/>
      <c r="I17" s="100"/>
      <c r="J17" s="1"/>
      <c r="K17" s="98"/>
      <c r="L17" s="1"/>
      <c r="M17" s="1"/>
      <c r="N17" s="1"/>
      <c r="O17" s="1"/>
      <c r="P17" s="1"/>
      <c r="Q17" s="1"/>
      <c r="R17" s="1"/>
      <c r="S17" s="1"/>
      <c r="T17" s="1"/>
      <c r="U17" s="98"/>
    </row>
    <row r="18" spans="2:21" x14ac:dyDescent="0.4">
      <c r="B18" s="103" t="s">
        <v>314</v>
      </c>
      <c r="C18" s="104"/>
      <c r="D18" s="104"/>
      <c r="E18" s="104"/>
      <c r="F18" s="104"/>
      <c r="G18" s="104"/>
      <c r="H18" s="104"/>
      <c r="I18" s="104"/>
      <c r="J18" s="104"/>
      <c r="K18" s="105"/>
      <c r="L18" s="106" t="s">
        <v>304</v>
      </c>
      <c r="M18" s="104"/>
      <c r="N18" s="104"/>
      <c r="O18" s="104"/>
      <c r="P18" s="104"/>
      <c r="Q18" s="104"/>
      <c r="R18" s="104"/>
      <c r="S18" s="104"/>
      <c r="T18" s="104"/>
      <c r="U18" s="105"/>
    </row>
    <row r="19" spans="2:21" x14ac:dyDescent="0.4">
      <c r="B19" s="101"/>
      <c r="C19" s="1" t="s">
        <v>322</v>
      </c>
      <c r="D19" s="1"/>
      <c r="E19" s="1"/>
      <c r="F19" s="1"/>
      <c r="G19" s="1"/>
      <c r="H19" s="1"/>
      <c r="I19" s="1"/>
      <c r="J19" s="1"/>
      <c r="K19" s="98"/>
      <c r="L19" s="1"/>
      <c r="M19" s="109" t="s">
        <v>318</v>
      </c>
      <c r="N19" s="1"/>
      <c r="O19" s="1"/>
      <c r="P19" s="1"/>
      <c r="Q19" s="1"/>
      <c r="R19" s="1"/>
      <c r="S19" s="1"/>
      <c r="T19" s="1"/>
      <c r="U19" s="98"/>
    </row>
    <row r="20" spans="2:21" x14ac:dyDescent="0.4">
      <c r="B20" s="101"/>
      <c r="C20" s="110" t="s">
        <v>296</v>
      </c>
      <c r="D20" s="1"/>
      <c r="E20" s="1"/>
      <c r="F20" s="1"/>
      <c r="G20" s="1"/>
      <c r="H20" s="1"/>
      <c r="I20" s="1"/>
      <c r="J20" s="1"/>
      <c r="K20" s="98"/>
      <c r="L20" s="1"/>
      <c r="M20" s="1"/>
      <c r="N20" s="1"/>
      <c r="O20" s="1"/>
      <c r="P20" s="1"/>
      <c r="Q20" s="1"/>
      <c r="R20" s="1"/>
      <c r="S20" s="1"/>
      <c r="T20" s="1"/>
      <c r="U20" s="98"/>
    </row>
    <row r="21" spans="2:21" x14ac:dyDescent="0.4">
      <c r="B21" s="101"/>
      <c r="C21" s="30" t="s">
        <v>297</v>
      </c>
      <c r="D21" s="1"/>
      <c r="E21" s="1"/>
      <c r="F21" s="1"/>
      <c r="G21" s="1"/>
      <c r="H21" s="1"/>
      <c r="I21" s="1"/>
      <c r="J21" s="1"/>
      <c r="K21" s="98"/>
      <c r="L21" s="1"/>
      <c r="M21" s="1"/>
      <c r="N21" s="1"/>
      <c r="O21" s="1"/>
      <c r="P21" s="1"/>
      <c r="Q21" s="1"/>
      <c r="R21" s="1"/>
      <c r="S21" s="1"/>
      <c r="T21" s="1"/>
      <c r="U21" s="98"/>
    </row>
    <row r="22" spans="2:21" x14ac:dyDescent="0.4">
      <c r="B22" s="103" t="s">
        <v>315</v>
      </c>
      <c r="C22" s="104"/>
      <c r="D22" s="104"/>
      <c r="E22" s="104"/>
      <c r="F22" s="104"/>
      <c r="G22" s="104"/>
      <c r="H22" s="104"/>
      <c r="I22" s="104"/>
      <c r="J22" s="104"/>
      <c r="K22" s="105"/>
      <c r="L22" s="106" t="s">
        <v>305</v>
      </c>
      <c r="M22" s="104"/>
      <c r="N22" s="104"/>
      <c r="O22" s="104"/>
      <c r="P22" s="104"/>
      <c r="Q22" s="104"/>
      <c r="R22" s="104"/>
      <c r="S22" s="104"/>
      <c r="T22" s="104"/>
      <c r="U22" s="105"/>
    </row>
    <row r="23" spans="2:21" x14ac:dyDescent="0.4">
      <c r="B23" s="101"/>
      <c r="C23" s="1" t="s">
        <v>321</v>
      </c>
      <c r="D23" s="1"/>
      <c r="E23" s="1"/>
      <c r="F23" s="1"/>
      <c r="G23" s="1"/>
      <c r="H23" s="1"/>
      <c r="I23" s="1"/>
      <c r="J23" s="1"/>
      <c r="K23" s="98"/>
      <c r="L23" s="1"/>
      <c r="M23" s="1" t="s">
        <v>306</v>
      </c>
      <c r="N23" s="1"/>
      <c r="O23" s="1"/>
      <c r="P23" s="1"/>
      <c r="Q23" s="1"/>
      <c r="R23" s="1"/>
      <c r="S23" s="1"/>
      <c r="T23" s="1"/>
      <c r="U23" s="98"/>
    </row>
    <row r="24" spans="2:21" x14ac:dyDescent="0.4">
      <c r="B24" s="101"/>
      <c r="C24" s="1" t="s">
        <v>298</v>
      </c>
      <c r="D24" s="1"/>
      <c r="E24" s="1"/>
      <c r="F24" s="1"/>
      <c r="G24" s="1"/>
      <c r="H24" s="1"/>
      <c r="I24" s="1"/>
      <c r="J24" s="1"/>
      <c r="K24" s="98"/>
      <c r="L24" s="1"/>
      <c r="M24" s="30" t="s">
        <v>307</v>
      </c>
      <c r="N24" s="1"/>
      <c r="O24" s="1"/>
      <c r="P24" s="1"/>
      <c r="Q24" s="1"/>
      <c r="R24" s="1"/>
      <c r="S24" s="1"/>
      <c r="T24" s="1"/>
      <c r="U24" s="98"/>
    </row>
    <row r="25" spans="2:21" x14ac:dyDescent="0.4">
      <c r="B25" s="101"/>
      <c r="C25" s="1" t="s">
        <v>299</v>
      </c>
      <c r="D25" s="1"/>
      <c r="E25" s="1"/>
      <c r="F25" s="1"/>
      <c r="G25" s="1"/>
      <c r="H25" s="1"/>
      <c r="I25" s="1"/>
      <c r="J25" s="1"/>
      <c r="K25" s="98"/>
      <c r="L25" s="1"/>
      <c r="M25" s="1"/>
      <c r="N25" s="1"/>
      <c r="O25" s="1"/>
      <c r="P25" s="1"/>
      <c r="Q25" s="1"/>
      <c r="R25" s="1"/>
      <c r="S25" s="1"/>
      <c r="T25" s="1"/>
      <c r="U25" s="98"/>
    </row>
    <row r="26" spans="2:21" x14ac:dyDescent="0.4">
      <c r="B26" s="103" t="s">
        <v>316</v>
      </c>
      <c r="C26" s="104"/>
      <c r="D26" s="104"/>
      <c r="E26" s="104"/>
      <c r="F26" s="104"/>
      <c r="G26" s="104"/>
      <c r="H26" s="104"/>
      <c r="I26" s="104"/>
      <c r="J26" s="104"/>
      <c r="K26" s="105"/>
      <c r="L26" s="104"/>
      <c r="M26" s="104"/>
      <c r="N26" s="104"/>
      <c r="O26" s="104"/>
      <c r="P26" s="104"/>
      <c r="Q26" s="104"/>
      <c r="R26" s="104"/>
      <c r="S26" s="104"/>
      <c r="T26" s="104"/>
      <c r="U26" s="105"/>
    </row>
    <row r="27" spans="2:21" x14ac:dyDescent="0.4">
      <c r="B27" s="101"/>
      <c r="C27" s="1" t="s">
        <v>320</v>
      </c>
      <c r="D27" s="1"/>
      <c r="E27" s="1"/>
      <c r="F27" s="1"/>
      <c r="G27" s="1"/>
      <c r="H27" s="1"/>
      <c r="I27" s="1"/>
      <c r="J27" s="1"/>
      <c r="K27" s="98"/>
      <c r="L27" s="1"/>
      <c r="M27" s="1"/>
      <c r="N27" s="1"/>
      <c r="O27" s="1"/>
      <c r="P27" s="1"/>
      <c r="Q27" s="1"/>
      <c r="R27" s="1"/>
      <c r="S27" s="1"/>
      <c r="T27" s="1"/>
      <c r="U27" s="98"/>
    </row>
    <row r="28" spans="2:21" x14ac:dyDescent="0.4">
      <c r="B28" s="101"/>
      <c r="C28" s="1" t="s">
        <v>300</v>
      </c>
      <c r="D28" s="111"/>
      <c r="E28" s="111"/>
      <c r="F28" s="1"/>
      <c r="G28" s="1"/>
      <c r="H28" s="1"/>
      <c r="I28" s="1"/>
      <c r="J28" s="1"/>
      <c r="K28" s="98"/>
      <c r="L28" s="1"/>
      <c r="M28" s="1"/>
      <c r="N28" s="1"/>
      <c r="O28" s="1"/>
      <c r="P28" s="1"/>
      <c r="Q28" s="1"/>
      <c r="R28" s="1"/>
      <c r="S28" s="1"/>
      <c r="T28" s="1"/>
      <c r="U28" s="98"/>
    </row>
    <row r="29" spans="2:21" x14ac:dyDescent="0.4">
      <c r="B29" s="112"/>
      <c r="C29" s="113"/>
      <c r="D29" s="113"/>
      <c r="E29" s="113"/>
      <c r="F29" s="113"/>
      <c r="G29" s="113"/>
      <c r="H29" s="113"/>
      <c r="I29" s="114"/>
      <c r="J29" s="113"/>
      <c r="K29" s="115"/>
      <c r="L29" s="113"/>
      <c r="M29" s="113"/>
      <c r="N29" s="113"/>
      <c r="O29" s="113"/>
      <c r="P29" s="113"/>
      <c r="Q29" s="113"/>
      <c r="R29" s="113"/>
      <c r="S29" s="113"/>
      <c r="T29" s="113"/>
      <c r="U29" s="115"/>
    </row>
    <row r="32" spans="2:21" x14ac:dyDescent="0.4">
      <c r="C32" s="90"/>
      <c r="M32" s="90"/>
    </row>
    <row r="33" spans="3:13" x14ac:dyDescent="0.4">
      <c r="C33" s="91"/>
      <c r="M33" s="90"/>
    </row>
    <row r="34" spans="3:13" x14ac:dyDescent="0.4">
      <c r="M34" s="92"/>
    </row>
    <row r="35" spans="3:13" x14ac:dyDescent="0.4">
      <c r="M35" s="92"/>
    </row>
    <row r="36" spans="3:13" x14ac:dyDescent="0.4">
      <c r="M36" s="93"/>
    </row>
  </sheetData>
  <sheetProtection sheet="1" objects="1" scenarios="1" selectLockedCells="1"/>
  <dataConsolidate/>
  <hyperlinks>
    <hyperlink ref="C7" location="INPUT!A1" display="Go to the INPUT tab." xr:uid="{55222EE8-BEC9-4D48-BF41-9AE2BCCBCBFC}"/>
    <hyperlink ref="C11" location="'Construction Proposal'!A1" display="Go to the Proposal Sheet." xr:uid="{4770FD0F-34E9-4897-A5CF-5B1A90735191}"/>
  </hyperlinks>
  <pageMargins left="0.7" right="0.7" top="0.75" bottom="0.75" header="0.3" footer="0.3"/>
  <pageSetup scale="98" orientation="portrait" horizontalDpi="300" verticalDpi="300" r:id="rId1"/>
  <colBreaks count="1" manualBreakCount="1">
    <brk id="11"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27650" r:id="rId4" name="btn-DocuSign">
              <controlPr defaultSize="0" print="0" autoFill="0" autoPict="0" macro="[0]!OpenDocuSign">
                <anchor moveWithCells="1">
                  <from>
                    <xdr:col>8</xdr:col>
                    <xdr:colOff>326571</xdr:colOff>
                    <xdr:row>22</xdr:row>
                    <xdr:rowOff>59871</xdr:rowOff>
                  </from>
                  <to>
                    <xdr:col>10</xdr:col>
                    <xdr:colOff>419100</xdr:colOff>
                    <xdr:row>23</xdr:row>
                    <xdr:rowOff>108857</xdr:rowOff>
                  </to>
                </anchor>
              </controlPr>
            </control>
          </mc:Choice>
        </mc:AlternateContent>
        <mc:AlternateContent xmlns:mc="http://schemas.openxmlformats.org/markup-compatibility/2006">
          <mc:Choice Requires="x14">
            <control shapeId="27652" r:id="rId5" name="btn-FollowProposal">
              <controlPr defaultSize="0" print="0" autoFill="0" autoPict="0" macro="[0]!FollowUpAfterProposal_email">
                <anchor moveWithCells="1">
                  <from>
                    <xdr:col>8</xdr:col>
                    <xdr:colOff>266700</xdr:colOff>
                    <xdr:row>26</xdr:row>
                    <xdr:rowOff>59871</xdr:rowOff>
                  </from>
                  <to>
                    <xdr:col>10</xdr:col>
                    <xdr:colOff>440871</xdr:colOff>
                    <xdr:row>27</xdr:row>
                    <xdr:rowOff>108857</xdr:rowOff>
                  </to>
                </anchor>
              </controlPr>
            </control>
          </mc:Choice>
        </mc:AlternateContent>
        <mc:AlternateContent xmlns:mc="http://schemas.openxmlformats.org/markup-compatibility/2006">
          <mc:Choice Requires="x14">
            <control shapeId="27653" r:id="rId6" name="btn-FollowContract">
              <controlPr defaultSize="0" print="0" autoFill="0" autoPict="0" macro="[0]!FollowUpAfterContract_email">
                <anchor moveWithCells="1">
                  <from>
                    <xdr:col>18</xdr:col>
                    <xdr:colOff>527957</xdr:colOff>
                    <xdr:row>13</xdr:row>
                    <xdr:rowOff>146957</xdr:rowOff>
                  </from>
                  <to>
                    <xdr:col>20</xdr:col>
                    <xdr:colOff>419100</xdr:colOff>
                    <xdr:row>16</xdr:row>
                    <xdr:rowOff>21771</xdr:rowOff>
                  </to>
                </anchor>
              </controlPr>
            </control>
          </mc:Choice>
        </mc:AlternateContent>
        <mc:AlternateContent xmlns:mc="http://schemas.openxmlformats.org/markup-compatibility/2006">
          <mc:Choice Requires="x14">
            <control shapeId="27654" r:id="rId7" name="btn-NewProject">
              <controlPr defaultSize="0" print="0" autoFill="0" autoPict="0" macro="[0]!NewProject">
                <anchor moveWithCells="1">
                  <from>
                    <xdr:col>12</xdr:col>
                    <xdr:colOff>38100</xdr:colOff>
                    <xdr:row>1</xdr:row>
                    <xdr:rowOff>21771</xdr:rowOff>
                  </from>
                  <to>
                    <xdr:col>14</xdr:col>
                    <xdr:colOff>76200</xdr:colOff>
                    <xdr:row>2</xdr:row>
                    <xdr:rowOff>70757</xdr:rowOff>
                  </to>
                </anchor>
              </controlPr>
            </control>
          </mc:Choice>
        </mc:AlternateContent>
        <mc:AlternateContent xmlns:mc="http://schemas.openxmlformats.org/markup-compatibility/2006">
          <mc:Choice Requires="x14">
            <control shapeId="27655" r:id="rId8" name="btn-DocuSign2">
              <controlPr defaultSize="0" print="0" autoFill="0" autoPict="0" macro="[0]!OpenDocuSign">
                <anchor moveWithCells="1">
                  <from>
                    <xdr:col>18</xdr:col>
                    <xdr:colOff>326571</xdr:colOff>
                    <xdr:row>10</xdr:row>
                    <xdr:rowOff>0</xdr:rowOff>
                  </from>
                  <to>
                    <xdr:col>20</xdr:col>
                    <xdr:colOff>419100</xdr:colOff>
                    <xdr:row>11</xdr:row>
                    <xdr:rowOff>70757</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F709A-D0B3-449C-8A10-AB865D1BBD44}">
  <sheetPr codeName="shtInput">
    <pageSetUpPr fitToPage="1"/>
  </sheetPr>
  <dimension ref="A1:R41"/>
  <sheetViews>
    <sheetView showGridLines="0" zoomScale="60" zoomScaleNormal="60" workbookViewId="0">
      <pane ySplit="3" topLeftCell="A10" activePane="bottomLeft" state="frozen"/>
      <selection pane="bottomLeft" activeCell="E41" sqref="E41"/>
    </sheetView>
  </sheetViews>
  <sheetFormatPr defaultColWidth="9.3046875" defaultRowHeight="14.6" x14ac:dyDescent="0.4"/>
  <cols>
    <col min="1" max="1" width="3.53515625" style="26" customWidth="1"/>
    <col min="2" max="2" width="24.53515625" style="26" customWidth="1"/>
    <col min="3" max="3" width="1.53515625" style="26" customWidth="1"/>
    <col min="4" max="5" width="25.53515625" style="26" customWidth="1"/>
    <col min="6" max="6" width="4.3046875" style="26" bestFit="1" customWidth="1"/>
    <col min="7" max="7" width="47.4609375" style="26" bestFit="1" customWidth="1"/>
    <col min="8" max="8" width="40.53515625" style="26" bestFit="1" customWidth="1"/>
    <col min="9" max="9" width="9.3046875" style="26"/>
    <col min="10" max="10" width="30.53515625" style="26" customWidth="1"/>
    <col min="11" max="15" width="9.3046875" style="26"/>
    <col min="16" max="18" width="9.3046875" style="175"/>
    <col min="19" max="16384" width="9.3046875" style="26"/>
  </cols>
  <sheetData>
    <row r="1" spans="1:10" ht="20.149999999999999" customHeight="1" x14ac:dyDescent="0.4">
      <c r="A1" s="29"/>
      <c r="B1" s="227"/>
      <c r="C1" s="29"/>
      <c r="D1" s="305" t="s">
        <v>488</v>
      </c>
      <c r="E1" s="305"/>
    </row>
    <row r="2" spans="1:10" ht="38.25" customHeight="1" x14ac:dyDescent="0.4">
      <c r="A2" s="29"/>
      <c r="B2" s="227"/>
      <c r="C2" s="29"/>
      <c r="D2" s="305"/>
      <c r="E2" s="305"/>
      <c r="F2" s="228"/>
      <c r="G2" s="229"/>
    </row>
    <row r="3" spans="1:10" ht="20.149999999999999" customHeight="1" x14ac:dyDescent="0.4">
      <c r="A3" s="29"/>
      <c r="B3" s="230" t="str">
        <f>TRIM(input_ClientFirstName) &amp; " " &amp; TRIM(input_ClientLastName)</f>
        <v>Nikki Vu</v>
      </c>
      <c r="C3" s="29"/>
      <c r="D3" s="231" t="b">
        <v>0</v>
      </c>
      <c r="F3" s="232"/>
    </row>
    <row r="4" spans="1:10" ht="20.149999999999999" customHeight="1" x14ac:dyDescent="0.55000000000000004">
      <c r="A4" s="88">
        <f>COUNTIF(D6:D13,"---*---")+COUNTIF(D15:D29,"---*---")+COUNTIF(D32:D34,"---*---")+COUNTIF(D38:D41,"---*---")</f>
        <v>0</v>
      </c>
      <c r="B4" s="36" t="s">
        <v>443</v>
      </c>
      <c r="C4" s="32"/>
      <c r="D4" s="31"/>
      <c r="E4" s="40"/>
      <c r="G4" s="55" t="s">
        <v>464</v>
      </c>
      <c r="H4" s="55"/>
      <c r="I4" s="233"/>
    </row>
    <row r="5" spans="1:10" x14ac:dyDescent="0.4">
      <c r="A5" s="234"/>
      <c r="B5" s="33" t="s">
        <v>14</v>
      </c>
      <c r="C5" s="34"/>
      <c r="D5" s="35" t="s">
        <v>74</v>
      </c>
      <c r="E5" s="43"/>
      <c r="G5" s="56" t="s">
        <v>285</v>
      </c>
      <c r="H5" s="56" t="s">
        <v>52</v>
      </c>
      <c r="I5" s="56" t="s">
        <v>55</v>
      </c>
      <c r="J5" s="56" t="s">
        <v>56</v>
      </c>
    </row>
    <row r="6" spans="1:10" x14ac:dyDescent="0.4">
      <c r="B6" s="27" t="s">
        <v>446</v>
      </c>
      <c r="C6" s="59"/>
      <c r="D6" s="83" t="s">
        <v>574</v>
      </c>
      <c r="E6" s="235"/>
      <c r="G6" s="57" t="s">
        <v>461</v>
      </c>
      <c r="H6" s="236" t="s">
        <v>53</v>
      </c>
      <c r="I6" s="58" t="b">
        <v>0</v>
      </c>
      <c r="J6" s="236"/>
    </row>
    <row r="7" spans="1:10" x14ac:dyDescent="0.4">
      <c r="B7" s="27" t="s">
        <v>445</v>
      </c>
      <c r="C7" s="59"/>
      <c r="D7" s="83" t="s">
        <v>575</v>
      </c>
      <c r="E7" s="237"/>
      <c r="G7" s="57" t="s">
        <v>452</v>
      </c>
      <c r="H7" s="236" t="s">
        <v>54</v>
      </c>
      <c r="I7" s="58" t="b">
        <v>0</v>
      </c>
      <c r="J7" s="236"/>
    </row>
    <row r="8" spans="1:10" x14ac:dyDescent="0.4">
      <c r="B8" s="27" t="s">
        <v>12</v>
      </c>
      <c r="C8" s="59"/>
      <c r="D8" s="83" t="s">
        <v>576</v>
      </c>
      <c r="E8" s="238"/>
      <c r="G8" s="57" t="s">
        <v>453</v>
      </c>
      <c r="H8" s="236" t="s">
        <v>463</v>
      </c>
      <c r="I8" s="58" t="b">
        <v>0</v>
      </c>
      <c r="J8" s="236"/>
    </row>
    <row r="9" spans="1:10" x14ac:dyDescent="0.4">
      <c r="B9" s="27" t="s">
        <v>263</v>
      </c>
      <c r="C9" s="59"/>
      <c r="D9" s="84" t="s">
        <v>413</v>
      </c>
      <c r="E9" s="302" t="str">
        <f>input_City &amp; ", CA " &amp; input_Zip</f>
        <v>Fountain Valley, CA 92708</v>
      </c>
      <c r="G9" s="57" t="s">
        <v>454</v>
      </c>
      <c r="H9" s="236" t="s">
        <v>284</v>
      </c>
      <c r="I9" s="58" t="b">
        <v>0</v>
      </c>
      <c r="J9" s="236"/>
    </row>
    <row r="10" spans="1:10" x14ac:dyDescent="0.4">
      <c r="B10" s="27" t="s">
        <v>264</v>
      </c>
      <c r="C10" s="59"/>
      <c r="D10" s="84" t="s">
        <v>282</v>
      </c>
      <c r="E10" s="303"/>
      <c r="G10" s="57" t="s">
        <v>455</v>
      </c>
      <c r="H10" s="239" t="s">
        <v>459</v>
      </c>
      <c r="I10" s="58" t="b">
        <v>0</v>
      </c>
      <c r="J10" s="236"/>
    </row>
    <row r="11" spans="1:10" x14ac:dyDescent="0.4">
      <c r="B11" s="27" t="s">
        <v>265</v>
      </c>
      <c r="C11" s="59"/>
      <c r="D11" s="84">
        <v>92708</v>
      </c>
      <c r="E11" s="304"/>
      <c r="G11" s="57" t="s">
        <v>456</v>
      </c>
      <c r="H11" s="236" t="s">
        <v>462</v>
      </c>
      <c r="I11" s="58" t="b">
        <v>0</v>
      </c>
      <c r="J11" s="236"/>
    </row>
    <row r="12" spans="1:10" x14ac:dyDescent="0.4">
      <c r="B12" s="27" t="s">
        <v>17</v>
      </c>
      <c r="C12" s="59"/>
      <c r="D12" s="82" t="s">
        <v>577</v>
      </c>
      <c r="G12" s="57" t="s">
        <v>457</v>
      </c>
      <c r="H12" s="236" t="s">
        <v>465</v>
      </c>
      <c r="I12" s="58" t="b">
        <v>0</v>
      </c>
      <c r="J12" s="236"/>
    </row>
    <row r="13" spans="1:10" x14ac:dyDescent="0.4">
      <c r="B13" s="27" t="s">
        <v>19</v>
      </c>
      <c r="C13" s="59"/>
      <c r="D13" s="301" t="s">
        <v>578</v>
      </c>
      <c r="E13" s="77" t="str">
        <f>IF(input_Email="","",IF(AND(ISNUMBER(SEARCH("@", input_Email)), LEFT(input_Email,1)&lt;&gt;"@", RIGHT(input_Email,1)&lt;&gt;"@"), "", "Invalid"))</f>
        <v/>
      </c>
      <c r="G13" s="57" t="s">
        <v>458</v>
      </c>
      <c r="H13" s="239" t="s">
        <v>460</v>
      </c>
      <c r="I13" s="58" t="b">
        <v>0</v>
      </c>
      <c r="J13" s="236"/>
    </row>
    <row r="14" spans="1:10" x14ac:dyDescent="0.4">
      <c r="A14" s="240"/>
      <c r="B14" s="41" t="s">
        <v>443</v>
      </c>
      <c r="C14" s="41"/>
      <c r="D14" s="41"/>
    </row>
    <row r="15" spans="1:10" x14ac:dyDescent="0.4">
      <c r="B15" s="27" t="s">
        <v>266</v>
      </c>
      <c r="C15" s="59"/>
      <c r="D15" s="81" t="s">
        <v>270</v>
      </c>
      <c r="H15" s="241"/>
      <c r="I15" s="242"/>
      <c r="J15" s="232"/>
    </row>
    <row r="16" spans="1:10" x14ac:dyDescent="0.4">
      <c r="B16" s="27" t="s">
        <v>0</v>
      </c>
      <c r="C16" s="59"/>
      <c r="D16" s="81" t="s">
        <v>528</v>
      </c>
    </row>
    <row r="17" spans="2:9" x14ac:dyDescent="0.4">
      <c r="B17" s="27" t="s">
        <v>491</v>
      </c>
      <c r="C17" s="59"/>
      <c r="D17" s="82">
        <v>2</v>
      </c>
    </row>
    <row r="18" spans="2:9" x14ac:dyDescent="0.4">
      <c r="B18" s="27" t="s">
        <v>492</v>
      </c>
      <c r="C18" s="59"/>
      <c r="D18" s="82">
        <v>2</v>
      </c>
      <c r="F18" s="51"/>
      <c r="G18" s="51" t="s">
        <v>468</v>
      </c>
      <c r="H18" s="52"/>
    </row>
    <row r="19" spans="2:9" x14ac:dyDescent="0.4">
      <c r="B19" s="27" t="s">
        <v>269</v>
      </c>
      <c r="C19" s="65" t="s">
        <v>483</v>
      </c>
      <c r="D19" s="85">
        <v>800</v>
      </c>
      <c r="E19" s="37" t="s">
        <v>180</v>
      </c>
      <c r="F19" s="53"/>
      <c r="G19" s="54" t="s">
        <v>469</v>
      </c>
      <c r="H19" s="54" t="s">
        <v>470</v>
      </c>
      <c r="I19" s="243"/>
    </row>
    <row r="20" spans="2:9" x14ac:dyDescent="0.4">
      <c r="B20" s="27" t="s">
        <v>272</v>
      </c>
      <c r="C20" s="59"/>
      <c r="D20" s="82" t="s">
        <v>10</v>
      </c>
      <c r="E20" s="42" t="s">
        <v>422</v>
      </c>
      <c r="F20" s="79">
        <v>1</v>
      </c>
      <c r="G20" s="45"/>
      <c r="H20" s="46"/>
    </row>
    <row r="21" spans="2:9" x14ac:dyDescent="0.4">
      <c r="B21" s="27" t="s">
        <v>273</v>
      </c>
      <c r="C21" s="59"/>
      <c r="D21" s="82" t="s">
        <v>280</v>
      </c>
      <c r="E21" s="244"/>
      <c r="F21" s="80">
        <v>2</v>
      </c>
      <c r="G21" s="47"/>
      <c r="H21" s="48"/>
    </row>
    <row r="22" spans="2:9" x14ac:dyDescent="0.4">
      <c r="B22" s="27" t="s">
        <v>3</v>
      </c>
      <c r="C22" s="59"/>
      <c r="D22" s="82" t="s">
        <v>4</v>
      </c>
      <c r="E22" s="42" t="s">
        <v>421</v>
      </c>
      <c r="F22" s="79">
        <v>3</v>
      </c>
      <c r="G22" s="47"/>
      <c r="H22" s="48"/>
    </row>
    <row r="23" spans="2:9" x14ac:dyDescent="0.4">
      <c r="B23" s="27" t="s">
        <v>275</v>
      </c>
      <c r="C23" s="59"/>
      <c r="D23" s="82" t="s">
        <v>6</v>
      </c>
      <c r="E23" s="244"/>
      <c r="F23" s="80">
        <v>4</v>
      </c>
      <c r="G23" s="49"/>
      <c r="H23" s="50"/>
    </row>
    <row r="24" spans="2:9" x14ac:dyDescent="0.4">
      <c r="B24" s="27" t="s">
        <v>274</v>
      </c>
      <c r="C24" s="59"/>
      <c r="D24" s="82" t="s">
        <v>6</v>
      </c>
      <c r="F24" s="79">
        <v>5</v>
      </c>
      <c r="G24" s="49"/>
      <c r="H24" s="50"/>
    </row>
    <row r="25" spans="2:9" x14ac:dyDescent="0.4">
      <c r="B25" s="27" t="s">
        <v>281</v>
      </c>
      <c r="C25" s="59"/>
      <c r="D25" s="82" t="s">
        <v>7</v>
      </c>
      <c r="F25" s="80">
        <v>6</v>
      </c>
      <c r="G25" s="49"/>
      <c r="H25" s="50"/>
    </row>
    <row r="26" spans="2:9" x14ac:dyDescent="0.4">
      <c r="B26" s="27" t="s">
        <v>276</v>
      </c>
      <c r="C26" s="59"/>
      <c r="D26" s="82" t="s">
        <v>277</v>
      </c>
      <c r="E26" s="42" t="s">
        <v>420</v>
      </c>
      <c r="F26" s="79">
        <v>7</v>
      </c>
      <c r="G26" s="49"/>
      <c r="H26" s="50"/>
    </row>
    <row r="27" spans="2:9" x14ac:dyDescent="0.4">
      <c r="B27" s="27" t="s">
        <v>419</v>
      </c>
      <c r="C27" s="59"/>
      <c r="D27" s="82" t="s">
        <v>9</v>
      </c>
      <c r="E27" s="42" t="s">
        <v>417</v>
      </c>
      <c r="F27" s="80">
        <v>8</v>
      </c>
      <c r="G27" s="49"/>
      <c r="H27" s="50"/>
    </row>
    <row r="28" spans="2:9" x14ac:dyDescent="0.4">
      <c r="B28" s="27" t="s">
        <v>418</v>
      </c>
      <c r="C28" s="59"/>
      <c r="D28" s="82" t="s">
        <v>9</v>
      </c>
      <c r="E28" s="42" t="s">
        <v>417</v>
      </c>
      <c r="F28" s="79">
        <v>9</v>
      </c>
      <c r="G28" s="49"/>
      <c r="H28" s="50"/>
    </row>
    <row r="29" spans="2:9" x14ac:dyDescent="0.4">
      <c r="B29" s="27" t="s">
        <v>493</v>
      </c>
      <c r="C29" s="87"/>
      <c r="D29" s="82" t="s">
        <v>9</v>
      </c>
      <c r="E29" s="42" t="s">
        <v>417</v>
      </c>
      <c r="F29" s="80">
        <v>10</v>
      </c>
      <c r="G29" s="49"/>
      <c r="H29" s="50"/>
    </row>
    <row r="31" spans="2:9" x14ac:dyDescent="0.4">
      <c r="B31" s="33" t="s">
        <v>73</v>
      </c>
      <c r="C31" s="39"/>
      <c r="D31" s="38" t="s">
        <v>74</v>
      </c>
    </row>
    <row r="32" spans="2:9" x14ac:dyDescent="0.4">
      <c r="B32" s="27" t="s">
        <v>75</v>
      </c>
      <c r="C32" s="60"/>
      <c r="D32" s="86">
        <v>0.15</v>
      </c>
    </row>
    <row r="33" spans="2:4" x14ac:dyDescent="0.4">
      <c r="B33" s="27" t="s">
        <v>76</v>
      </c>
      <c r="C33" s="59"/>
      <c r="D33" s="82">
        <v>30</v>
      </c>
    </row>
    <row r="34" spans="2:4" x14ac:dyDescent="0.4">
      <c r="B34" s="27" t="s">
        <v>77</v>
      </c>
      <c r="C34" s="60"/>
      <c r="D34" s="82" t="s">
        <v>78</v>
      </c>
    </row>
    <row r="35" spans="2:4" x14ac:dyDescent="0.4">
      <c r="D35" s="26" t="s">
        <v>78</v>
      </c>
    </row>
    <row r="36" spans="2:4" x14ac:dyDescent="0.4">
      <c r="B36" s="245" t="s">
        <v>423</v>
      </c>
    </row>
    <row r="37" spans="2:4" x14ac:dyDescent="0.4">
      <c r="B37" s="33" t="s">
        <v>79</v>
      </c>
      <c r="C37" s="39"/>
      <c r="D37" s="38" t="s">
        <v>442</v>
      </c>
    </row>
    <row r="38" spans="2:4" x14ac:dyDescent="0.4">
      <c r="B38" s="27" t="s">
        <v>28</v>
      </c>
      <c r="C38" s="59"/>
      <c r="D38" s="81" t="s">
        <v>29</v>
      </c>
    </row>
    <row r="39" spans="2:4" x14ac:dyDescent="0.4">
      <c r="B39" s="27" t="s">
        <v>30</v>
      </c>
      <c r="C39" s="59"/>
      <c r="D39" s="81" t="s">
        <v>439</v>
      </c>
    </row>
    <row r="40" spans="2:4" x14ac:dyDescent="0.4">
      <c r="B40" s="27" t="s">
        <v>35</v>
      </c>
      <c r="C40" s="59"/>
      <c r="D40" s="81" t="s">
        <v>439</v>
      </c>
    </row>
    <row r="41" spans="2:4" x14ac:dyDescent="0.4">
      <c r="B41" s="27" t="s">
        <v>40</v>
      </c>
      <c r="C41" s="59"/>
      <c r="D41" s="81" t="s">
        <v>439</v>
      </c>
    </row>
  </sheetData>
  <sheetProtection sheet="1" objects="1" formatCells="0" selectLockedCells="1"/>
  <dataConsolidate/>
  <mergeCells count="2">
    <mergeCell ref="E9:E11"/>
    <mergeCell ref="D1:E2"/>
  </mergeCells>
  <conditionalFormatting sqref="J15">
    <cfRule type="containsText" dxfId="93" priority="1" operator="containsText" text="incomplete">
      <formula>NOT(ISERROR(SEARCH("incomplete",J15)))</formula>
    </cfRule>
    <cfRule type="containsText" dxfId="92" priority="2" operator="containsText" text="complete">
      <formula>NOT(ISERROR(SEARCH("complete",J15)))</formula>
    </cfRule>
  </conditionalFormatting>
  <dataValidations count="12">
    <dataValidation type="list" showInputMessage="1" showErrorMessage="1" sqref="D22" xr:uid="{4D429DA1-50D2-4664-A83C-7721C32DFB14}">
      <formula1>INDIRECT("tbl_Finish")</formula1>
    </dataValidation>
    <dataValidation type="list" showInputMessage="1" showErrorMessage="1" sqref="D23:D25" xr:uid="{BD5464E5-B755-4C5A-BD6D-2CD64C751CB3}">
      <formula1>INDIRECT("tbl_Connection")</formula1>
    </dataValidation>
    <dataValidation type="list" showInputMessage="1" showErrorMessage="1" sqref="D20 D27:D29" xr:uid="{1336B033-4164-4BDC-A29A-002BDC602AE6}">
      <formula1>INDIRECT("tbl_YesNo")</formula1>
    </dataValidation>
    <dataValidation type="list" showInputMessage="1" showErrorMessage="1" sqref="D15" xr:uid="{42A8C549-E7F5-4381-B9AB-2040D9393655}">
      <formula1>INDIRECT("tbl_PlanDesignScope")</formula1>
    </dataValidation>
    <dataValidation type="list" showInputMessage="1" showErrorMessage="1" sqref="D21" xr:uid="{7859BDD9-C7CA-42AE-BD44-2C1211F5AA25}">
      <formula1>INDIRECT("tbl_HVAC")</formula1>
    </dataValidation>
    <dataValidation type="list" showInputMessage="1" showErrorMessage="1" sqref="D26" xr:uid="{35AA3B0C-7AA2-4A9B-BF30-6EB4A2A2CBC5}">
      <formula1>INDIRECT("tbl_SewerConnection")</formula1>
    </dataValidation>
    <dataValidation type="list" operator="greaterThanOrEqual" allowBlank="1" showInputMessage="1" showErrorMessage="1" sqref="D18" xr:uid="{D311FB4B-C22B-4E75-A863-EC5C3D3407FA}">
      <formula1>INDIRECT("tbl_Bathrooms")</formula1>
    </dataValidation>
    <dataValidation allowBlank="1" showInputMessage="1" showErrorMessage="1" promptTitle="Client Name" prompt="Enter client's first name or given names_x000a_" sqref="D6" xr:uid="{F9325C3A-0D80-488C-96EC-8C46993F25E0}"/>
    <dataValidation allowBlank="1" showInputMessage="1" showErrorMessage="1" promptTitle="Project Address" prompt="Enter the project address" sqref="D8:E8" xr:uid="{8E884540-98E5-4ABE-9810-C96C9235BF21}"/>
    <dataValidation allowBlank="1" showInputMessage="1" showErrorMessage="1" promptTitle="Client Name" prompt="Enter client's lastname or surname" sqref="D7" xr:uid="{AFD07BFA-9CA1-4D8B-8B2D-346A4B07D280}"/>
    <dataValidation allowBlank="1" showInputMessage="1" showErrorMessage="1" promptTitle="Done checkbox" prompt="Click to checkbox to toggle._x000a_" sqref="I5" xr:uid="{C6C199CF-4D8D-4F7E-84F1-2C21AACF2E4E}"/>
    <dataValidation type="list" operator="greaterThanOrEqual" allowBlank="1" showInputMessage="1" showErrorMessage="1" sqref="D17" xr:uid="{7849AC77-4B18-423D-B80A-B295C4266CB3}">
      <formula1>INDIRECT("tbl_Bedrooms")</formula1>
    </dataValidation>
  </dataValidations>
  <pageMargins left="0.70866141732283472" right="0.70866141732283472" top="0.74803149606299213" bottom="0.74803149606299213" header="0.31496062992125984" footer="0.31496062992125984"/>
  <pageSetup scale="57" orientation="landscape" horizontalDpi="300" verticalDpi="300" r:id="rId1"/>
  <drawing r:id="rId2"/>
  <legacyDrawing r:id="rId3"/>
  <mc:AlternateContent xmlns:mc="http://schemas.openxmlformats.org/markup-compatibility/2006">
    <mc:Choice Requires="x14">
      <controls>
        <mc:AlternateContent xmlns:mc="http://schemas.openxmlformats.org/markup-compatibility/2006">
          <mc:Choice Requires="x14">
            <control shapeId="28681" r:id="rId4" name="btnClearItemsData">
              <controlPr defaultSize="0" print="0" autoFill="0" autoPict="0" macro="[0]!btnClearItemsData">
                <anchor moveWithCells="1">
                  <from>
                    <xdr:col>4</xdr:col>
                    <xdr:colOff>745671</xdr:colOff>
                    <xdr:row>11</xdr:row>
                    <xdr:rowOff>70757</xdr:rowOff>
                  </from>
                  <to>
                    <xdr:col>4</xdr:col>
                    <xdr:colOff>1709057</xdr:colOff>
                    <xdr:row>13</xdr:row>
                    <xdr:rowOff>76200</xdr:rowOff>
                  </to>
                </anchor>
              </controlPr>
            </control>
          </mc:Choice>
        </mc:AlternateContent>
        <mc:AlternateContent xmlns:mc="http://schemas.openxmlformats.org/markup-compatibility/2006">
          <mc:Choice Requires="x14">
            <control shapeId="28690" r:id="rId5" name="chkbx1">
              <controlPr defaultSize="0" autoFill="0" autoLine="0" autoPict="0">
                <anchor moveWithCells="1">
                  <from>
                    <xdr:col>8</xdr:col>
                    <xdr:colOff>212271</xdr:colOff>
                    <xdr:row>4</xdr:row>
                    <xdr:rowOff>223157</xdr:rowOff>
                  </from>
                  <to>
                    <xdr:col>8</xdr:col>
                    <xdr:colOff>517071</xdr:colOff>
                    <xdr:row>6</xdr:row>
                    <xdr:rowOff>32657</xdr:rowOff>
                  </to>
                </anchor>
              </controlPr>
            </control>
          </mc:Choice>
        </mc:AlternateContent>
        <mc:AlternateContent xmlns:mc="http://schemas.openxmlformats.org/markup-compatibility/2006">
          <mc:Choice Requires="x14">
            <control shapeId="28691" r:id="rId6" name="chkbx2">
              <controlPr defaultSize="0" autoFill="0" autoLine="0" autoPict="0">
                <anchor moveWithCells="1">
                  <from>
                    <xdr:col>8</xdr:col>
                    <xdr:colOff>212271</xdr:colOff>
                    <xdr:row>5</xdr:row>
                    <xdr:rowOff>185057</xdr:rowOff>
                  </from>
                  <to>
                    <xdr:col>8</xdr:col>
                    <xdr:colOff>517071</xdr:colOff>
                    <xdr:row>7</xdr:row>
                    <xdr:rowOff>21771</xdr:rowOff>
                  </to>
                </anchor>
              </controlPr>
            </control>
          </mc:Choice>
        </mc:AlternateContent>
        <mc:AlternateContent xmlns:mc="http://schemas.openxmlformats.org/markup-compatibility/2006">
          <mc:Choice Requires="x14">
            <control shapeId="28692" r:id="rId7" name="chkbx3">
              <controlPr defaultSize="0" autoFill="0" autoLine="0" autoPict="0">
                <anchor moveWithCells="1">
                  <from>
                    <xdr:col>8</xdr:col>
                    <xdr:colOff>212271</xdr:colOff>
                    <xdr:row>6</xdr:row>
                    <xdr:rowOff>185057</xdr:rowOff>
                  </from>
                  <to>
                    <xdr:col>8</xdr:col>
                    <xdr:colOff>517071</xdr:colOff>
                    <xdr:row>8</xdr:row>
                    <xdr:rowOff>21771</xdr:rowOff>
                  </to>
                </anchor>
              </controlPr>
            </control>
          </mc:Choice>
        </mc:AlternateContent>
        <mc:AlternateContent xmlns:mc="http://schemas.openxmlformats.org/markup-compatibility/2006">
          <mc:Choice Requires="x14">
            <control shapeId="28693" r:id="rId8" name="chkbx4">
              <controlPr defaultSize="0" autoFill="0" autoLine="0" autoPict="0">
                <anchor moveWithCells="1">
                  <from>
                    <xdr:col>8</xdr:col>
                    <xdr:colOff>212271</xdr:colOff>
                    <xdr:row>7</xdr:row>
                    <xdr:rowOff>185057</xdr:rowOff>
                  </from>
                  <to>
                    <xdr:col>8</xdr:col>
                    <xdr:colOff>517071</xdr:colOff>
                    <xdr:row>9</xdr:row>
                    <xdr:rowOff>21771</xdr:rowOff>
                  </to>
                </anchor>
              </controlPr>
            </control>
          </mc:Choice>
        </mc:AlternateContent>
        <mc:AlternateContent xmlns:mc="http://schemas.openxmlformats.org/markup-compatibility/2006">
          <mc:Choice Requires="x14">
            <control shapeId="28694" r:id="rId9" name="chkbx5">
              <controlPr defaultSize="0" autoFill="0" autoLine="0" autoPict="0">
                <anchor moveWithCells="1">
                  <from>
                    <xdr:col>8</xdr:col>
                    <xdr:colOff>212271</xdr:colOff>
                    <xdr:row>8</xdr:row>
                    <xdr:rowOff>185057</xdr:rowOff>
                  </from>
                  <to>
                    <xdr:col>8</xdr:col>
                    <xdr:colOff>517071</xdr:colOff>
                    <xdr:row>10</xdr:row>
                    <xdr:rowOff>21771</xdr:rowOff>
                  </to>
                </anchor>
              </controlPr>
            </control>
          </mc:Choice>
        </mc:AlternateContent>
        <mc:AlternateContent xmlns:mc="http://schemas.openxmlformats.org/markup-compatibility/2006">
          <mc:Choice Requires="x14">
            <control shapeId="28695" r:id="rId10" name="chkbx6">
              <controlPr defaultSize="0" autoFill="0" autoLine="0" autoPict="0">
                <anchor moveWithCells="1">
                  <from>
                    <xdr:col>8</xdr:col>
                    <xdr:colOff>212271</xdr:colOff>
                    <xdr:row>9</xdr:row>
                    <xdr:rowOff>185057</xdr:rowOff>
                  </from>
                  <to>
                    <xdr:col>8</xdr:col>
                    <xdr:colOff>517071</xdr:colOff>
                    <xdr:row>11</xdr:row>
                    <xdr:rowOff>21771</xdr:rowOff>
                  </to>
                </anchor>
              </controlPr>
            </control>
          </mc:Choice>
        </mc:AlternateContent>
        <mc:AlternateContent xmlns:mc="http://schemas.openxmlformats.org/markup-compatibility/2006">
          <mc:Choice Requires="x14">
            <control shapeId="28696" r:id="rId11" name="chkbx7">
              <controlPr defaultSize="0" autoFill="0" autoLine="0" autoPict="0">
                <anchor moveWithCells="1">
                  <from>
                    <xdr:col>8</xdr:col>
                    <xdr:colOff>212271</xdr:colOff>
                    <xdr:row>10</xdr:row>
                    <xdr:rowOff>185057</xdr:rowOff>
                  </from>
                  <to>
                    <xdr:col>8</xdr:col>
                    <xdr:colOff>517071</xdr:colOff>
                    <xdr:row>12</xdr:row>
                    <xdr:rowOff>21771</xdr:rowOff>
                  </to>
                </anchor>
              </controlPr>
            </control>
          </mc:Choice>
        </mc:AlternateContent>
        <mc:AlternateContent xmlns:mc="http://schemas.openxmlformats.org/markup-compatibility/2006">
          <mc:Choice Requires="x14">
            <control shapeId="28697" r:id="rId12" name="chkbx8">
              <controlPr defaultSize="0" autoFill="0" autoLine="0" autoPict="0">
                <anchor moveWithCells="1">
                  <from>
                    <xdr:col>8</xdr:col>
                    <xdr:colOff>212271</xdr:colOff>
                    <xdr:row>11</xdr:row>
                    <xdr:rowOff>185057</xdr:rowOff>
                  </from>
                  <to>
                    <xdr:col>8</xdr:col>
                    <xdr:colOff>517071</xdr:colOff>
                    <xdr:row>13</xdr:row>
                    <xdr:rowOff>21771</xdr:rowOff>
                  </to>
                </anchor>
              </controlPr>
            </control>
          </mc:Choice>
        </mc:AlternateContent>
        <mc:AlternateContent xmlns:mc="http://schemas.openxmlformats.org/markup-compatibility/2006">
          <mc:Choice Requires="x14">
            <control shapeId="28700" r:id="rId13" name="btnClearCheckBoxes">
              <controlPr defaultSize="0" print="0" autoFill="0" autoPict="0" macro="[0]!btnClearCheckBoxes">
                <anchor moveWithCells="1">
                  <from>
                    <xdr:col>8</xdr:col>
                    <xdr:colOff>0</xdr:colOff>
                    <xdr:row>3</xdr:row>
                    <xdr:rowOff>32657</xdr:rowOff>
                  </from>
                  <to>
                    <xdr:col>9</xdr:col>
                    <xdr:colOff>21771</xdr:colOff>
                    <xdr:row>4</xdr:row>
                    <xdr:rowOff>21771</xdr:rowOff>
                  </to>
                </anchor>
              </controlPr>
            </control>
          </mc:Choice>
        </mc:AlternateContent>
        <mc:AlternateContent xmlns:mc="http://schemas.openxmlformats.org/markup-compatibility/2006">
          <mc:Choice Requires="x14">
            <control shapeId="28715" r:id="rId14" name="btnRepopulateInput">
              <controlPr defaultSize="0" print="0" autoFill="0" autoPict="0" macro="[0]!btnRepopulateInput">
                <anchor moveWithCells="1">
                  <from>
                    <xdr:col>4</xdr:col>
                    <xdr:colOff>457200</xdr:colOff>
                    <xdr:row>1</xdr:row>
                    <xdr:rowOff>489857</xdr:rowOff>
                  </from>
                  <to>
                    <xdr:col>4</xdr:col>
                    <xdr:colOff>1709057</xdr:colOff>
                    <xdr:row>2</xdr:row>
                    <xdr:rowOff>223157</xdr:rowOff>
                  </to>
                </anchor>
              </controlPr>
            </control>
          </mc:Choice>
        </mc:AlternateContent>
        <mc:AlternateContent xmlns:mc="http://schemas.openxmlformats.org/markup-compatibility/2006">
          <mc:Choice Requires="x14">
            <control shapeId="28727" r:id="rId15" name="btnClearAOW">
              <controlPr defaultSize="0" print="0" autoFill="0" autoPict="0" macro="[0]!btnClearAOW">
                <anchor moveWithCells="1">
                  <from>
                    <xdr:col>6</xdr:col>
                    <xdr:colOff>2933700</xdr:colOff>
                    <xdr:row>17</xdr:row>
                    <xdr:rowOff>32657</xdr:rowOff>
                  </from>
                  <to>
                    <xdr:col>7</xdr:col>
                    <xdr:colOff>288471</xdr:colOff>
                    <xdr:row>19</xdr:row>
                    <xdr:rowOff>0</xdr:rowOff>
                  </to>
                </anchor>
              </controlPr>
            </control>
          </mc:Choice>
        </mc:AlternateContent>
        <mc:AlternateContent xmlns:mc="http://schemas.openxmlformats.org/markup-compatibility/2006">
          <mc:Choice Requires="x14">
            <control shapeId="28728" r:id="rId16" name="btnProposal">
              <controlPr defaultSize="0" print="0" autoFill="0" autoPict="0" macro="[0]!btnGenerateProposal">
                <anchor moveWithCells="1">
                  <from>
                    <xdr:col>6</xdr:col>
                    <xdr:colOff>21771</xdr:colOff>
                    <xdr:row>30</xdr:row>
                    <xdr:rowOff>114300</xdr:rowOff>
                  </from>
                  <to>
                    <xdr:col>6</xdr:col>
                    <xdr:colOff>1447800</xdr:colOff>
                    <xdr:row>32</xdr:row>
                    <xdr:rowOff>108857</xdr:rowOff>
                  </to>
                </anchor>
              </controlPr>
            </control>
          </mc:Choice>
        </mc:AlternateContent>
        <mc:AlternateContent xmlns:mc="http://schemas.openxmlformats.org/markup-compatibility/2006">
          <mc:Choice Requires="x14">
            <control shapeId="28730" r:id="rId17" name="btnAgreement">
              <controlPr defaultSize="0" print="0" autoFill="0" autoPict="0" macro="[0]!btnGenerateAgreement">
                <anchor moveWithCells="1">
                  <from>
                    <xdr:col>6</xdr:col>
                    <xdr:colOff>1714500</xdr:colOff>
                    <xdr:row>30</xdr:row>
                    <xdr:rowOff>108857</xdr:rowOff>
                  </from>
                  <to>
                    <xdr:col>7</xdr:col>
                    <xdr:colOff>0</xdr:colOff>
                    <xdr:row>32</xdr:row>
                    <xdr:rowOff>97971</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showInputMessage="1" showErrorMessage="1" xr:uid="{F8DD750E-C5E8-4990-8385-6F836B066599}">
          <x14:formula1>
            <xm:f>ModelDB!$B$5:$B$9</xm:f>
          </x14:formula1>
          <xm:sqref>D16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3D272-34EB-4537-A466-E3EEABB1A093}">
  <sheetPr codeName="shtRepo"/>
  <dimension ref="B1:D11"/>
  <sheetViews>
    <sheetView showGridLines="0" workbookViewId="0"/>
  </sheetViews>
  <sheetFormatPr defaultRowHeight="14.6" x14ac:dyDescent="0.4"/>
  <cols>
    <col min="2" max="2" width="14.4609375" style="63" bestFit="1" customWidth="1"/>
    <col min="3" max="3" width="21.53515625" style="63" bestFit="1" customWidth="1"/>
    <col min="4" max="4" width="7.4609375" style="62" bestFit="1" customWidth="1"/>
  </cols>
  <sheetData>
    <row r="1" spans="2:4" x14ac:dyDescent="0.4">
      <c r="B1" s="63" t="s">
        <v>573</v>
      </c>
      <c r="C1" s="63" t="s">
        <v>576</v>
      </c>
      <c r="D1" s="63" cm="1">
        <f t="array" ref="D1">IFERROR(MATCH(1,(tbl_ActivityLog[Client Full Name]=repo_SelClient)*(tbl_ActivityLog[Project Address]=repo_SelProject),0),IF(D2&gt;0,D2,0))</f>
        <v>2</v>
      </c>
    </row>
    <row r="2" spans="2:4" x14ac:dyDescent="0.4">
      <c r="B2" s="64" t="s">
        <v>481</v>
      </c>
      <c r="C2" s="64" t="s">
        <v>12</v>
      </c>
      <c r="D2" s="75">
        <f>IF(repo_Project&lt;&gt;"",1,0)</f>
        <v>1</v>
      </c>
    </row>
    <row r="3" spans="2:4" x14ac:dyDescent="0.4">
      <c r="B3" s="63" t="str" cm="1">
        <f t="array" ref="B3:B11">_xlfn._xlws.SORT(_xlfn.UNIQUE(tbl_ActivityLog[Client Full Name]))</f>
        <v>Bobby Huynh &amp; Wendy Ng</v>
      </c>
      <c r="C3" s="63" t="str" cm="1">
        <f t="array" ref="C3">_xlfn._xlws.SORT(_xlfn.UNIQUE(_xlfn._xlws.FILTER(tbl_ActivityLog[Project Address],tbl_ActivityLog[Client Full Name]=repo_SelClient,"")))</f>
        <v>17231 San Ricardo Cir</v>
      </c>
      <c r="D3" s="26"/>
    </row>
    <row r="4" spans="2:4" x14ac:dyDescent="0.4">
      <c r="B4" s="63" t="str">
        <v>Christine Pham</v>
      </c>
    </row>
    <row r="5" spans="2:4" x14ac:dyDescent="0.4">
      <c r="B5" s="63" t="str">
        <v>Christtina Rubiano</v>
      </c>
    </row>
    <row r="6" spans="2:4" x14ac:dyDescent="0.4">
      <c r="B6" s="63" t="str">
        <v>Diane N</v>
      </c>
    </row>
    <row r="7" spans="2:4" x14ac:dyDescent="0.4">
      <c r="B7" s="63" t="str">
        <v>Ms. Trinh .</v>
      </c>
    </row>
    <row r="8" spans="2:4" x14ac:dyDescent="0.4">
      <c r="B8" s="63" t="str">
        <v>Ms. Trinh Trinh</v>
      </c>
    </row>
    <row r="9" spans="2:4" x14ac:dyDescent="0.4">
      <c r="B9" s="63" t="str">
        <v>Nikki Vu</v>
      </c>
    </row>
    <row r="10" spans="2:4" x14ac:dyDescent="0.4">
      <c r="B10" s="63" t="str">
        <v>Stefan Reddrick</v>
      </c>
    </row>
    <row r="11" spans="2:4" x14ac:dyDescent="0.4">
      <c r="B11" s="63" t="str">
        <v>Vihn Le</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83D41-3912-4421-A381-BCDC25CD4A22}">
  <sheetPr codeName="shtCover">
    <pageSetUpPr fitToPage="1"/>
  </sheetPr>
  <dimension ref="C3:R26"/>
  <sheetViews>
    <sheetView showGridLines="0" view="pageBreakPreview" zoomScale="115" zoomScaleNormal="100" zoomScaleSheetLayoutView="115" workbookViewId="0">
      <pane ySplit="2" topLeftCell="A16" activePane="bottomLeft" state="frozen"/>
      <selection pane="bottomLeft" activeCell="E29" sqref="E29"/>
    </sheetView>
  </sheetViews>
  <sheetFormatPr defaultColWidth="9.3046875" defaultRowHeight="14.6" x14ac:dyDescent="0.4"/>
  <cols>
    <col min="1" max="1" width="3.53515625" style="26" customWidth="1"/>
    <col min="2" max="2" width="3" style="26" customWidth="1"/>
    <col min="3" max="3" width="6.4609375" style="26" customWidth="1"/>
    <col min="4" max="12" width="9.3046875" style="26"/>
    <col min="13" max="13" width="12.3046875" style="26" customWidth="1"/>
    <col min="14" max="14" width="3" style="26" customWidth="1"/>
    <col min="15" max="16384" width="9.3046875" style="26"/>
  </cols>
  <sheetData>
    <row r="3" spans="12:18" x14ac:dyDescent="0.4">
      <c r="O3" s="116"/>
      <c r="P3" s="116"/>
    </row>
    <row r="4" spans="12:18" x14ac:dyDescent="0.4">
      <c r="O4" s="117"/>
      <c r="P4" s="117"/>
    </row>
    <row r="6" spans="12:18" x14ac:dyDescent="0.4">
      <c r="O6" s="118"/>
    </row>
    <row r="7" spans="12:18" x14ac:dyDescent="0.4">
      <c r="O7" s="118"/>
    </row>
    <row r="8" spans="12:18" x14ac:dyDescent="0.4">
      <c r="O8" s="93"/>
    </row>
    <row r="13" spans="12:18" x14ac:dyDescent="0.4">
      <c r="P13" s="119"/>
    </row>
    <row r="14" spans="12:18" ht="15.9" x14ac:dyDescent="0.45">
      <c r="L14" s="306" t="s">
        <v>580</v>
      </c>
      <c r="M14" s="306"/>
      <c r="P14" s="120" t="str">
        <f>IF(cover_Date=proposal_Date,"Cover date = Proposal date","Cover date &lt;&gt; Proposal date")</f>
        <v>Cover date = Proposal date</v>
      </c>
      <c r="Q14" s="120"/>
      <c r="R14" s="120"/>
    </row>
    <row r="16" spans="12:18" ht="350.15" customHeight="1" x14ac:dyDescent="0.4"/>
    <row r="18" spans="3:13" x14ac:dyDescent="0.4">
      <c r="C18" s="121"/>
      <c r="D18" s="121"/>
      <c r="E18" s="121"/>
      <c r="F18" s="121"/>
      <c r="G18" s="121"/>
      <c r="H18" s="121"/>
      <c r="I18" s="121"/>
      <c r="J18" s="121"/>
      <c r="K18" s="121"/>
      <c r="L18" s="121"/>
      <c r="M18" s="121"/>
    </row>
    <row r="19" spans="3:13" x14ac:dyDescent="0.4">
      <c r="C19" s="121"/>
      <c r="D19" s="121"/>
      <c r="E19" s="121"/>
      <c r="F19" s="121"/>
      <c r="G19" s="121"/>
      <c r="H19" s="121"/>
      <c r="I19" s="121"/>
      <c r="J19" s="121"/>
      <c r="K19" s="121"/>
      <c r="L19" s="121"/>
      <c r="M19" s="121"/>
    </row>
    <row r="20" spans="3:13" x14ac:dyDescent="0.4">
      <c r="C20" s="121"/>
      <c r="D20" s="121"/>
      <c r="E20" s="121"/>
      <c r="F20" s="121"/>
      <c r="G20" s="121"/>
      <c r="H20" s="121"/>
      <c r="I20" s="121"/>
      <c r="J20" s="121"/>
      <c r="K20" s="121"/>
      <c r="L20" s="121"/>
      <c r="M20" s="121"/>
    </row>
    <row r="21" spans="3:13" x14ac:dyDescent="0.4">
      <c r="C21" s="121"/>
      <c r="D21" s="121"/>
      <c r="E21" s="121"/>
      <c r="F21" s="121"/>
      <c r="G21" s="121"/>
      <c r="H21" s="121"/>
      <c r="I21" s="121"/>
      <c r="J21" s="121"/>
      <c r="K21" s="121"/>
      <c r="L21" s="121"/>
      <c r="M21" s="121"/>
    </row>
    <row r="22" spans="3:13" x14ac:dyDescent="0.4">
      <c r="C22" s="121"/>
      <c r="D22" s="121"/>
      <c r="E22" s="121"/>
      <c r="F22" s="121"/>
      <c r="G22" s="121"/>
      <c r="H22" s="121"/>
      <c r="I22" s="121"/>
      <c r="J22" s="121"/>
      <c r="K22" s="121"/>
      <c r="L22" s="121"/>
      <c r="M22" s="121"/>
    </row>
    <row r="23" spans="3:13" x14ac:dyDescent="0.4">
      <c r="C23" s="121"/>
      <c r="D23" s="121"/>
      <c r="E23" s="121"/>
      <c r="F23" s="121"/>
      <c r="G23" s="121"/>
      <c r="H23" s="121"/>
      <c r="I23" s="121"/>
      <c r="J23" s="121"/>
      <c r="K23" s="121"/>
      <c r="L23" s="121"/>
      <c r="M23" s="121"/>
    </row>
    <row r="24" spans="3:13" ht="14.7" customHeight="1" x14ac:dyDescent="0.4">
      <c r="C24" s="121"/>
      <c r="D24" s="121"/>
      <c r="E24" s="121"/>
      <c r="F24" s="121"/>
      <c r="G24" s="121"/>
      <c r="H24" s="121"/>
      <c r="I24" s="121"/>
      <c r="J24" s="121"/>
      <c r="K24" s="121"/>
      <c r="L24" s="121"/>
      <c r="M24" s="121"/>
    </row>
    <row r="25" spans="3:13" x14ac:dyDescent="0.4">
      <c r="C25" s="121"/>
      <c r="D25" s="121"/>
      <c r="E25" s="121"/>
      <c r="F25" s="121"/>
      <c r="G25" s="121"/>
      <c r="H25" s="121"/>
      <c r="I25" s="121"/>
      <c r="J25" s="121"/>
      <c r="K25" s="121"/>
      <c r="L25" s="121"/>
      <c r="M25" s="121"/>
    </row>
    <row r="26" spans="3:13" x14ac:dyDescent="0.4">
      <c r="C26" s="121"/>
      <c r="D26" s="121"/>
      <c r="E26" s="121"/>
      <c r="F26" s="121"/>
      <c r="G26" s="121"/>
      <c r="H26" s="121"/>
      <c r="I26" s="121"/>
      <c r="J26" s="121"/>
      <c r="K26" s="121"/>
      <c r="L26" s="121"/>
      <c r="M26" s="121"/>
    </row>
  </sheetData>
  <sheetProtection sheet="1" objects="1" scenarios="1" formatCells="0" formatColumns="0" formatRows="0" insertColumns="0" insertRows="0" deleteColumns="0" deleteRows="0"/>
  <mergeCells count="1">
    <mergeCell ref="L14:M14"/>
  </mergeCells>
  <conditionalFormatting sqref="P14">
    <cfRule type="containsText" dxfId="91" priority="1" operator="containsText" text="&lt;&gt;">
      <formula>NOT(ISERROR(SEARCH("&lt;&gt;",P14)))</formula>
    </cfRule>
  </conditionalFormatting>
  <dataValidations disablePrompts="1" count="1">
    <dataValidation allowBlank="1" showInputMessage="1" showErrorMessage="1" promptTitle="Cover Sheet" prompt="Enter a date if necessary." sqref="L14:M14" xr:uid="{CC3B429C-606F-4F10-8016-3AC3604E06C3}"/>
  </dataValidations>
  <printOptions horizontalCentered="1"/>
  <pageMargins left="0.23622047244094491" right="0.23622047244094491" top="0.74803149606299213" bottom="0.74803149606299213" header="0.31496062992125984" footer="0.31496062992125984"/>
  <pageSetup scale="94" fitToHeight="0" orientation="portrait" r:id="rId1"/>
  <headerFooter alignWithMargins="0">
    <oddFooter>&amp;L&amp;10&amp;K02-049Visit our website at &amp;"-,Italic"www.AnchorBuilders.io&amp;R&amp;"-,Bold"&amp;10&amp;K02-049Anchor Builders&amp;"-,Regular"
12962 Main Street, Garden
Grove, CA 92840
CSLB#  1029392</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3314" r:id="rId4" name="btn-CoverImg">
              <controlPr defaultSize="0" print="0" autoFill="0" autoPict="0" macro="[0]!ImageInsert_Cover">
                <anchor moveWithCells="1">
                  <from>
                    <xdr:col>9</xdr:col>
                    <xdr:colOff>97971</xdr:colOff>
                    <xdr:row>0</xdr:row>
                    <xdr:rowOff>108857</xdr:rowOff>
                  </from>
                  <to>
                    <xdr:col>11</xdr:col>
                    <xdr:colOff>114300</xdr:colOff>
                    <xdr:row>1</xdr:row>
                    <xdr:rowOff>152400</xdr:rowOff>
                  </to>
                </anchor>
              </controlPr>
            </control>
          </mc:Choice>
        </mc:AlternateContent>
        <mc:AlternateContent xmlns:mc="http://schemas.openxmlformats.org/markup-compatibility/2006">
          <mc:Choice Requires="x14">
            <control shapeId="13315" r:id="rId5" name="Button 3">
              <controlPr defaultSize="0" print="0" autoFill="0" autoPict="0" macro="[0]!ImageClear_Cover">
                <anchor moveWithCells="1">
                  <from>
                    <xdr:col>11</xdr:col>
                    <xdr:colOff>261257</xdr:colOff>
                    <xdr:row>0</xdr:row>
                    <xdr:rowOff>108857</xdr:rowOff>
                  </from>
                  <to>
                    <xdr:col>13</xdr:col>
                    <xdr:colOff>97971</xdr:colOff>
                    <xdr:row>1</xdr:row>
                    <xdr:rowOff>152400</xdr:rowOff>
                  </to>
                </anchor>
              </controlPr>
            </control>
          </mc:Choice>
        </mc:AlternateContent>
        <mc:AlternateContent xmlns:mc="http://schemas.openxmlformats.org/markup-compatibility/2006">
          <mc:Choice Requires="x14">
            <control shapeId="13316" r:id="rId6" name="chk-CoverSheet">
              <controlPr defaultSize="0" print="0" autoFill="0" autoLine="0" autoPict="0" macro="[0]!View_CoverSheet">
                <anchor moveWithCells="1">
                  <from>
                    <xdr:col>14</xdr:col>
                    <xdr:colOff>59871</xdr:colOff>
                    <xdr:row>0</xdr:row>
                    <xdr:rowOff>108857</xdr:rowOff>
                  </from>
                  <to>
                    <xdr:col>16</xdr:col>
                    <xdr:colOff>32657</xdr:colOff>
                    <xdr:row>1</xdr:row>
                    <xdr:rowOff>174171</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8E4D1-4697-447C-94D4-67A6C7F693FA}">
  <sheetPr codeName="shtProposal"/>
  <dimension ref="B2:BC116"/>
  <sheetViews>
    <sheetView showGridLines="0" tabSelected="1" view="pageBreakPreview" zoomScale="85" zoomScaleNormal="100" zoomScaleSheetLayoutView="85" workbookViewId="0">
      <pane ySplit="2" topLeftCell="A3" activePane="bottomLeft" state="frozen"/>
      <selection activeCell="E29" sqref="E29"/>
      <selection pane="bottomLeft" activeCell="C29" sqref="C29:I29"/>
    </sheetView>
  </sheetViews>
  <sheetFormatPr defaultColWidth="9.3046875" defaultRowHeight="14.6" outlineLevelRow="1" outlineLevelCol="1" x14ac:dyDescent="0.4"/>
  <cols>
    <col min="1" max="1" width="3.53515625" style="26" customWidth="1"/>
    <col min="2" max="2" width="1.4609375" style="26" customWidth="1"/>
    <col min="3" max="3" width="3.53515625" style="26" customWidth="1"/>
    <col min="4" max="4" width="3.69140625" style="26" customWidth="1"/>
    <col min="5" max="5" width="11.53515625" style="26" customWidth="1"/>
    <col min="6" max="6" width="9.3046875" style="26"/>
    <col min="7" max="8" width="13.69140625" style="26" customWidth="1"/>
    <col min="9" max="9" width="7.4609375" style="26" customWidth="1"/>
    <col min="10" max="10" width="2.3046875" style="26" bestFit="1" customWidth="1"/>
    <col min="11" max="11" width="6.4609375" style="26" customWidth="1"/>
    <col min="12" max="12" width="3.53515625" style="26" customWidth="1"/>
    <col min="13" max="13" width="15.3046875" style="26" customWidth="1"/>
    <col min="14" max="14" width="10.3046875" style="26" hidden="1" customWidth="1" outlineLevel="1"/>
    <col min="15" max="15" width="2.4609375" style="26" customWidth="1" collapsed="1"/>
    <col min="16" max="16" width="10.69140625" style="26" customWidth="1"/>
    <col min="17" max="17" width="2.3046875" style="26" customWidth="1"/>
    <col min="18" max="18" width="9.3046875" style="26"/>
    <col min="19" max="19" width="11" style="26" customWidth="1"/>
    <col min="20" max="20" width="5.69140625" style="26" customWidth="1"/>
    <col min="21" max="21" width="1.4609375" style="26" customWidth="1"/>
    <col min="22" max="22" width="3.53515625" style="26" customWidth="1"/>
    <col min="23" max="16384" width="9.3046875" style="26"/>
  </cols>
  <sheetData>
    <row r="2" spans="3:26" x14ac:dyDescent="0.4">
      <c r="W2" s="93"/>
    </row>
    <row r="3" spans="3:26" ht="14.7" customHeight="1" x14ac:dyDescent="0.4">
      <c r="K3" s="122"/>
      <c r="L3" s="122"/>
      <c r="M3" s="122"/>
      <c r="N3" s="122"/>
      <c r="O3" s="122"/>
      <c r="P3" s="122"/>
      <c r="Q3" s="122"/>
      <c r="R3" s="122"/>
      <c r="S3" s="122"/>
      <c r="T3" s="122"/>
      <c r="U3" s="122"/>
      <c r="W3" s="116"/>
      <c r="X3" s="116"/>
      <c r="Y3" s="117"/>
    </row>
    <row r="4" spans="3:26" ht="14.7" customHeight="1" x14ac:dyDescent="0.4">
      <c r="K4" s="123"/>
      <c r="L4" s="123"/>
      <c r="M4" s="123"/>
      <c r="N4" s="124"/>
      <c r="O4" s="123"/>
      <c r="P4" s="123"/>
      <c r="Q4" s="125" t="s">
        <v>432</v>
      </c>
      <c r="R4" s="307" t="s">
        <v>580</v>
      </c>
      <c r="S4" s="307"/>
      <c r="T4" s="307"/>
      <c r="U4" s="126"/>
      <c r="V4" s="122"/>
      <c r="W4" s="226" t="str">
        <f>IF(cover_Date=proposal_Date,"Cover date = Proposal date","Cover date &lt;&gt; Proposal date")</f>
        <v>Cover date = Proposal date</v>
      </c>
      <c r="X4" s="127"/>
      <c r="Y4" s="128"/>
    </row>
    <row r="5" spans="3:26" ht="14.7" customHeight="1" x14ac:dyDescent="0.4">
      <c r="K5" s="123"/>
      <c r="L5" s="129"/>
      <c r="M5" s="129"/>
      <c r="N5" s="129"/>
      <c r="O5" s="129"/>
      <c r="P5" s="129"/>
      <c r="Q5" s="129"/>
      <c r="R5" s="129"/>
      <c r="S5" s="129"/>
      <c r="T5" s="129"/>
      <c r="U5" s="126"/>
      <c r="V5" s="122"/>
    </row>
    <row r="6" spans="3:26" ht="14.7" customHeight="1" x14ac:dyDescent="0.4">
      <c r="K6" s="123"/>
      <c r="L6" s="129"/>
      <c r="M6" s="129"/>
      <c r="N6" s="129"/>
      <c r="O6" s="129"/>
      <c r="P6" s="129"/>
      <c r="Q6" s="129"/>
      <c r="R6" s="129"/>
      <c r="S6" s="129"/>
      <c r="T6" s="129"/>
      <c r="U6" s="126"/>
      <c r="V6" s="122"/>
      <c r="W6" s="224"/>
    </row>
    <row r="7" spans="3:26" ht="8.6999999999999993" customHeight="1" x14ac:dyDescent="0.4">
      <c r="K7" s="123"/>
      <c r="L7" s="129"/>
      <c r="M7" s="129"/>
      <c r="N7" s="129"/>
      <c r="O7" s="129"/>
      <c r="P7" s="129"/>
      <c r="Q7" s="129"/>
      <c r="R7" s="129"/>
      <c r="S7" s="129"/>
      <c r="T7" s="129"/>
      <c r="U7" s="126"/>
      <c r="W7" s="130"/>
      <c r="X7" s="131"/>
    </row>
    <row r="8" spans="3:26" ht="29.7" customHeight="1" x14ac:dyDescent="0.4">
      <c r="K8" s="123"/>
      <c r="L8" s="129"/>
      <c r="M8" s="129"/>
      <c r="N8" s="129"/>
      <c r="O8" s="129"/>
      <c r="P8" s="129"/>
      <c r="Q8" s="129"/>
      <c r="R8" s="129"/>
      <c r="S8" s="129"/>
      <c r="T8" s="129"/>
      <c r="U8" s="126"/>
      <c r="W8" s="93"/>
    </row>
    <row r="9" spans="3:26" ht="17.25" customHeight="1" x14ac:dyDescent="0.4">
      <c r="C9" s="456" t="s">
        <v>118</v>
      </c>
      <c r="D9" s="329"/>
      <c r="E9" s="329"/>
      <c r="F9" s="329"/>
      <c r="G9" s="329"/>
      <c r="H9" s="329"/>
      <c r="I9" s="329"/>
      <c r="J9" s="329"/>
      <c r="K9" s="123"/>
      <c r="L9" s="129"/>
      <c r="M9" s="129"/>
      <c r="N9" s="129"/>
      <c r="O9" s="129"/>
      <c r="P9" s="129"/>
      <c r="Q9" s="129"/>
      <c r="R9" s="129"/>
      <c r="S9" s="129"/>
      <c r="T9" s="129"/>
      <c r="U9" s="126"/>
      <c r="W9" s="224"/>
    </row>
    <row r="10" spans="3:26" ht="14.7" customHeight="1" x14ac:dyDescent="0.4">
      <c r="C10" s="453" t="s">
        <v>16</v>
      </c>
      <c r="D10" s="453"/>
      <c r="E10" s="454"/>
      <c r="F10" s="457" t="str">
        <f>input_ClientFullname</f>
        <v>Nikki Vu</v>
      </c>
      <c r="G10" s="458"/>
      <c r="H10" s="458"/>
      <c r="I10" s="458"/>
      <c r="J10" s="459"/>
      <c r="K10" s="123"/>
      <c r="L10" s="129"/>
      <c r="M10" s="129"/>
      <c r="N10" s="129"/>
      <c r="O10" s="129"/>
      <c r="P10" s="129"/>
      <c r="Q10" s="129"/>
      <c r="R10" s="129"/>
      <c r="S10" s="129"/>
      <c r="T10" s="129"/>
      <c r="U10" s="126"/>
      <c r="V10" s="132"/>
      <c r="W10" s="312"/>
      <c r="X10" s="312"/>
      <c r="Y10" s="312"/>
      <c r="Z10" s="312"/>
    </row>
    <row r="11" spans="3:26" ht="14.7" customHeight="1" x14ac:dyDescent="0.4">
      <c r="C11" s="453" t="s">
        <v>18</v>
      </c>
      <c r="D11" s="453"/>
      <c r="E11" s="454"/>
      <c r="F11" s="460" t="str">
        <f>input_ProjectAddress</f>
        <v>17231 San Ricardo Cir</v>
      </c>
      <c r="G11" s="461"/>
      <c r="H11" s="461"/>
      <c r="I11" s="461"/>
      <c r="J11" s="462"/>
      <c r="K11" s="123"/>
      <c r="L11" s="129"/>
      <c r="M11" s="129"/>
      <c r="N11" s="129"/>
      <c r="O11" s="129"/>
      <c r="P11" s="129"/>
      <c r="Q11" s="129"/>
      <c r="R11" s="129"/>
      <c r="S11" s="129"/>
      <c r="T11" s="129"/>
      <c r="U11" s="126"/>
      <c r="V11" s="132"/>
      <c r="W11" s="225"/>
      <c r="X11" s="1"/>
      <c r="Y11" s="1"/>
      <c r="Z11" s="1"/>
    </row>
    <row r="12" spans="3:26" ht="14.7" customHeight="1" x14ac:dyDescent="0.4">
      <c r="C12" s="133" t="s">
        <v>20</v>
      </c>
      <c r="D12" s="134"/>
      <c r="E12" s="135"/>
      <c r="F12" s="460" t="str">
        <f>input_CityStateZip</f>
        <v>Fountain Valley, CA 92708</v>
      </c>
      <c r="G12" s="461"/>
      <c r="H12" s="461"/>
      <c r="I12" s="461"/>
      <c r="J12" s="462"/>
      <c r="K12" s="123"/>
      <c r="L12" s="129"/>
      <c r="M12" s="129"/>
      <c r="N12" s="129"/>
      <c r="O12" s="129"/>
      <c r="P12" s="129"/>
      <c r="Q12" s="129"/>
      <c r="R12" s="129"/>
      <c r="S12" s="129"/>
      <c r="T12" s="129"/>
      <c r="U12" s="126"/>
      <c r="V12" s="132"/>
    </row>
    <row r="13" spans="3:26" ht="14.7" customHeight="1" x14ac:dyDescent="0.4">
      <c r="C13" s="454" t="s">
        <v>17</v>
      </c>
      <c r="D13" s="455"/>
      <c r="E13" s="455"/>
      <c r="F13" s="460" t="str">
        <f>input_Phone</f>
        <v>714-623-4118</v>
      </c>
      <c r="G13" s="461"/>
      <c r="H13" s="461"/>
      <c r="I13" s="461"/>
      <c r="J13" s="462"/>
      <c r="K13" s="123"/>
      <c r="L13" s="129"/>
      <c r="M13" s="129"/>
      <c r="N13" s="129"/>
      <c r="O13" s="129"/>
      <c r="P13" s="129"/>
      <c r="Q13" s="129"/>
      <c r="R13" s="129"/>
      <c r="S13" s="129"/>
      <c r="T13" s="129"/>
      <c r="U13" s="126"/>
      <c r="V13" s="132"/>
    </row>
    <row r="14" spans="3:26" ht="14.7" customHeight="1" x14ac:dyDescent="0.4">
      <c r="C14" s="454" t="s">
        <v>19</v>
      </c>
      <c r="D14" s="455"/>
      <c r="E14" s="455"/>
      <c r="F14" s="450" t="str">
        <f>input_Email</f>
        <v>Nikkiloanvu@gmail.com</v>
      </c>
      <c r="G14" s="451"/>
      <c r="H14" s="451"/>
      <c r="I14" s="451"/>
      <c r="J14" s="452"/>
      <c r="K14" s="123"/>
      <c r="L14" s="129"/>
      <c r="M14" s="129"/>
      <c r="N14" s="129"/>
      <c r="O14" s="129"/>
      <c r="P14" s="129"/>
      <c r="Q14" s="129"/>
      <c r="R14" s="129"/>
      <c r="S14" s="129"/>
      <c r="T14" s="129"/>
      <c r="U14" s="126"/>
      <c r="V14" s="132"/>
    </row>
    <row r="15" spans="3:26" ht="14.7" customHeight="1" x14ac:dyDescent="0.4">
      <c r="K15" s="136"/>
      <c r="L15" s="136"/>
      <c r="M15" s="136"/>
      <c r="N15" s="136"/>
      <c r="O15" s="136"/>
      <c r="P15" s="136"/>
      <c r="Q15" s="136"/>
      <c r="R15" s="136"/>
      <c r="S15" s="136"/>
      <c r="T15" s="136"/>
      <c r="U15" s="137"/>
      <c r="W15" s="138"/>
      <c r="X15" s="139"/>
    </row>
    <row r="16" spans="3:26" ht="17.25" customHeight="1" x14ac:dyDescent="0.4">
      <c r="C16" s="439" t="s">
        <v>21</v>
      </c>
      <c r="D16" s="440"/>
      <c r="E16" s="440"/>
      <c r="F16" s="440"/>
      <c r="G16" s="440"/>
      <c r="H16" s="440"/>
      <c r="I16" s="440"/>
      <c r="J16" s="440"/>
      <c r="K16" s="440"/>
      <c r="L16" s="440"/>
      <c r="M16" s="440"/>
      <c r="N16" s="440"/>
      <c r="O16" s="440"/>
      <c r="P16" s="440"/>
      <c r="Q16" s="440"/>
      <c r="R16" s="440"/>
      <c r="S16" s="440"/>
      <c r="T16" s="441"/>
      <c r="U16" s="140"/>
      <c r="W16" s="138"/>
      <c r="X16" s="139"/>
    </row>
    <row r="17" spans="3:21" ht="17.25" customHeight="1" x14ac:dyDescent="0.4">
      <c r="C17" s="442" t="s">
        <v>117</v>
      </c>
      <c r="D17" s="332"/>
      <c r="E17" s="332"/>
      <c r="F17" s="332"/>
      <c r="G17" s="332"/>
      <c r="H17" s="332"/>
      <c r="I17" s="332"/>
      <c r="J17" s="332"/>
      <c r="K17" s="332"/>
      <c r="L17" s="332"/>
      <c r="M17" s="332"/>
      <c r="N17" s="332"/>
      <c r="O17" s="332"/>
      <c r="P17" s="332"/>
      <c r="Q17" s="332"/>
      <c r="R17" s="332"/>
      <c r="S17" s="332"/>
      <c r="T17" s="443"/>
      <c r="U17" s="141"/>
    </row>
    <row r="18" spans="3:21" ht="28.5" customHeight="1" x14ac:dyDescent="0.4">
      <c r="C18" s="447" t="str">
        <f>"BED/ BATH: " &amp; input_ADUbeds &amp; " Bedroom(s) / " &amp; input_ADUbaths &amp; " Bathroom(s)"</f>
        <v>BED/ BATH: 2 Bedroom(s) / 2 Bathroom(s)</v>
      </c>
      <c r="D18" s="448"/>
      <c r="E18" s="448"/>
      <c r="F18" s="448"/>
      <c r="G18" s="449"/>
      <c r="H18" s="444" t="s">
        <v>178</v>
      </c>
      <c r="I18" s="445"/>
      <c r="J18" s="142" t="s">
        <v>179</v>
      </c>
      <c r="K18" s="446">
        <f>input_ADUliving</f>
        <v>800</v>
      </c>
      <c r="L18" s="446"/>
      <c r="M18" s="143" t="s">
        <v>180</v>
      </c>
      <c r="N18" s="144"/>
      <c r="O18" s="314" t="s">
        <v>177</v>
      </c>
      <c r="P18" s="314"/>
      <c r="Q18" s="314"/>
      <c r="R18" s="315" t="str">
        <f>input_ADUtype</f>
        <v>Detached (1 Story)</v>
      </c>
      <c r="S18" s="315"/>
      <c r="T18" s="316"/>
      <c r="U18" s="145"/>
    </row>
    <row r="19" spans="3:21" ht="7.2" customHeight="1" x14ac:dyDescent="0.4">
      <c r="C19" s="146"/>
      <c r="D19" s="147"/>
      <c r="E19" s="147"/>
      <c r="F19" s="147"/>
      <c r="G19" s="147"/>
      <c r="H19" s="147"/>
      <c r="I19" s="147"/>
      <c r="J19" s="148"/>
      <c r="K19" s="147"/>
      <c r="L19" s="147"/>
      <c r="M19" s="147"/>
      <c r="N19" s="147"/>
      <c r="O19" s="147"/>
      <c r="P19" s="147"/>
      <c r="Q19" s="147"/>
      <c r="R19" s="147"/>
      <c r="S19" s="147"/>
      <c r="T19" s="148"/>
      <c r="U19" s="149"/>
    </row>
    <row r="20" spans="3:21" x14ac:dyDescent="0.4">
      <c r="C20" s="435" t="s">
        <v>116</v>
      </c>
      <c r="D20" s="436"/>
      <c r="E20" s="436"/>
      <c r="F20" s="436"/>
      <c r="G20" s="436"/>
      <c r="H20" s="436"/>
      <c r="I20" s="436"/>
      <c r="J20" s="150"/>
      <c r="K20" s="429" t="str">
        <f>"•   HVAC- " &amp; input_HVAC</f>
        <v>•   HVAC- Central AC</v>
      </c>
      <c r="L20" s="429"/>
      <c r="M20" s="429"/>
      <c r="N20" s="429"/>
      <c r="O20" s="429"/>
      <c r="P20" s="429"/>
      <c r="Q20" s="429"/>
      <c r="R20" s="429"/>
      <c r="S20" s="429"/>
      <c r="T20" s="430"/>
      <c r="U20" s="151"/>
    </row>
    <row r="21" spans="3:21" ht="14.7" customHeight="1" x14ac:dyDescent="0.4">
      <c r="C21" s="437" t="s">
        <v>115</v>
      </c>
      <c r="D21" s="438"/>
      <c r="E21" s="438"/>
      <c r="F21" s="438"/>
      <c r="G21" s="438"/>
      <c r="H21" s="438"/>
      <c r="I21" s="438"/>
      <c r="J21" s="152"/>
      <c r="K21" s="429" t="str">
        <f>"•   Electrical - " &amp; input_ElectricMeter &amp; " electrical panel"</f>
        <v>•   Electrical - Separate electrical panel</v>
      </c>
      <c r="L21" s="429"/>
      <c r="M21" s="429"/>
      <c r="N21" s="429"/>
      <c r="O21" s="429"/>
      <c r="P21" s="429"/>
      <c r="Q21" s="429"/>
      <c r="R21" s="429"/>
      <c r="S21" s="429"/>
      <c r="T21" s="430"/>
      <c r="U21" s="151"/>
    </row>
    <row r="22" spans="3:21" x14ac:dyDescent="0.4">
      <c r="C22" s="437"/>
      <c r="D22" s="438"/>
      <c r="E22" s="438"/>
      <c r="F22" s="438"/>
      <c r="G22" s="438"/>
      <c r="H22" s="438"/>
      <c r="I22" s="438"/>
      <c r="J22" s="152"/>
      <c r="K22" s="429" t="str">
        <f>"•   Gas &amp; Water- " &amp; input_GasMeter &amp; " gas &amp; " &amp; input_WaterMeter &amp; " water meter setup"</f>
        <v>•   Gas &amp; Water- Shared gas &amp; Shared water meter setup</v>
      </c>
      <c r="L22" s="429"/>
      <c r="M22" s="429"/>
      <c r="N22" s="429"/>
      <c r="O22" s="429"/>
      <c r="P22" s="429"/>
      <c r="Q22" s="429"/>
      <c r="R22" s="429"/>
      <c r="S22" s="429"/>
      <c r="T22" s="430"/>
      <c r="U22" s="151"/>
    </row>
    <row r="23" spans="3:21" x14ac:dyDescent="0.4">
      <c r="C23" s="427" t="s">
        <v>114</v>
      </c>
      <c r="D23" s="428"/>
      <c r="E23" s="428"/>
      <c r="F23" s="428"/>
      <c r="G23" s="428"/>
      <c r="H23" s="428"/>
      <c r="I23" s="428"/>
      <c r="J23" s="152"/>
      <c r="K23" s="429" t="str">
        <f>"•   Sewer Connection- " &amp; input_SewerConnect</f>
        <v>•   Sewer Connection- Existing Lateral</v>
      </c>
      <c r="L23" s="429"/>
      <c r="M23" s="429"/>
      <c r="N23" s="429"/>
      <c r="O23" s="429"/>
      <c r="P23" s="429"/>
      <c r="Q23" s="429"/>
      <c r="R23" s="429"/>
      <c r="S23" s="429"/>
      <c r="T23" s="430"/>
      <c r="U23" s="151"/>
    </row>
    <row r="24" spans="3:21" x14ac:dyDescent="0.4">
      <c r="C24" s="427" t="s">
        <v>113</v>
      </c>
      <c r="D24" s="428"/>
      <c r="E24" s="428"/>
      <c r="F24" s="428"/>
      <c r="G24" s="428"/>
      <c r="H24" s="428"/>
      <c r="I24" s="428"/>
      <c r="J24" s="152"/>
      <c r="K24" s="429"/>
      <c r="L24" s="429"/>
      <c r="M24" s="429"/>
      <c r="N24" s="429"/>
      <c r="O24" s="429"/>
      <c r="P24" s="429"/>
      <c r="Q24" s="429"/>
      <c r="R24" s="429"/>
      <c r="S24" s="429"/>
      <c r="T24" s="430"/>
      <c r="U24" s="151"/>
    </row>
    <row r="25" spans="3:21" x14ac:dyDescent="0.4">
      <c r="C25" s="427"/>
      <c r="D25" s="428"/>
      <c r="E25" s="428"/>
      <c r="F25" s="428"/>
      <c r="G25" s="428"/>
      <c r="H25" s="428"/>
      <c r="I25" s="428"/>
      <c r="J25" s="152"/>
      <c r="K25" s="429"/>
      <c r="L25" s="429"/>
      <c r="M25" s="429"/>
      <c r="N25" s="429"/>
      <c r="O25" s="429"/>
      <c r="P25" s="429"/>
      <c r="Q25" s="429"/>
      <c r="R25" s="429"/>
      <c r="S25" s="429"/>
      <c r="T25" s="430"/>
      <c r="U25" s="151"/>
    </row>
    <row r="26" spans="3:21" x14ac:dyDescent="0.4">
      <c r="C26" s="293"/>
      <c r="D26" s="294"/>
      <c r="E26" s="294"/>
      <c r="F26" s="294"/>
      <c r="G26" s="294"/>
      <c r="H26" s="294"/>
      <c r="I26" s="294"/>
      <c r="J26" s="152"/>
      <c r="K26" s="153"/>
      <c r="L26" s="153"/>
      <c r="M26" s="153"/>
      <c r="N26" s="153"/>
      <c r="O26" s="153"/>
      <c r="P26" s="153"/>
      <c r="Q26" s="153"/>
      <c r="R26" s="153"/>
      <c r="S26" s="153"/>
      <c r="T26" s="155"/>
      <c r="U26" s="151"/>
    </row>
    <row r="27" spans="3:21" x14ac:dyDescent="0.4">
      <c r="C27" s="293"/>
      <c r="D27" s="294"/>
      <c r="E27" s="294"/>
      <c r="F27" s="294"/>
      <c r="G27" s="294"/>
      <c r="H27" s="294"/>
      <c r="I27" s="294"/>
      <c r="J27" s="152"/>
      <c r="K27" s="153"/>
      <c r="L27" s="153"/>
      <c r="M27" s="153"/>
      <c r="N27" s="153"/>
      <c r="O27" s="153"/>
      <c r="P27" s="153"/>
      <c r="Q27" s="153"/>
      <c r="R27" s="153"/>
      <c r="S27" s="153"/>
      <c r="T27" s="155"/>
      <c r="U27" s="151"/>
    </row>
    <row r="28" spans="3:21" x14ac:dyDescent="0.4">
      <c r="C28" s="293"/>
      <c r="D28" s="294"/>
      <c r="E28" s="294"/>
      <c r="F28" s="294"/>
      <c r="G28" s="294"/>
      <c r="H28" s="294"/>
      <c r="I28" s="294"/>
      <c r="J28" s="152"/>
      <c r="K28" s="153"/>
      <c r="L28" s="153"/>
      <c r="M28" s="153"/>
      <c r="N28" s="153"/>
      <c r="O28" s="153"/>
      <c r="P28" s="153"/>
      <c r="Q28" s="153"/>
      <c r="R28" s="153"/>
      <c r="S28" s="153"/>
      <c r="T28" s="155"/>
      <c r="U28" s="151"/>
    </row>
    <row r="29" spans="3:21" x14ac:dyDescent="0.4">
      <c r="C29" s="427"/>
      <c r="D29" s="428"/>
      <c r="E29" s="428"/>
      <c r="F29" s="428"/>
      <c r="G29" s="428"/>
      <c r="H29" s="428"/>
      <c r="I29" s="428"/>
      <c r="J29" s="152"/>
      <c r="K29" s="429"/>
      <c r="L29" s="429"/>
      <c r="M29" s="429"/>
      <c r="N29" s="429"/>
      <c r="O29" s="429"/>
      <c r="P29" s="429"/>
      <c r="Q29" s="429"/>
      <c r="R29" s="429"/>
      <c r="S29" s="429"/>
      <c r="T29" s="430"/>
      <c r="U29" s="151"/>
    </row>
    <row r="30" spans="3:21" x14ac:dyDescent="0.4">
      <c r="C30" s="427"/>
      <c r="D30" s="428"/>
      <c r="E30" s="428"/>
      <c r="F30" s="428"/>
      <c r="G30" s="428"/>
      <c r="H30" s="428"/>
      <c r="I30" s="428"/>
      <c r="J30" s="152"/>
      <c r="K30" s="429"/>
      <c r="L30" s="429"/>
      <c r="M30" s="429"/>
      <c r="N30" s="429"/>
      <c r="O30" s="429"/>
      <c r="P30" s="429"/>
      <c r="Q30" s="429"/>
      <c r="R30" s="429"/>
      <c r="S30" s="429"/>
      <c r="T30" s="430"/>
      <c r="U30" s="151"/>
    </row>
    <row r="31" spans="3:21" x14ac:dyDescent="0.4">
      <c r="C31" s="427"/>
      <c r="D31" s="428"/>
      <c r="E31" s="428"/>
      <c r="F31" s="428"/>
      <c r="G31" s="428"/>
      <c r="H31" s="428"/>
      <c r="I31" s="428"/>
      <c r="J31" s="152"/>
      <c r="K31" s="429"/>
      <c r="L31" s="429"/>
      <c r="M31" s="429"/>
      <c r="N31" s="429"/>
      <c r="O31" s="429"/>
      <c r="P31" s="429"/>
      <c r="Q31" s="429"/>
      <c r="R31" s="429"/>
      <c r="S31" s="429"/>
      <c r="T31" s="430"/>
      <c r="U31" s="151"/>
    </row>
    <row r="32" spans="3:21" ht="16.5" customHeight="1" x14ac:dyDescent="0.4">
      <c r="C32" s="431"/>
      <c r="D32" s="432"/>
      <c r="E32" s="432"/>
      <c r="F32" s="432"/>
      <c r="G32" s="432"/>
      <c r="H32" s="432"/>
      <c r="I32" s="432"/>
      <c r="J32" s="156"/>
      <c r="K32" s="433"/>
      <c r="L32" s="433"/>
      <c r="M32" s="433"/>
      <c r="N32" s="433"/>
      <c r="O32" s="433"/>
      <c r="P32" s="433"/>
      <c r="Q32" s="433"/>
      <c r="R32" s="433"/>
      <c r="S32" s="433"/>
      <c r="T32" s="434"/>
      <c r="U32" s="151"/>
    </row>
    <row r="33" spans="3:23" ht="17.25" customHeight="1" x14ac:dyDescent="0.4">
      <c r="C33" s="157" t="s">
        <v>23</v>
      </c>
      <c r="D33" s="154"/>
      <c r="E33" s="154"/>
      <c r="F33" s="154"/>
      <c r="G33" s="154"/>
      <c r="H33" s="154"/>
      <c r="I33" s="154"/>
      <c r="J33" s="154"/>
      <c r="K33" s="154"/>
      <c r="L33" s="154"/>
      <c r="M33" s="154"/>
      <c r="N33" s="154"/>
      <c r="O33" s="154"/>
      <c r="P33" s="154"/>
      <c r="Q33" s="154"/>
      <c r="R33" s="154"/>
      <c r="S33" s="154"/>
      <c r="T33" s="158"/>
    </row>
    <row r="34" spans="3:23" ht="17.25" hidden="1" customHeight="1" x14ac:dyDescent="0.4">
      <c r="C34" s="159" t="s">
        <v>22</v>
      </c>
      <c r="D34" s="154" t="s">
        <v>24</v>
      </c>
      <c r="E34" s="154"/>
      <c r="F34" s="154"/>
      <c r="G34" s="154"/>
      <c r="H34" s="154"/>
      <c r="I34" s="154"/>
      <c r="J34" s="154"/>
      <c r="K34" s="154"/>
      <c r="L34" s="154"/>
      <c r="M34" s="154"/>
      <c r="N34" s="154"/>
      <c r="O34" s="154"/>
      <c r="P34" s="154"/>
      <c r="Q34" s="154"/>
      <c r="R34" s="154"/>
      <c r="S34" s="154"/>
      <c r="T34" s="158"/>
    </row>
    <row r="35" spans="3:23" ht="17.25" hidden="1" customHeight="1" x14ac:dyDescent="0.4">
      <c r="C35" s="160"/>
      <c r="D35" s="161" t="s">
        <v>22</v>
      </c>
      <c r="E35" s="154" t="s">
        <v>25</v>
      </c>
      <c r="F35" s="154"/>
      <c r="G35" s="154"/>
      <c r="H35" s="154"/>
      <c r="I35" s="154"/>
      <c r="J35" s="154"/>
      <c r="K35" s="154"/>
      <c r="L35" s="154"/>
      <c r="M35" s="154"/>
      <c r="N35" s="154"/>
      <c r="O35" s="154"/>
      <c r="P35" s="154"/>
      <c r="Q35" s="154"/>
      <c r="R35" s="154"/>
      <c r="S35" s="154"/>
      <c r="T35" s="158"/>
    </row>
    <row r="36" spans="3:23" ht="17.25" hidden="1" customHeight="1" x14ac:dyDescent="0.4">
      <c r="C36" s="160"/>
      <c r="D36" s="161" t="s">
        <v>22</v>
      </c>
      <c r="E36" s="154" t="s">
        <v>112</v>
      </c>
      <c r="F36" s="154"/>
      <c r="G36" s="154"/>
      <c r="H36" s="154"/>
      <c r="I36" s="154"/>
      <c r="J36" s="154"/>
      <c r="K36" s="154"/>
      <c r="L36" s="154"/>
      <c r="M36" s="154"/>
      <c r="N36" s="154"/>
      <c r="O36" s="154"/>
      <c r="P36" s="154"/>
      <c r="Q36" s="154"/>
      <c r="R36" s="154"/>
      <c r="S36" s="154"/>
      <c r="T36" s="158"/>
    </row>
    <row r="37" spans="3:23" ht="17.149999999999999" customHeight="1" x14ac:dyDescent="0.4">
      <c r="C37" s="162" t="s">
        <v>22</v>
      </c>
      <c r="D37" s="163" t="s">
        <v>111</v>
      </c>
      <c r="E37" s="163"/>
      <c r="F37" s="163"/>
      <c r="G37" s="163"/>
      <c r="H37" s="163"/>
      <c r="I37" s="163"/>
      <c r="J37" s="163"/>
      <c r="K37" s="163"/>
      <c r="L37" s="163"/>
      <c r="M37" s="163"/>
      <c r="N37" s="163"/>
      <c r="O37" s="163"/>
      <c r="P37" s="163"/>
      <c r="Q37" s="163"/>
      <c r="R37" s="163"/>
      <c r="S37" s="163"/>
      <c r="T37" s="164"/>
    </row>
    <row r="38" spans="3:23" ht="10.199999999999999" customHeight="1" x14ac:dyDescent="0.4"/>
    <row r="39" spans="3:23" ht="27" customHeight="1" x14ac:dyDescent="0.4">
      <c r="C39" s="397" t="s">
        <v>26</v>
      </c>
      <c r="D39" s="398"/>
      <c r="E39" s="398"/>
      <c r="F39" s="398"/>
      <c r="G39" s="398"/>
      <c r="H39" s="398"/>
      <c r="I39" s="398"/>
      <c r="J39" s="398"/>
      <c r="K39" s="398"/>
      <c r="L39" s="398"/>
      <c r="M39" s="399"/>
      <c r="N39" s="165"/>
      <c r="P39" s="308" t="s">
        <v>433</v>
      </c>
      <c r="Q39" s="308"/>
      <c r="R39" s="308"/>
      <c r="S39" s="308"/>
      <c r="T39" s="308"/>
    </row>
    <row r="40" spans="3:23" ht="17.25" customHeight="1" x14ac:dyDescent="0.65">
      <c r="C40" s="409" t="s">
        <v>79</v>
      </c>
      <c r="D40" s="410"/>
      <c r="E40" s="410"/>
      <c r="F40" s="411" t="s">
        <v>71</v>
      </c>
      <c r="G40" s="411"/>
      <c r="H40" s="411"/>
      <c r="I40" s="411"/>
      <c r="J40" s="411"/>
      <c r="K40" s="411"/>
      <c r="L40" s="411"/>
      <c r="M40" s="166" t="s">
        <v>15</v>
      </c>
      <c r="N40" s="167"/>
      <c r="P40" s="168"/>
      <c r="Q40" s="168"/>
      <c r="R40" s="168"/>
      <c r="S40" s="168"/>
      <c r="T40" s="168"/>
      <c r="V40" s="169"/>
    </row>
    <row r="41" spans="3:23" ht="14.7" customHeight="1" x14ac:dyDescent="0.4">
      <c r="C41" s="412" t="s">
        <v>110</v>
      </c>
      <c r="D41" s="413"/>
      <c r="E41" s="414"/>
      <c r="F41" s="421" t="s">
        <v>109</v>
      </c>
      <c r="G41" s="422"/>
      <c r="H41" s="422"/>
      <c r="I41" s="422"/>
      <c r="J41" s="422"/>
      <c r="K41" s="422"/>
      <c r="L41" s="422"/>
      <c r="M41" s="23">
        <v>6500</v>
      </c>
      <c r="N41" s="24"/>
      <c r="P41" s="168"/>
      <c r="Q41" s="168"/>
      <c r="R41" s="168"/>
      <c r="S41" s="168"/>
      <c r="T41" s="168"/>
      <c r="W41" s="93"/>
    </row>
    <row r="42" spans="3:23" ht="14.7" customHeight="1" x14ac:dyDescent="0.4">
      <c r="C42" s="415"/>
      <c r="D42" s="416"/>
      <c r="E42" s="417"/>
      <c r="F42" s="423" t="s">
        <v>108</v>
      </c>
      <c r="G42" s="424"/>
      <c r="H42" s="424"/>
      <c r="I42" s="424"/>
      <c r="J42" s="424"/>
      <c r="K42" s="424"/>
      <c r="L42" s="424"/>
      <c r="M42" s="25" t="s">
        <v>98</v>
      </c>
      <c r="N42" s="24"/>
      <c r="P42" s="168"/>
      <c r="Q42" s="168"/>
      <c r="R42" s="168"/>
      <c r="S42" s="168"/>
      <c r="T42" s="168"/>
      <c r="W42" s="93"/>
    </row>
    <row r="43" spans="3:23" ht="14.7" customHeight="1" x14ac:dyDescent="0.4">
      <c r="C43" s="415"/>
      <c r="D43" s="416"/>
      <c r="E43" s="417"/>
      <c r="F43" s="423" t="s">
        <v>107</v>
      </c>
      <c r="G43" s="424"/>
      <c r="H43" s="424"/>
      <c r="I43" s="424"/>
      <c r="J43" s="424"/>
      <c r="K43" s="424"/>
      <c r="L43" s="424"/>
      <c r="M43" s="25" t="s">
        <v>98</v>
      </c>
      <c r="N43" s="24"/>
      <c r="P43" s="168"/>
      <c r="Q43" s="168"/>
      <c r="R43" s="168"/>
      <c r="S43" s="168"/>
      <c r="T43" s="168"/>
      <c r="W43" s="93"/>
    </row>
    <row r="44" spans="3:23" ht="14.7" customHeight="1" x14ac:dyDescent="0.4">
      <c r="C44" s="415"/>
      <c r="D44" s="416"/>
      <c r="E44" s="417"/>
      <c r="F44" s="423" t="s">
        <v>106</v>
      </c>
      <c r="G44" s="424"/>
      <c r="H44" s="424"/>
      <c r="I44" s="424"/>
      <c r="J44" s="424"/>
      <c r="K44" s="424"/>
      <c r="L44" s="424"/>
      <c r="M44" s="25" t="s">
        <v>98</v>
      </c>
      <c r="N44" s="24"/>
      <c r="P44" s="168"/>
      <c r="Q44" s="168"/>
      <c r="R44" s="168"/>
      <c r="S44" s="168"/>
      <c r="T44" s="168"/>
    </row>
    <row r="45" spans="3:23" ht="14.7" customHeight="1" x14ac:dyDescent="0.4">
      <c r="C45" s="415"/>
      <c r="D45" s="416"/>
      <c r="E45" s="417"/>
      <c r="F45" s="423"/>
      <c r="G45" s="424"/>
      <c r="H45" s="424"/>
      <c r="I45" s="424"/>
      <c r="J45" s="424"/>
      <c r="K45" s="424"/>
      <c r="L45" s="424"/>
      <c r="M45" s="25" t="s">
        <v>98</v>
      </c>
      <c r="N45" s="24"/>
      <c r="P45" s="168"/>
      <c r="Q45" s="168"/>
      <c r="R45" s="168"/>
      <c r="S45" s="168"/>
      <c r="T45" s="168"/>
    </row>
    <row r="46" spans="3:23" ht="14.7" customHeight="1" x14ac:dyDescent="0.4">
      <c r="C46" s="415"/>
      <c r="D46" s="416"/>
      <c r="E46" s="417"/>
      <c r="F46" s="421"/>
      <c r="G46" s="422"/>
      <c r="H46" s="422"/>
      <c r="I46" s="422"/>
      <c r="J46" s="422"/>
      <c r="K46" s="422"/>
      <c r="L46" s="422"/>
      <c r="M46" s="23"/>
      <c r="N46" s="24"/>
      <c r="P46" s="168"/>
      <c r="Q46" s="168"/>
      <c r="R46" s="168"/>
      <c r="S46" s="168"/>
      <c r="T46" s="168"/>
    </row>
    <row r="47" spans="3:23" ht="14.7" customHeight="1" x14ac:dyDescent="0.4">
      <c r="C47" s="415"/>
      <c r="D47" s="416"/>
      <c r="E47" s="417"/>
      <c r="F47" s="421"/>
      <c r="G47" s="422"/>
      <c r="H47" s="422"/>
      <c r="I47" s="422"/>
      <c r="J47" s="422"/>
      <c r="K47" s="422"/>
      <c r="L47" s="422"/>
      <c r="M47" s="23"/>
      <c r="N47" s="24"/>
      <c r="P47" s="168"/>
      <c r="Q47" s="168"/>
      <c r="R47" s="168"/>
      <c r="S47" s="168"/>
      <c r="T47" s="168"/>
    </row>
    <row r="48" spans="3:23" ht="14.7" customHeight="1" x14ac:dyDescent="0.4">
      <c r="C48" s="415"/>
      <c r="D48" s="416"/>
      <c r="E48" s="417"/>
      <c r="F48" s="421"/>
      <c r="G48" s="422"/>
      <c r="H48" s="422"/>
      <c r="I48" s="422"/>
      <c r="J48" s="422"/>
      <c r="K48" s="422"/>
      <c r="L48" s="422"/>
      <c r="M48" s="23"/>
      <c r="N48" s="24"/>
      <c r="P48" s="168"/>
      <c r="Q48" s="168"/>
      <c r="R48" s="168"/>
      <c r="S48" s="168"/>
      <c r="T48" s="168"/>
    </row>
    <row r="49" spans="3:24" ht="17.25" customHeight="1" x14ac:dyDescent="0.4">
      <c r="C49" s="418"/>
      <c r="D49" s="419"/>
      <c r="E49" s="420"/>
      <c r="F49" s="425" t="s">
        <v>105</v>
      </c>
      <c r="G49" s="425"/>
      <c r="H49" s="425"/>
      <c r="I49" s="425"/>
      <c r="J49" s="425"/>
      <c r="K49" s="425"/>
      <c r="L49" s="426"/>
      <c r="M49" s="170">
        <f>SUM(M41:M48)</f>
        <v>6500</v>
      </c>
      <c r="N49" s="24"/>
      <c r="P49" s="168"/>
      <c r="Q49" s="168"/>
      <c r="R49" s="168"/>
      <c r="S49" s="168"/>
      <c r="T49" s="168"/>
    </row>
    <row r="50" spans="3:24" ht="8.6999999999999993" customHeight="1" x14ac:dyDescent="0.4">
      <c r="C50" s="171"/>
      <c r="M50" s="172"/>
      <c r="N50" s="24"/>
      <c r="P50" s="168"/>
      <c r="Q50" s="168"/>
      <c r="R50" s="168"/>
      <c r="S50" s="168"/>
      <c r="T50" s="168"/>
    </row>
    <row r="51" spans="3:24" ht="14.7" customHeight="1" x14ac:dyDescent="0.4">
      <c r="C51" s="381" t="s">
        <v>104</v>
      </c>
      <c r="D51" s="382"/>
      <c r="E51" s="383"/>
      <c r="F51" s="390" t="s">
        <v>103</v>
      </c>
      <c r="G51" s="390"/>
      <c r="H51" s="390"/>
      <c r="I51" s="390"/>
      <c r="J51" s="390"/>
      <c r="K51" s="390"/>
      <c r="L51" s="390"/>
      <c r="M51" s="173">
        <v>0</v>
      </c>
      <c r="N51" s="174"/>
      <c r="P51" s="168"/>
      <c r="Q51" s="168"/>
      <c r="R51" s="168"/>
      <c r="S51" s="168"/>
      <c r="T51" s="168"/>
      <c r="W51" s="93"/>
    </row>
    <row r="52" spans="3:24" ht="14.7" customHeight="1" x14ac:dyDescent="0.4">
      <c r="C52" s="384"/>
      <c r="D52" s="385"/>
      <c r="E52" s="386"/>
      <c r="F52" s="390" t="s">
        <v>102</v>
      </c>
      <c r="G52" s="390"/>
      <c r="H52" s="390"/>
      <c r="I52" s="390"/>
      <c r="J52" s="390"/>
      <c r="K52" s="390"/>
      <c r="L52" s="390"/>
      <c r="M52" s="173">
        <v>0</v>
      </c>
      <c r="N52" s="174"/>
      <c r="P52" s="168"/>
      <c r="Q52" s="168"/>
      <c r="R52" s="168"/>
      <c r="S52" s="168"/>
      <c r="T52" s="168"/>
    </row>
    <row r="53" spans="3:24" ht="14.7" customHeight="1" x14ac:dyDescent="0.4">
      <c r="C53" s="384"/>
      <c r="D53" s="385"/>
      <c r="E53" s="386"/>
      <c r="F53" s="391" t="s">
        <v>101</v>
      </c>
      <c r="G53" s="392"/>
      <c r="H53" s="392"/>
      <c r="I53" s="392"/>
      <c r="J53" s="392"/>
      <c r="K53" s="392"/>
      <c r="L53" s="393"/>
      <c r="M53" s="173">
        <v>0</v>
      </c>
      <c r="N53" s="174"/>
      <c r="P53" s="168"/>
      <c r="Q53" s="168"/>
      <c r="R53" s="168"/>
      <c r="S53" s="168"/>
      <c r="T53" s="168"/>
      <c r="X53" s="175"/>
    </row>
    <row r="54" spans="3:24" ht="14.7" customHeight="1" x14ac:dyDescent="0.4">
      <c r="C54" s="384"/>
      <c r="D54" s="385"/>
      <c r="E54" s="386"/>
      <c r="F54" s="391" t="s">
        <v>100</v>
      </c>
      <c r="G54" s="392"/>
      <c r="H54" s="392"/>
      <c r="I54" s="392"/>
      <c r="J54" s="392"/>
      <c r="K54" s="392"/>
      <c r="L54" s="393"/>
      <c r="M54" s="173">
        <v>0</v>
      </c>
      <c r="N54" s="174"/>
      <c r="P54" s="168"/>
      <c r="Q54" s="168"/>
      <c r="R54" s="168"/>
      <c r="S54" s="168"/>
      <c r="T54" s="168"/>
      <c r="X54" s="175"/>
    </row>
    <row r="55" spans="3:24" ht="14.7" customHeight="1" x14ac:dyDescent="0.4">
      <c r="C55" s="387"/>
      <c r="D55" s="388"/>
      <c r="E55" s="389"/>
      <c r="F55" s="390"/>
      <c r="G55" s="390"/>
      <c r="H55" s="390"/>
      <c r="I55" s="390"/>
      <c r="J55" s="390"/>
      <c r="K55" s="390"/>
      <c r="L55" s="390"/>
      <c r="M55" s="173">
        <v>0</v>
      </c>
      <c r="N55" s="174"/>
      <c r="P55" s="168"/>
      <c r="Q55" s="168"/>
      <c r="R55" s="168"/>
      <c r="S55" s="168"/>
      <c r="T55" s="168"/>
      <c r="X55" s="175"/>
    </row>
    <row r="56" spans="3:24" ht="10.5" customHeight="1" x14ac:dyDescent="0.4">
      <c r="C56" s="171"/>
      <c r="M56" s="172"/>
      <c r="N56" s="176"/>
      <c r="P56" s="168"/>
      <c r="Q56" s="168"/>
      <c r="R56" s="168"/>
      <c r="S56" s="168"/>
      <c r="T56" s="168"/>
      <c r="X56" s="175"/>
    </row>
    <row r="57" spans="3:24" ht="14.7" customHeight="1" x14ac:dyDescent="0.4">
      <c r="C57" s="360" t="s">
        <v>31</v>
      </c>
      <c r="D57" s="361"/>
      <c r="E57" s="362"/>
      <c r="F57" s="351" t="s">
        <v>27</v>
      </c>
      <c r="G57" s="352"/>
      <c r="H57" s="352"/>
      <c r="I57" s="352"/>
      <c r="J57" s="352"/>
      <c r="K57" s="352"/>
      <c r="L57" s="352"/>
      <c r="M57" s="298">
        <v>1000</v>
      </c>
      <c r="N57" s="177"/>
      <c r="P57" s="168"/>
      <c r="Q57" s="168"/>
      <c r="R57" s="168"/>
      <c r="S57" s="168"/>
      <c r="T57" s="168"/>
      <c r="W57" s="93"/>
      <c r="X57" s="178"/>
    </row>
    <row r="58" spans="3:24" ht="14.7" customHeight="1" x14ac:dyDescent="0.4">
      <c r="C58" s="363"/>
      <c r="D58" s="364"/>
      <c r="E58" s="365"/>
      <c r="F58" s="369" t="s">
        <v>99</v>
      </c>
      <c r="G58" s="369"/>
      <c r="H58" s="369"/>
      <c r="I58" s="369"/>
      <c r="J58" s="369"/>
      <c r="K58" s="369"/>
      <c r="L58" s="370"/>
      <c r="M58" s="299" t="s">
        <v>98</v>
      </c>
      <c r="N58" s="297"/>
      <c r="P58" s="168"/>
      <c r="Q58" s="168"/>
      <c r="R58" s="168"/>
      <c r="S58" s="168"/>
      <c r="T58" s="168"/>
      <c r="X58" s="178"/>
    </row>
    <row r="59" spans="3:24" ht="14.7" customHeight="1" x14ac:dyDescent="0.4">
      <c r="C59" s="363"/>
      <c r="D59" s="364"/>
      <c r="E59" s="365"/>
      <c r="F59" s="351" t="s">
        <v>32</v>
      </c>
      <c r="G59" s="352"/>
      <c r="H59" s="352"/>
      <c r="I59" s="352"/>
      <c r="J59" s="352"/>
      <c r="K59" s="352"/>
      <c r="L59" s="352"/>
      <c r="M59" s="298">
        <f>ROUND($N59 * ($M$66 - $M$57 - $M$65) / 100, -3)</f>
        <v>34000</v>
      </c>
      <c r="N59" s="297">
        <v>20</v>
      </c>
      <c r="P59" s="168"/>
      <c r="Q59" s="168"/>
      <c r="R59" s="168"/>
      <c r="S59" s="168"/>
      <c r="T59" s="168"/>
      <c r="X59" s="178"/>
    </row>
    <row r="60" spans="3:24" ht="14.7" customHeight="1" x14ac:dyDescent="0.4">
      <c r="C60" s="363"/>
      <c r="D60" s="364"/>
      <c r="E60" s="365"/>
      <c r="F60" s="351" t="s">
        <v>33</v>
      </c>
      <c r="G60" s="352"/>
      <c r="H60" s="352"/>
      <c r="I60" s="352"/>
      <c r="J60" s="352"/>
      <c r="K60" s="352"/>
      <c r="L60" s="352"/>
      <c r="M60" s="298">
        <f t="shared" ref="M60:M63" si="0">ROUND($N60 * ($M$66 - $M$57 - $M$65) / 100, -3)</f>
        <v>34000</v>
      </c>
      <c r="N60" s="297">
        <v>20</v>
      </c>
      <c r="P60" s="168"/>
      <c r="Q60" s="168"/>
      <c r="R60" s="168"/>
      <c r="S60" s="168"/>
      <c r="T60" s="168"/>
      <c r="W60" s="93"/>
      <c r="X60" s="178"/>
    </row>
    <row r="61" spans="3:24" ht="14.7" customHeight="1" x14ac:dyDescent="0.4">
      <c r="C61" s="363"/>
      <c r="D61" s="364"/>
      <c r="E61" s="365"/>
      <c r="F61" s="351" t="s">
        <v>34</v>
      </c>
      <c r="G61" s="352"/>
      <c r="H61" s="352"/>
      <c r="I61" s="352"/>
      <c r="J61" s="352"/>
      <c r="K61" s="352"/>
      <c r="L61" s="352"/>
      <c r="M61" s="298">
        <f t="shared" si="0"/>
        <v>34000</v>
      </c>
      <c r="N61" s="297">
        <v>20</v>
      </c>
      <c r="P61" s="168"/>
      <c r="Q61" s="168"/>
      <c r="R61" s="168"/>
      <c r="S61" s="168"/>
      <c r="T61" s="168"/>
      <c r="X61" s="178"/>
    </row>
    <row r="62" spans="3:24" ht="14.7" customHeight="1" x14ac:dyDescent="0.4">
      <c r="C62" s="363"/>
      <c r="D62" s="364"/>
      <c r="E62" s="365"/>
      <c r="F62" s="351" t="s">
        <v>36</v>
      </c>
      <c r="G62" s="352"/>
      <c r="H62" s="352"/>
      <c r="I62" s="352"/>
      <c r="J62" s="352"/>
      <c r="K62" s="352"/>
      <c r="L62" s="352"/>
      <c r="M62" s="298">
        <f t="shared" si="0"/>
        <v>26000</v>
      </c>
      <c r="N62" s="297">
        <v>15</v>
      </c>
      <c r="X62" s="178"/>
    </row>
    <row r="63" spans="3:24" ht="14.7" customHeight="1" x14ac:dyDescent="0.4">
      <c r="C63" s="363"/>
      <c r="D63" s="364"/>
      <c r="E63" s="365"/>
      <c r="F63" s="351" t="s">
        <v>37</v>
      </c>
      <c r="G63" s="352"/>
      <c r="H63" s="352"/>
      <c r="I63" s="352"/>
      <c r="J63" s="352"/>
      <c r="K63" s="352"/>
      <c r="L63" s="352"/>
      <c r="M63" s="298">
        <f t="shared" si="0"/>
        <v>26000</v>
      </c>
      <c r="N63" s="297">
        <v>15</v>
      </c>
      <c r="P63" s="348" t="s">
        <v>505</v>
      </c>
      <c r="Q63" s="349"/>
      <c r="R63" s="350" t="str">
        <f>"$" &amp; TEXT(SUM(M66)/input_ADUliving,"#,##0.00") &amp; " per sqft"</f>
        <v>$225.00 per sqft</v>
      </c>
      <c r="S63" s="350"/>
      <c r="T63" s="350"/>
      <c r="U63" s="179"/>
      <c r="X63" s="178"/>
    </row>
    <row r="64" spans="3:24" ht="14.7" customHeight="1" x14ac:dyDescent="0.4">
      <c r="C64" s="363"/>
      <c r="D64" s="364"/>
      <c r="E64" s="365"/>
      <c r="F64" s="351" t="s">
        <v>38</v>
      </c>
      <c r="G64" s="352"/>
      <c r="H64" s="352"/>
      <c r="I64" s="352"/>
      <c r="J64" s="352"/>
      <c r="K64" s="352"/>
      <c r="L64" s="352"/>
      <c r="M64" s="298">
        <f xml:space="preserve"> $M$66 - $M$57 - $M$65 - SUM(M59:M63)</f>
        <v>16000</v>
      </c>
      <c r="N64" s="297">
        <v>10</v>
      </c>
      <c r="P64" s="348"/>
      <c r="Q64" s="349"/>
      <c r="R64" s="350"/>
      <c r="S64" s="350"/>
      <c r="T64" s="350"/>
      <c r="U64" s="179"/>
      <c r="X64" s="178"/>
    </row>
    <row r="65" spans="3:24" ht="14.7" customHeight="1" x14ac:dyDescent="0.4">
      <c r="C65" s="363"/>
      <c r="D65" s="364"/>
      <c r="E65" s="365"/>
      <c r="F65" s="351" t="s">
        <v>39</v>
      </c>
      <c r="G65" s="352"/>
      <c r="H65" s="352"/>
      <c r="I65" s="352"/>
      <c r="J65" s="352"/>
      <c r="K65" s="352"/>
      <c r="L65" s="352"/>
      <c r="M65" s="298">
        <f>ROUND(0.05 * M66, -3)</f>
        <v>9000</v>
      </c>
      <c r="N65" s="297">
        <v>5</v>
      </c>
      <c r="P65" s="348"/>
      <c r="Q65" s="349"/>
      <c r="R65" s="350"/>
      <c r="S65" s="350"/>
      <c r="T65" s="350"/>
      <c r="U65" s="179"/>
      <c r="X65" s="178"/>
    </row>
    <row r="66" spans="3:24" ht="17.25" customHeight="1" x14ac:dyDescent="0.4">
      <c r="C66" s="366"/>
      <c r="D66" s="367"/>
      <c r="E66" s="368"/>
      <c r="F66" s="353" t="s">
        <v>97</v>
      </c>
      <c r="G66" s="353"/>
      <c r="H66" s="353"/>
      <c r="I66" s="353"/>
      <c r="J66" s="353"/>
      <c r="K66" s="353"/>
      <c r="L66" s="354"/>
      <c r="M66" s="296">
        <v>180000</v>
      </c>
      <c r="N66" s="177"/>
      <c r="P66" s="348"/>
      <c r="Q66" s="349"/>
      <c r="R66" s="350"/>
      <c r="S66" s="350"/>
      <c r="T66" s="350"/>
      <c r="U66" s="179"/>
      <c r="X66" s="178"/>
    </row>
    <row r="67" spans="3:24" ht="8.15" customHeight="1" x14ac:dyDescent="0.4">
      <c r="C67" s="171"/>
      <c r="M67" s="172"/>
      <c r="N67" s="172"/>
      <c r="X67" s="178"/>
    </row>
    <row r="68" spans="3:24" ht="14.7" customHeight="1" x14ac:dyDescent="0.4">
      <c r="C68" s="375" t="s">
        <v>96</v>
      </c>
      <c r="D68" s="376"/>
      <c r="E68" s="376"/>
      <c r="F68" s="355" t="str">
        <f>IF(input_AOW1=0,"",input_AOW1)</f>
        <v/>
      </c>
      <c r="G68" s="356"/>
      <c r="H68" s="356"/>
      <c r="I68" s="356"/>
      <c r="J68" s="356"/>
      <c r="K68" s="356"/>
      <c r="L68" s="357"/>
      <c r="M68" s="180" t="str">
        <f>IF(proposal_AOW1="","",input_AOWprice1)</f>
        <v/>
      </c>
      <c r="N68" s="177"/>
      <c r="P68" s="371" t="s">
        <v>95</v>
      </c>
      <c r="Q68" s="372"/>
      <c r="R68" s="373">
        <f>SUM(M49,M66,M68:M69)-M79</f>
        <v>184500</v>
      </c>
      <c r="S68" s="374"/>
      <c r="T68" s="374"/>
      <c r="U68" s="181"/>
    </row>
    <row r="69" spans="3:24" ht="14.7" customHeight="1" x14ac:dyDescent="0.4">
      <c r="C69" s="377"/>
      <c r="D69" s="378"/>
      <c r="E69" s="378"/>
      <c r="F69" s="406" t="str">
        <f>IF(input_AOW2=0,"",input_AOW2)</f>
        <v/>
      </c>
      <c r="G69" s="407"/>
      <c r="H69" s="407"/>
      <c r="I69" s="407"/>
      <c r="J69" s="407"/>
      <c r="K69" s="407"/>
      <c r="L69" s="408"/>
      <c r="M69" s="180" t="str">
        <f>IF(proposal_AOW2="","",input_AOWprice2)</f>
        <v/>
      </c>
      <c r="N69" s="177"/>
      <c r="P69" s="371"/>
      <c r="Q69" s="372"/>
      <c r="R69" s="373"/>
      <c r="S69" s="374"/>
      <c r="T69" s="374"/>
      <c r="U69" s="181"/>
    </row>
    <row r="70" spans="3:24" ht="14.7" hidden="1" customHeight="1" x14ac:dyDescent="0.4">
      <c r="C70" s="377"/>
      <c r="D70" s="378"/>
      <c r="E70" s="378"/>
      <c r="F70" s="400">
        <f>input_AOW3</f>
        <v>0</v>
      </c>
      <c r="G70" s="401"/>
      <c r="H70" s="401"/>
      <c r="I70" s="401"/>
      <c r="J70" s="401"/>
      <c r="K70" s="401"/>
      <c r="L70" s="402"/>
      <c r="M70" s="180">
        <f>input_AOWprice3</f>
        <v>0</v>
      </c>
      <c r="N70" s="177"/>
      <c r="P70" s="182"/>
      <c r="Q70" s="183"/>
      <c r="R70" s="184"/>
      <c r="S70" s="185"/>
      <c r="T70" s="185"/>
      <c r="U70" s="181"/>
    </row>
    <row r="71" spans="3:24" ht="14.7" hidden="1" customHeight="1" x14ac:dyDescent="0.4">
      <c r="C71" s="377"/>
      <c r="D71" s="378"/>
      <c r="E71" s="378"/>
      <c r="F71" s="400">
        <f>input_AOW4</f>
        <v>0</v>
      </c>
      <c r="G71" s="401"/>
      <c r="H71" s="401"/>
      <c r="I71" s="401"/>
      <c r="J71" s="401"/>
      <c r="K71" s="401"/>
      <c r="L71" s="402"/>
      <c r="M71" s="180">
        <f>input_AOWprice4</f>
        <v>0</v>
      </c>
      <c r="N71" s="177"/>
      <c r="P71" s="182"/>
      <c r="Q71" s="183"/>
      <c r="R71" s="184"/>
      <c r="S71" s="185"/>
      <c r="T71" s="185"/>
      <c r="U71" s="181"/>
    </row>
    <row r="72" spans="3:24" ht="14.7" hidden="1" customHeight="1" x14ac:dyDescent="0.4">
      <c r="C72" s="377"/>
      <c r="D72" s="378"/>
      <c r="E72" s="378"/>
      <c r="F72" s="400">
        <f>input_AOW5</f>
        <v>0</v>
      </c>
      <c r="G72" s="401"/>
      <c r="H72" s="401"/>
      <c r="I72" s="401"/>
      <c r="J72" s="401"/>
      <c r="K72" s="401"/>
      <c r="L72" s="402"/>
      <c r="M72" s="180">
        <f>input_AOWprice5</f>
        <v>0</v>
      </c>
      <c r="N72" s="177"/>
      <c r="P72" s="182"/>
      <c r="Q72" s="183"/>
      <c r="R72" s="184"/>
      <c r="S72" s="185"/>
      <c r="T72" s="185"/>
      <c r="U72" s="181"/>
    </row>
    <row r="73" spans="3:24" ht="14.7" hidden="1" customHeight="1" x14ac:dyDescent="0.4">
      <c r="C73" s="377"/>
      <c r="D73" s="378"/>
      <c r="E73" s="378"/>
      <c r="F73" s="400">
        <f>input_AOW6</f>
        <v>0</v>
      </c>
      <c r="G73" s="401"/>
      <c r="H73" s="401"/>
      <c r="I73" s="401"/>
      <c r="J73" s="401"/>
      <c r="K73" s="401"/>
      <c r="L73" s="402"/>
      <c r="M73" s="180">
        <f>input_AOWprice6</f>
        <v>0</v>
      </c>
      <c r="N73" s="177"/>
      <c r="P73" s="182"/>
      <c r="Q73" s="183"/>
      <c r="R73" s="184"/>
      <c r="S73" s="185"/>
      <c r="T73" s="185"/>
      <c r="U73" s="181"/>
    </row>
    <row r="74" spans="3:24" ht="14.7" hidden="1" customHeight="1" x14ac:dyDescent="0.4">
      <c r="C74" s="377"/>
      <c r="D74" s="378"/>
      <c r="E74" s="378"/>
      <c r="F74" s="400">
        <f>input_AOW7</f>
        <v>0</v>
      </c>
      <c r="G74" s="401"/>
      <c r="H74" s="401"/>
      <c r="I74" s="401"/>
      <c r="J74" s="401"/>
      <c r="K74" s="401"/>
      <c r="L74" s="402"/>
      <c r="M74" s="180">
        <f>input_AOWprice7</f>
        <v>0</v>
      </c>
      <c r="N74" s="177"/>
      <c r="P74" s="182"/>
      <c r="Q74" s="183"/>
      <c r="R74" s="184"/>
      <c r="S74" s="185"/>
      <c r="T74" s="185"/>
      <c r="U74" s="181"/>
    </row>
    <row r="75" spans="3:24" ht="14.7" hidden="1" customHeight="1" x14ac:dyDescent="0.4">
      <c r="C75" s="377"/>
      <c r="D75" s="378"/>
      <c r="E75" s="378"/>
      <c r="F75" s="400">
        <f>input_AOW8</f>
        <v>0</v>
      </c>
      <c r="G75" s="401"/>
      <c r="H75" s="401"/>
      <c r="I75" s="401"/>
      <c r="J75" s="401"/>
      <c r="K75" s="401"/>
      <c r="L75" s="402"/>
      <c r="M75" s="180">
        <f>input_AOWprice8</f>
        <v>0</v>
      </c>
      <c r="N75" s="186" t="e">
        <f>(M78/#REF!)</f>
        <v>#REF!</v>
      </c>
      <c r="P75" s="182"/>
      <c r="Q75" s="183"/>
      <c r="R75" s="184"/>
      <c r="S75" s="185"/>
      <c r="T75" s="185"/>
      <c r="U75" s="181"/>
    </row>
    <row r="76" spans="3:24" ht="14.7" hidden="1" customHeight="1" x14ac:dyDescent="0.4">
      <c r="C76" s="377"/>
      <c r="D76" s="378"/>
      <c r="E76" s="378"/>
      <c r="F76" s="403">
        <f>input_AOW9</f>
        <v>0</v>
      </c>
      <c r="G76" s="404"/>
      <c r="H76" s="404"/>
      <c r="I76" s="404"/>
      <c r="J76" s="404"/>
      <c r="K76" s="404"/>
      <c r="L76" s="405"/>
      <c r="M76" s="180">
        <f>input_AOWprice9</f>
        <v>0</v>
      </c>
      <c r="N76" s="186"/>
      <c r="P76" s="187"/>
      <c r="Q76" s="187"/>
      <c r="R76" s="181"/>
      <c r="S76" s="181"/>
      <c r="T76" s="181"/>
      <c r="U76" s="181"/>
    </row>
    <row r="77" spans="3:24" ht="14.7" hidden="1" customHeight="1" x14ac:dyDescent="0.4">
      <c r="C77" s="377"/>
      <c r="D77" s="378"/>
      <c r="E77" s="378"/>
      <c r="F77" s="403">
        <f>input_AOW10</f>
        <v>0</v>
      </c>
      <c r="G77" s="404"/>
      <c r="H77" s="404"/>
      <c r="I77" s="404"/>
      <c r="J77" s="404"/>
      <c r="K77" s="404"/>
      <c r="L77" s="405"/>
      <c r="M77" s="180">
        <f>input_AOWprice10</f>
        <v>0</v>
      </c>
      <c r="N77" s="186"/>
      <c r="P77" s="187"/>
      <c r="Q77" s="187"/>
      <c r="R77" s="181"/>
      <c r="S77" s="181"/>
      <c r="T77" s="181"/>
      <c r="U77" s="181"/>
    </row>
    <row r="78" spans="3:24" ht="14.7" customHeight="1" x14ac:dyDescent="0.4">
      <c r="C78" s="379"/>
      <c r="D78" s="380"/>
      <c r="E78" s="380"/>
      <c r="F78" s="358" t="s">
        <v>94</v>
      </c>
      <c r="G78" s="353"/>
      <c r="H78" s="353"/>
      <c r="I78" s="353"/>
      <c r="J78" s="353"/>
      <c r="K78" s="353"/>
      <c r="L78" s="359"/>
      <c r="M78" s="188">
        <f>SUM(M66:M77)</f>
        <v>180000</v>
      </c>
      <c r="N78" s="186"/>
      <c r="P78" s="187"/>
      <c r="Q78" s="187"/>
      <c r="R78" s="181"/>
      <c r="S78" s="181"/>
      <c r="T78" s="181"/>
      <c r="U78" s="181"/>
    </row>
    <row r="79" spans="3:24" x14ac:dyDescent="0.4">
      <c r="C79" s="394" t="s">
        <v>579</v>
      </c>
      <c r="D79" s="395"/>
      <c r="E79" s="395"/>
      <c r="F79" s="395"/>
      <c r="G79" s="395"/>
      <c r="H79" s="395"/>
      <c r="I79" s="395"/>
      <c r="J79" s="395"/>
      <c r="K79" s="395"/>
      <c r="L79" s="395"/>
      <c r="M79" s="188">
        <v>2000</v>
      </c>
      <c r="N79" s="189"/>
    </row>
    <row r="80" spans="3:24" ht="15" customHeight="1" x14ac:dyDescent="0.4">
      <c r="C80" s="190"/>
      <c r="D80" s="190"/>
      <c r="E80" s="190"/>
      <c r="F80" s="190"/>
      <c r="G80" s="190"/>
      <c r="H80" s="396"/>
      <c r="I80" s="396"/>
      <c r="J80" s="396"/>
      <c r="K80" s="396"/>
      <c r="L80" s="396"/>
      <c r="N80" s="189"/>
      <c r="P80" s="191"/>
      <c r="Q80" s="191"/>
      <c r="R80" s="191"/>
    </row>
    <row r="81" spans="3:21" ht="17.149999999999999" customHeight="1" x14ac:dyDescent="0.4">
      <c r="C81" s="397" t="s">
        <v>44</v>
      </c>
      <c r="D81" s="398"/>
      <c r="E81" s="398"/>
      <c r="F81" s="398"/>
      <c r="G81" s="398"/>
      <c r="H81" s="398"/>
      <c r="I81" s="398"/>
      <c r="J81" s="398"/>
      <c r="K81" s="399"/>
      <c r="L81" s="328" t="s">
        <v>41</v>
      </c>
      <c r="M81" s="329"/>
      <c r="N81" s="329"/>
      <c r="O81" s="329"/>
      <c r="P81" s="329"/>
      <c r="Q81" s="329"/>
      <c r="R81" s="329"/>
      <c r="S81" s="329"/>
      <c r="T81" s="330"/>
      <c r="U81" s="140"/>
    </row>
    <row r="82" spans="3:21" x14ac:dyDescent="0.4">
      <c r="C82" s="331" t="s">
        <v>45</v>
      </c>
      <c r="D82" s="332"/>
      <c r="E82" s="332"/>
      <c r="F82" s="332"/>
      <c r="G82" s="332"/>
      <c r="H82" s="332"/>
      <c r="I82" s="332"/>
      <c r="J82" s="332"/>
      <c r="K82" s="333"/>
      <c r="L82" s="331" t="s">
        <v>93</v>
      </c>
      <c r="M82" s="332"/>
      <c r="N82" s="332"/>
      <c r="O82" s="332"/>
      <c r="P82" s="332"/>
      <c r="Q82" s="332"/>
      <c r="R82" s="332"/>
      <c r="S82" s="332"/>
      <c r="T82" s="333"/>
      <c r="U82" s="141"/>
    </row>
    <row r="83" spans="3:21" ht="3" customHeight="1" x14ac:dyDescent="0.4">
      <c r="C83" s="192"/>
      <c r="D83" s="193"/>
      <c r="E83" s="193"/>
      <c r="F83" s="193"/>
      <c r="G83" s="193"/>
      <c r="H83" s="193"/>
      <c r="I83" s="193"/>
      <c r="J83" s="193"/>
      <c r="K83" s="194"/>
      <c r="L83" s="171"/>
      <c r="M83" s="344"/>
      <c r="N83" s="344"/>
      <c r="O83" s="344"/>
      <c r="P83" s="344"/>
      <c r="Q83" s="344"/>
      <c r="R83" s="344"/>
      <c r="S83" s="344"/>
      <c r="T83" s="345"/>
      <c r="U83" s="195"/>
    </row>
    <row r="84" spans="3:21" ht="17.25" customHeight="1" x14ac:dyDescent="0.4">
      <c r="C84" s="326" t="s">
        <v>46</v>
      </c>
      <c r="D84" s="327"/>
      <c r="E84" s="327"/>
      <c r="F84" s="327"/>
      <c r="G84" s="327"/>
      <c r="H84" s="327"/>
      <c r="I84" s="196"/>
      <c r="J84" s="196"/>
      <c r="K84" s="197"/>
      <c r="L84" s="334" t="s">
        <v>434</v>
      </c>
      <c r="M84" s="335"/>
      <c r="N84" s="335"/>
      <c r="O84" s="335"/>
      <c r="P84" s="335"/>
      <c r="Q84" s="335"/>
      <c r="R84" s="335"/>
      <c r="S84" s="335"/>
      <c r="T84" s="336"/>
      <c r="U84" s="151"/>
    </row>
    <row r="85" spans="3:21" ht="15" customHeight="1" x14ac:dyDescent="0.4">
      <c r="C85" s="198" t="s">
        <v>22</v>
      </c>
      <c r="D85" s="346" t="s">
        <v>92</v>
      </c>
      <c r="E85" s="346"/>
      <c r="F85" s="346"/>
      <c r="G85" s="346"/>
      <c r="H85" s="346"/>
      <c r="I85" s="346"/>
      <c r="J85" s="346"/>
      <c r="K85" s="347"/>
      <c r="L85" s="343" t="s">
        <v>42</v>
      </c>
      <c r="M85" s="324"/>
      <c r="N85" s="324"/>
      <c r="O85" s="324"/>
      <c r="P85" s="324"/>
      <c r="Q85" s="324"/>
      <c r="R85" s="324"/>
      <c r="S85" s="324"/>
      <c r="T85" s="325"/>
      <c r="U85" s="199"/>
    </row>
    <row r="86" spans="3:21" x14ac:dyDescent="0.4">
      <c r="C86" s="198" t="s">
        <v>22</v>
      </c>
      <c r="D86" s="346" t="s">
        <v>91</v>
      </c>
      <c r="E86" s="346"/>
      <c r="F86" s="346"/>
      <c r="G86" s="346"/>
      <c r="H86" s="346"/>
      <c r="I86" s="346"/>
      <c r="J86" s="346"/>
      <c r="K86" s="347"/>
      <c r="L86" s="343"/>
      <c r="M86" s="324"/>
      <c r="N86" s="324"/>
      <c r="O86" s="324"/>
      <c r="P86" s="324"/>
      <c r="Q86" s="324"/>
      <c r="R86" s="324"/>
      <c r="S86" s="324"/>
      <c r="T86" s="325"/>
      <c r="U86" s="199"/>
    </row>
    <row r="87" spans="3:21" x14ac:dyDescent="0.4">
      <c r="C87" s="198"/>
      <c r="D87" s="346"/>
      <c r="E87" s="346"/>
      <c r="F87" s="346"/>
      <c r="G87" s="346"/>
      <c r="H87" s="346"/>
      <c r="I87" s="346"/>
      <c r="J87" s="346"/>
      <c r="K87" s="347"/>
      <c r="L87" s="171" t="s">
        <v>435</v>
      </c>
      <c r="N87" s="151"/>
      <c r="O87" s="151"/>
      <c r="P87" s="151"/>
      <c r="Q87" s="151"/>
      <c r="R87" s="151"/>
      <c r="S87" s="151"/>
      <c r="T87" s="200"/>
      <c r="U87" s="151"/>
    </row>
    <row r="88" spans="3:21" ht="17.25" customHeight="1" x14ac:dyDescent="0.4">
      <c r="C88" s="326" t="s">
        <v>47</v>
      </c>
      <c r="D88" s="327"/>
      <c r="E88" s="327"/>
      <c r="F88" s="327"/>
      <c r="G88" s="327"/>
      <c r="H88" s="327"/>
      <c r="I88" s="196"/>
      <c r="J88" s="196"/>
      <c r="K88" s="197"/>
      <c r="L88" s="340" t="s">
        <v>90</v>
      </c>
      <c r="M88" s="341"/>
      <c r="N88" s="341"/>
      <c r="O88" s="341"/>
      <c r="P88" s="341"/>
      <c r="Q88" s="341"/>
      <c r="R88" s="341"/>
      <c r="S88" s="341"/>
      <c r="T88" s="342"/>
      <c r="U88" s="201"/>
    </row>
    <row r="89" spans="3:21" ht="14.7" customHeight="1" x14ac:dyDescent="0.4">
      <c r="C89" s="198" t="s">
        <v>22</v>
      </c>
      <c r="D89" s="322" t="s">
        <v>89</v>
      </c>
      <c r="E89" s="322"/>
      <c r="F89" s="322"/>
      <c r="G89" s="322"/>
      <c r="H89" s="322"/>
      <c r="I89" s="322"/>
      <c r="J89" s="322"/>
      <c r="K89" s="323"/>
      <c r="L89" s="340"/>
      <c r="M89" s="341"/>
      <c r="N89" s="341"/>
      <c r="O89" s="341"/>
      <c r="P89" s="341"/>
      <c r="Q89" s="341"/>
      <c r="R89" s="341"/>
      <c r="S89" s="341"/>
      <c r="T89" s="342"/>
      <c r="U89" s="201"/>
    </row>
    <row r="90" spans="3:21" x14ac:dyDescent="0.4">
      <c r="C90" s="198" t="s">
        <v>22</v>
      </c>
      <c r="D90" s="322" t="s">
        <v>88</v>
      </c>
      <c r="E90" s="322"/>
      <c r="F90" s="322"/>
      <c r="G90" s="322"/>
      <c r="H90" s="322"/>
      <c r="I90" s="322"/>
      <c r="J90" s="322"/>
      <c r="K90" s="323"/>
      <c r="L90" s="334" t="s">
        <v>436</v>
      </c>
      <c r="M90" s="335"/>
      <c r="N90" s="335"/>
      <c r="O90" s="335"/>
      <c r="P90" s="335"/>
      <c r="Q90" s="335"/>
      <c r="R90" s="335"/>
      <c r="S90" s="335"/>
      <c r="T90" s="336"/>
      <c r="U90" s="151"/>
    </row>
    <row r="91" spans="3:21" ht="14.7" customHeight="1" x14ac:dyDescent="0.4">
      <c r="C91" s="198" t="s">
        <v>22</v>
      </c>
      <c r="D91" s="322" t="s">
        <v>87</v>
      </c>
      <c r="E91" s="322"/>
      <c r="F91" s="322"/>
      <c r="G91" s="322"/>
      <c r="H91" s="322"/>
      <c r="I91" s="322"/>
      <c r="J91" s="322"/>
      <c r="K91" s="323"/>
      <c r="L91" s="343" t="s">
        <v>43</v>
      </c>
      <c r="M91" s="324"/>
      <c r="N91" s="324"/>
      <c r="O91" s="324"/>
      <c r="P91" s="324"/>
      <c r="Q91" s="324"/>
      <c r="R91" s="324"/>
      <c r="S91" s="324"/>
      <c r="T91" s="325"/>
      <c r="U91" s="199"/>
    </row>
    <row r="92" spans="3:21" ht="17.25" customHeight="1" x14ac:dyDescent="0.4">
      <c r="C92" s="326" t="s">
        <v>48</v>
      </c>
      <c r="D92" s="338"/>
      <c r="E92" s="338"/>
      <c r="F92" s="338"/>
      <c r="G92" s="338"/>
      <c r="H92" s="338"/>
      <c r="I92" s="202"/>
      <c r="J92" s="202"/>
      <c r="K92" s="203"/>
      <c r="L92" s="343"/>
      <c r="M92" s="324"/>
      <c r="N92" s="324"/>
      <c r="O92" s="324"/>
      <c r="P92" s="324"/>
      <c r="Q92" s="324"/>
      <c r="R92" s="324"/>
      <c r="S92" s="324"/>
      <c r="T92" s="325"/>
      <c r="U92" s="199"/>
    </row>
    <row r="93" spans="3:21" ht="14.7" customHeight="1" x14ac:dyDescent="0.4">
      <c r="C93" s="198" t="s">
        <v>22</v>
      </c>
      <c r="D93" s="317" t="s">
        <v>86</v>
      </c>
      <c r="E93" s="317"/>
      <c r="F93" s="317"/>
      <c r="G93" s="317"/>
      <c r="H93" s="317"/>
      <c r="I93" s="317"/>
      <c r="J93" s="317"/>
      <c r="K93" s="339"/>
      <c r="L93" s="343"/>
      <c r="M93" s="324"/>
      <c r="N93" s="324"/>
      <c r="O93" s="324"/>
      <c r="P93" s="324"/>
      <c r="Q93" s="324"/>
      <c r="R93" s="324"/>
      <c r="S93" s="324"/>
      <c r="T93" s="325"/>
      <c r="U93" s="199"/>
    </row>
    <row r="94" spans="3:21" x14ac:dyDescent="0.4">
      <c r="C94" s="198" t="s">
        <v>22</v>
      </c>
      <c r="D94" s="322" t="s">
        <v>85</v>
      </c>
      <c r="E94" s="322"/>
      <c r="F94" s="322"/>
      <c r="G94" s="322"/>
      <c r="H94" s="322"/>
      <c r="I94" s="322"/>
      <c r="J94" s="322"/>
      <c r="K94" s="323"/>
      <c r="L94" s="171"/>
      <c r="M94" s="324"/>
      <c r="N94" s="324"/>
      <c r="O94" s="324"/>
      <c r="P94" s="324"/>
      <c r="Q94" s="324"/>
      <c r="R94" s="324"/>
      <c r="S94" s="324"/>
      <c r="T94" s="325"/>
      <c r="U94" s="199"/>
    </row>
    <row r="95" spans="3:21" x14ac:dyDescent="0.4">
      <c r="C95" s="198" t="s">
        <v>22</v>
      </c>
      <c r="D95" s="322" t="s">
        <v>84</v>
      </c>
      <c r="E95" s="322"/>
      <c r="F95" s="322"/>
      <c r="G95" s="322"/>
      <c r="H95" s="322"/>
      <c r="I95" s="322"/>
      <c r="J95" s="322"/>
      <c r="K95" s="323"/>
      <c r="L95" s="171"/>
      <c r="M95" s="324"/>
      <c r="N95" s="324"/>
      <c r="O95" s="324"/>
      <c r="P95" s="324"/>
      <c r="Q95" s="324"/>
      <c r="R95" s="324"/>
      <c r="S95" s="324"/>
      <c r="T95" s="325"/>
      <c r="U95" s="199"/>
    </row>
    <row r="96" spans="3:21" ht="17.25" customHeight="1" x14ac:dyDescent="0.4">
      <c r="C96" s="326" t="s">
        <v>49</v>
      </c>
      <c r="D96" s="327"/>
      <c r="E96" s="327"/>
      <c r="F96" s="327"/>
      <c r="G96" s="327"/>
      <c r="H96" s="327"/>
      <c r="I96" s="196"/>
      <c r="J96" s="196"/>
      <c r="K96" s="197"/>
      <c r="L96" s="171"/>
      <c r="M96" s="324"/>
      <c r="N96" s="324"/>
      <c r="O96" s="324"/>
      <c r="P96" s="324"/>
      <c r="Q96" s="324"/>
      <c r="R96" s="324"/>
      <c r="S96" s="324"/>
      <c r="T96" s="325"/>
      <c r="U96" s="199"/>
    </row>
    <row r="97" spans="2:55" ht="17.25" customHeight="1" x14ac:dyDescent="0.4">
      <c r="C97" s="198" t="s">
        <v>22</v>
      </c>
      <c r="D97" s="322" t="s">
        <v>83</v>
      </c>
      <c r="E97" s="322"/>
      <c r="F97" s="322"/>
      <c r="G97" s="322"/>
      <c r="H97" s="322"/>
      <c r="I97" s="322"/>
      <c r="J97" s="322"/>
      <c r="K97" s="323"/>
      <c r="L97" s="171"/>
      <c r="T97" s="204"/>
    </row>
    <row r="98" spans="2:55" ht="17.25" customHeight="1" x14ac:dyDescent="0.4">
      <c r="C98" s="205"/>
      <c r="D98" s="206"/>
      <c r="E98" s="206"/>
      <c r="F98" s="206"/>
      <c r="G98" s="206"/>
      <c r="H98" s="206"/>
      <c r="I98" s="206"/>
      <c r="J98" s="206"/>
      <c r="K98" s="207"/>
      <c r="L98" s="208"/>
      <c r="M98" s="209"/>
      <c r="N98" s="209"/>
      <c r="O98" s="209"/>
      <c r="P98" s="209"/>
      <c r="Q98" s="209"/>
      <c r="R98" s="209"/>
      <c r="S98" s="209"/>
      <c r="T98" s="210"/>
    </row>
    <row r="99" spans="2:55" ht="14.15" customHeight="1" x14ac:dyDescent="0.4">
      <c r="C99" s="211"/>
      <c r="D99" s="212"/>
      <c r="E99" s="212"/>
      <c r="F99" s="212"/>
      <c r="G99" s="212"/>
      <c r="H99" s="212"/>
      <c r="I99" s="212"/>
      <c r="J99" s="212"/>
      <c r="K99" s="212"/>
    </row>
    <row r="100" spans="2:55" ht="17.25" customHeight="1" x14ac:dyDescent="0.4">
      <c r="C100" s="337" t="s">
        <v>82</v>
      </c>
      <c r="D100" s="337"/>
      <c r="E100" s="337"/>
      <c r="F100" s="337"/>
      <c r="G100" s="337"/>
      <c r="H100" s="337"/>
      <c r="I100" s="337"/>
      <c r="J100" s="337"/>
      <c r="K100" s="337"/>
      <c r="L100" s="337"/>
      <c r="M100" s="337"/>
      <c r="N100" s="337"/>
      <c r="O100" s="337"/>
      <c r="P100" s="337"/>
      <c r="Q100" s="337"/>
      <c r="R100" s="337"/>
      <c r="S100" s="337"/>
      <c r="T100" s="337"/>
      <c r="U100" s="213"/>
      <c r="AD100" s="214"/>
      <c r="AE100" s="214"/>
      <c r="AF100" s="214"/>
      <c r="AG100" s="214"/>
      <c r="AH100" s="214"/>
      <c r="AI100" s="214"/>
      <c r="AJ100" s="214"/>
      <c r="AK100" s="214"/>
      <c r="AL100" s="214"/>
      <c r="AM100" s="214"/>
      <c r="AN100" s="214"/>
      <c r="AO100" s="214"/>
      <c r="AP100" s="214"/>
      <c r="AQ100" s="214"/>
      <c r="AR100" s="214"/>
      <c r="AS100" s="214"/>
      <c r="AT100" s="214"/>
      <c r="AU100" s="214"/>
      <c r="AV100" s="214"/>
      <c r="AW100" s="214"/>
      <c r="AX100" s="214"/>
      <c r="AY100" s="214"/>
      <c r="AZ100" s="214"/>
      <c r="BA100" s="214"/>
      <c r="BB100" s="214"/>
      <c r="BC100" s="214"/>
    </row>
    <row r="101" spans="2:55" s="214" customFormat="1" ht="36" customHeight="1" x14ac:dyDescent="0.4">
      <c r="B101" s="215"/>
      <c r="C101" s="313" t="str">
        <f>"A formal construction contract will be prepared and executed upon acceptance of this bid. The pricing outlined in this proposal is valid for " &amp; set_Validity &amp; " days from the proposal date. A detailed payment schedule will be included in the formal contract."</f>
        <v>A formal construction contract will be prepared and executed upon acceptance of this bid. The pricing outlined in this proposal is valid for 30 days from the proposal date. A detailed payment schedule will be included in the formal contract.</v>
      </c>
      <c r="D101" s="313"/>
      <c r="E101" s="313"/>
      <c r="F101" s="313"/>
      <c r="G101" s="313"/>
      <c r="H101" s="313"/>
      <c r="I101" s="313"/>
      <c r="J101" s="313"/>
      <c r="K101" s="313"/>
      <c r="L101" s="313"/>
      <c r="M101" s="313"/>
      <c r="N101" s="313"/>
      <c r="O101" s="313"/>
      <c r="P101" s="313"/>
      <c r="Q101" s="313"/>
      <c r="R101" s="313"/>
      <c r="S101" s="313"/>
      <c r="T101" s="313"/>
      <c r="U101" s="216"/>
      <c r="W101" s="217"/>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row>
    <row r="102" spans="2:55" s="214" customFormat="1" ht="33.65" customHeight="1" x14ac:dyDescent="0.4">
      <c r="B102" s="215"/>
      <c r="C102" s="313" t="s">
        <v>176</v>
      </c>
      <c r="D102" s="313"/>
      <c r="E102" s="313"/>
      <c r="F102" s="313"/>
      <c r="G102" s="313"/>
      <c r="H102" s="313"/>
      <c r="I102" s="313"/>
      <c r="J102" s="313"/>
      <c r="K102" s="313"/>
      <c r="L102" s="313"/>
      <c r="M102" s="313"/>
      <c r="N102" s="313"/>
      <c r="O102" s="313"/>
      <c r="P102" s="313"/>
      <c r="Q102" s="313"/>
      <c r="R102" s="313"/>
      <c r="S102" s="313"/>
      <c r="T102" s="313"/>
      <c r="U102" s="21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row>
    <row r="103" spans="2:55" s="214" customFormat="1" ht="51.75" customHeight="1" x14ac:dyDescent="0.4">
      <c r="B103" s="215"/>
      <c r="C103" s="313" t="s">
        <v>175</v>
      </c>
      <c r="D103" s="313"/>
      <c r="E103" s="313"/>
      <c r="F103" s="313"/>
      <c r="G103" s="313"/>
      <c r="H103" s="313"/>
      <c r="I103" s="313"/>
      <c r="J103" s="313"/>
      <c r="K103" s="313"/>
      <c r="L103" s="313"/>
      <c r="M103" s="313"/>
      <c r="N103" s="313"/>
      <c r="O103" s="313"/>
      <c r="P103" s="313"/>
      <c r="Q103" s="313"/>
      <c r="R103" s="313"/>
      <c r="S103" s="313"/>
      <c r="T103" s="313"/>
      <c r="U103" s="21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row>
    <row r="104" spans="2:55" s="214" customFormat="1" ht="21.75" customHeight="1" x14ac:dyDescent="0.4">
      <c r="B104" s="215"/>
      <c r="C104" s="313" t="s">
        <v>174</v>
      </c>
      <c r="D104" s="313"/>
      <c r="E104" s="313"/>
      <c r="F104" s="313"/>
      <c r="G104" s="313"/>
      <c r="H104" s="313"/>
      <c r="I104" s="313"/>
      <c r="J104" s="313"/>
      <c r="K104" s="313"/>
      <c r="L104" s="313"/>
      <c r="M104" s="313"/>
      <c r="N104" s="313"/>
      <c r="O104" s="313"/>
      <c r="P104" s="313"/>
      <c r="Q104" s="313"/>
      <c r="R104" s="313"/>
      <c r="S104" s="313"/>
      <c r="T104" s="313"/>
      <c r="U104" s="21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row>
    <row r="105" spans="2:55" s="214" customFormat="1" x14ac:dyDescent="0.4">
      <c r="B105" s="215"/>
      <c r="C105" s="317" t="s">
        <v>81</v>
      </c>
      <c r="D105" s="317"/>
      <c r="E105" s="317"/>
      <c r="F105" s="317"/>
      <c r="G105" s="317"/>
      <c r="H105" s="317"/>
      <c r="I105" s="317"/>
      <c r="J105" s="317"/>
      <c r="K105" s="317"/>
      <c r="L105" s="317"/>
      <c r="M105" s="317"/>
      <c r="N105" s="317"/>
      <c r="O105" s="317"/>
      <c r="P105" s="317"/>
      <c r="Q105" s="317"/>
      <c r="R105" s="317"/>
      <c r="S105" s="317"/>
      <c r="T105" s="317"/>
      <c r="U105" s="218"/>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row>
    <row r="106" spans="2:55" x14ac:dyDescent="0.4">
      <c r="B106" s="178"/>
      <c r="C106" s="318" t="s">
        <v>173</v>
      </c>
      <c r="D106" s="318"/>
      <c r="E106" s="318"/>
      <c r="F106" s="318"/>
      <c r="G106" s="318"/>
      <c r="H106" s="318"/>
      <c r="I106" s="318"/>
      <c r="J106" s="318"/>
      <c r="K106" s="318"/>
      <c r="L106" s="318"/>
      <c r="M106" s="318"/>
      <c r="N106" s="318"/>
      <c r="O106" s="318"/>
      <c r="P106" s="318"/>
      <c r="Q106" s="318"/>
      <c r="R106" s="318"/>
      <c r="S106" s="318"/>
      <c r="T106" s="318"/>
      <c r="U106" s="219"/>
    </row>
    <row r="107" spans="2:55" ht="10.199999999999999" customHeight="1" x14ac:dyDescent="0.4">
      <c r="B107" s="178"/>
      <c r="C107" s="219"/>
      <c r="D107" s="219"/>
      <c r="E107" s="219"/>
      <c r="F107" s="219"/>
      <c r="G107" s="219"/>
      <c r="H107" s="219"/>
      <c r="I107" s="219"/>
      <c r="J107" s="219"/>
      <c r="K107" s="219"/>
      <c r="L107" s="219"/>
      <c r="M107" s="219"/>
      <c r="N107" s="219"/>
      <c r="O107" s="219"/>
      <c r="P107" s="219"/>
      <c r="Q107" s="219"/>
      <c r="R107" s="219"/>
      <c r="S107" s="219"/>
      <c r="T107" s="219"/>
      <c r="U107" s="219"/>
    </row>
    <row r="108" spans="2:55" ht="270.75" customHeight="1" outlineLevel="1" x14ac:dyDescent="0.4">
      <c r="B108" s="178"/>
      <c r="C108" s="310"/>
      <c r="D108" s="310"/>
      <c r="E108" s="310"/>
      <c r="F108" s="310"/>
      <c r="G108" s="310"/>
      <c r="H108" s="310"/>
      <c r="I108" s="310"/>
      <c r="J108" s="310"/>
      <c r="K108" s="310"/>
      <c r="L108" s="310"/>
      <c r="M108" s="310"/>
      <c r="N108" s="310"/>
      <c r="O108" s="310"/>
      <c r="P108" s="310"/>
      <c r="Q108" s="310"/>
      <c r="R108" s="310"/>
      <c r="S108" s="310"/>
      <c r="T108" s="310"/>
      <c r="U108" s="220"/>
      <c r="W108" s="309"/>
      <c r="X108" s="309"/>
      <c r="Y108" s="309"/>
    </row>
    <row r="109" spans="2:55" ht="10.199999999999999" customHeight="1" x14ac:dyDescent="0.4">
      <c r="B109" s="178"/>
      <c r="C109" s="221"/>
      <c r="D109" s="221"/>
      <c r="E109" s="221"/>
      <c r="F109" s="221"/>
      <c r="G109" s="221"/>
      <c r="H109" s="221"/>
      <c r="I109" s="221"/>
      <c r="J109" s="221"/>
      <c r="K109" s="221"/>
      <c r="L109" s="221"/>
      <c r="M109" s="221"/>
      <c r="N109" s="221"/>
      <c r="O109" s="221"/>
      <c r="P109" s="221"/>
      <c r="Q109" s="221"/>
      <c r="R109" s="221"/>
      <c r="S109" s="221"/>
      <c r="T109" s="221"/>
      <c r="U109" s="221"/>
    </row>
    <row r="110" spans="2:55" ht="17.25" customHeight="1" x14ac:dyDescent="0.4">
      <c r="B110" s="178"/>
      <c r="C110" s="319" t="s">
        <v>50</v>
      </c>
      <c r="D110" s="320"/>
      <c r="E110" s="320"/>
      <c r="F110" s="320"/>
      <c r="G110" s="320"/>
      <c r="H110" s="320"/>
      <c r="I110" s="320"/>
      <c r="J110" s="320"/>
      <c r="K110" s="320"/>
      <c r="L110" s="320"/>
      <c r="M110" s="320"/>
      <c r="N110" s="320"/>
      <c r="O110" s="320"/>
      <c r="P110" s="320"/>
      <c r="Q110" s="320"/>
      <c r="R110" s="320"/>
      <c r="S110" s="320"/>
      <c r="T110" s="321"/>
      <c r="U110" s="213"/>
    </row>
    <row r="111" spans="2:55" ht="17.25" customHeight="1" x14ac:dyDescent="0.4">
      <c r="B111" s="178"/>
      <c r="C111" s="222" t="str">
        <f>"I, " &amp; input_ClientFullname &amp; ", accept the above scope of work, proposed to be completed by Anchor Builders for the amount of $ " &amp; TEXT(proposal_GrandTotal,"#,##0.00") &amp; "."</f>
        <v>I, Nikki Vu, accept the above scope of work, proposed to be completed by Anchor Builders for the amount of $ 184,500.00.</v>
      </c>
      <c r="T111" s="204"/>
      <c r="V111" s="132"/>
    </row>
    <row r="112" spans="2:55" ht="17.25" customHeight="1" x14ac:dyDescent="0.4">
      <c r="B112" s="178"/>
      <c r="C112" s="171"/>
      <c r="T112" s="204"/>
    </row>
    <row r="113" spans="2:23" ht="17.25" customHeight="1" x14ac:dyDescent="0.4">
      <c r="B113" s="178"/>
      <c r="C113" s="171"/>
      <c r="T113" s="204"/>
    </row>
    <row r="114" spans="2:23" ht="17.25" customHeight="1" x14ac:dyDescent="0.4">
      <c r="B114" s="178"/>
      <c r="C114" s="171"/>
      <c r="D114" s="223"/>
      <c r="E114" s="223"/>
      <c r="F114" s="223"/>
      <c r="G114" s="223"/>
      <c r="H114" s="223"/>
      <c r="P114" s="223"/>
      <c r="Q114" s="223"/>
      <c r="R114" s="223"/>
      <c r="S114" s="223"/>
      <c r="T114" s="204"/>
      <c r="V114" s="132"/>
    </row>
    <row r="115" spans="2:23" ht="17.25" customHeight="1" x14ac:dyDescent="0.4">
      <c r="C115" s="171"/>
      <c r="D115" s="311" t="str">
        <f>"Submitted by " &amp; input_ClientFullname</f>
        <v>Submitted by Nikki Vu</v>
      </c>
      <c r="E115" s="311"/>
      <c r="F115" s="311"/>
      <c r="G115" s="311"/>
      <c r="H115" s="311"/>
      <c r="P115" s="311" t="s">
        <v>51</v>
      </c>
      <c r="Q115" s="311"/>
      <c r="R115" s="311"/>
      <c r="S115" s="311"/>
      <c r="T115" s="204"/>
      <c r="W115" s="93"/>
    </row>
    <row r="116" spans="2:23" ht="17.25" customHeight="1" x14ac:dyDescent="0.4">
      <c r="C116" s="205"/>
      <c r="D116" s="209"/>
      <c r="E116" s="206"/>
      <c r="F116" s="206"/>
      <c r="G116" s="206"/>
      <c r="H116" s="206"/>
      <c r="I116" s="206"/>
      <c r="J116" s="206"/>
      <c r="K116" s="206"/>
      <c r="L116" s="209"/>
      <c r="M116" s="209"/>
      <c r="N116" s="209"/>
      <c r="O116" s="209"/>
      <c r="P116" s="209"/>
      <c r="Q116" s="209"/>
      <c r="R116" s="209"/>
      <c r="S116" s="209"/>
      <c r="T116" s="210"/>
    </row>
  </sheetData>
  <sheetProtection sheet="1" objects="1" scenarios="1" formatCells="0" formatColumns="0" formatRows="0" insertColumns="0" insertRows="0" deleteColumns="0" deleteRows="0"/>
  <mergeCells count="123">
    <mergeCell ref="F14:J14"/>
    <mergeCell ref="C10:E10"/>
    <mergeCell ref="C11:E11"/>
    <mergeCell ref="C13:E13"/>
    <mergeCell ref="C14:E14"/>
    <mergeCell ref="C9:J9"/>
    <mergeCell ref="F10:J10"/>
    <mergeCell ref="F11:J11"/>
    <mergeCell ref="F12:J12"/>
    <mergeCell ref="F13:J13"/>
    <mergeCell ref="C20:I20"/>
    <mergeCell ref="K20:T20"/>
    <mergeCell ref="C21:I22"/>
    <mergeCell ref="K21:T21"/>
    <mergeCell ref="K22:T22"/>
    <mergeCell ref="C23:I23"/>
    <mergeCell ref="K23:T23"/>
    <mergeCell ref="C16:T16"/>
    <mergeCell ref="C17:T17"/>
    <mergeCell ref="H18:I18"/>
    <mergeCell ref="K18:L18"/>
    <mergeCell ref="C18:G18"/>
    <mergeCell ref="C30:I30"/>
    <mergeCell ref="K30:T30"/>
    <mergeCell ref="C31:I31"/>
    <mergeCell ref="K31:T31"/>
    <mergeCell ref="C32:I32"/>
    <mergeCell ref="K32:T32"/>
    <mergeCell ref="C24:I24"/>
    <mergeCell ref="K24:T24"/>
    <mergeCell ref="C25:I25"/>
    <mergeCell ref="K25:T25"/>
    <mergeCell ref="C29:I29"/>
    <mergeCell ref="K29:T29"/>
    <mergeCell ref="C39:M39"/>
    <mergeCell ref="C40:E40"/>
    <mergeCell ref="F40:L40"/>
    <mergeCell ref="C41:E49"/>
    <mergeCell ref="F41:L41"/>
    <mergeCell ref="F42:L42"/>
    <mergeCell ref="F43:L43"/>
    <mergeCell ref="F44:L44"/>
    <mergeCell ref="F45:L45"/>
    <mergeCell ref="F46:L46"/>
    <mergeCell ref="F47:L47"/>
    <mergeCell ref="F48:L48"/>
    <mergeCell ref="F49:L49"/>
    <mergeCell ref="C51:E55"/>
    <mergeCell ref="F51:L51"/>
    <mergeCell ref="F52:L52"/>
    <mergeCell ref="F53:L53"/>
    <mergeCell ref="F54:L54"/>
    <mergeCell ref="F55:L55"/>
    <mergeCell ref="C79:L79"/>
    <mergeCell ref="H80:L80"/>
    <mergeCell ref="C81:K81"/>
    <mergeCell ref="F70:L70"/>
    <mergeCell ref="F71:L71"/>
    <mergeCell ref="F72:L72"/>
    <mergeCell ref="F73:L73"/>
    <mergeCell ref="F74:L74"/>
    <mergeCell ref="F75:L75"/>
    <mergeCell ref="F76:L76"/>
    <mergeCell ref="F77:L77"/>
    <mergeCell ref="F69:L69"/>
    <mergeCell ref="M83:T83"/>
    <mergeCell ref="C84:H84"/>
    <mergeCell ref="D85:K85"/>
    <mergeCell ref="D86:K87"/>
    <mergeCell ref="C82:K82"/>
    <mergeCell ref="L85:T86"/>
    <mergeCell ref="P63:Q66"/>
    <mergeCell ref="R63:T66"/>
    <mergeCell ref="F64:L64"/>
    <mergeCell ref="F65:L65"/>
    <mergeCell ref="F66:L66"/>
    <mergeCell ref="F68:L68"/>
    <mergeCell ref="F78:L78"/>
    <mergeCell ref="C57:E66"/>
    <mergeCell ref="F57:L57"/>
    <mergeCell ref="F58:L58"/>
    <mergeCell ref="F59:L59"/>
    <mergeCell ref="F60:L60"/>
    <mergeCell ref="F61:L61"/>
    <mergeCell ref="F62:L62"/>
    <mergeCell ref="F63:L63"/>
    <mergeCell ref="P68:Q69"/>
    <mergeCell ref="R68:T69"/>
    <mergeCell ref="C68:E78"/>
    <mergeCell ref="C100:T100"/>
    <mergeCell ref="C88:H88"/>
    <mergeCell ref="D89:K89"/>
    <mergeCell ref="D90:K90"/>
    <mergeCell ref="D91:K91"/>
    <mergeCell ref="C92:H92"/>
    <mergeCell ref="D93:K93"/>
    <mergeCell ref="L90:T90"/>
    <mergeCell ref="L88:T89"/>
    <mergeCell ref="L91:T93"/>
    <mergeCell ref="R4:T4"/>
    <mergeCell ref="P39:T39"/>
    <mergeCell ref="W108:Y108"/>
    <mergeCell ref="C108:T108"/>
    <mergeCell ref="D115:H115"/>
    <mergeCell ref="P115:S115"/>
    <mergeCell ref="W10:Z10"/>
    <mergeCell ref="C103:T103"/>
    <mergeCell ref="C104:T104"/>
    <mergeCell ref="C102:T102"/>
    <mergeCell ref="O18:Q18"/>
    <mergeCell ref="R18:T18"/>
    <mergeCell ref="C101:T101"/>
    <mergeCell ref="C105:T105"/>
    <mergeCell ref="C106:T106"/>
    <mergeCell ref="C110:T110"/>
    <mergeCell ref="D94:K94"/>
    <mergeCell ref="M94:T96"/>
    <mergeCell ref="D95:K95"/>
    <mergeCell ref="C96:H96"/>
    <mergeCell ref="D97:K97"/>
    <mergeCell ref="L81:T81"/>
    <mergeCell ref="L82:T82"/>
    <mergeCell ref="L84:T84"/>
  </mergeCells>
  <conditionalFormatting sqref="F41:L48">
    <cfRule type="duplicateValues" dxfId="90" priority="3"/>
  </conditionalFormatting>
  <conditionalFormatting sqref="W4">
    <cfRule type="containsText" dxfId="89" priority="2" operator="containsText" text="&lt;&gt;">
      <formula>NOT(ISERROR(SEARCH("&lt;&gt;",W4)))</formula>
    </cfRule>
  </conditionalFormatting>
  <conditionalFormatting sqref="X16">
    <cfRule type="expression" dxfId="88" priority="1">
      <formula>$X$16&lt;&gt;$X$15</formula>
    </cfRule>
  </conditionalFormatting>
  <dataValidations disablePrompts="1" count="2">
    <dataValidation type="list" allowBlank="1" showInputMessage="1" showErrorMessage="1" sqref="F41:L48" xr:uid="{8146C5D8-AE7C-47DD-9C86-2B08330611F5}">
      <formula1>INDIRECT("tbl_BreakDesign[Design &amp; Planning Phase]")</formula1>
    </dataValidation>
    <dataValidation allowBlank="1" showInputMessage="1" showErrorMessage="1" promptTitle="Proposal Date" prompt="Enter the proposal date if necessary." sqref="R4:T4" xr:uid="{809D773A-1756-4EAF-80B3-1FFDFF363D31}"/>
  </dataValidations>
  <hyperlinks>
    <hyperlink ref="F14" r:id="rId1" display="jvo32@hotmail.com" xr:uid="{1CA3E3EF-E65F-49DD-8412-B628862D2A42}"/>
  </hyperlinks>
  <printOptions horizontalCentered="1"/>
  <pageMargins left="0.23622047244094491" right="0.23622047244094491" top="0.74803149606299213" bottom="0.74803149606299213" header="0.31496062992125984" footer="0.31496062992125984"/>
  <pageSetup scale="61" fitToHeight="4" orientation="portrait" r:id="rId2"/>
  <headerFooter>
    <oddFooter>&amp;LVisit our website at www.AnchorBuilders.io&amp;CPage &amp;P of &amp;N&amp;R&amp;"-,Bold"Anchor Builders&amp;"-,Regular"
12962 Main Street, Garden Grove, CA 92840
CSLB#  1029392</oddFooter>
  </headerFooter>
  <rowBreaks count="1" manualBreakCount="1">
    <brk id="80" min="1" max="20" man="1"/>
  </rowBreaks>
  <drawing r:id="rId3"/>
  <legacyDrawing r:id="rId4"/>
  <mc:AlternateContent xmlns:mc="http://schemas.openxmlformats.org/markup-compatibility/2006">
    <mc:Choice Requires="x14">
      <controls>
        <mc:AlternateContent xmlns:mc="http://schemas.openxmlformats.org/markup-compatibility/2006">
          <mc:Choice Requires="x14">
            <control shapeId="23554" r:id="rId5" name="btn-Proposal1">
              <controlPr defaultSize="0" print="0" autoFill="0" autoPict="0" macro="[0]!ImageInsert_Proposal1">
                <anchor moveWithCells="1">
                  <from>
                    <xdr:col>11</xdr:col>
                    <xdr:colOff>190500</xdr:colOff>
                    <xdr:row>0</xdr:row>
                    <xdr:rowOff>108857</xdr:rowOff>
                  </from>
                  <to>
                    <xdr:col>12</xdr:col>
                    <xdr:colOff>832757</xdr:colOff>
                    <xdr:row>1</xdr:row>
                    <xdr:rowOff>152400</xdr:rowOff>
                  </to>
                </anchor>
              </controlPr>
            </control>
          </mc:Choice>
        </mc:AlternateContent>
        <mc:AlternateContent xmlns:mc="http://schemas.openxmlformats.org/markup-compatibility/2006">
          <mc:Choice Requires="x14">
            <control shapeId="23556" r:id="rId6" name="btn-Proposal2">
              <controlPr defaultSize="0" print="0" autoFill="0" autoPict="0" macro="[0]!ImageInsert_Proposal2">
                <anchor moveWithCells="1">
                  <from>
                    <xdr:col>17</xdr:col>
                    <xdr:colOff>32657</xdr:colOff>
                    <xdr:row>0</xdr:row>
                    <xdr:rowOff>97971</xdr:rowOff>
                  </from>
                  <to>
                    <xdr:col>18</xdr:col>
                    <xdr:colOff>223157</xdr:colOff>
                    <xdr:row>1</xdr:row>
                    <xdr:rowOff>146957</xdr:rowOff>
                  </to>
                </anchor>
              </controlPr>
            </control>
          </mc:Choice>
        </mc:AlternateContent>
        <mc:AlternateContent xmlns:mc="http://schemas.openxmlformats.org/markup-compatibility/2006">
          <mc:Choice Requires="x14">
            <control shapeId="23559" r:id="rId7" name="Button 7">
              <controlPr defaultSize="0" print="0" autoFill="0" autoPict="0" macro="[0]!ImageClear_Proposal1">
                <anchor moveWithCells="1">
                  <from>
                    <xdr:col>12</xdr:col>
                    <xdr:colOff>876300</xdr:colOff>
                    <xdr:row>0</xdr:row>
                    <xdr:rowOff>108857</xdr:rowOff>
                  </from>
                  <to>
                    <xdr:col>16</xdr:col>
                    <xdr:colOff>21771</xdr:colOff>
                    <xdr:row>1</xdr:row>
                    <xdr:rowOff>152400</xdr:rowOff>
                  </to>
                </anchor>
              </controlPr>
            </control>
          </mc:Choice>
        </mc:AlternateContent>
        <mc:AlternateContent xmlns:mc="http://schemas.openxmlformats.org/markup-compatibility/2006">
          <mc:Choice Requires="x14">
            <control shapeId="23560" r:id="rId8" name="Button 8">
              <controlPr defaultSize="0" print="0" autoFill="0" autoPict="0" macro="[0]!ImageClear_Proposal2">
                <anchor moveWithCells="1">
                  <from>
                    <xdr:col>18</xdr:col>
                    <xdr:colOff>299357</xdr:colOff>
                    <xdr:row>0</xdr:row>
                    <xdr:rowOff>97971</xdr:rowOff>
                  </from>
                  <to>
                    <xdr:col>19</xdr:col>
                    <xdr:colOff>381000</xdr:colOff>
                    <xdr:row>1</xdr:row>
                    <xdr:rowOff>146957</xdr:rowOff>
                  </to>
                </anchor>
              </controlPr>
            </control>
          </mc:Choice>
        </mc:AlternateContent>
        <mc:AlternateContent xmlns:mc="http://schemas.openxmlformats.org/markup-compatibility/2006">
          <mc:Choice Requires="x14">
            <control shapeId="23564" r:id="rId9" name="chk-Proposal">
              <controlPr defaultSize="0" autoFill="0" autoLine="0" autoPict="0" macro="[0]!View_Proposal">
                <anchor moveWithCells="1">
                  <from>
                    <xdr:col>7</xdr:col>
                    <xdr:colOff>859971</xdr:colOff>
                    <xdr:row>0</xdr:row>
                    <xdr:rowOff>97971</xdr:rowOff>
                  </from>
                  <to>
                    <xdr:col>11</xdr:col>
                    <xdr:colOff>70757</xdr:colOff>
                    <xdr:row>1</xdr:row>
                    <xdr:rowOff>152400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DCE97-5EFA-48EE-A077-823058C63E03}">
  <sheetPr codeName="shtAgree">
    <pageSetUpPr fitToPage="1"/>
  </sheetPr>
  <dimension ref="B3:O148"/>
  <sheetViews>
    <sheetView showGridLines="0" view="pageBreakPreview" zoomScale="85" zoomScaleNormal="100" zoomScaleSheetLayoutView="85" workbookViewId="0">
      <pane ySplit="2" topLeftCell="A3" activePane="bottomLeft" state="frozen"/>
      <selection pane="bottomLeft" activeCell="F10" sqref="F10:G10"/>
    </sheetView>
  </sheetViews>
  <sheetFormatPr defaultColWidth="9.3046875" defaultRowHeight="14.6" x14ac:dyDescent="0.4"/>
  <cols>
    <col min="1" max="1" width="3.53515625" style="246" customWidth="1"/>
    <col min="2" max="4" width="9.3046875" style="246"/>
    <col min="5" max="5" width="1.53515625" style="246" customWidth="1"/>
    <col min="6" max="6" width="13.69140625" style="246" customWidth="1"/>
    <col min="7" max="7" width="11.69140625" style="246" customWidth="1"/>
    <col min="8" max="8" width="9.53515625" style="246" bestFit="1" customWidth="1"/>
    <col min="9" max="12" width="9.3046875" style="246"/>
    <col min="13" max="13" width="3.53515625" style="246" customWidth="1"/>
    <col min="14" max="14" width="20" style="246" bestFit="1" customWidth="1"/>
    <col min="15" max="16384" width="9.3046875" style="246"/>
  </cols>
  <sheetData>
    <row r="3" spans="2:15" x14ac:dyDescent="0.4">
      <c r="N3" s="247"/>
      <c r="O3" s="116"/>
    </row>
    <row r="4" spans="2:15" ht="23.6" x14ac:dyDescent="0.4">
      <c r="B4" s="248" t="s">
        <v>323</v>
      </c>
      <c r="C4" s="249"/>
      <c r="D4" s="249"/>
      <c r="E4" s="249"/>
      <c r="F4" s="249"/>
      <c r="G4" s="249"/>
      <c r="H4" s="249"/>
      <c r="I4" s="249"/>
      <c r="J4" s="249"/>
      <c r="K4" s="249"/>
      <c r="L4" s="249"/>
      <c r="N4" s="247"/>
      <c r="O4" s="116"/>
    </row>
    <row r="5" spans="2:15" ht="15.9" x14ac:dyDescent="0.4">
      <c r="B5" s="250" t="s">
        <v>324</v>
      </c>
      <c r="C5" s="251"/>
      <c r="D5" s="251"/>
      <c r="E5" s="251"/>
      <c r="F5" s="251"/>
      <c r="G5" s="251"/>
      <c r="H5" s="251"/>
      <c r="I5" s="251"/>
      <c r="J5" s="251"/>
      <c r="K5" s="251"/>
      <c r="L5" s="251"/>
    </row>
    <row r="7" spans="2:15" x14ac:dyDescent="0.4">
      <c r="B7" s="252"/>
      <c r="C7" s="252"/>
      <c r="D7" s="252"/>
      <c r="E7" s="252"/>
      <c r="F7" s="252"/>
      <c r="G7" s="252"/>
      <c r="H7" s="252"/>
      <c r="I7" s="252"/>
      <c r="J7" s="252"/>
      <c r="K7" s="252"/>
      <c r="L7" s="252"/>
      <c r="N7" s="253"/>
    </row>
    <row r="8" spans="2:15" x14ac:dyDescent="0.4">
      <c r="B8" s="254" t="s">
        <v>12</v>
      </c>
      <c r="D8" s="255"/>
      <c r="E8" s="256" t="s">
        <v>407</v>
      </c>
      <c r="F8" s="257" t="str">
        <f>input_ClientFullname</f>
        <v>Nikki Vu</v>
      </c>
      <c r="N8" s="258"/>
    </row>
    <row r="9" spans="2:15" x14ac:dyDescent="0.4">
      <c r="B9" s="254" t="s">
        <v>408</v>
      </c>
      <c r="D9" s="255"/>
      <c r="E9" s="256" t="s">
        <v>407</v>
      </c>
      <c r="F9" s="257" t="str">
        <f>IF(OR(input_ADUtype="Attached",input_ADUtype="Detached"),input_ADUtype &amp;" ADU",IF(input_ADUtype="Garage",input_ADUtype,input_ADUtype))</f>
        <v>Detached (1 Story)</v>
      </c>
      <c r="N9" s="258"/>
    </row>
    <row r="10" spans="2:15" x14ac:dyDescent="0.4">
      <c r="B10" s="254" t="s">
        <v>409</v>
      </c>
      <c r="D10" s="255"/>
      <c r="E10" s="256" t="s">
        <v>407</v>
      </c>
      <c r="F10" s="463">
        <v>45770</v>
      </c>
      <c r="G10" s="463"/>
      <c r="H10" s="259"/>
      <c r="I10" s="259"/>
      <c r="J10" s="259"/>
      <c r="K10" s="259"/>
      <c r="N10" s="259"/>
    </row>
    <row r="11" spans="2:15" x14ac:dyDescent="0.4">
      <c r="B11" s="254" t="s">
        <v>410</v>
      </c>
      <c r="D11" s="255"/>
      <c r="E11" s="256" t="s">
        <v>407</v>
      </c>
      <c r="F11" s="257">
        <v>1029392</v>
      </c>
    </row>
    <row r="12" spans="2:15" x14ac:dyDescent="0.4">
      <c r="B12" s="260"/>
      <c r="C12" s="261"/>
      <c r="D12" s="261"/>
      <c r="E12" s="261"/>
      <c r="F12" s="261"/>
      <c r="G12" s="261"/>
      <c r="H12" s="261"/>
      <c r="I12" s="261"/>
      <c r="J12" s="261"/>
      <c r="K12" s="261"/>
      <c r="L12" s="261"/>
    </row>
    <row r="14" spans="2:15" x14ac:dyDescent="0.4">
      <c r="B14" s="254" t="s">
        <v>325</v>
      </c>
    </row>
    <row r="16" spans="2:15" x14ac:dyDescent="0.4">
      <c r="B16" s="254" t="s">
        <v>326</v>
      </c>
      <c r="H16" s="254" t="s">
        <v>333</v>
      </c>
      <c r="N16" s="262"/>
    </row>
    <row r="17" spans="2:14" x14ac:dyDescent="0.4">
      <c r="B17" s="263" t="s">
        <v>327</v>
      </c>
      <c r="H17" s="264" t="str">
        <f>input_ClientFullname</f>
        <v>Nikki Vu</v>
      </c>
      <c r="N17" s="258"/>
    </row>
    <row r="18" spans="2:14" x14ac:dyDescent="0.4">
      <c r="B18" s="263" t="s">
        <v>328</v>
      </c>
      <c r="H18" s="264" t="str">
        <f>input_ProjectAddress</f>
        <v>17231 San Ricardo Cir</v>
      </c>
      <c r="N18" s="258"/>
    </row>
    <row r="19" spans="2:14" x14ac:dyDescent="0.4">
      <c r="B19" s="263" t="s">
        <v>329</v>
      </c>
      <c r="H19" s="264" t="str">
        <f>input_CityStateZip</f>
        <v>Fountain Valley, CA 92708</v>
      </c>
      <c r="N19" s="258"/>
    </row>
    <row r="20" spans="2:14" x14ac:dyDescent="0.4">
      <c r="B20" s="254" t="s">
        <v>330</v>
      </c>
      <c r="H20" s="265" t="s">
        <v>414</v>
      </c>
      <c r="I20" s="266" t="str">
        <f>input_Phone</f>
        <v>714-623-4118</v>
      </c>
      <c r="N20" s="258"/>
    </row>
    <row r="21" spans="2:14" x14ac:dyDescent="0.4">
      <c r="B21" s="254" t="s">
        <v>331</v>
      </c>
      <c r="H21" s="265" t="s">
        <v>415</v>
      </c>
      <c r="I21" s="266" t="str">
        <f>input_Email</f>
        <v>Nikkiloanvu@gmail.com</v>
      </c>
      <c r="N21" s="258"/>
    </row>
    <row r="22" spans="2:14" x14ac:dyDescent="0.4">
      <c r="B22" s="254" t="s">
        <v>332</v>
      </c>
    </row>
    <row r="23" spans="2:14" x14ac:dyDescent="0.4">
      <c r="B23" s="260"/>
      <c r="C23" s="261"/>
      <c r="D23" s="261"/>
      <c r="E23" s="261"/>
      <c r="F23" s="261"/>
      <c r="G23" s="261"/>
      <c r="H23" s="261"/>
      <c r="I23" s="261"/>
      <c r="J23" s="261"/>
      <c r="K23" s="261"/>
      <c r="L23" s="261"/>
    </row>
    <row r="25" spans="2:14" x14ac:dyDescent="0.4">
      <c r="B25" s="254" t="s">
        <v>334</v>
      </c>
    </row>
    <row r="26" spans="2:14" ht="7.2" customHeight="1" x14ac:dyDescent="0.4">
      <c r="B26" s="267"/>
    </row>
    <row r="27" spans="2:14" x14ac:dyDescent="0.4">
      <c r="B27" s="465" t="s">
        <v>447</v>
      </c>
      <c r="C27" s="465"/>
      <c r="D27" s="465"/>
      <c r="E27" s="465"/>
      <c r="F27" s="465"/>
      <c r="G27" s="465"/>
      <c r="H27" s="465"/>
      <c r="I27" s="465"/>
      <c r="J27" s="465"/>
      <c r="K27" s="465"/>
      <c r="L27" s="465"/>
      <c r="N27" s="268"/>
    </row>
    <row r="28" spans="2:14" x14ac:dyDescent="0.4">
      <c r="B28" s="465" t="s">
        <v>448</v>
      </c>
      <c r="C28" s="465"/>
      <c r="D28" s="465"/>
      <c r="E28" s="465"/>
      <c r="F28" s="465"/>
      <c r="G28" s="465"/>
      <c r="H28" s="465"/>
      <c r="I28" s="465"/>
      <c r="J28" s="465"/>
      <c r="K28" s="465"/>
      <c r="L28" s="465"/>
      <c r="N28" s="269"/>
    </row>
    <row r="29" spans="2:14" ht="15" customHeight="1" x14ac:dyDescent="0.4">
      <c r="B29" s="466" t="s">
        <v>449</v>
      </c>
      <c r="C29" s="466"/>
      <c r="D29" s="466"/>
      <c r="E29" s="466"/>
      <c r="F29" s="466"/>
      <c r="G29" s="270">
        <v>45854</v>
      </c>
      <c r="H29" s="465" t="s">
        <v>450</v>
      </c>
      <c r="I29" s="465"/>
      <c r="J29" s="465"/>
      <c r="K29" s="465"/>
      <c r="L29" s="465"/>
      <c r="N29" s="269"/>
    </row>
    <row r="30" spans="2:14" x14ac:dyDescent="0.4">
      <c r="B30" s="271" t="s">
        <v>451</v>
      </c>
    </row>
    <row r="31" spans="2:14" x14ac:dyDescent="0.4">
      <c r="B31" s="271"/>
    </row>
    <row r="32" spans="2:14" x14ac:dyDescent="0.4">
      <c r="B32" s="254" t="s">
        <v>335</v>
      </c>
    </row>
    <row r="33" spans="2:14" ht="7.2" customHeight="1" x14ac:dyDescent="0.4">
      <c r="B33" s="254"/>
    </row>
    <row r="34" spans="2:14" x14ac:dyDescent="0.4">
      <c r="D34" s="272" t="s">
        <v>437</v>
      </c>
      <c r="E34" s="473" t="str">
        <f>"$ " &amp; TEXT(proposal_GrandTotal,"#,##0.00")</f>
        <v>$ 184,500.00</v>
      </c>
      <c r="F34" s="473"/>
      <c r="G34" s="271" t="s">
        <v>438</v>
      </c>
      <c r="N34" s="258"/>
    </row>
    <row r="36" spans="2:14" x14ac:dyDescent="0.4">
      <c r="B36" s="254" t="s">
        <v>336</v>
      </c>
    </row>
    <row r="37" spans="2:14" ht="36.75" customHeight="1" x14ac:dyDescent="0.4">
      <c r="B37" s="466" t="s">
        <v>337</v>
      </c>
      <c r="C37" s="466"/>
      <c r="D37" s="466"/>
      <c r="E37" s="466"/>
      <c r="F37" s="466"/>
      <c r="G37" s="466"/>
      <c r="H37" s="466"/>
      <c r="I37" s="466"/>
      <c r="J37" s="466"/>
      <c r="K37" s="466"/>
      <c r="L37" s="466"/>
    </row>
    <row r="38" spans="2:14" x14ac:dyDescent="0.4">
      <c r="B38" s="273" t="str">
        <f>"• Design: " &amp; phase_Design</f>
        <v>• Design: within 21 days</v>
      </c>
      <c r="N38" s="258"/>
    </row>
    <row r="39" spans="2:14" x14ac:dyDescent="0.4">
      <c r="B39" s="273" t="str">
        <f>"• Permitting &amp; Approvals: " &amp; phase_Planning</f>
        <v>• Permitting &amp; Approvals: 3 - 4 months</v>
      </c>
    </row>
    <row r="40" spans="2:14" x14ac:dyDescent="0.4">
      <c r="B40" s="273" t="str">
        <f>"• Construction: " &amp; phase_Construction</f>
        <v>• Construction: 3 - 4 months</v>
      </c>
    </row>
    <row r="41" spans="2:14" x14ac:dyDescent="0.4">
      <c r="B41" s="273" t="str">
        <f>"• Final Inspections &amp; Completion: " &amp; phase_Completion</f>
        <v>• Final Inspections &amp; Completion: 3 - 4 months</v>
      </c>
    </row>
    <row r="42" spans="2:14" x14ac:dyDescent="0.4">
      <c r="B42" s="267"/>
    </row>
    <row r="43" spans="2:14" ht="31.5" customHeight="1" x14ac:dyDescent="0.4">
      <c r="B43" s="464" t="s">
        <v>338</v>
      </c>
      <c r="C43" s="464"/>
      <c r="D43" s="464"/>
      <c r="E43" s="464"/>
      <c r="F43" s="464"/>
      <c r="G43" s="464"/>
      <c r="H43" s="464"/>
      <c r="I43" s="464"/>
      <c r="J43" s="464"/>
      <c r="K43" s="464"/>
      <c r="L43" s="464"/>
    </row>
    <row r="44" spans="2:14" x14ac:dyDescent="0.4">
      <c r="B44" s="254"/>
    </row>
    <row r="45" spans="2:14" x14ac:dyDescent="0.4">
      <c r="B45" s="254" t="s">
        <v>339</v>
      </c>
    </row>
    <row r="46" spans="2:14" ht="7.2" customHeight="1" x14ac:dyDescent="0.4">
      <c r="B46" s="254"/>
    </row>
    <row r="47" spans="2:14" ht="30.75" customHeight="1" x14ac:dyDescent="0.4">
      <c r="B47" s="464" t="s">
        <v>340</v>
      </c>
      <c r="C47" s="464"/>
      <c r="D47" s="464"/>
      <c r="E47" s="464"/>
      <c r="F47" s="464"/>
      <c r="G47" s="464"/>
      <c r="H47" s="464"/>
      <c r="I47" s="464"/>
      <c r="J47" s="464"/>
      <c r="K47" s="464"/>
      <c r="L47" s="464"/>
    </row>
    <row r="48" spans="2:14" x14ac:dyDescent="0.4">
      <c r="B48" s="472"/>
      <c r="C48" s="472"/>
      <c r="D48" s="472"/>
      <c r="E48" s="472"/>
      <c r="F48" s="472"/>
      <c r="G48" s="271"/>
      <c r="H48" s="271"/>
      <c r="I48" s="271"/>
    </row>
    <row r="49" spans="2:14" x14ac:dyDescent="0.4">
      <c r="B49" s="274" t="s">
        <v>341</v>
      </c>
      <c r="C49" s="477" t="s">
        <v>342</v>
      </c>
      <c r="D49" s="477"/>
      <c r="E49" s="477"/>
      <c r="F49" s="477"/>
      <c r="G49" s="477" t="s">
        <v>343</v>
      </c>
      <c r="H49" s="477"/>
      <c r="I49" s="477" t="s">
        <v>344</v>
      </c>
      <c r="J49" s="477"/>
      <c r="K49" s="477"/>
      <c r="L49" s="477"/>
    </row>
    <row r="50" spans="2:14" ht="14.7" customHeight="1" x14ac:dyDescent="0.4">
      <c r="B50" s="275" t="s">
        <v>345</v>
      </c>
      <c r="C50" s="474" t="s">
        <v>349</v>
      </c>
      <c r="D50" s="475"/>
      <c r="E50" s="475"/>
      <c r="F50" s="476"/>
      <c r="G50" s="478">
        <f>'Construction Proposal'!M49</f>
        <v>6500</v>
      </c>
      <c r="H50" s="479"/>
      <c r="I50" s="471" t="s">
        <v>347</v>
      </c>
      <c r="J50" s="471"/>
      <c r="K50" s="471"/>
      <c r="L50" s="471"/>
      <c r="N50" s="259"/>
    </row>
    <row r="51" spans="2:14" ht="15" customHeight="1" x14ac:dyDescent="0.4">
      <c r="B51" s="275" t="s">
        <v>348</v>
      </c>
      <c r="C51" s="474" t="s">
        <v>346</v>
      </c>
      <c r="D51" s="475"/>
      <c r="E51" s="475"/>
      <c r="F51" s="476"/>
      <c r="G51" s="469">
        <f>'Construction Proposal'!M57</f>
        <v>1000</v>
      </c>
      <c r="H51" s="470"/>
      <c r="I51" s="471" t="s">
        <v>347</v>
      </c>
      <c r="J51" s="471"/>
      <c r="K51" s="471"/>
      <c r="L51" s="471"/>
      <c r="N51" s="259"/>
    </row>
    <row r="52" spans="2:14" ht="31.5" customHeight="1" x14ac:dyDescent="0.4">
      <c r="B52" s="275" t="s">
        <v>348</v>
      </c>
      <c r="C52" s="468" t="s">
        <v>32</v>
      </c>
      <c r="D52" s="468"/>
      <c r="E52" s="468"/>
      <c r="F52" s="468"/>
      <c r="G52" s="469">
        <f>'Construction Proposal'!M59</f>
        <v>34000</v>
      </c>
      <c r="H52" s="470"/>
      <c r="I52" s="471" t="s">
        <v>416</v>
      </c>
      <c r="J52" s="471"/>
      <c r="K52" s="471"/>
      <c r="L52" s="471"/>
      <c r="N52" s="259"/>
    </row>
    <row r="53" spans="2:14" ht="30" customHeight="1" x14ac:dyDescent="0.4">
      <c r="B53" s="275" t="s">
        <v>350</v>
      </c>
      <c r="C53" s="468" t="s">
        <v>33</v>
      </c>
      <c r="D53" s="468"/>
      <c r="E53" s="468"/>
      <c r="F53" s="468"/>
      <c r="G53" s="469">
        <f>'Construction Proposal'!M60</f>
        <v>34000</v>
      </c>
      <c r="H53" s="470"/>
      <c r="I53" s="471" t="s">
        <v>351</v>
      </c>
      <c r="J53" s="471"/>
      <c r="K53" s="471"/>
      <c r="L53" s="471"/>
      <c r="N53" s="259"/>
    </row>
    <row r="54" spans="2:14" ht="15" customHeight="1" x14ac:dyDescent="0.4">
      <c r="B54" s="275" t="s">
        <v>352</v>
      </c>
      <c r="C54" s="468" t="s">
        <v>34</v>
      </c>
      <c r="D54" s="468"/>
      <c r="E54" s="468"/>
      <c r="F54" s="468"/>
      <c r="G54" s="469">
        <f>'Construction Proposal'!M61+'Construction Proposal'!M78</f>
        <v>214000</v>
      </c>
      <c r="H54" s="470"/>
      <c r="I54" s="471" t="s">
        <v>353</v>
      </c>
      <c r="J54" s="471"/>
      <c r="K54" s="471"/>
      <c r="L54" s="471"/>
      <c r="N54" s="259"/>
    </row>
    <row r="55" spans="2:14" ht="15" customHeight="1" x14ac:dyDescent="0.4">
      <c r="B55" s="275" t="s">
        <v>354</v>
      </c>
      <c r="C55" s="468" t="s">
        <v>36</v>
      </c>
      <c r="D55" s="468"/>
      <c r="E55" s="468"/>
      <c r="F55" s="468"/>
      <c r="G55" s="469">
        <f>'Construction Proposal'!M62</f>
        <v>26000</v>
      </c>
      <c r="H55" s="470"/>
      <c r="I55" s="471" t="s">
        <v>355</v>
      </c>
      <c r="J55" s="471"/>
      <c r="K55" s="471"/>
      <c r="L55" s="471"/>
      <c r="N55" s="259"/>
    </row>
    <row r="56" spans="2:14" ht="15" customHeight="1" x14ac:dyDescent="0.4">
      <c r="B56" s="275" t="s">
        <v>356</v>
      </c>
      <c r="C56" s="468" t="s">
        <v>37</v>
      </c>
      <c r="D56" s="468"/>
      <c r="E56" s="468"/>
      <c r="F56" s="468"/>
      <c r="G56" s="469">
        <f>'Construction Proposal'!M63</f>
        <v>26000</v>
      </c>
      <c r="H56" s="470"/>
      <c r="I56" s="471" t="s">
        <v>357</v>
      </c>
      <c r="J56" s="471"/>
      <c r="K56" s="471"/>
      <c r="L56" s="471"/>
      <c r="N56" s="259"/>
    </row>
    <row r="57" spans="2:14" ht="15" customHeight="1" x14ac:dyDescent="0.4">
      <c r="B57" s="275" t="s">
        <v>358</v>
      </c>
      <c r="C57" s="468" t="s">
        <v>38</v>
      </c>
      <c r="D57" s="468"/>
      <c r="E57" s="468"/>
      <c r="F57" s="468"/>
      <c r="G57" s="469">
        <f>'Construction Proposal'!M64</f>
        <v>16000</v>
      </c>
      <c r="H57" s="470"/>
      <c r="I57" s="471" t="s">
        <v>359</v>
      </c>
      <c r="J57" s="471"/>
      <c r="K57" s="471"/>
      <c r="L57" s="471"/>
      <c r="N57" s="259"/>
    </row>
    <row r="58" spans="2:14" ht="15" customHeight="1" x14ac:dyDescent="0.4">
      <c r="B58" s="275" t="s">
        <v>360</v>
      </c>
      <c r="C58" s="468" t="s">
        <v>39</v>
      </c>
      <c r="D58" s="468"/>
      <c r="E58" s="468"/>
      <c r="F58" s="468"/>
      <c r="G58" s="469">
        <f>'Construction Proposal'!M65</f>
        <v>9000</v>
      </c>
      <c r="H58" s="470"/>
      <c r="I58" s="471" t="s">
        <v>361</v>
      </c>
      <c r="J58" s="471"/>
      <c r="K58" s="471"/>
      <c r="L58" s="471"/>
      <c r="N58" s="259"/>
    </row>
    <row r="59" spans="2:14" x14ac:dyDescent="0.4">
      <c r="B59" s="271"/>
      <c r="H59" s="276"/>
    </row>
    <row r="60" spans="2:14" ht="36" customHeight="1" x14ac:dyDescent="0.4">
      <c r="B60" s="464" t="s">
        <v>362</v>
      </c>
      <c r="C60" s="464"/>
      <c r="D60" s="464"/>
      <c r="E60" s="464"/>
      <c r="F60" s="464"/>
      <c r="G60" s="464"/>
      <c r="H60" s="464"/>
      <c r="I60" s="464"/>
      <c r="J60" s="464"/>
      <c r="K60" s="464"/>
      <c r="L60" s="464"/>
    </row>
    <row r="61" spans="2:14" x14ac:dyDescent="0.4">
      <c r="B61" s="286"/>
      <c r="C61" s="286"/>
      <c r="D61" s="286"/>
      <c r="E61" s="286"/>
      <c r="F61" s="286"/>
      <c r="G61" s="286"/>
      <c r="H61" s="286"/>
      <c r="I61" s="286"/>
      <c r="J61" s="286"/>
      <c r="K61" s="286"/>
      <c r="L61" s="286"/>
    </row>
    <row r="62" spans="2:14" x14ac:dyDescent="0.4">
      <c r="B62" s="288" t="s">
        <v>507</v>
      </c>
      <c r="D62" s="289"/>
      <c r="E62" s="289"/>
      <c r="F62" s="289"/>
      <c r="G62" s="289"/>
      <c r="H62" s="289"/>
      <c r="I62" s="289"/>
      <c r="J62" s="289"/>
      <c r="K62" s="289"/>
      <c r="L62" s="289"/>
    </row>
    <row r="63" spans="2:14" ht="19.2" customHeight="1" x14ac:dyDescent="0.4">
      <c r="B63" s="287" t="s">
        <v>508</v>
      </c>
      <c r="C63" s="289"/>
      <c r="D63" s="289"/>
      <c r="E63" s="289"/>
      <c r="F63" s="289"/>
      <c r="G63" s="289"/>
      <c r="H63" s="289"/>
      <c r="I63" s="289"/>
      <c r="J63" s="289"/>
      <c r="K63" s="289"/>
      <c r="L63" s="289"/>
    </row>
    <row r="64" spans="2:14" x14ac:dyDescent="0.4">
      <c r="B64" s="289" t="s">
        <v>509</v>
      </c>
      <c r="C64" s="289"/>
      <c r="D64" s="289"/>
      <c r="E64" s="289"/>
      <c r="F64" s="289"/>
      <c r="G64" s="289"/>
      <c r="H64" s="289"/>
      <c r="I64" s="289"/>
      <c r="J64" s="289"/>
      <c r="K64" s="289"/>
      <c r="L64" s="289"/>
    </row>
    <row r="65" spans="2:13" x14ac:dyDescent="0.4">
      <c r="B65" s="287" t="s">
        <v>515</v>
      </c>
      <c r="C65" s="289"/>
      <c r="D65" s="289"/>
      <c r="E65" s="289"/>
      <c r="F65" s="289"/>
      <c r="G65" s="289"/>
      <c r="H65" s="289"/>
      <c r="I65" s="289"/>
      <c r="J65" s="289"/>
      <c r="K65" s="289"/>
      <c r="L65" s="289"/>
    </row>
    <row r="66" spans="2:13" x14ac:dyDescent="0.4">
      <c r="B66" s="287"/>
      <c r="C66" s="287" t="s">
        <v>512</v>
      </c>
      <c r="D66" s="287"/>
      <c r="E66" s="287"/>
      <c r="F66" s="287" t="s">
        <v>513</v>
      </c>
      <c r="G66" s="287"/>
      <c r="H66" s="287"/>
      <c r="I66" s="287"/>
      <c r="J66" s="287"/>
      <c r="K66" s="287"/>
      <c r="L66" s="287"/>
      <c r="M66" s="287"/>
    </row>
    <row r="67" spans="2:13" x14ac:dyDescent="0.4">
      <c r="B67" s="287"/>
      <c r="C67" s="287" t="s">
        <v>510</v>
      </c>
      <c r="D67" s="287"/>
      <c r="E67" s="287"/>
      <c r="F67" s="290" t="s">
        <v>514</v>
      </c>
      <c r="G67" s="287"/>
      <c r="H67" s="287"/>
      <c r="I67" s="287"/>
      <c r="J67" s="287"/>
      <c r="K67" s="287"/>
      <c r="L67" s="287"/>
      <c r="M67" s="287"/>
    </row>
    <row r="68" spans="2:13" x14ac:dyDescent="0.4">
      <c r="B68" s="287"/>
      <c r="C68" s="287" t="s">
        <v>511</v>
      </c>
      <c r="D68" s="287"/>
      <c r="E68" s="287"/>
      <c r="F68" s="291">
        <v>280268217</v>
      </c>
      <c r="G68" s="287"/>
      <c r="H68" s="287"/>
      <c r="I68" s="287"/>
      <c r="J68" s="287"/>
      <c r="K68" s="287"/>
      <c r="L68" s="287"/>
      <c r="M68" s="287"/>
    </row>
    <row r="69" spans="2:13" x14ac:dyDescent="0.4">
      <c r="B69" s="287"/>
      <c r="C69" s="287"/>
      <c r="D69" s="292" t="s">
        <v>516</v>
      </c>
      <c r="E69" s="287"/>
      <c r="F69" s="287"/>
      <c r="G69" s="287"/>
      <c r="H69" s="287"/>
      <c r="I69" s="287"/>
      <c r="J69" s="287"/>
      <c r="K69" s="287"/>
      <c r="L69" s="287"/>
      <c r="M69" s="287"/>
    </row>
    <row r="70" spans="2:13" x14ac:dyDescent="0.4">
      <c r="B70" s="287" t="s">
        <v>518</v>
      </c>
      <c r="C70" s="287"/>
      <c r="D70" s="287"/>
      <c r="E70" s="287"/>
      <c r="F70" s="287"/>
      <c r="G70" s="287"/>
      <c r="H70" s="287"/>
      <c r="I70" s="287"/>
      <c r="J70" s="287"/>
      <c r="K70" s="287"/>
      <c r="L70" s="287"/>
      <c r="M70" s="287"/>
    </row>
    <row r="71" spans="2:13" x14ac:dyDescent="0.4">
      <c r="B71" s="287"/>
      <c r="C71" s="287" t="s">
        <v>517</v>
      </c>
      <c r="D71" s="287"/>
      <c r="E71" s="287"/>
      <c r="F71" s="287"/>
      <c r="G71" s="287" t="s">
        <v>327</v>
      </c>
      <c r="H71" s="287"/>
      <c r="I71" s="287"/>
      <c r="J71" s="287"/>
      <c r="K71" s="287"/>
      <c r="L71" s="287"/>
      <c r="M71" s="287"/>
    </row>
    <row r="72" spans="2:13" x14ac:dyDescent="0.4">
      <c r="B72" s="287"/>
      <c r="C72" s="287" t="s">
        <v>519</v>
      </c>
      <c r="D72" s="287"/>
      <c r="E72" s="287"/>
      <c r="F72" s="287"/>
      <c r="G72" s="287" t="s">
        <v>520</v>
      </c>
      <c r="H72" s="287"/>
      <c r="I72" s="287"/>
      <c r="J72" s="287"/>
      <c r="K72" s="287"/>
      <c r="L72" s="287"/>
      <c r="M72" s="287"/>
    </row>
    <row r="73" spans="2:13" x14ac:dyDescent="0.4">
      <c r="B73" s="287"/>
      <c r="C73" s="287"/>
      <c r="D73" s="287"/>
      <c r="E73" s="287"/>
      <c r="F73" s="287"/>
      <c r="G73" s="287"/>
      <c r="H73" s="287"/>
      <c r="I73" s="287"/>
      <c r="J73" s="287"/>
      <c r="K73" s="287"/>
      <c r="L73" s="287"/>
      <c r="M73" s="287"/>
    </row>
    <row r="74" spans="2:13" x14ac:dyDescent="0.4">
      <c r="B74" s="287" t="s">
        <v>521</v>
      </c>
      <c r="C74" s="287"/>
      <c r="D74" s="287"/>
      <c r="E74" s="287"/>
      <c r="F74" s="287"/>
      <c r="G74" s="287"/>
      <c r="H74" s="287"/>
      <c r="I74" s="287"/>
      <c r="J74" s="287"/>
      <c r="K74" s="287"/>
      <c r="L74" s="287"/>
      <c r="M74" s="287"/>
    </row>
    <row r="75" spans="2:13" x14ac:dyDescent="0.4">
      <c r="B75" s="287" t="s">
        <v>522</v>
      </c>
      <c r="C75" s="287"/>
      <c r="D75" s="287"/>
      <c r="E75" s="287"/>
      <c r="F75" s="287"/>
      <c r="G75" s="287"/>
      <c r="H75" s="287"/>
      <c r="I75" s="287"/>
      <c r="J75" s="287"/>
      <c r="K75" s="287"/>
      <c r="L75" s="287"/>
      <c r="M75" s="287"/>
    </row>
    <row r="76" spans="2:13" x14ac:dyDescent="0.4">
      <c r="C76" s="287"/>
      <c r="D76" s="287"/>
      <c r="E76" s="287"/>
      <c r="F76" s="287"/>
      <c r="G76" s="287"/>
      <c r="H76" s="287"/>
      <c r="I76" s="287"/>
      <c r="J76" s="287"/>
      <c r="K76" s="287"/>
      <c r="L76" s="287"/>
      <c r="M76" s="287"/>
    </row>
    <row r="77" spans="2:13" x14ac:dyDescent="0.4">
      <c r="B77" s="287" t="s">
        <v>523</v>
      </c>
      <c r="C77" s="287"/>
      <c r="D77" s="287"/>
      <c r="E77" s="287"/>
      <c r="F77" s="287"/>
      <c r="G77" s="287"/>
      <c r="H77" s="287"/>
      <c r="I77" s="287"/>
      <c r="J77" s="287"/>
      <c r="K77" s="287"/>
      <c r="L77" s="287"/>
      <c r="M77" s="287"/>
    </row>
    <row r="78" spans="2:13" x14ac:dyDescent="0.4">
      <c r="B78" s="287"/>
      <c r="C78" s="287"/>
      <c r="D78" s="287"/>
      <c r="E78" s="287"/>
      <c r="F78" s="287"/>
      <c r="G78" s="287"/>
      <c r="H78" s="287"/>
      <c r="I78" s="287"/>
      <c r="J78" s="287"/>
      <c r="K78" s="287"/>
      <c r="L78" s="287"/>
      <c r="M78" s="287"/>
    </row>
    <row r="79" spans="2:13" x14ac:dyDescent="0.4">
      <c r="B79" s="287"/>
      <c r="C79" s="287"/>
      <c r="D79" s="287"/>
      <c r="E79" s="287"/>
      <c r="F79" s="287"/>
      <c r="G79" s="287"/>
      <c r="H79" s="287"/>
      <c r="I79" s="287"/>
      <c r="J79" s="287"/>
      <c r="K79" s="287"/>
      <c r="L79" s="287"/>
      <c r="M79" s="287"/>
    </row>
    <row r="80" spans="2:13" x14ac:dyDescent="0.4">
      <c r="B80" s="254" t="s">
        <v>363</v>
      </c>
    </row>
    <row r="81" spans="2:12" ht="38.25" customHeight="1" x14ac:dyDescent="0.4">
      <c r="B81" s="464" t="s">
        <v>364</v>
      </c>
      <c r="C81" s="464"/>
      <c r="D81" s="464"/>
      <c r="E81" s="464"/>
      <c r="F81" s="464"/>
      <c r="G81" s="464"/>
      <c r="H81" s="464"/>
      <c r="I81" s="464"/>
      <c r="J81" s="464"/>
      <c r="K81" s="464"/>
      <c r="L81" s="464"/>
    </row>
    <row r="82" spans="2:12" x14ac:dyDescent="0.4">
      <c r="B82" s="273" t="s">
        <v>365</v>
      </c>
    </row>
    <row r="83" spans="2:12" x14ac:dyDescent="0.4">
      <c r="B83" s="273" t="s">
        <v>366</v>
      </c>
    </row>
    <row r="84" spans="2:12" x14ac:dyDescent="0.4">
      <c r="B84" s="273" t="s">
        <v>367</v>
      </c>
    </row>
    <row r="85" spans="2:12" ht="7.2" customHeight="1" x14ac:dyDescent="0.4">
      <c r="B85" s="267"/>
    </row>
    <row r="86" spans="2:12" ht="33.75" customHeight="1" x14ac:dyDescent="0.4">
      <c r="B86" s="464" t="s">
        <v>368</v>
      </c>
      <c r="C86" s="464"/>
      <c r="D86" s="464"/>
      <c r="E86" s="464"/>
      <c r="F86" s="464"/>
      <c r="G86" s="464"/>
      <c r="H86" s="464"/>
      <c r="I86" s="464"/>
      <c r="J86" s="464"/>
      <c r="K86" s="464"/>
      <c r="L86" s="464"/>
    </row>
    <row r="87" spans="2:12" x14ac:dyDescent="0.4">
      <c r="B87" s="271"/>
    </row>
    <row r="88" spans="2:12" x14ac:dyDescent="0.4">
      <c r="B88" s="254" t="s">
        <v>369</v>
      </c>
    </row>
    <row r="89" spans="2:12" ht="7.2" customHeight="1" x14ac:dyDescent="0.4">
      <c r="B89" s="254"/>
    </row>
    <row r="90" spans="2:12" x14ac:dyDescent="0.4">
      <c r="B90" s="254" t="s">
        <v>370</v>
      </c>
    </row>
    <row r="91" spans="2:12" ht="39" customHeight="1" x14ac:dyDescent="0.4">
      <c r="B91" s="464" t="s">
        <v>371</v>
      </c>
      <c r="C91" s="464"/>
      <c r="D91" s="464"/>
      <c r="E91" s="464"/>
      <c r="F91" s="464"/>
      <c r="G91" s="464"/>
      <c r="H91" s="464"/>
      <c r="I91" s="464"/>
      <c r="J91" s="464"/>
      <c r="K91" s="464"/>
      <c r="L91" s="464"/>
    </row>
    <row r="92" spans="2:12" x14ac:dyDescent="0.4">
      <c r="B92" s="254" t="s">
        <v>372</v>
      </c>
    </row>
    <row r="93" spans="2:12" ht="37.5" customHeight="1" x14ac:dyDescent="0.4">
      <c r="B93" s="464" t="s">
        <v>373</v>
      </c>
      <c r="C93" s="464"/>
      <c r="D93" s="464"/>
      <c r="E93" s="464"/>
      <c r="F93" s="464"/>
      <c r="G93" s="464"/>
      <c r="H93" s="464"/>
      <c r="I93" s="464"/>
      <c r="J93" s="464"/>
      <c r="K93" s="464"/>
      <c r="L93" s="464"/>
    </row>
    <row r="94" spans="2:12" x14ac:dyDescent="0.4">
      <c r="B94" s="254" t="s">
        <v>374</v>
      </c>
    </row>
    <row r="95" spans="2:12" ht="39" customHeight="1" x14ac:dyDescent="0.4">
      <c r="B95" s="464" t="s">
        <v>375</v>
      </c>
      <c r="C95" s="464"/>
      <c r="D95" s="464"/>
      <c r="E95" s="464"/>
      <c r="F95" s="464"/>
      <c r="G95" s="464"/>
      <c r="H95" s="464"/>
      <c r="I95" s="464"/>
      <c r="J95" s="464"/>
      <c r="K95" s="464"/>
      <c r="L95" s="464"/>
    </row>
    <row r="96" spans="2:12" x14ac:dyDescent="0.4">
      <c r="B96" s="254" t="s">
        <v>524</v>
      </c>
      <c r="C96" s="286"/>
      <c r="D96" s="286"/>
      <c r="E96" s="286"/>
      <c r="F96" s="286"/>
      <c r="G96" s="286"/>
      <c r="H96" s="286"/>
      <c r="I96" s="286"/>
      <c r="J96" s="286"/>
      <c r="K96" s="286"/>
      <c r="L96" s="286"/>
    </row>
    <row r="97" spans="2:12" ht="50.7" customHeight="1" x14ac:dyDescent="0.4">
      <c r="B97" s="464" t="s">
        <v>525</v>
      </c>
      <c r="C97" s="464"/>
      <c r="D97" s="464"/>
      <c r="E97" s="464"/>
      <c r="F97" s="464"/>
      <c r="G97" s="464"/>
      <c r="H97" s="464"/>
      <c r="I97" s="464"/>
      <c r="J97" s="464"/>
      <c r="K97" s="464"/>
      <c r="L97" s="464"/>
    </row>
    <row r="98" spans="2:12" x14ac:dyDescent="0.4">
      <c r="B98" s="267"/>
    </row>
    <row r="99" spans="2:12" x14ac:dyDescent="0.4">
      <c r="B99" s="254" t="s">
        <v>376</v>
      </c>
    </row>
    <row r="100" spans="2:12" ht="67.5" customHeight="1" x14ac:dyDescent="0.4">
      <c r="B100" s="464" t="s">
        <v>377</v>
      </c>
      <c r="C100" s="464"/>
      <c r="D100" s="464"/>
      <c r="E100" s="464"/>
      <c r="F100" s="464"/>
      <c r="G100" s="464"/>
      <c r="H100" s="464"/>
      <c r="I100" s="464"/>
      <c r="J100" s="464"/>
      <c r="K100" s="464"/>
      <c r="L100" s="464"/>
    </row>
    <row r="101" spans="2:12" ht="34.5" customHeight="1" x14ac:dyDescent="0.4">
      <c r="B101" s="464" t="s">
        <v>378</v>
      </c>
      <c r="C101" s="464"/>
      <c r="D101" s="464"/>
      <c r="E101" s="464"/>
      <c r="F101" s="464"/>
      <c r="G101" s="464"/>
      <c r="H101" s="464"/>
      <c r="I101" s="464"/>
      <c r="J101" s="464"/>
      <c r="K101" s="464"/>
      <c r="L101" s="464"/>
    </row>
    <row r="102" spans="2:12" x14ac:dyDescent="0.4">
      <c r="B102" s="267"/>
    </row>
    <row r="103" spans="2:12" x14ac:dyDescent="0.4">
      <c r="B103" s="254" t="s">
        <v>379</v>
      </c>
    </row>
    <row r="104" spans="2:12" ht="23.25" customHeight="1" x14ac:dyDescent="0.4">
      <c r="B104" s="271" t="s">
        <v>80</v>
      </c>
    </row>
    <row r="105" spans="2:12" x14ac:dyDescent="0.4">
      <c r="B105" s="273" t="s">
        <v>380</v>
      </c>
    </row>
    <row r="106" spans="2:12" x14ac:dyDescent="0.4">
      <c r="B106" s="273" t="s">
        <v>381</v>
      </c>
    </row>
    <row r="107" spans="2:12" x14ac:dyDescent="0.4">
      <c r="B107" s="273" t="s">
        <v>382</v>
      </c>
    </row>
    <row r="108" spans="2:12" x14ac:dyDescent="0.4">
      <c r="B108" s="273" t="s">
        <v>383</v>
      </c>
    </row>
    <row r="109" spans="2:12" x14ac:dyDescent="0.4">
      <c r="B109" s="273" t="s">
        <v>384</v>
      </c>
    </row>
    <row r="110" spans="2:12" x14ac:dyDescent="0.4">
      <c r="B110" s="267"/>
    </row>
    <row r="111" spans="2:12" x14ac:dyDescent="0.4">
      <c r="B111" s="254" t="s">
        <v>385</v>
      </c>
    </row>
    <row r="112" spans="2:12" ht="39" customHeight="1" x14ac:dyDescent="0.4">
      <c r="B112" s="464" t="s">
        <v>386</v>
      </c>
      <c r="C112" s="464"/>
      <c r="D112" s="464"/>
      <c r="E112" s="464"/>
      <c r="F112" s="464"/>
      <c r="G112" s="464"/>
      <c r="H112" s="464"/>
      <c r="I112" s="464"/>
      <c r="J112" s="464"/>
      <c r="K112" s="464"/>
      <c r="L112" s="464"/>
    </row>
    <row r="113" spans="2:12" ht="40.5" customHeight="1" x14ac:dyDescent="0.4">
      <c r="B113" s="467" t="s">
        <v>405</v>
      </c>
      <c r="C113" s="467"/>
      <c r="D113" s="467"/>
      <c r="E113" s="467"/>
      <c r="F113" s="467"/>
      <c r="G113" s="467"/>
      <c r="H113" s="467"/>
      <c r="I113" s="467"/>
      <c r="J113" s="467"/>
      <c r="K113" s="467"/>
      <c r="L113" s="467"/>
    </row>
    <row r="114" spans="2:12" ht="33.75" customHeight="1" x14ac:dyDescent="0.4">
      <c r="B114" s="467" t="s">
        <v>406</v>
      </c>
      <c r="C114" s="467"/>
      <c r="D114" s="467"/>
      <c r="E114" s="467"/>
      <c r="F114" s="467"/>
      <c r="G114" s="467"/>
      <c r="H114" s="467"/>
      <c r="I114" s="467"/>
      <c r="J114" s="467"/>
      <c r="K114" s="467"/>
      <c r="L114" s="467"/>
    </row>
    <row r="115" spans="2:12" x14ac:dyDescent="0.4">
      <c r="B115" s="254" t="s">
        <v>531</v>
      </c>
    </row>
    <row r="116" spans="2:12" ht="7.5" customHeight="1" x14ac:dyDescent="0.4">
      <c r="B116" s="267"/>
    </row>
    <row r="117" spans="2:12" ht="76.2" customHeight="1" x14ac:dyDescent="0.4">
      <c r="B117" s="464" t="s">
        <v>532</v>
      </c>
      <c r="C117" s="464"/>
      <c r="D117" s="464"/>
      <c r="E117" s="464"/>
      <c r="F117" s="464"/>
      <c r="G117" s="464"/>
      <c r="H117" s="464"/>
      <c r="I117" s="464"/>
      <c r="J117" s="464"/>
      <c r="K117" s="464"/>
      <c r="L117" s="464"/>
    </row>
    <row r="118" spans="2:12" ht="17.7" customHeight="1" x14ac:dyDescent="0.4">
      <c r="B118" s="267"/>
    </row>
    <row r="119" spans="2:12" x14ac:dyDescent="0.4">
      <c r="B119" s="254" t="s">
        <v>533</v>
      </c>
    </row>
    <row r="120" spans="2:12" ht="7.2" customHeight="1" x14ac:dyDescent="0.4">
      <c r="B120" s="254"/>
    </row>
    <row r="121" spans="2:12" x14ac:dyDescent="0.4">
      <c r="B121" s="254" t="s">
        <v>387</v>
      </c>
    </row>
    <row r="122" spans="2:12" ht="38.25" customHeight="1" x14ac:dyDescent="0.4">
      <c r="B122" s="464" t="s">
        <v>388</v>
      </c>
      <c r="C122" s="464"/>
      <c r="D122" s="464"/>
      <c r="E122" s="464"/>
      <c r="F122" s="464"/>
      <c r="G122" s="464"/>
      <c r="H122" s="464"/>
      <c r="I122" s="464"/>
      <c r="J122" s="464"/>
      <c r="K122" s="464"/>
      <c r="L122" s="464"/>
    </row>
    <row r="123" spans="2:12" x14ac:dyDescent="0.4">
      <c r="B123" s="273" t="s">
        <v>389</v>
      </c>
    </row>
    <row r="124" spans="2:12" x14ac:dyDescent="0.4">
      <c r="B124" s="273" t="s">
        <v>390</v>
      </c>
    </row>
    <row r="125" spans="2:12" x14ac:dyDescent="0.4">
      <c r="B125" s="273" t="s">
        <v>391</v>
      </c>
    </row>
    <row r="126" spans="2:12" x14ac:dyDescent="0.4">
      <c r="B126" s="273" t="s">
        <v>392</v>
      </c>
    </row>
    <row r="127" spans="2:12" x14ac:dyDescent="0.4">
      <c r="B127" s="271"/>
    </row>
    <row r="128" spans="2:12" x14ac:dyDescent="0.4">
      <c r="B128" s="254" t="s">
        <v>393</v>
      </c>
    </row>
    <row r="129" spans="2:12" ht="19.5" customHeight="1" x14ac:dyDescent="0.4">
      <c r="B129" s="271" t="s">
        <v>394</v>
      </c>
    </row>
    <row r="130" spans="2:12" x14ac:dyDescent="0.4">
      <c r="B130" s="273" t="s">
        <v>395</v>
      </c>
    </row>
    <row r="131" spans="2:12" x14ac:dyDescent="0.4">
      <c r="B131" s="273" t="s">
        <v>396</v>
      </c>
    </row>
    <row r="132" spans="2:12" x14ac:dyDescent="0.4">
      <c r="B132" s="273" t="s">
        <v>397</v>
      </c>
    </row>
    <row r="133" spans="2:12" x14ac:dyDescent="0.4">
      <c r="B133" s="271"/>
    </row>
    <row r="134" spans="2:12" x14ac:dyDescent="0.4">
      <c r="B134" s="254" t="s">
        <v>534</v>
      </c>
    </row>
    <row r="135" spans="2:12" ht="40.5" customHeight="1" x14ac:dyDescent="0.4">
      <c r="B135" s="464" t="s">
        <v>398</v>
      </c>
      <c r="C135" s="464"/>
      <c r="D135" s="464"/>
      <c r="E135" s="464"/>
      <c r="F135" s="464"/>
      <c r="G135" s="464"/>
      <c r="H135" s="464"/>
      <c r="I135" s="464"/>
      <c r="J135" s="464"/>
      <c r="K135" s="464"/>
      <c r="L135" s="464"/>
    </row>
    <row r="136" spans="2:12" x14ac:dyDescent="0.4">
      <c r="B136" s="271"/>
    </row>
    <row r="137" spans="2:12" x14ac:dyDescent="0.4">
      <c r="B137" s="254" t="s">
        <v>535</v>
      </c>
    </row>
    <row r="138" spans="2:12" ht="41.25" customHeight="1" x14ac:dyDescent="0.4">
      <c r="B138" s="464" t="s">
        <v>399</v>
      </c>
      <c r="C138" s="464"/>
      <c r="D138" s="464"/>
      <c r="E138" s="464"/>
      <c r="F138" s="464"/>
      <c r="G138" s="464"/>
      <c r="H138" s="464"/>
      <c r="I138" s="464"/>
      <c r="J138" s="464"/>
      <c r="K138" s="464"/>
      <c r="L138" s="464"/>
    </row>
    <row r="139" spans="2:12" x14ac:dyDescent="0.4">
      <c r="B139" s="254" t="s">
        <v>400</v>
      </c>
    </row>
    <row r="140" spans="2:12" x14ac:dyDescent="0.4">
      <c r="B140" s="271" t="s">
        <v>401</v>
      </c>
    </row>
    <row r="141" spans="2:12" x14ac:dyDescent="0.4">
      <c r="B141" s="271" t="s">
        <v>402</v>
      </c>
    </row>
    <row r="142" spans="2:12" x14ac:dyDescent="0.4">
      <c r="B142" s="254"/>
    </row>
    <row r="143" spans="2:12" x14ac:dyDescent="0.4">
      <c r="B143" s="254" t="s">
        <v>403</v>
      </c>
    </row>
    <row r="144" spans="2:12" x14ac:dyDescent="0.4">
      <c r="B144" s="271" t="s">
        <v>404</v>
      </c>
    </row>
    <row r="145" spans="2:2" x14ac:dyDescent="0.4">
      <c r="B145" s="271" t="s">
        <v>402</v>
      </c>
    </row>
    <row r="148" spans="2:2" x14ac:dyDescent="0.4">
      <c r="B148" s="254" t="s">
        <v>536</v>
      </c>
    </row>
  </sheetData>
  <sheetProtection sheet="1" objects="1" scenarios="1" formatCells="0" formatColumns="0" formatRows="0" insertColumns="0" insertRows="0" deleteColumns="0" deleteRows="0"/>
  <mergeCells count="56">
    <mergeCell ref="C51:F51"/>
    <mergeCell ref="G51:H51"/>
    <mergeCell ref="I51:L51"/>
    <mergeCell ref="C49:F49"/>
    <mergeCell ref="G49:H49"/>
    <mergeCell ref="I49:L49"/>
    <mergeCell ref="C50:F50"/>
    <mergeCell ref="G50:H50"/>
    <mergeCell ref="I50:L50"/>
    <mergeCell ref="B48:F48"/>
    <mergeCell ref="B27:L27"/>
    <mergeCell ref="E34:F34"/>
    <mergeCell ref="B37:L37"/>
    <mergeCell ref="B43:L43"/>
    <mergeCell ref="B47:L47"/>
    <mergeCell ref="C52:F52"/>
    <mergeCell ref="G52:H52"/>
    <mergeCell ref="I52:L52"/>
    <mergeCell ref="C53:F53"/>
    <mergeCell ref="G53:H53"/>
    <mergeCell ref="I53:L53"/>
    <mergeCell ref="C54:F54"/>
    <mergeCell ref="G54:H54"/>
    <mergeCell ref="I54:L54"/>
    <mergeCell ref="C55:F55"/>
    <mergeCell ref="G55:H55"/>
    <mergeCell ref="I55:L55"/>
    <mergeCell ref="G56:H56"/>
    <mergeCell ref="I56:L56"/>
    <mergeCell ref="B93:L93"/>
    <mergeCell ref="B117:L117"/>
    <mergeCell ref="B95:L95"/>
    <mergeCell ref="C57:F57"/>
    <mergeCell ref="G57:H57"/>
    <mergeCell ref="I57:L57"/>
    <mergeCell ref="C58:F58"/>
    <mergeCell ref="G58:H58"/>
    <mergeCell ref="I58:L58"/>
    <mergeCell ref="B91:L91"/>
    <mergeCell ref="B97:L97"/>
    <mergeCell ref="F10:G10"/>
    <mergeCell ref="B135:L135"/>
    <mergeCell ref="B138:L138"/>
    <mergeCell ref="B28:L28"/>
    <mergeCell ref="B29:F29"/>
    <mergeCell ref="H29:L29"/>
    <mergeCell ref="B100:L100"/>
    <mergeCell ref="B101:L101"/>
    <mergeCell ref="B112:L112"/>
    <mergeCell ref="B113:L113"/>
    <mergeCell ref="B114:L114"/>
    <mergeCell ref="B122:L122"/>
    <mergeCell ref="B60:L60"/>
    <mergeCell ref="B81:L81"/>
    <mergeCell ref="B86:L86"/>
    <mergeCell ref="C56:F56"/>
  </mergeCells>
  <pageMargins left="0.70866141732283472" right="0.70866141732283472" top="1.1811023622047245" bottom="0.74803149606299213" header="0.47244094488188981" footer="0.31496062992125984"/>
  <pageSetup scale="88" fitToHeight="0" orientation="portrait" horizontalDpi="300" verticalDpi="300" r:id="rId1"/>
  <headerFooter>
    <oddHeader>&amp;L&amp;G</oddHeader>
    <oddFooter>&amp;R&amp;P of &amp;N</oddFooter>
  </headerFooter>
  <rowBreaks count="3" manualBreakCount="3">
    <brk id="44" max="16383" man="1"/>
    <brk id="87" min="1" max="11" man="1"/>
    <brk id="114" min="1" max="11" man="1"/>
  </rowBreaks>
  <drawing r:id="rId2"/>
  <legacyDrawing r:id="rId3"/>
  <legacyDrawingHF r:id="rId4"/>
  <mc:AlternateContent xmlns:mc="http://schemas.openxmlformats.org/markup-compatibility/2006">
    <mc:Choice Requires="x14">
      <controls>
        <mc:AlternateContent xmlns:mc="http://schemas.openxmlformats.org/markup-compatibility/2006">
          <mc:Choice Requires="x14">
            <control shapeId="31746" r:id="rId5" name="chk-Agreement">
              <controlPr defaultSize="0" autoFill="0" autoLine="0" autoPict="0" macro="[0]!View_Agreement">
                <anchor moveWithCells="1">
                  <from>
                    <xdr:col>8</xdr:col>
                    <xdr:colOff>0</xdr:colOff>
                    <xdr:row>0</xdr:row>
                    <xdr:rowOff>97971</xdr:rowOff>
                  </from>
                  <to>
                    <xdr:col>9</xdr:col>
                    <xdr:colOff>604157</xdr:colOff>
                    <xdr:row>1</xdr:row>
                    <xdr:rowOff>152400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4DAAF-1A46-456A-9657-28C0E148F356}">
  <sheetPr codeName="shtAllowance">
    <pageSetUpPr fitToPage="1"/>
  </sheetPr>
  <dimension ref="B2:F42"/>
  <sheetViews>
    <sheetView showGridLines="0" view="pageBreakPreview" zoomScale="85" zoomScaleNormal="100" zoomScaleSheetLayoutView="85" workbookViewId="0">
      <pane ySplit="2" topLeftCell="A3" activePane="bottomLeft" state="frozen"/>
      <selection activeCell="B97" sqref="B97:L97"/>
      <selection pane="bottomLeft"/>
    </sheetView>
  </sheetViews>
  <sheetFormatPr defaultColWidth="9.3046875" defaultRowHeight="14.6" x14ac:dyDescent="0.4"/>
  <cols>
    <col min="1" max="1" width="3.53515625" style="26" customWidth="1"/>
    <col min="2" max="2" width="27.53515625" style="26" customWidth="1"/>
    <col min="3" max="3" width="13.53515625" style="137" customWidth="1"/>
    <col min="4" max="4" width="9" style="137" customWidth="1"/>
    <col min="5" max="5" width="38.3046875" style="151" customWidth="1"/>
    <col min="6" max="6" width="5.69140625" style="26" customWidth="1"/>
    <col min="7" max="16384" width="9.3046875" style="26"/>
  </cols>
  <sheetData>
    <row r="2" spans="2:6" ht="14.25" customHeight="1" x14ac:dyDescent="0.4"/>
    <row r="3" spans="2:6" ht="15.9" x14ac:dyDescent="0.45">
      <c r="B3" s="480"/>
      <c r="C3" s="480"/>
      <c r="D3" s="480"/>
      <c r="F3" s="277"/>
    </row>
    <row r="4" spans="2:6" ht="23.6" x14ac:dyDescent="0.65">
      <c r="B4" s="482" t="s">
        <v>172</v>
      </c>
      <c r="C4" s="482"/>
      <c r="D4" s="482"/>
      <c r="E4" s="482"/>
    </row>
    <row r="5" spans="2:6" ht="12" customHeight="1" x14ac:dyDescent="0.75">
      <c r="B5" s="278"/>
      <c r="C5" s="278"/>
      <c r="D5" s="278"/>
      <c r="E5" s="278"/>
    </row>
    <row r="6" spans="2:6" ht="103.2" customHeight="1" x14ac:dyDescent="0.4">
      <c r="B6" s="483" t="s">
        <v>171</v>
      </c>
      <c r="C6" s="483"/>
      <c r="D6" s="483"/>
      <c r="E6" s="483"/>
      <c r="F6" s="279"/>
    </row>
    <row r="8" spans="2:6" s="151" customFormat="1" x14ac:dyDescent="0.4">
      <c r="B8" s="481" t="s">
        <v>170</v>
      </c>
      <c r="C8" s="481"/>
      <c r="D8" s="481"/>
      <c r="E8" s="481"/>
    </row>
    <row r="9" spans="2:6" x14ac:dyDescent="0.4">
      <c r="B9" s="280" t="s">
        <v>14</v>
      </c>
      <c r="C9" s="280" t="s">
        <v>123</v>
      </c>
      <c r="D9" s="280" t="s">
        <v>72</v>
      </c>
      <c r="E9" s="280" t="s">
        <v>122</v>
      </c>
    </row>
    <row r="10" spans="2:6" x14ac:dyDescent="0.4">
      <c r="B10" s="281" t="s">
        <v>169</v>
      </c>
      <c r="C10" s="282">
        <v>100</v>
      </c>
      <c r="D10" s="283" t="s">
        <v>120</v>
      </c>
      <c r="E10" s="284" t="s">
        <v>168</v>
      </c>
    </row>
    <row r="11" spans="2:6" x14ac:dyDescent="0.4">
      <c r="B11" s="281" t="s">
        <v>167</v>
      </c>
      <c r="C11" s="282">
        <v>100</v>
      </c>
      <c r="D11" s="283" t="s">
        <v>120</v>
      </c>
      <c r="E11" s="284"/>
    </row>
    <row r="12" spans="2:6" x14ac:dyDescent="0.4">
      <c r="B12" s="281" t="s">
        <v>166</v>
      </c>
      <c r="C12" s="282">
        <v>40</v>
      </c>
      <c r="D12" s="283" t="s">
        <v>120</v>
      </c>
      <c r="E12" s="284"/>
    </row>
    <row r="13" spans="2:6" x14ac:dyDescent="0.4">
      <c r="B13" s="281" t="s">
        <v>165</v>
      </c>
      <c r="C13" s="282">
        <v>120</v>
      </c>
      <c r="D13" s="283" t="s">
        <v>120</v>
      </c>
      <c r="E13" s="284" t="s">
        <v>164</v>
      </c>
    </row>
    <row r="14" spans="2:6" x14ac:dyDescent="0.4">
      <c r="B14" s="281" t="s">
        <v>163</v>
      </c>
      <c r="C14" s="282">
        <v>300</v>
      </c>
      <c r="D14" s="283" t="s">
        <v>120</v>
      </c>
      <c r="E14" s="284" t="s">
        <v>162</v>
      </c>
    </row>
    <row r="15" spans="2:6" x14ac:dyDescent="0.4">
      <c r="B15" s="281" t="s">
        <v>161</v>
      </c>
      <c r="C15" s="282">
        <v>400</v>
      </c>
      <c r="D15" s="283" t="s">
        <v>120</v>
      </c>
      <c r="E15" s="284" t="s">
        <v>160</v>
      </c>
    </row>
    <row r="16" spans="2:6" x14ac:dyDescent="0.4">
      <c r="B16" s="281" t="s">
        <v>159</v>
      </c>
      <c r="C16" s="282">
        <v>120</v>
      </c>
      <c r="D16" s="283" t="s">
        <v>135</v>
      </c>
      <c r="E16" s="284" t="s">
        <v>158</v>
      </c>
    </row>
    <row r="18" spans="2:5" s="151" customFormat="1" x14ac:dyDescent="0.4">
      <c r="B18" s="481" t="s">
        <v>157</v>
      </c>
      <c r="C18" s="481"/>
      <c r="D18" s="481"/>
      <c r="E18" s="481"/>
    </row>
    <row r="19" spans="2:5" x14ac:dyDescent="0.4">
      <c r="B19" s="280" t="s">
        <v>14</v>
      </c>
      <c r="C19" s="280" t="s">
        <v>123</v>
      </c>
      <c r="D19" s="280" t="s">
        <v>72</v>
      </c>
      <c r="E19" s="280" t="s">
        <v>122</v>
      </c>
    </row>
    <row r="20" spans="2:5" x14ac:dyDescent="0.4">
      <c r="B20" s="281" t="s">
        <v>156</v>
      </c>
      <c r="C20" s="282">
        <v>420</v>
      </c>
      <c r="D20" s="283" t="s">
        <v>135</v>
      </c>
      <c r="E20" s="284" t="s">
        <v>155</v>
      </c>
    </row>
    <row r="21" spans="2:5" x14ac:dyDescent="0.4">
      <c r="B21" s="281" t="s">
        <v>154</v>
      </c>
      <c r="C21" s="283" t="s">
        <v>127</v>
      </c>
      <c r="D21" s="283" t="s">
        <v>153</v>
      </c>
      <c r="E21" s="284" t="s">
        <v>152</v>
      </c>
    </row>
    <row r="22" spans="2:5" x14ac:dyDescent="0.4">
      <c r="B22" s="281" t="s">
        <v>151</v>
      </c>
      <c r="C22" s="282">
        <v>240</v>
      </c>
      <c r="D22" s="283" t="s">
        <v>120</v>
      </c>
      <c r="E22" s="284" t="s">
        <v>150</v>
      </c>
    </row>
    <row r="23" spans="2:5" x14ac:dyDescent="0.4">
      <c r="B23" s="281" t="s">
        <v>149</v>
      </c>
      <c r="C23" s="282">
        <v>300</v>
      </c>
      <c r="D23" s="283" t="s">
        <v>120</v>
      </c>
      <c r="E23" s="284" t="s">
        <v>148</v>
      </c>
    </row>
    <row r="24" spans="2:5" x14ac:dyDescent="0.4">
      <c r="B24" s="281" t="s">
        <v>147</v>
      </c>
      <c r="C24" s="282">
        <v>650</v>
      </c>
      <c r="D24" s="283" t="s">
        <v>120</v>
      </c>
      <c r="E24" s="284" t="s">
        <v>146</v>
      </c>
    </row>
    <row r="25" spans="2:5" x14ac:dyDescent="0.4">
      <c r="B25" s="281" t="s">
        <v>145</v>
      </c>
      <c r="C25" s="282">
        <v>380</v>
      </c>
      <c r="D25" s="283" t="s">
        <v>120</v>
      </c>
      <c r="E25" s="284" t="s">
        <v>144</v>
      </c>
    </row>
    <row r="26" spans="2:5" x14ac:dyDescent="0.4">
      <c r="B26" s="281" t="s">
        <v>143</v>
      </c>
      <c r="C26" s="282">
        <v>210</v>
      </c>
      <c r="D26" s="283" t="s">
        <v>120</v>
      </c>
      <c r="E26" s="284" t="s">
        <v>142</v>
      </c>
    </row>
    <row r="28" spans="2:5" s="151" customFormat="1" x14ac:dyDescent="0.4">
      <c r="B28" s="481" t="s">
        <v>141</v>
      </c>
      <c r="C28" s="481"/>
      <c r="D28" s="481"/>
      <c r="E28" s="481"/>
    </row>
    <row r="29" spans="2:5" x14ac:dyDescent="0.4">
      <c r="B29" s="280" t="s">
        <v>14</v>
      </c>
      <c r="C29" s="280" t="s">
        <v>123</v>
      </c>
      <c r="D29" s="280" t="s">
        <v>72</v>
      </c>
      <c r="E29" s="280" t="s">
        <v>122</v>
      </c>
    </row>
    <row r="30" spans="2:5" x14ac:dyDescent="0.4">
      <c r="B30" s="281" t="s">
        <v>140</v>
      </c>
      <c r="C30" s="282">
        <v>450</v>
      </c>
      <c r="D30" s="283" t="s">
        <v>120</v>
      </c>
      <c r="E30" s="284" t="s">
        <v>139</v>
      </c>
    </row>
    <row r="31" spans="2:5" x14ac:dyDescent="0.4">
      <c r="B31" s="281" t="s">
        <v>138</v>
      </c>
      <c r="C31" s="282">
        <v>150</v>
      </c>
      <c r="D31" s="283" t="s">
        <v>120</v>
      </c>
      <c r="E31" s="284" t="s">
        <v>137</v>
      </c>
    </row>
    <row r="32" spans="2:5" x14ac:dyDescent="0.4">
      <c r="B32" s="281" t="s">
        <v>136</v>
      </c>
      <c r="C32" s="282">
        <v>150</v>
      </c>
      <c r="D32" s="283" t="s">
        <v>135</v>
      </c>
      <c r="E32" s="284" t="s">
        <v>134</v>
      </c>
    </row>
    <row r="34" spans="2:5" s="151" customFormat="1" x14ac:dyDescent="0.4">
      <c r="B34" s="481" t="s">
        <v>133</v>
      </c>
      <c r="C34" s="481"/>
      <c r="D34" s="481"/>
      <c r="E34" s="481"/>
    </row>
    <row r="35" spans="2:5" x14ac:dyDescent="0.4">
      <c r="B35" s="280" t="s">
        <v>14</v>
      </c>
      <c r="C35" s="280" t="s">
        <v>123</v>
      </c>
      <c r="D35" s="280" t="s">
        <v>72</v>
      </c>
      <c r="E35" s="280" t="s">
        <v>122</v>
      </c>
    </row>
    <row r="36" spans="2:5" x14ac:dyDescent="0.4">
      <c r="B36" s="281" t="s">
        <v>132</v>
      </c>
      <c r="C36" s="282">
        <v>2.5</v>
      </c>
      <c r="D36" s="283" t="s">
        <v>126</v>
      </c>
      <c r="E36" s="284" t="s">
        <v>131</v>
      </c>
    </row>
    <row r="37" spans="2:5" x14ac:dyDescent="0.4">
      <c r="B37" s="281" t="s">
        <v>130</v>
      </c>
      <c r="C37" s="282">
        <v>1.55</v>
      </c>
      <c r="D37" s="283" t="s">
        <v>126</v>
      </c>
      <c r="E37" s="284" t="s">
        <v>129</v>
      </c>
    </row>
    <row r="38" spans="2:5" x14ac:dyDescent="0.4">
      <c r="B38" s="281" t="s">
        <v>128</v>
      </c>
      <c r="C38" s="283" t="s">
        <v>127</v>
      </c>
      <c r="D38" s="283" t="s">
        <v>126</v>
      </c>
      <c r="E38" s="284" t="s">
        <v>125</v>
      </c>
    </row>
    <row r="40" spans="2:5" s="151" customFormat="1" x14ac:dyDescent="0.4">
      <c r="B40" s="481" t="s">
        <v>124</v>
      </c>
      <c r="C40" s="481"/>
      <c r="D40" s="481"/>
      <c r="E40" s="481"/>
    </row>
    <row r="41" spans="2:5" x14ac:dyDescent="0.4">
      <c r="B41" s="280" t="s">
        <v>14</v>
      </c>
      <c r="C41" s="280" t="s">
        <v>123</v>
      </c>
      <c r="D41" s="280" t="s">
        <v>72</v>
      </c>
      <c r="E41" s="280" t="s">
        <v>122</v>
      </c>
    </row>
    <row r="42" spans="2:5" x14ac:dyDescent="0.4">
      <c r="B42" s="281" t="s">
        <v>121</v>
      </c>
      <c r="C42" s="282">
        <v>80</v>
      </c>
      <c r="D42" s="283" t="s">
        <v>120</v>
      </c>
      <c r="E42" s="284" t="s">
        <v>119</v>
      </c>
    </row>
  </sheetData>
  <sheetProtection sheet="1" objects="1" scenarios="1" formatCells="0" formatColumns="0" formatRows="0" insertColumns="0" insertRows="0" deleteColumns="0" deleteRows="0"/>
  <mergeCells count="8">
    <mergeCell ref="B3:D3"/>
    <mergeCell ref="B8:E8"/>
    <mergeCell ref="B18:E18"/>
    <mergeCell ref="B28:E28"/>
    <mergeCell ref="B40:E40"/>
    <mergeCell ref="B34:E34"/>
    <mergeCell ref="B4:E4"/>
    <mergeCell ref="B6:E6"/>
  </mergeCells>
  <printOptions horizontalCentered="1"/>
  <pageMargins left="0.70866141732283472" right="0.70866141732283472" top="0.74803149606299213" bottom="0.74803149606299213" header="0.31496062992125984" footer="0.31496062992125984"/>
  <pageSetup scale="99" orientation="portrait" r:id="rId1"/>
  <headerFooter>
    <oddFooter>&amp;C&amp;P of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2769" r:id="rId4" name="chk-Allowance">
              <controlPr defaultSize="0" autoFill="0" autoLine="0" autoPict="0" macro="[0]!View_Allowance">
                <anchor moveWithCells="1">
                  <from>
                    <xdr:col>4</xdr:col>
                    <xdr:colOff>1404257</xdr:colOff>
                    <xdr:row>0</xdr:row>
                    <xdr:rowOff>76200</xdr:rowOff>
                  </from>
                  <to>
                    <xdr:col>5</xdr:col>
                    <xdr:colOff>70757</xdr:colOff>
                    <xdr:row>1</xdr:row>
                    <xdr:rowOff>146957</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FB877-4F6A-49BF-8EE3-9DE5542C17BE}">
  <sheetPr codeName="shtBudget"/>
  <dimension ref="A1:I61"/>
  <sheetViews>
    <sheetView showGridLines="0" workbookViewId="0">
      <pane ySplit="5" topLeftCell="A6" activePane="bottomLeft" state="frozen"/>
      <selection pane="bottomLeft"/>
    </sheetView>
  </sheetViews>
  <sheetFormatPr defaultColWidth="9.3046875" defaultRowHeight="14.6" x14ac:dyDescent="0.4"/>
  <cols>
    <col min="1" max="1" width="9.3046875" style="1"/>
    <col min="2" max="2" width="5.69140625" style="1" bestFit="1" customWidth="1"/>
    <col min="3" max="3" width="5.4609375" style="1" bestFit="1" customWidth="1"/>
    <col min="4" max="4" width="29.3046875" style="1" bestFit="1" customWidth="1"/>
    <col min="5" max="5" width="30.53515625" style="1" bestFit="1" customWidth="1"/>
    <col min="6" max="7" width="8.53515625" style="1" bestFit="1" customWidth="1"/>
    <col min="8" max="8" width="17.4609375" style="1" bestFit="1" customWidth="1"/>
    <col min="9" max="9" width="10.3046875" style="1" bestFit="1" customWidth="1"/>
    <col min="10" max="16384" width="9.3046875" style="1"/>
  </cols>
  <sheetData>
    <row r="1" spans="1:9" x14ac:dyDescent="0.4">
      <c r="A1" s="28"/>
    </row>
    <row r="2" spans="1:9" x14ac:dyDescent="0.4">
      <c r="H2" s="6" t="s">
        <v>182</v>
      </c>
      <c r="I2" s="11">
        <f>SUM(I3:I4)</f>
        <v>533821.85</v>
      </c>
    </row>
    <row r="3" spans="1:9" x14ac:dyDescent="0.4">
      <c r="H3" s="6" t="s">
        <v>184</v>
      </c>
      <c r="I3" s="11">
        <f>SUMIFS(tbl_ProjectBudget[Total],tbl_ProjectBudget[Cost Type],"Soft")</f>
        <v>4200</v>
      </c>
    </row>
    <row r="4" spans="1:9" x14ac:dyDescent="0.4">
      <c r="H4" s="6" t="s">
        <v>183</v>
      </c>
      <c r="I4" s="11">
        <f>SUMIFS(tbl_ProjectBudget[Total],tbl_ProjectBudget[Cost Type],"Hard")</f>
        <v>529621.85</v>
      </c>
    </row>
    <row r="5" spans="1:9" ht="29.15" x14ac:dyDescent="0.4">
      <c r="B5" s="12" t="s">
        <v>242</v>
      </c>
      <c r="C5" s="3" t="s">
        <v>246</v>
      </c>
      <c r="D5" s="3" t="s">
        <v>283</v>
      </c>
      <c r="E5" s="12" t="s">
        <v>71</v>
      </c>
      <c r="F5" s="12" t="s">
        <v>241</v>
      </c>
      <c r="G5" s="3" t="s">
        <v>243</v>
      </c>
      <c r="H5" s="12" t="s">
        <v>240</v>
      </c>
      <c r="I5" s="12" t="s">
        <v>239</v>
      </c>
    </row>
    <row r="6" spans="1:9" x14ac:dyDescent="0.4">
      <c r="B6" s="1">
        <v>1</v>
      </c>
      <c r="C6" s="2" t="s">
        <v>244</v>
      </c>
      <c r="D6" s="1" t="s">
        <v>262</v>
      </c>
      <c r="E6" s="1" t="s">
        <v>238</v>
      </c>
      <c r="F6" s="1">
        <v>1200</v>
      </c>
      <c r="G6" s="1" t="s">
        <v>185</v>
      </c>
      <c r="H6" s="11">
        <v>3.5</v>
      </c>
      <c r="I6" s="11">
        <f>tbl_ProjectBudget[[#This Row],[Quantity]]*tbl_ProjectBudget[[#This Row],[Unit Price]]</f>
        <v>4200</v>
      </c>
    </row>
    <row r="7" spans="1:9" x14ac:dyDescent="0.4">
      <c r="B7" s="1">
        <v>1.1000000000000001</v>
      </c>
      <c r="C7" s="2" t="s">
        <v>245</v>
      </c>
      <c r="D7" s="1" t="s">
        <v>247</v>
      </c>
      <c r="E7" s="1" t="s">
        <v>237</v>
      </c>
      <c r="F7" s="1">
        <v>1</v>
      </c>
      <c r="G7" s="1" t="s">
        <v>227</v>
      </c>
      <c r="H7" s="11">
        <v>400</v>
      </c>
      <c r="I7" s="11">
        <f>tbl_ProjectBudget[[#This Row],[Quantity]]*tbl_ProjectBudget[[#This Row],[Unit Price]]</f>
        <v>400</v>
      </c>
    </row>
    <row r="8" spans="1:9" x14ac:dyDescent="0.4">
      <c r="B8" s="1">
        <v>2.1</v>
      </c>
      <c r="C8" s="2" t="s">
        <v>245</v>
      </c>
      <c r="D8" s="1" t="s">
        <v>248</v>
      </c>
      <c r="E8" s="1" t="s">
        <v>236</v>
      </c>
      <c r="F8" s="1">
        <v>1200</v>
      </c>
      <c r="G8" s="1" t="s">
        <v>185</v>
      </c>
      <c r="H8" s="11">
        <v>3.5</v>
      </c>
      <c r="I8" s="11">
        <f>tbl_ProjectBudget[[#This Row],[Quantity]]*tbl_ProjectBudget[[#This Row],[Unit Price]]</f>
        <v>4200</v>
      </c>
    </row>
    <row r="9" spans="1:9" x14ac:dyDescent="0.4">
      <c r="B9" s="1">
        <v>2.2000000000000002</v>
      </c>
      <c r="C9" s="2" t="s">
        <v>245</v>
      </c>
      <c r="D9" s="1" t="s">
        <v>248</v>
      </c>
      <c r="E9" s="1" t="s">
        <v>34</v>
      </c>
      <c r="F9" s="1">
        <v>1200</v>
      </c>
      <c r="G9" s="1" t="s">
        <v>185</v>
      </c>
      <c r="H9" s="11">
        <v>26</v>
      </c>
      <c r="I9" s="11">
        <f>tbl_ProjectBudget[[#This Row],[Quantity]]*tbl_ProjectBudget[[#This Row],[Unit Price]]</f>
        <v>31200</v>
      </c>
    </row>
    <row r="10" spans="1:9" x14ac:dyDescent="0.4">
      <c r="B10" s="1">
        <v>2.2999999999999998</v>
      </c>
      <c r="C10" s="2" t="s">
        <v>245</v>
      </c>
      <c r="D10" s="1" t="s">
        <v>248</v>
      </c>
      <c r="E10" s="1" t="s">
        <v>235</v>
      </c>
      <c r="F10" s="1">
        <v>1200</v>
      </c>
      <c r="G10" s="1" t="s">
        <v>185</v>
      </c>
      <c r="H10" s="11">
        <v>5.5</v>
      </c>
      <c r="I10" s="11">
        <f>tbl_ProjectBudget[[#This Row],[Quantity]]*tbl_ProjectBudget[[#This Row],[Unit Price]]</f>
        <v>6600</v>
      </c>
    </row>
    <row r="11" spans="1:9" x14ac:dyDescent="0.4">
      <c r="B11" s="1">
        <v>2.4</v>
      </c>
      <c r="C11" s="2" t="s">
        <v>245</v>
      </c>
      <c r="D11" s="1" t="s">
        <v>248</v>
      </c>
      <c r="E11" s="1" t="s">
        <v>234</v>
      </c>
      <c r="F11" s="1">
        <v>180</v>
      </c>
      <c r="G11" s="1" t="s">
        <v>233</v>
      </c>
      <c r="H11" s="11">
        <v>40</v>
      </c>
      <c r="I11" s="11">
        <f>tbl_ProjectBudget[[#This Row],[Quantity]]*tbl_ProjectBudget[[#This Row],[Unit Price]]</f>
        <v>7200</v>
      </c>
    </row>
    <row r="12" spans="1:9" x14ac:dyDescent="0.4">
      <c r="B12" s="1">
        <v>3.1</v>
      </c>
      <c r="C12" s="2" t="s">
        <v>245</v>
      </c>
      <c r="D12" s="1" t="s">
        <v>36</v>
      </c>
      <c r="E12" s="1" t="s">
        <v>232</v>
      </c>
      <c r="F12" s="1">
        <v>1200</v>
      </c>
      <c r="G12" s="1" t="s">
        <v>185</v>
      </c>
      <c r="H12" s="11">
        <v>23.5</v>
      </c>
      <c r="I12" s="11">
        <f>tbl_ProjectBudget[[#This Row],[Quantity]]*tbl_ProjectBudget[[#This Row],[Unit Price]]</f>
        <v>28200</v>
      </c>
    </row>
    <row r="13" spans="1:9" x14ac:dyDescent="0.4">
      <c r="B13" s="1">
        <v>4.0999999999999996</v>
      </c>
      <c r="C13" s="2" t="s">
        <v>245</v>
      </c>
      <c r="D13" s="1" t="s">
        <v>250</v>
      </c>
      <c r="E13" s="1" t="s">
        <v>231</v>
      </c>
      <c r="F13" s="1">
        <v>1</v>
      </c>
      <c r="G13" s="1" t="s">
        <v>189</v>
      </c>
      <c r="H13" s="11">
        <v>1240</v>
      </c>
      <c r="I13" s="11">
        <f>tbl_ProjectBudget[[#This Row],[Quantity]]*tbl_ProjectBudget[[#This Row],[Unit Price]]</f>
        <v>1240</v>
      </c>
    </row>
    <row r="14" spans="1:9" x14ac:dyDescent="0.4">
      <c r="B14" s="1">
        <v>4.2</v>
      </c>
      <c r="C14" s="2" t="s">
        <v>245</v>
      </c>
      <c r="D14" s="1" t="s">
        <v>250</v>
      </c>
      <c r="E14" s="1" t="s">
        <v>230</v>
      </c>
      <c r="F14" s="1">
        <v>2</v>
      </c>
      <c r="G14" s="1" t="s">
        <v>189</v>
      </c>
      <c r="H14" s="11">
        <v>1240</v>
      </c>
      <c r="I14" s="11">
        <f>tbl_ProjectBudget[[#This Row],[Quantity]]*tbl_ProjectBudget[[#This Row],[Unit Price]]</f>
        <v>2480</v>
      </c>
    </row>
    <row r="15" spans="1:9" x14ac:dyDescent="0.4">
      <c r="B15" s="1">
        <v>4.3</v>
      </c>
      <c r="C15" s="2" t="s">
        <v>245</v>
      </c>
      <c r="D15" s="1" t="s">
        <v>250</v>
      </c>
      <c r="E15" s="1" t="s">
        <v>229</v>
      </c>
      <c r="F15" s="1">
        <v>3</v>
      </c>
      <c r="G15" s="1" t="s">
        <v>227</v>
      </c>
      <c r="H15" s="11">
        <v>7000</v>
      </c>
      <c r="I15" s="11">
        <f>tbl_ProjectBudget[[#This Row],[Quantity]]*tbl_ProjectBudget[[#This Row],[Unit Price]]</f>
        <v>21000</v>
      </c>
    </row>
    <row r="16" spans="1:9" x14ac:dyDescent="0.4">
      <c r="B16" s="1">
        <v>4.4000000000000004</v>
      </c>
      <c r="C16" s="2" t="s">
        <v>245</v>
      </c>
      <c r="D16" s="1" t="s">
        <v>250</v>
      </c>
      <c r="E16" s="1" t="s">
        <v>228</v>
      </c>
      <c r="F16" s="1">
        <v>3</v>
      </c>
      <c r="G16" s="1" t="s">
        <v>227</v>
      </c>
      <c r="H16" s="11">
        <v>2700</v>
      </c>
      <c r="I16" s="11">
        <f>tbl_ProjectBudget[[#This Row],[Quantity]]*tbl_ProjectBudget[[#This Row],[Unit Price]]</f>
        <v>8100</v>
      </c>
    </row>
    <row r="17" spans="2:9" x14ac:dyDescent="0.4">
      <c r="B17" s="1">
        <v>5.0999999999999996</v>
      </c>
      <c r="C17" s="2" t="s">
        <v>245</v>
      </c>
      <c r="D17" s="1" t="s">
        <v>251</v>
      </c>
      <c r="E17" s="1" t="s">
        <v>226</v>
      </c>
      <c r="F17" s="1">
        <v>1200</v>
      </c>
      <c r="G17" s="1" t="s">
        <v>185</v>
      </c>
      <c r="H17" s="11">
        <v>5.85</v>
      </c>
      <c r="I17" s="11">
        <f>tbl_ProjectBudget[[#This Row],[Quantity]]*tbl_ProjectBudget[[#This Row],[Unit Price]]</f>
        <v>7020</v>
      </c>
    </row>
    <row r="18" spans="2:9" x14ac:dyDescent="0.4">
      <c r="B18" s="1">
        <v>6.1</v>
      </c>
      <c r="C18" s="2" t="s">
        <v>245</v>
      </c>
      <c r="D18" s="1" t="s">
        <v>253</v>
      </c>
      <c r="E18" s="1" t="s">
        <v>225</v>
      </c>
      <c r="F18" s="1">
        <v>1200</v>
      </c>
      <c r="G18" s="1" t="s">
        <v>185</v>
      </c>
      <c r="H18" s="11">
        <v>262</v>
      </c>
      <c r="I18" s="11">
        <f>tbl_ProjectBudget[[#This Row],[Quantity]]*tbl_ProjectBudget[[#This Row],[Unit Price]]</f>
        <v>314400</v>
      </c>
    </row>
    <row r="19" spans="2:9" x14ac:dyDescent="0.4">
      <c r="B19" s="1">
        <v>6.2</v>
      </c>
      <c r="C19" s="2" t="s">
        <v>245</v>
      </c>
      <c r="D19" s="1" t="s">
        <v>253</v>
      </c>
      <c r="E19" s="1" t="s">
        <v>224</v>
      </c>
      <c r="F19" s="1">
        <v>4</v>
      </c>
      <c r="G19" s="1" t="s">
        <v>189</v>
      </c>
      <c r="H19" s="11">
        <v>100</v>
      </c>
      <c r="I19" s="11">
        <f>tbl_ProjectBudget[[#This Row],[Quantity]]*tbl_ProjectBudget[[#This Row],[Unit Price]]</f>
        <v>400</v>
      </c>
    </row>
    <row r="20" spans="2:9" x14ac:dyDescent="0.4">
      <c r="B20" s="1">
        <v>6.3</v>
      </c>
      <c r="C20" s="2" t="s">
        <v>245</v>
      </c>
      <c r="D20" s="1" t="s">
        <v>253</v>
      </c>
      <c r="E20" s="1" t="s">
        <v>223</v>
      </c>
      <c r="F20" s="1">
        <v>4</v>
      </c>
      <c r="G20" s="1" t="s">
        <v>189</v>
      </c>
      <c r="H20" s="11">
        <v>100</v>
      </c>
      <c r="I20" s="11">
        <f>tbl_ProjectBudget[[#This Row],[Quantity]]*tbl_ProjectBudget[[#This Row],[Unit Price]]</f>
        <v>400</v>
      </c>
    </row>
    <row r="21" spans="2:9" x14ac:dyDescent="0.4">
      <c r="B21" s="1">
        <v>6.4</v>
      </c>
      <c r="C21" s="2" t="s">
        <v>245</v>
      </c>
      <c r="D21" s="1" t="s">
        <v>253</v>
      </c>
      <c r="E21" s="1" t="s">
        <v>222</v>
      </c>
      <c r="F21" s="1">
        <v>2</v>
      </c>
      <c r="G21" s="1" t="s">
        <v>189</v>
      </c>
      <c r="H21" s="11">
        <v>150</v>
      </c>
      <c r="I21" s="11">
        <f>tbl_ProjectBudget[[#This Row],[Quantity]]*tbl_ProjectBudget[[#This Row],[Unit Price]]</f>
        <v>300</v>
      </c>
    </row>
    <row r="22" spans="2:9" x14ac:dyDescent="0.4">
      <c r="B22" s="1">
        <v>7.1</v>
      </c>
      <c r="C22" s="2" t="s">
        <v>245</v>
      </c>
      <c r="D22" s="1" t="s">
        <v>252</v>
      </c>
      <c r="E22" s="1" t="s">
        <v>221</v>
      </c>
      <c r="F22" s="1">
        <v>1200</v>
      </c>
      <c r="G22" s="1" t="s">
        <v>185</v>
      </c>
      <c r="H22" s="11">
        <v>3</v>
      </c>
      <c r="I22" s="11">
        <f>tbl_ProjectBudget[[#This Row],[Quantity]]*tbl_ProjectBudget[[#This Row],[Unit Price]]</f>
        <v>3600</v>
      </c>
    </row>
    <row r="23" spans="2:9" x14ac:dyDescent="0.4">
      <c r="B23" s="1">
        <v>8.1</v>
      </c>
      <c r="C23" s="2" t="s">
        <v>245</v>
      </c>
      <c r="D23" s="1" t="s">
        <v>154</v>
      </c>
      <c r="E23" s="1" t="s">
        <v>220</v>
      </c>
      <c r="F23" s="1">
        <v>1200</v>
      </c>
      <c r="G23" s="1" t="s">
        <v>185</v>
      </c>
      <c r="H23" s="11">
        <v>9.92</v>
      </c>
      <c r="I23" s="11">
        <f>tbl_ProjectBudget[[#This Row],[Quantity]]*tbl_ProjectBudget[[#This Row],[Unit Price]]</f>
        <v>11904</v>
      </c>
    </row>
    <row r="24" spans="2:9" x14ac:dyDescent="0.4">
      <c r="B24" s="1">
        <v>9.1</v>
      </c>
      <c r="C24" s="2" t="s">
        <v>245</v>
      </c>
      <c r="D24" s="1" t="s">
        <v>154</v>
      </c>
      <c r="E24" s="1" t="s">
        <v>69</v>
      </c>
      <c r="F24" s="1">
        <v>15</v>
      </c>
      <c r="G24" s="1" t="s">
        <v>189</v>
      </c>
      <c r="H24" s="11">
        <v>273.5</v>
      </c>
      <c r="I24" s="11">
        <f>tbl_ProjectBudget[[#This Row],[Quantity]]*tbl_ProjectBudget[[#This Row],[Unit Price]]</f>
        <v>4102.5</v>
      </c>
    </row>
    <row r="25" spans="2:9" x14ac:dyDescent="0.4">
      <c r="B25" s="1">
        <v>9.1999999999999993</v>
      </c>
      <c r="C25" s="2" t="s">
        <v>245</v>
      </c>
      <c r="D25" s="1" t="s">
        <v>154</v>
      </c>
      <c r="E25" s="1" t="s">
        <v>219</v>
      </c>
      <c r="F25" s="1">
        <v>30</v>
      </c>
      <c r="G25" s="1" t="s">
        <v>189</v>
      </c>
      <c r="H25" s="11">
        <v>13.5</v>
      </c>
      <c r="I25" s="11">
        <f>tbl_ProjectBudget[[#This Row],[Quantity]]*tbl_ProjectBudget[[#This Row],[Unit Price]]</f>
        <v>405</v>
      </c>
    </row>
    <row r="26" spans="2:9" x14ac:dyDescent="0.4">
      <c r="B26" s="1">
        <v>10.1</v>
      </c>
      <c r="C26" s="2" t="s">
        <v>245</v>
      </c>
      <c r="D26" s="1" t="s">
        <v>249</v>
      </c>
      <c r="E26" s="1" t="s">
        <v>132</v>
      </c>
      <c r="F26" s="1">
        <v>1000</v>
      </c>
      <c r="G26" s="1" t="s">
        <v>185</v>
      </c>
      <c r="H26" s="11">
        <v>4</v>
      </c>
      <c r="I26" s="11">
        <f>tbl_ProjectBudget[[#This Row],[Quantity]]*tbl_ProjectBudget[[#This Row],[Unit Price]]</f>
        <v>4000</v>
      </c>
    </row>
    <row r="27" spans="2:9" x14ac:dyDescent="0.4">
      <c r="B27" s="1">
        <v>11.1</v>
      </c>
      <c r="C27" s="2" t="s">
        <v>245</v>
      </c>
      <c r="D27" s="1" t="s">
        <v>254</v>
      </c>
      <c r="E27" s="1" t="s">
        <v>218</v>
      </c>
      <c r="F27" s="1">
        <v>1200</v>
      </c>
      <c r="G27" s="1" t="s">
        <v>185</v>
      </c>
      <c r="H27" s="11">
        <v>4.95</v>
      </c>
      <c r="I27" s="11">
        <f>tbl_ProjectBudget[[#This Row],[Quantity]]*tbl_ProjectBudget[[#This Row],[Unit Price]]</f>
        <v>5940</v>
      </c>
    </row>
    <row r="28" spans="2:9" x14ac:dyDescent="0.4">
      <c r="B28" s="1">
        <v>11.2</v>
      </c>
      <c r="C28" s="2" t="s">
        <v>245</v>
      </c>
      <c r="D28" s="1" t="s">
        <v>254</v>
      </c>
      <c r="E28" s="1" t="s">
        <v>11</v>
      </c>
      <c r="F28" s="1">
        <v>1200</v>
      </c>
      <c r="G28" s="1" t="s">
        <v>185</v>
      </c>
      <c r="H28" s="11">
        <v>7.2</v>
      </c>
      <c r="I28" s="11">
        <f>tbl_ProjectBudget[[#This Row],[Quantity]]*tbl_ProjectBudget[[#This Row],[Unit Price]]</f>
        <v>8640</v>
      </c>
    </row>
    <row r="29" spans="2:9" x14ac:dyDescent="0.4">
      <c r="B29" s="1">
        <v>11.3</v>
      </c>
      <c r="C29" s="2" t="s">
        <v>245</v>
      </c>
      <c r="D29" s="1" t="s">
        <v>254</v>
      </c>
      <c r="E29" s="1" t="s">
        <v>217</v>
      </c>
      <c r="F29" s="1">
        <v>1200</v>
      </c>
      <c r="G29" s="1" t="s">
        <v>185</v>
      </c>
      <c r="H29" s="11">
        <v>7.3330000000000002</v>
      </c>
      <c r="I29" s="11">
        <f>tbl_ProjectBudget[[#This Row],[Quantity]]*tbl_ProjectBudget[[#This Row],[Unit Price]]</f>
        <v>8799.6</v>
      </c>
    </row>
    <row r="30" spans="2:9" x14ac:dyDescent="0.4">
      <c r="B30" s="1">
        <v>11.4</v>
      </c>
      <c r="C30" s="2" t="s">
        <v>245</v>
      </c>
      <c r="D30" s="1" t="s">
        <v>254</v>
      </c>
      <c r="E30" s="1" t="s">
        <v>216</v>
      </c>
      <c r="F30" s="1">
        <v>13</v>
      </c>
      <c r="G30" s="1" t="s">
        <v>189</v>
      </c>
      <c r="H30" s="11">
        <v>218.75</v>
      </c>
      <c r="I30" s="11">
        <f>tbl_ProjectBudget[[#This Row],[Quantity]]*tbl_ProjectBudget[[#This Row],[Unit Price]]</f>
        <v>2843.75</v>
      </c>
    </row>
    <row r="31" spans="2:9" x14ac:dyDescent="0.4">
      <c r="B31" s="1">
        <v>11.5</v>
      </c>
      <c r="C31" s="2" t="s">
        <v>245</v>
      </c>
      <c r="D31" s="1" t="s">
        <v>254</v>
      </c>
      <c r="E31" s="1" t="s">
        <v>215</v>
      </c>
      <c r="F31" s="1">
        <v>1</v>
      </c>
      <c r="G31" s="1" t="s">
        <v>189</v>
      </c>
      <c r="H31" s="11">
        <v>500</v>
      </c>
      <c r="I31" s="11">
        <f>tbl_ProjectBudget[[#This Row],[Quantity]]*tbl_ProjectBudget[[#This Row],[Unit Price]]</f>
        <v>500</v>
      </c>
    </row>
    <row r="32" spans="2:9" x14ac:dyDescent="0.4">
      <c r="B32" s="1">
        <v>11.6</v>
      </c>
      <c r="C32" s="2" t="s">
        <v>245</v>
      </c>
      <c r="D32" s="1" t="s">
        <v>254</v>
      </c>
      <c r="E32" s="1" t="s">
        <v>214</v>
      </c>
      <c r="F32" s="1">
        <v>1</v>
      </c>
      <c r="G32" s="1" t="s">
        <v>189</v>
      </c>
      <c r="H32" s="11">
        <v>95</v>
      </c>
      <c r="I32" s="11">
        <f>tbl_ProjectBudget[[#This Row],[Quantity]]*tbl_ProjectBudget[[#This Row],[Unit Price]]</f>
        <v>95</v>
      </c>
    </row>
    <row r="33" spans="2:9" x14ac:dyDescent="0.4">
      <c r="B33" s="1">
        <v>11.7</v>
      </c>
      <c r="C33" s="2" t="s">
        <v>245</v>
      </c>
      <c r="D33" s="1" t="s">
        <v>254</v>
      </c>
      <c r="E33" s="1" t="s">
        <v>213</v>
      </c>
      <c r="F33" s="1">
        <v>1</v>
      </c>
      <c r="G33" s="1" t="s">
        <v>189</v>
      </c>
      <c r="H33" s="11">
        <v>1150</v>
      </c>
      <c r="I33" s="11">
        <f>tbl_ProjectBudget[[#This Row],[Quantity]]*tbl_ProjectBudget[[#This Row],[Unit Price]]</f>
        <v>1150</v>
      </c>
    </row>
    <row r="34" spans="2:9" x14ac:dyDescent="0.4">
      <c r="B34" s="1">
        <v>11.8</v>
      </c>
      <c r="C34" s="2" t="s">
        <v>245</v>
      </c>
      <c r="D34" s="1" t="s">
        <v>254</v>
      </c>
      <c r="E34" s="1" t="s">
        <v>212</v>
      </c>
      <c r="F34" s="1">
        <v>5</v>
      </c>
      <c r="G34" s="1" t="s">
        <v>189</v>
      </c>
      <c r="H34" s="11">
        <v>15</v>
      </c>
      <c r="I34" s="11">
        <f>tbl_ProjectBudget[[#This Row],[Quantity]]*tbl_ProjectBudget[[#This Row],[Unit Price]]</f>
        <v>75</v>
      </c>
    </row>
    <row r="35" spans="2:9" x14ac:dyDescent="0.4">
      <c r="B35" s="1">
        <v>11.9</v>
      </c>
      <c r="C35" s="2" t="s">
        <v>245</v>
      </c>
      <c r="D35" s="1" t="s">
        <v>254</v>
      </c>
      <c r="E35" s="1" t="s">
        <v>211</v>
      </c>
      <c r="F35" s="1">
        <v>1</v>
      </c>
      <c r="G35" s="1" t="s">
        <v>189</v>
      </c>
      <c r="H35" s="11">
        <v>160</v>
      </c>
      <c r="I35" s="11">
        <f>tbl_ProjectBudget[[#This Row],[Quantity]]*tbl_ProjectBudget[[#This Row],[Unit Price]]</f>
        <v>160</v>
      </c>
    </row>
    <row r="36" spans="2:9" x14ac:dyDescent="0.4">
      <c r="B36" s="1">
        <v>12.1</v>
      </c>
      <c r="C36" s="2" t="s">
        <v>245</v>
      </c>
      <c r="D36" s="1" t="s">
        <v>255</v>
      </c>
      <c r="E36" s="1" t="s">
        <v>210</v>
      </c>
      <c r="F36" s="1">
        <v>1200</v>
      </c>
      <c r="G36" s="1" t="s">
        <v>185</v>
      </c>
      <c r="H36" s="11">
        <v>3.24</v>
      </c>
      <c r="I36" s="11">
        <f>tbl_ProjectBudget[[#This Row],[Quantity]]*tbl_ProjectBudget[[#This Row],[Unit Price]]</f>
        <v>3888.0000000000005</v>
      </c>
    </row>
    <row r="37" spans="2:9" x14ac:dyDescent="0.4">
      <c r="B37" s="1">
        <v>12.2</v>
      </c>
      <c r="C37" s="2" t="s">
        <v>245</v>
      </c>
      <c r="D37" s="1" t="s">
        <v>255</v>
      </c>
      <c r="E37" s="1" t="s">
        <v>209</v>
      </c>
      <c r="F37" s="1">
        <v>14</v>
      </c>
      <c r="G37" s="1" t="s">
        <v>189</v>
      </c>
      <c r="H37" s="11">
        <v>340</v>
      </c>
      <c r="I37" s="11">
        <f>tbl_ProjectBudget[[#This Row],[Quantity]]*tbl_ProjectBudget[[#This Row],[Unit Price]]</f>
        <v>4760</v>
      </c>
    </row>
    <row r="38" spans="2:9" x14ac:dyDescent="0.4">
      <c r="B38" s="1">
        <v>12.3</v>
      </c>
      <c r="C38" s="2" t="s">
        <v>245</v>
      </c>
      <c r="D38" s="1" t="s">
        <v>255</v>
      </c>
      <c r="E38" s="1" t="s">
        <v>208</v>
      </c>
      <c r="F38" s="1">
        <v>14</v>
      </c>
      <c r="G38" s="1" t="s">
        <v>189</v>
      </c>
      <c r="H38" s="11">
        <v>40</v>
      </c>
      <c r="I38" s="11">
        <f>tbl_ProjectBudget[[#This Row],[Quantity]]*tbl_ProjectBudget[[#This Row],[Unit Price]]</f>
        <v>560</v>
      </c>
    </row>
    <row r="39" spans="2:9" x14ac:dyDescent="0.4">
      <c r="B39" s="1">
        <v>12.4</v>
      </c>
      <c r="C39" s="2" t="s">
        <v>245</v>
      </c>
      <c r="D39" s="1" t="s">
        <v>255</v>
      </c>
      <c r="E39" s="1" t="s">
        <v>207</v>
      </c>
      <c r="F39" s="1">
        <v>1</v>
      </c>
      <c r="G39" s="1" t="s">
        <v>189</v>
      </c>
      <c r="H39" s="11">
        <v>630</v>
      </c>
      <c r="I39" s="11">
        <f>tbl_ProjectBudget[[#This Row],[Quantity]]*tbl_ProjectBudget[[#This Row],[Unit Price]]</f>
        <v>630</v>
      </c>
    </row>
    <row r="40" spans="2:9" x14ac:dyDescent="0.4">
      <c r="B40" s="1">
        <v>12.5</v>
      </c>
      <c r="C40" s="2" t="s">
        <v>245</v>
      </c>
      <c r="D40" s="1" t="s">
        <v>255</v>
      </c>
      <c r="E40" s="1" t="s">
        <v>206</v>
      </c>
      <c r="F40" s="1">
        <v>1</v>
      </c>
      <c r="G40" s="1" t="s">
        <v>189</v>
      </c>
      <c r="H40" s="11">
        <v>0</v>
      </c>
      <c r="I40" s="11">
        <f>tbl_ProjectBudget[[#This Row],[Quantity]]*tbl_ProjectBudget[[#This Row],[Unit Price]]</f>
        <v>0</v>
      </c>
    </row>
    <row r="41" spans="2:9" x14ac:dyDescent="0.4">
      <c r="B41" s="1">
        <v>12.6</v>
      </c>
      <c r="C41" s="2" t="s">
        <v>245</v>
      </c>
      <c r="D41" s="1" t="s">
        <v>255</v>
      </c>
      <c r="E41" s="1" t="s">
        <v>205</v>
      </c>
      <c r="F41" s="1">
        <v>2</v>
      </c>
      <c r="G41" s="1" t="s">
        <v>189</v>
      </c>
      <c r="H41" s="11">
        <v>190</v>
      </c>
      <c r="I41" s="11">
        <f>tbl_ProjectBudget[[#This Row],[Quantity]]*tbl_ProjectBudget[[#This Row],[Unit Price]]</f>
        <v>380</v>
      </c>
    </row>
    <row r="42" spans="2:9" x14ac:dyDescent="0.4">
      <c r="B42" s="1">
        <v>12.7</v>
      </c>
      <c r="C42" s="2" t="s">
        <v>245</v>
      </c>
      <c r="D42" s="1" t="s">
        <v>255</v>
      </c>
      <c r="E42" s="1" t="s">
        <v>204</v>
      </c>
      <c r="F42" s="1">
        <v>2</v>
      </c>
      <c r="G42" s="1" t="s">
        <v>189</v>
      </c>
      <c r="H42" s="11">
        <v>82</v>
      </c>
      <c r="I42" s="11">
        <f>tbl_ProjectBudget[[#This Row],[Quantity]]*tbl_ProjectBudget[[#This Row],[Unit Price]]</f>
        <v>164</v>
      </c>
    </row>
    <row r="43" spans="2:9" x14ac:dyDescent="0.4">
      <c r="B43" s="1">
        <v>12.8</v>
      </c>
      <c r="C43" s="2" t="s">
        <v>245</v>
      </c>
      <c r="D43" s="1" t="s">
        <v>255</v>
      </c>
      <c r="E43" s="1" t="s">
        <v>203</v>
      </c>
      <c r="F43" s="1">
        <v>2</v>
      </c>
      <c r="G43" s="1" t="s">
        <v>189</v>
      </c>
      <c r="H43" s="11">
        <v>61</v>
      </c>
      <c r="I43" s="11">
        <f>tbl_ProjectBudget[[#This Row],[Quantity]]*tbl_ProjectBudget[[#This Row],[Unit Price]]</f>
        <v>122</v>
      </c>
    </row>
    <row r="44" spans="2:9" x14ac:dyDescent="0.4">
      <c r="B44" s="1">
        <v>12.9</v>
      </c>
      <c r="C44" s="2" t="s">
        <v>245</v>
      </c>
      <c r="D44" s="1" t="s">
        <v>255</v>
      </c>
      <c r="E44" s="1" t="s">
        <v>202</v>
      </c>
      <c r="F44" s="1">
        <v>2</v>
      </c>
      <c r="G44" s="1" t="s">
        <v>201</v>
      </c>
      <c r="H44" s="11">
        <v>240</v>
      </c>
      <c r="I44" s="11">
        <f>tbl_ProjectBudget[[#This Row],[Quantity]]*tbl_ProjectBudget[[#This Row],[Unit Price]]</f>
        <v>480</v>
      </c>
    </row>
    <row r="45" spans="2:9" x14ac:dyDescent="0.4">
      <c r="B45" s="1">
        <v>13.1</v>
      </c>
      <c r="C45" s="2" t="s">
        <v>245</v>
      </c>
      <c r="D45" s="1" t="s">
        <v>256</v>
      </c>
      <c r="E45" s="1" t="s">
        <v>200</v>
      </c>
      <c r="F45" s="1">
        <v>1</v>
      </c>
      <c r="G45" s="1" t="s">
        <v>189</v>
      </c>
      <c r="H45" s="11">
        <v>800</v>
      </c>
      <c r="I45" s="11">
        <f>tbl_ProjectBudget[[#This Row],[Quantity]]*tbl_ProjectBudget[[#This Row],[Unit Price]]</f>
        <v>800</v>
      </c>
    </row>
    <row r="46" spans="2:9" x14ac:dyDescent="0.4">
      <c r="B46" s="1">
        <v>13.2</v>
      </c>
      <c r="C46" s="2" t="s">
        <v>245</v>
      </c>
      <c r="D46" s="1" t="s">
        <v>256</v>
      </c>
      <c r="E46" s="1" t="s">
        <v>199</v>
      </c>
      <c r="F46" s="1">
        <v>2</v>
      </c>
      <c r="G46" s="1" t="s">
        <v>189</v>
      </c>
      <c r="H46" s="11">
        <v>230</v>
      </c>
      <c r="I46" s="11">
        <f>tbl_ProjectBudget[[#This Row],[Quantity]]*tbl_ProjectBudget[[#This Row],[Unit Price]]</f>
        <v>460</v>
      </c>
    </row>
    <row r="47" spans="2:9" x14ac:dyDescent="0.4">
      <c r="B47" s="1">
        <v>13.3</v>
      </c>
      <c r="C47" s="2" t="s">
        <v>245</v>
      </c>
      <c r="D47" s="1" t="s">
        <v>256</v>
      </c>
      <c r="E47" s="1" t="s">
        <v>198</v>
      </c>
      <c r="F47" s="1">
        <v>1</v>
      </c>
      <c r="G47" s="1" t="s">
        <v>189</v>
      </c>
      <c r="H47" s="11">
        <v>300</v>
      </c>
      <c r="I47" s="11">
        <f>tbl_ProjectBudget[[#This Row],[Quantity]]*tbl_ProjectBudget[[#This Row],[Unit Price]]</f>
        <v>300</v>
      </c>
    </row>
    <row r="48" spans="2:9" x14ac:dyDescent="0.4">
      <c r="B48" s="1">
        <v>13.4</v>
      </c>
      <c r="C48" s="2" t="s">
        <v>245</v>
      </c>
      <c r="D48" s="1" t="s">
        <v>256</v>
      </c>
      <c r="E48" s="1" t="s">
        <v>197</v>
      </c>
      <c r="F48" s="1">
        <v>2</v>
      </c>
      <c r="G48" s="1" t="s">
        <v>189</v>
      </c>
      <c r="H48" s="11">
        <v>200</v>
      </c>
      <c r="I48" s="11">
        <f>tbl_ProjectBudget[[#This Row],[Quantity]]*tbl_ProjectBudget[[#This Row],[Unit Price]]</f>
        <v>400</v>
      </c>
    </row>
    <row r="49" spans="2:9" x14ac:dyDescent="0.4">
      <c r="B49" s="1">
        <v>13.5</v>
      </c>
      <c r="C49" s="2" t="s">
        <v>245</v>
      </c>
      <c r="D49" s="1" t="s">
        <v>256</v>
      </c>
      <c r="E49" s="1" t="s">
        <v>156</v>
      </c>
      <c r="F49" s="1">
        <v>1</v>
      </c>
      <c r="G49" s="1" t="s">
        <v>189</v>
      </c>
      <c r="H49" s="11">
        <v>600</v>
      </c>
      <c r="I49" s="11">
        <f>tbl_ProjectBudget[[#This Row],[Quantity]]*tbl_ProjectBudget[[#This Row],[Unit Price]]</f>
        <v>600</v>
      </c>
    </row>
    <row r="50" spans="2:9" x14ac:dyDescent="0.4">
      <c r="B50" s="1">
        <v>13.6</v>
      </c>
      <c r="C50" s="2" t="s">
        <v>245</v>
      </c>
      <c r="D50" s="1" t="s">
        <v>256</v>
      </c>
      <c r="E50" s="1" t="s">
        <v>196</v>
      </c>
      <c r="F50" s="1">
        <v>1</v>
      </c>
      <c r="G50" s="1" t="s">
        <v>189</v>
      </c>
      <c r="H50" s="11">
        <v>200</v>
      </c>
      <c r="I50" s="11">
        <f>tbl_ProjectBudget[[#This Row],[Quantity]]*tbl_ProjectBudget[[#This Row],[Unit Price]]</f>
        <v>200</v>
      </c>
    </row>
    <row r="51" spans="2:9" x14ac:dyDescent="0.4">
      <c r="B51" s="1">
        <v>14.1</v>
      </c>
      <c r="C51" s="2" t="s">
        <v>245</v>
      </c>
      <c r="D51" s="1" t="s">
        <v>257</v>
      </c>
      <c r="E51" s="1" t="s">
        <v>195</v>
      </c>
      <c r="F51" s="1">
        <v>1</v>
      </c>
      <c r="G51" s="1" t="s">
        <v>189</v>
      </c>
      <c r="H51" s="11">
        <v>1050</v>
      </c>
      <c r="I51" s="11">
        <f>tbl_ProjectBudget[[#This Row],[Quantity]]*tbl_ProjectBudget[[#This Row],[Unit Price]]</f>
        <v>1050</v>
      </c>
    </row>
    <row r="52" spans="2:9" x14ac:dyDescent="0.4">
      <c r="B52" s="1">
        <v>14.2</v>
      </c>
      <c r="C52" s="2" t="s">
        <v>245</v>
      </c>
      <c r="D52" s="1" t="s">
        <v>257</v>
      </c>
      <c r="E52" s="1" t="s">
        <v>145</v>
      </c>
      <c r="F52" s="1">
        <v>1</v>
      </c>
      <c r="G52" s="1" t="s">
        <v>189</v>
      </c>
      <c r="H52" s="11">
        <v>800</v>
      </c>
      <c r="I52" s="11">
        <f>tbl_ProjectBudget[[#This Row],[Quantity]]*tbl_ProjectBudget[[#This Row],[Unit Price]]</f>
        <v>800</v>
      </c>
    </row>
    <row r="53" spans="2:9" x14ac:dyDescent="0.4">
      <c r="B53" s="1">
        <v>14.3</v>
      </c>
      <c r="C53" s="2" t="s">
        <v>245</v>
      </c>
      <c r="D53" s="1" t="s">
        <v>257</v>
      </c>
      <c r="E53" s="1" t="s">
        <v>194</v>
      </c>
      <c r="F53" s="1">
        <v>1</v>
      </c>
      <c r="G53" s="1" t="s">
        <v>189</v>
      </c>
      <c r="H53" s="11">
        <v>560</v>
      </c>
      <c r="I53" s="11">
        <f>tbl_ProjectBudget[[#This Row],[Quantity]]*tbl_ProjectBudget[[#This Row],[Unit Price]]</f>
        <v>560</v>
      </c>
    </row>
    <row r="54" spans="2:9" x14ac:dyDescent="0.4">
      <c r="B54" s="1">
        <v>15.1</v>
      </c>
      <c r="C54" s="2" t="s">
        <v>245</v>
      </c>
      <c r="D54" s="1" t="s">
        <v>258</v>
      </c>
      <c r="E54" s="1" t="s">
        <v>151</v>
      </c>
      <c r="F54" s="1">
        <v>1</v>
      </c>
      <c r="G54" s="1" t="s">
        <v>189</v>
      </c>
      <c r="H54" s="11">
        <v>750</v>
      </c>
      <c r="I54" s="11">
        <f>tbl_ProjectBudget[[#This Row],[Quantity]]*tbl_ProjectBudget[[#This Row],[Unit Price]]</f>
        <v>750</v>
      </c>
    </row>
    <row r="55" spans="2:9" x14ac:dyDescent="0.4">
      <c r="B55" s="1">
        <v>15.2</v>
      </c>
      <c r="C55" s="2" t="s">
        <v>245</v>
      </c>
      <c r="D55" s="1" t="s">
        <v>258</v>
      </c>
      <c r="E55" s="1" t="s">
        <v>193</v>
      </c>
      <c r="F55" s="1">
        <v>260</v>
      </c>
      <c r="G55" s="1" t="s">
        <v>185</v>
      </c>
      <c r="H55" s="11">
        <v>7.5</v>
      </c>
      <c r="I55" s="11">
        <f>tbl_ProjectBudget[[#This Row],[Quantity]]*tbl_ProjectBudget[[#This Row],[Unit Price]]</f>
        <v>1950</v>
      </c>
    </row>
    <row r="56" spans="2:9" x14ac:dyDescent="0.4">
      <c r="B56" s="1">
        <v>15.3</v>
      </c>
      <c r="C56" s="2" t="s">
        <v>245</v>
      </c>
      <c r="D56" s="1" t="s">
        <v>258</v>
      </c>
      <c r="E56" s="1" t="s">
        <v>192</v>
      </c>
      <c r="F56" s="1">
        <v>1</v>
      </c>
      <c r="G56" s="1" t="s">
        <v>189</v>
      </c>
      <c r="H56" s="11">
        <v>20</v>
      </c>
      <c r="I56" s="11">
        <f>tbl_ProjectBudget[[#This Row],[Quantity]]*tbl_ProjectBudget[[#This Row],[Unit Price]]</f>
        <v>20</v>
      </c>
    </row>
    <row r="57" spans="2:9" x14ac:dyDescent="0.4">
      <c r="B57" s="1">
        <v>16.100000000000001</v>
      </c>
      <c r="C57" s="2" t="s">
        <v>245</v>
      </c>
      <c r="D57" s="1" t="s">
        <v>259</v>
      </c>
      <c r="E57" s="1" t="s">
        <v>191</v>
      </c>
      <c r="F57" s="1">
        <v>1</v>
      </c>
      <c r="G57" s="1" t="s">
        <v>189</v>
      </c>
      <c r="H57" s="11">
        <v>823.5</v>
      </c>
      <c r="I57" s="11">
        <f>tbl_ProjectBudget[[#This Row],[Quantity]]*tbl_ProjectBudget[[#This Row],[Unit Price]]</f>
        <v>823.5</v>
      </c>
    </row>
    <row r="58" spans="2:9" x14ac:dyDescent="0.4">
      <c r="B58" s="1">
        <v>16.2</v>
      </c>
      <c r="C58" s="2" t="s">
        <v>245</v>
      </c>
      <c r="D58" s="1" t="s">
        <v>259</v>
      </c>
      <c r="E58" s="1" t="s">
        <v>190</v>
      </c>
      <c r="F58" s="1">
        <v>1</v>
      </c>
      <c r="G58" s="1" t="s">
        <v>189</v>
      </c>
      <c r="H58" s="11">
        <v>1169.5</v>
      </c>
      <c r="I58" s="11">
        <f>tbl_ProjectBudget[[#This Row],[Quantity]]*tbl_ProjectBudget[[#This Row],[Unit Price]]</f>
        <v>1169.5</v>
      </c>
    </row>
    <row r="59" spans="2:9" x14ac:dyDescent="0.4">
      <c r="B59" s="1">
        <v>18.100000000000001</v>
      </c>
      <c r="C59" s="2" t="s">
        <v>245</v>
      </c>
      <c r="D59" s="1" t="s">
        <v>260</v>
      </c>
      <c r="E59" s="1" t="s">
        <v>188</v>
      </c>
      <c r="F59" s="1">
        <v>1200</v>
      </c>
      <c r="G59" s="1" t="s">
        <v>185</v>
      </c>
      <c r="H59" s="11">
        <v>3</v>
      </c>
      <c r="I59" s="11">
        <f>tbl_ProjectBudget[[#This Row],[Quantity]]*tbl_ProjectBudget[[#This Row],[Unit Price]]</f>
        <v>3600</v>
      </c>
    </row>
    <row r="60" spans="2:9" x14ac:dyDescent="0.4">
      <c r="B60" s="1">
        <v>19.100000000000001</v>
      </c>
      <c r="C60" s="2" t="s">
        <v>245</v>
      </c>
      <c r="D60" s="1" t="s">
        <v>187</v>
      </c>
      <c r="E60" s="1" t="s">
        <v>187</v>
      </c>
      <c r="F60" s="1">
        <v>1200</v>
      </c>
      <c r="G60" s="1" t="s">
        <v>185</v>
      </c>
      <c r="H60" s="11">
        <v>0</v>
      </c>
      <c r="I60" s="11">
        <f>tbl_ProjectBudget[[#This Row],[Quantity]]*tbl_ProjectBudget[[#This Row],[Unit Price]]</f>
        <v>0</v>
      </c>
    </row>
    <row r="61" spans="2:9" x14ac:dyDescent="0.4">
      <c r="B61" s="1">
        <v>20.100000000000001</v>
      </c>
      <c r="C61" s="2" t="s">
        <v>245</v>
      </c>
      <c r="D61" s="1" t="s">
        <v>261</v>
      </c>
      <c r="E61" s="1" t="s">
        <v>186</v>
      </c>
      <c r="F61" s="1">
        <v>1200</v>
      </c>
      <c r="G61" s="1" t="s">
        <v>185</v>
      </c>
      <c r="H61" s="11">
        <v>16.5</v>
      </c>
      <c r="I61" s="11">
        <f>tbl_ProjectBudget[[#This Row],[Quantity]]*tbl_ProjectBudget[[#This Row],[Unit Price]]</f>
        <v>19800</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96072-413A-4F7C-A284-7E52DC5ED417}">
  <sheetPr codeName="shtPricing"/>
  <dimension ref="A1:E14"/>
  <sheetViews>
    <sheetView showGridLines="0" workbookViewId="0">
      <pane ySplit="3" topLeftCell="A4" activePane="bottomLeft" state="frozen"/>
      <selection pane="bottomLeft"/>
    </sheetView>
  </sheetViews>
  <sheetFormatPr defaultColWidth="9.3046875" defaultRowHeight="14.6" x14ac:dyDescent="0.4"/>
  <cols>
    <col min="1" max="1" width="9.3046875" style="1"/>
    <col min="2" max="2" width="15" style="1" bestFit="1" customWidth="1"/>
    <col min="3" max="3" width="9" style="1" bestFit="1" customWidth="1"/>
    <col min="4" max="4" width="11" style="1" customWidth="1"/>
    <col min="5" max="5" width="15.3046875" style="1" customWidth="1"/>
    <col min="6" max="16384" width="9.3046875" style="1"/>
  </cols>
  <sheetData>
    <row r="1" spans="1:5" x14ac:dyDescent="0.4">
      <c r="A1" s="28"/>
      <c r="B1" s="28"/>
    </row>
    <row r="2" spans="1:5" x14ac:dyDescent="0.4">
      <c r="A2" s="28"/>
      <c r="B2" s="28"/>
    </row>
    <row r="3" spans="1:5" x14ac:dyDescent="0.4">
      <c r="B3" s="17" t="s">
        <v>14</v>
      </c>
      <c r="C3" s="18" t="s">
        <v>430</v>
      </c>
      <c r="D3" s="18" t="s">
        <v>431</v>
      </c>
      <c r="E3" s="19" t="s">
        <v>428</v>
      </c>
    </row>
    <row r="4" spans="1:5" x14ac:dyDescent="0.4">
      <c r="B4" s="14" t="s">
        <v>0</v>
      </c>
      <c r="C4" s="13" t="s">
        <v>4</v>
      </c>
      <c r="D4" s="13" t="s">
        <v>2</v>
      </c>
      <c r="E4" s="16">
        <v>220</v>
      </c>
    </row>
    <row r="5" spans="1:5" x14ac:dyDescent="0.4">
      <c r="B5" s="14" t="s">
        <v>0</v>
      </c>
      <c r="C5" s="13" t="s">
        <v>4</v>
      </c>
      <c r="D5" s="13" t="s">
        <v>1</v>
      </c>
      <c r="E5" s="16">
        <v>200</v>
      </c>
    </row>
    <row r="6" spans="1:5" x14ac:dyDescent="0.4">
      <c r="B6" s="14" t="s">
        <v>13</v>
      </c>
      <c r="C6" s="13"/>
      <c r="D6" s="13" t="s">
        <v>7</v>
      </c>
      <c r="E6" s="16">
        <v>1000</v>
      </c>
    </row>
    <row r="7" spans="1:5" x14ac:dyDescent="0.4">
      <c r="B7" s="14" t="s">
        <v>13</v>
      </c>
      <c r="C7" s="13"/>
      <c r="D7" s="13" t="s">
        <v>6</v>
      </c>
      <c r="E7" s="16">
        <v>0</v>
      </c>
    </row>
    <row r="8" spans="1:5" x14ac:dyDescent="0.4">
      <c r="B8" s="14" t="s">
        <v>424</v>
      </c>
      <c r="C8" s="13"/>
      <c r="D8" s="13" t="s">
        <v>7</v>
      </c>
      <c r="E8" s="16">
        <v>1500</v>
      </c>
    </row>
    <row r="9" spans="1:5" x14ac:dyDescent="0.4">
      <c r="B9" s="14" t="s">
        <v>424</v>
      </c>
      <c r="C9" s="13"/>
      <c r="D9" s="13" t="s">
        <v>6</v>
      </c>
      <c r="E9" s="16">
        <v>0</v>
      </c>
    </row>
    <row r="10" spans="1:5" x14ac:dyDescent="0.4">
      <c r="B10" s="14" t="s">
        <v>425</v>
      </c>
      <c r="C10" s="13"/>
      <c r="D10" s="13" t="s">
        <v>7</v>
      </c>
      <c r="E10" s="16">
        <v>2000</v>
      </c>
    </row>
    <row r="11" spans="1:5" x14ac:dyDescent="0.4">
      <c r="B11" s="14" t="s">
        <v>425</v>
      </c>
      <c r="C11" s="13"/>
      <c r="D11" s="13" t="s">
        <v>6</v>
      </c>
      <c r="E11" s="16">
        <v>0</v>
      </c>
    </row>
    <row r="12" spans="1:5" x14ac:dyDescent="0.4">
      <c r="B12" s="14" t="s">
        <v>427</v>
      </c>
      <c r="C12" s="13"/>
      <c r="D12" s="13"/>
      <c r="E12" s="16">
        <v>8000</v>
      </c>
    </row>
    <row r="13" spans="1:5" x14ac:dyDescent="0.4">
      <c r="B13" s="14" t="s">
        <v>426</v>
      </c>
      <c r="C13" s="13"/>
      <c r="D13" s="13"/>
      <c r="E13" s="16">
        <v>5000</v>
      </c>
    </row>
    <row r="14" spans="1:5" x14ac:dyDescent="0.4">
      <c r="B14" s="20" t="s">
        <v>235</v>
      </c>
      <c r="C14" s="21" t="s">
        <v>429</v>
      </c>
      <c r="D14" s="21"/>
      <c r="E14" s="22">
        <v>10000</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BF33C-0744-4277-A0EA-03297DF64824}">
  <sheetPr codeName="shtLog"/>
  <dimension ref="A1:AJ25"/>
  <sheetViews>
    <sheetView showGridLines="0" workbookViewId="0">
      <pane ySplit="4" topLeftCell="A5" activePane="bottomLeft" state="frozen"/>
      <selection pane="bottomLeft"/>
    </sheetView>
  </sheetViews>
  <sheetFormatPr defaultColWidth="9.3046875" defaultRowHeight="12.9" x14ac:dyDescent="0.35"/>
  <cols>
    <col min="1" max="1" width="14" style="44" bestFit="1" customWidth="1"/>
    <col min="2" max="2" width="17.53515625" style="44" bestFit="1" customWidth="1"/>
    <col min="3" max="3" width="20.69140625" style="44" bestFit="1" customWidth="1"/>
    <col min="4" max="4" width="17.69140625" style="44" bestFit="1" customWidth="1"/>
    <col min="5" max="5" width="20.765625" style="44" bestFit="1" customWidth="1"/>
    <col min="6" max="6" width="18.07421875" style="44" bestFit="1" customWidth="1"/>
    <col min="7" max="7" width="14.765625" style="44" bestFit="1" customWidth="1"/>
    <col min="8" max="8" width="8.4609375" style="44" bestFit="1" customWidth="1"/>
    <col min="9" max="9" width="7.69140625" style="44" bestFit="1" customWidth="1"/>
    <col min="10" max="10" width="25.4609375" style="44" bestFit="1" customWidth="1"/>
    <col min="11" max="11" width="23.84375" style="44" bestFit="1" customWidth="1"/>
    <col min="12" max="12" width="19.69140625" style="44" bestFit="1" customWidth="1"/>
    <col min="13" max="13" width="15.53515625" style="44" bestFit="1" customWidth="1"/>
    <col min="14" max="14" width="12" style="44" bestFit="1" customWidth="1"/>
    <col min="15" max="15" width="12.4609375" style="44" bestFit="1" customWidth="1"/>
    <col min="16" max="16" width="13.3046875" style="44" bestFit="1" customWidth="1"/>
    <col min="17" max="17" width="17.23046875" style="44" bestFit="1" customWidth="1"/>
    <col min="18" max="18" width="9.07421875" style="44" bestFit="1" customWidth="1"/>
    <col min="19" max="19" width="10.3046875" style="44" bestFit="1" customWidth="1"/>
    <col min="20" max="20" width="17.23046875" style="44" bestFit="1" customWidth="1"/>
    <col min="21" max="21" width="15.4609375" style="44" bestFit="1" customWidth="1"/>
    <col min="22" max="22" width="18.53515625" style="44" bestFit="1" customWidth="1"/>
    <col min="23" max="23" width="15.53515625" style="44" bestFit="1" customWidth="1"/>
    <col min="24" max="24" width="18" style="44" bestFit="1" customWidth="1"/>
    <col min="25" max="25" width="18.4609375" style="44" bestFit="1" customWidth="1"/>
    <col min="26" max="26" width="12.53515625" style="44" bestFit="1" customWidth="1"/>
    <col min="27" max="27" width="16" style="44" bestFit="1" customWidth="1"/>
    <col min="28" max="28" width="18.53515625" style="44" bestFit="1" customWidth="1"/>
    <col min="29" max="29" width="10.69140625" style="44" bestFit="1" customWidth="1"/>
    <col min="30" max="30" width="11.84375" style="44" bestFit="1" customWidth="1"/>
    <col min="31" max="31" width="12.84375" style="44" bestFit="1" customWidth="1"/>
    <col min="32" max="32" width="21.4609375" style="44" bestFit="1" customWidth="1"/>
    <col min="33" max="33" width="18.765625" style="44" bestFit="1" customWidth="1"/>
    <col min="34" max="34" width="12" style="44" bestFit="1" customWidth="1"/>
    <col min="35" max="35" width="16.69140625" style="44" bestFit="1" customWidth="1"/>
    <col min="36" max="36" width="20.4609375" style="44" bestFit="1" customWidth="1"/>
    <col min="37" max="37" width="20" style="44" bestFit="1" customWidth="1"/>
    <col min="38" max="16384" width="9.3046875" style="44"/>
  </cols>
  <sheetData>
    <row r="1" spans="1:36" ht="15" customHeight="1" x14ac:dyDescent="0.35"/>
    <row r="2" spans="1:36" ht="15" customHeight="1" x14ac:dyDescent="0.35"/>
    <row r="3" spans="1:36" x14ac:dyDescent="0.35">
      <c r="A3" s="67" t="s">
        <v>51</v>
      </c>
      <c r="B3" s="68" t="s">
        <v>482</v>
      </c>
      <c r="C3" s="70"/>
      <c r="D3" s="69" t="s">
        <v>14</v>
      </c>
      <c r="E3" s="70"/>
      <c r="F3" s="70"/>
      <c r="G3" s="70"/>
      <c r="H3" s="70"/>
      <c r="I3" s="70"/>
      <c r="J3" s="70"/>
      <c r="K3" s="70"/>
      <c r="L3" s="69" t="s">
        <v>444</v>
      </c>
      <c r="M3" s="76"/>
      <c r="N3" s="70"/>
      <c r="O3" s="70"/>
      <c r="P3" s="70"/>
      <c r="Q3" s="70"/>
      <c r="R3" s="70"/>
      <c r="S3" s="70"/>
      <c r="T3" s="70"/>
      <c r="U3" s="70"/>
      <c r="V3" s="70"/>
      <c r="W3" s="70"/>
      <c r="X3" s="70"/>
      <c r="Y3" s="70"/>
      <c r="Z3" s="70"/>
      <c r="AA3" s="69" t="s">
        <v>73</v>
      </c>
      <c r="AB3" s="70"/>
      <c r="AC3" s="70"/>
      <c r="AD3" s="69" t="s">
        <v>79</v>
      </c>
      <c r="AE3" s="70"/>
      <c r="AF3" s="70"/>
      <c r="AG3" s="70"/>
      <c r="AH3" s="69" t="s">
        <v>477</v>
      </c>
      <c r="AI3" s="70"/>
      <c r="AJ3" s="68" t="s">
        <v>478</v>
      </c>
    </row>
    <row r="4" spans="1:36" x14ac:dyDescent="0.35">
      <c r="A4" s="71" t="s">
        <v>473</v>
      </c>
      <c r="B4" s="71" t="s">
        <v>474</v>
      </c>
      <c r="C4" s="71" t="s">
        <v>446</v>
      </c>
      <c r="D4" s="71" t="s">
        <v>445</v>
      </c>
      <c r="E4" s="74" t="s">
        <v>480</v>
      </c>
      <c r="F4" s="74" t="s">
        <v>12</v>
      </c>
      <c r="G4" s="71" t="s">
        <v>263</v>
      </c>
      <c r="H4" s="71" t="s">
        <v>264</v>
      </c>
      <c r="I4" s="71" t="s">
        <v>265</v>
      </c>
      <c r="J4" s="71" t="s">
        <v>17</v>
      </c>
      <c r="K4" s="71" t="s">
        <v>19</v>
      </c>
      <c r="L4" s="71" t="s">
        <v>266</v>
      </c>
      <c r="M4" s="71" t="s">
        <v>0</v>
      </c>
      <c r="N4" s="71" t="s">
        <v>267</v>
      </c>
      <c r="O4" s="71" t="s">
        <v>268</v>
      </c>
      <c r="P4" s="71" t="s">
        <v>269</v>
      </c>
      <c r="Q4" s="71" t="s">
        <v>272</v>
      </c>
      <c r="R4" s="71" t="s">
        <v>273</v>
      </c>
      <c r="S4" s="71" t="s">
        <v>3</v>
      </c>
      <c r="T4" s="71" t="s">
        <v>275</v>
      </c>
      <c r="U4" s="71" t="s">
        <v>274</v>
      </c>
      <c r="V4" s="71" t="s">
        <v>281</v>
      </c>
      <c r="W4" s="71" t="s">
        <v>276</v>
      </c>
      <c r="X4" s="71" t="s">
        <v>419</v>
      </c>
      <c r="Y4" s="71" t="s">
        <v>418</v>
      </c>
      <c r="Z4" s="71" t="s">
        <v>494</v>
      </c>
      <c r="AA4" s="71" t="s">
        <v>75</v>
      </c>
      <c r="AB4" s="71" t="s">
        <v>76</v>
      </c>
      <c r="AC4" s="71" t="s">
        <v>77</v>
      </c>
      <c r="AD4" s="71" t="s">
        <v>28</v>
      </c>
      <c r="AE4" s="71" t="s">
        <v>30</v>
      </c>
      <c r="AF4" s="71" t="s">
        <v>35</v>
      </c>
      <c r="AG4" s="71" t="s">
        <v>40</v>
      </c>
      <c r="AH4" s="71" t="s">
        <v>475</v>
      </c>
      <c r="AI4" s="71" t="s">
        <v>476</v>
      </c>
      <c r="AJ4" s="71" t="s">
        <v>479</v>
      </c>
    </row>
    <row r="5" spans="1:36" x14ac:dyDescent="0.35">
      <c r="A5" s="78">
        <v>45854.621504629627</v>
      </c>
      <c r="B5" s="72" t="s">
        <v>477</v>
      </c>
      <c r="C5" s="66" t="s">
        <v>584</v>
      </c>
      <c r="D5" s="66" t="s">
        <v>581</v>
      </c>
      <c r="E5" s="66" t="s">
        <v>585</v>
      </c>
      <c r="F5" s="66" t="s">
        <v>582</v>
      </c>
      <c r="G5" s="66" t="s">
        <v>413</v>
      </c>
      <c r="H5" s="72" t="s">
        <v>282</v>
      </c>
      <c r="I5" s="72">
        <v>92708</v>
      </c>
      <c r="J5" s="72" t="s">
        <v>583</v>
      </c>
      <c r="K5" s="72" t="s">
        <v>552</v>
      </c>
      <c r="L5" s="72" t="s">
        <v>270</v>
      </c>
      <c r="M5" s="72" t="s">
        <v>528</v>
      </c>
      <c r="N5" s="72">
        <v>2</v>
      </c>
      <c r="O5" s="72">
        <v>2</v>
      </c>
      <c r="P5" s="72">
        <v>750</v>
      </c>
      <c r="Q5" s="72" t="s">
        <v>10</v>
      </c>
      <c r="R5" s="72" t="s">
        <v>280</v>
      </c>
      <c r="S5" s="72" t="s">
        <v>4</v>
      </c>
      <c r="T5" s="72" t="s">
        <v>6</v>
      </c>
      <c r="U5" s="72" t="s">
        <v>6</v>
      </c>
      <c r="V5" s="72" t="s">
        <v>7</v>
      </c>
      <c r="W5" s="72" t="s">
        <v>277</v>
      </c>
      <c r="X5" s="72" t="s">
        <v>9</v>
      </c>
      <c r="Y5" s="72" t="s">
        <v>9</v>
      </c>
      <c r="Z5" s="72" t="s">
        <v>9</v>
      </c>
      <c r="AA5" s="73">
        <v>0.15</v>
      </c>
      <c r="AB5" s="72">
        <v>30</v>
      </c>
      <c r="AC5" s="72" t="s">
        <v>78</v>
      </c>
      <c r="AD5" s="72" t="s">
        <v>29</v>
      </c>
      <c r="AE5" s="72" t="s">
        <v>439</v>
      </c>
      <c r="AF5" s="72" t="s">
        <v>440</v>
      </c>
      <c r="AG5" s="72" t="s">
        <v>441</v>
      </c>
      <c r="AH5" s="300" t="s">
        <v>580</v>
      </c>
      <c r="AI5" s="61">
        <v>45854</v>
      </c>
      <c r="AJ5" s="61">
        <v>45770</v>
      </c>
    </row>
    <row r="6" spans="1:36" x14ac:dyDescent="0.35">
      <c r="A6" s="78">
        <v>45854.619120370371</v>
      </c>
      <c r="B6" s="72" t="s">
        <v>477</v>
      </c>
      <c r="C6" s="66" t="s">
        <v>574</v>
      </c>
      <c r="D6" s="66" t="s">
        <v>575</v>
      </c>
      <c r="E6" s="66" t="s">
        <v>573</v>
      </c>
      <c r="F6" s="66" t="s">
        <v>576</v>
      </c>
      <c r="G6" s="66" t="s">
        <v>413</v>
      </c>
      <c r="H6" s="72" t="s">
        <v>282</v>
      </c>
      <c r="I6" s="72">
        <v>92708</v>
      </c>
      <c r="J6" s="72" t="s">
        <v>577</v>
      </c>
      <c r="K6" s="72" t="s">
        <v>578</v>
      </c>
      <c r="L6" s="72" t="s">
        <v>270</v>
      </c>
      <c r="M6" s="72" t="s">
        <v>528</v>
      </c>
      <c r="N6" s="72">
        <v>2</v>
      </c>
      <c r="O6" s="72">
        <v>2</v>
      </c>
      <c r="P6" s="72">
        <v>800</v>
      </c>
      <c r="Q6" s="72" t="s">
        <v>10</v>
      </c>
      <c r="R6" s="72" t="s">
        <v>280</v>
      </c>
      <c r="S6" s="72" t="s">
        <v>4</v>
      </c>
      <c r="T6" s="72" t="s">
        <v>6</v>
      </c>
      <c r="U6" s="72" t="s">
        <v>6</v>
      </c>
      <c r="V6" s="72" t="s">
        <v>7</v>
      </c>
      <c r="W6" s="72" t="s">
        <v>277</v>
      </c>
      <c r="X6" s="72" t="s">
        <v>9</v>
      </c>
      <c r="Y6" s="72" t="s">
        <v>9</v>
      </c>
      <c r="Z6" s="72" t="s">
        <v>9</v>
      </c>
      <c r="AA6" s="73">
        <v>0.15</v>
      </c>
      <c r="AB6" s="72">
        <v>30</v>
      </c>
      <c r="AC6" s="72" t="s">
        <v>78</v>
      </c>
      <c r="AD6" s="72" t="s">
        <v>29</v>
      </c>
      <c r="AE6" s="72" t="s">
        <v>439</v>
      </c>
      <c r="AF6" s="72" t="s">
        <v>440</v>
      </c>
      <c r="AG6" s="72" t="s">
        <v>441</v>
      </c>
      <c r="AH6" s="300" t="s">
        <v>580</v>
      </c>
      <c r="AI6" s="61">
        <v>45854</v>
      </c>
      <c r="AJ6" s="61">
        <v>45770</v>
      </c>
    </row>
    <row r="7" spans="1:36" x14ac:dyDescent="0.35">
      <c r="A7" s="78">
        <v>45849.566296296296</v>
      </c>
      <c r="B7" s="72" t="s">
        <v>477</v>
      </c>
      <c r="C7" s="66" t="s">
        <v>563</v>
      </c>
      <c r="D7" s="66" t="s">
        <v>564</v>
      </c>
      <c r="E7" s="66" t="s">
        <v>569</v>
      </c>
      <c r="F7" s="66" t="s">
        <v>570</v>
      </c>
      <c r="G7" s="66" t="s">
        <v>565</v>
      </c>
      <c r="H7" s="72" t="s">
        <v>282</v>
      </c>
      <c r="I7" s="72">
        <v>92648</v>
      </c>
      <c r="J7" s="72" t="s">
        <v>566</v>
      </c>
      <c r="K7" s="72" t="s">
        <v>571</v>
      </c>
      <c r="L7" s="72" t="s">
        <v>271</v>
      </c>
      <c r="M7" s="72" t="s">
        <v>528</v>
      </c>
      <c r="N7" s="72">
        <v>4</v>
      </c>
      <c r="O7" s="72">
        <v>2</v>
      </c>
      <c r="P7" s="72">
        <v>1200</v>
      </c>
      <c r="Q7" s="72" t="s">
        <v>10</v>
      </c>
      <c r="R7" s="72" t="s">
        <v>280</v>
      </c>
      <c r="S7" s="72" t="s">
        <v>4</v>
      </c>
      <c r="T7" s="72" t="s">
        <v>6</v>
      </c>
      <c r="U7" s="72" t="s">
        <v>6</v>
      </c>
      <c r="V7" s="72" t="s">
        <v>7</v>
      </c>
      <c r="W7" s="72" t="s">
        <v>277</v>
      </c>
      <c r="X7" s="72" t="s">
        <v>9</v>
      </c>
      <c r="Y7" s="72" t="s">
        <v>9</v>
      </c>
      <c r="Z7" s="72" t="s">
        <v>9</v>
      </c>
      <c r="AA7" s="73">
        <v>0.15</v>
      </c>
      <c r="AB7" s="72">
        <v>30</v>
      </c>
      <c r="AC7" s="72" t="s">
        <v>78</v>
      </c>
      <c r="AD7" s="72" t="s">
        <v>29</v>
      </c>
      <c r="AE7" s="72" t="s">
        <v>439</v>
      </c>
      <c r="AF7" s="72" t="s">
        <v>440</v>
      </c>
      <c r="AG7" s="72" t="s">
        <v>441</v>
      </c>
      <c r="AH7" s="300" t="s">
        <v>572</v>
      </c>
      <c r="AI7" s="61">
        <v>45849</v>
      </c>
      <c r="AJ7" s="61">
        <v>45770</v>
      </c>
    </row>
    <row r="8" spans="1:36" x14ac:dyDescent="0.35">
      <c r="A8" s="78">
        <v>45849.563252314816</v>
      </c>
      <c r="B8" s="72" t="s">
        <v>477</v>
      </c>
      <c r="C8" s="66" t="s">
        <v>563</v>
      </c>
      <c r="D8" s="66" t="s">
        <v>564</v>
      </c>
      <c r="E8" s="66" t="s">
        <v>569</v>
      </c>
      <c r="F8" s="66" t="s">
        <v>570</v>
      </c>
      <c r="G8" s="66" t="s">
        <v>565</v>
      </c>
      <c r="H8" s="72" t="s">
        <v>282</v>
      </c>
      <c r="I8" s="72">
        <v>92648</v>
      </c>
      <c r="J8" s="72" t="s">
        <v>566</v>
      </c>
      <c r="K8" s="72" t="s">
        <v>571</v>
      </c>
      <c r="L8" s="72" t="s">
        <v>271</v>
      </c>
      <c r="M8" s="72" t="s">
        <v>528</v>
      </c>
      <c r="N8" s="72">
        <v>4</v>
      </c>
      <c r="O8" s="72">
        <v>2</v>
      </c>
      <c r="P8" s="72">
        <v>1200</v>
      </c>
      <c r="Q8" s="72" t="s">
        <v>10</v>
      </c>
      <c r="R8" s="72" t="s">
        <v>280</v>
      </c>
      <c r="S8" s="72" t="s">
        <v>4</v>
      </c>
      <c r="T8" s="72" t="s">
        <v>6</v>
      </c>
      <c r="U8" s="72" t="s">
        <v>6</v>
      </c>
      <c r="V8" s="72" t="s">
        <v>7</v>
      </c>
      <c r="W8" s="72" t="s">
        <v>277</v>
      </c>
      <c r="X8" s="72" t="s">
        <v>9</v>
      </c>
      <c r="Y8" s="72" t="s">
        <v>9</v>
      </c>
      <c r="Z8" s="72" t="s">
        <v>9</v>
      </c>
      <c r="AA8" s="73">
        <v>0.15</v>
      </c>
      <c r="AB8" s="72">
        <v>30</v>
      </c>
      <c r="AC8" s="72" t="s">
        <v>78</v>
      </c>
      <c r="AD8" s="72" t="s">
        <v>29</v>
      </c>
      <c r="AE8" s="72" t="s">
        <v>439</v>
      </c>
      <c r="AF8" s="72" t="s">
        <v>440</v>
      </c>
      <c r="AG8" s="72" t="s">
        <v>441</v>
      </c>
      <c r="AH8" s="300" t="s">
        <v>572</v>
      </c>
      <c r="AI8" s="61">
        <v>45849</v>
      </c>
      <c r="AJ8" s="61">
        <v>45770</v>
      </c>
    </row>
    <row r="9" spans="1:36" x14ac:dyDescent="0.35">
      <c r="A9" s="78">
        <v>45849.547210648147</v>
      </c>
      <c r="B9" s="72" t="s">
        <v>477</v>
      </c>
      <c r="C9" s="66" t="s">
        <v>563</v>
      </c>
      <c r="D9" s="66" t="s">
        <v>564</v>
      </c>
      <c r="E9" s="66" t="s">
        <v>569</v>
      </c>
      <c r="F9" s="66" t="s">
        <v>570</v>
      </c>
      <c r="G9" s="66" t="s">
        <v>565</v>
      </c>
      <c r="H9" s="72" t="s">
        <v>282</v>
      </c>
      <c r="I9" s="72">
        <v>92648</v>
      </c>
      <c r="J9" s="72" t="s">
        <v>566</v>
      </c>
      <c r="K9" s="72" t="s">
        <v>571</v>
      </c>
      <c r="L9" s="72" t="s">
        <v>271</v>
      </c>
      <c r="M9" s="72" t="s">
        <v>528</v>
      </c>
      <c r="N9" s="72">
        <v>4</v>
      </c>
      <c r="O9" s="72">
        <v>2</v>
      </c>
      <c r="P9" s="72">
        <v>1200</v>
      </c>
      <c r="Q9" s="72" t="s">
        <v>10</v>
      </c>
      <c r="R9" s="72" t="s">
        <v>280</v>
      </c>
      <c r="S9" s="72" t="s">
        <v>4</v>
      </c>
      <c r="T9" s="72" t="s">
        <v>6</v>
      </c>
      <c r="U9" s="72" t="s">
        <v>6</v>
      </c>
      <c r="V9" s="72" t="s">
        <v>7</v>
      </c>
      <c r="W9" s="72" t="s">
        <v>277</v>
      </c>
      <c r="X9" s="72" t="s">
        <v>9</v>
      </c>
      <c r="Y9" s="72" t="s">
        <v>9</v>
      </c>
      <c r="Z9" s="72" t="s">
        <v>9</v>
      </c>
      <c r="AA9" s="73">
        <v>0.15</v>
      </c>
      <c r="AB9" s="72">
        <v>30</v>
      </c>
      <c r="AC9" s="72" t="s">
        <v>78</v>
      </c>
      <c r="AD9" s="72" t="s">
        <v>29</v>
      </c>
      <c r="AE9" s="72" t="s">
        <v>439</v>
      </c>
      <c r="AF9" s="72" t="s">
        <v>440</v>
      </c>
      <c r="AG9" s="72" t="s">
        <v>441</v>
      </c>
      <c r="AH9" s="300" t="s">
        <v>572</v>
      </c>
      <c r="AI9" s="61">
        <v>45849</v>
      </c>
      <c r="AJ9" s="61">
        <v>45770</v>
      </c>
    </row>
    <row r="10" spans="1:36" x14ac:dyDescent="0.35">
      <c r="A10" s="78">
        <v>45847.511620370373</v>
      </c>
      <c r="B10" s="72" t="s">
        <v>477</v>
      </c>
      <c r="C10" s="66" t="s">
        <v>563</v>
      </c>
      <c r="D10" s="66" t="s">
        <v>564</v>
      </c>
      <c r="E10" s="66" t="s">
        <v>569</v>
      </c>
      <c r="F10" s="66" t="s">
        <v>570</v>
      </c>
      <c r="G10" s="66" t="s">
        <v>565</v>
      </c>
      <c r="H10" s="72" t="s">
        <v>282</v>
      </c>
      <c r="I10" s="72">
        <v>92648</v>
      </c>
      <c r="J10" s="72" t="s">
        <v>566</v>
      </c>
      <c r="K10" s="72" t="s">
        <v>567</v>
      </c>
      <c r="L10" s="72" t="s">
        <v>271</v>
      </c>
      <c r="M10" s="72" t="s">
        <v>528</v>
      </c>
      <c r="N10" s="72">
        <v>4</v>
      </c>
      <c r="O10" s="72">
        <v>2</v>
      </c>
      <c r="P10" s="72">
        <v>1200</v>
      </c>
      <c r="Q10" s="72" t="s">
        <v>10</v>
      </c>
      <c r="R10" s="72" t="s">
        <v>280</v>
      </c>
      <c r="S10" s="72" t="s">
        <v>4</v>
      </c>
      <c r="T10" s="72" t="s">
        <v>7</v>
      </c>
      <c r="U10" s="72" t="s">
        <v>6</v>
      </c>
      <c r="V10" s="72" t="s">
        <v>7</v>
      </c>
      <c r="W10" s="72" t="s">
        <v>277</v>
      </c>
      <c r="X10" s="72" t="s">
        <v>9</v>
      </c>
      <c r="Y10" s="72" t="s">
        <v>9</v>
      </c>
      <c r="Z10" s="72" t="s">
        <v>9</v>
      </c>
      <c r="AA10" s="73">
        <v>0.15</v>
      </c>
      <c r="AB10" s="72">
        <v>30</v>
      </c>
      <c r="AC10" s="72" t="s">
        <v>78</v>
      </c>
      <c r="AD10" s="72" t="s">
        <v>29</v>
      </c>
      <c r="AE10" s="72" t="s">
        <v>439</v>
      </c>
      <c r="AF10" s="72" t="s">
        <v>440</v>
      </c>
      <c r="AG10" s="72" t="s">
        <v>441</v>
      </c>
      <c r="AH10" s="300" t="s">
        <v>568</v>
      </c>
      <c r="AI10" s="61">
        <v>45847</v>
      </c>
      <c r="AJ10" s="61">
        <v>45770</v>
      </c>
    </row>
    <row r="11" spans="1:36" x14ac:dyDescent="0.35">
      <c r="A11" s="78">
        <v>45811.708657407406</v>
      </c>
      <c r="B11" s="72" t="s">
        <v>477</v>
      </c>
      <c r="C11" s="66" t="s">
        <v>561</v>
      </c>
      <c r="D11" s="66" t="s">
        <v>555</v>
      </c>
      <c r="E11" s="66" t="s">
        <v>562</v>
      </c>
      <c r="F11" s="66" t="s">
        <v>556</v>
      </c>
      <c r="G11" s="66" t="s">
        <v>557</v>
      </c>
      <c r="H11" s="72" t="s">
        <v>282</v>
      </c>
      <c r="I11" s="72">
        <v>92843</v>
      </c>
      <c r="J11" s="72" t="s">
        <v>558</v>
      </c>
      <c r="K11" s="72" t="s">
        <v>559</v>
      </c>
      <c r="L11" s="72" t="s">
        <v>270</v>
      </c>
      <c r="M11" s="72" t="s">
        <v>528</v>
      </c>
      <c r="N11" s="72">
        <v>3</v>
      </c>
      <c r="O11" s="72">
        <v>2</v>
      </c>
      <c r="P11" s="72">
        <v>1000</v>
      </c>
      <c r="Q11" s="72" t="s">
        <v>10</v>
      </c>
      <c r="R11" s="72" t="s">
        <v>280</v>
      </c>
      <c r="S11" s="72" t="s">
        <v>4</v>
      </c>
      <c r="T11" s="72" t="s">
        <v>6</v>
      </c>
      <c r="U11" s="72" t="s">
        <v>6</v>
      </c>
      <c r="V11" s="72" t="s">
        <v>7</v>
      </c>
      <c r="W11" s="72" t="s">
        <v>277</v>
      </c>
      <c r="X11" s="72" t="s">
        <v>9</v>
      </c>
      <c r="Y11" s="72" t="s">
        <v>9</v>
      </c>
      <c r="Z11" s="72" t="s">
        <v>9</v>
      </c>
      <c r="AA11" s="73">
        <v>0.15</v>
      </c>
      <c r="AB11" s="72">
        <v>30</v>
      </c>
      <c r="AC11" s="72" t="s">
        <v>78</v>
      </c>
      <c r="AD11" s="72" t="s">
        <v>29</v>
      </c>
      <c r="AE11" s="72" t="s">
        <v>439</v>
      </c>
      <c r="AF11" s="72" t="s">
        <v>440</v>
      </c>
      <c r="AG11" s="72" t="s">
        <v>441</v>
      </c>
      <c r="AH11" s="300" t="s">
        <v>560</v>
      </c>
      <c r="AI11" s="61">
        <v>45811</v>
      </c>
      <c r="AJ11" s="61">
        <v>45770</v>
      </c>
    </row>
    <row r="12" spans="1:36" x14ac:dyDescent="0.35">
      <c r="A12" s="78">
        <v>45791.624062499999</v>
      </c>
      <c r="B12" s="72" t="s">
        <v>477</v>
      </c>
      <c r="C12" s="66" t="s">
        <v>546</v>
      </c>
      <c r="D12" s="66" t="s">
        <v>552</v>
      </c>
      <c r="E12" s="66" t="s">
        <v>553</v>
      </c>
      <c r="F12" s="66" t="s">
        <v>548</v>
      </c>
      <c r="G12" s="66" t="s">
        <v>413</v>
      </c>
      <c r="H12" s="72" t="s">
        <v>282</v>
      </c>
      <c r="I12" s="72">
        <v>92708</v>
      </c>
      <c r="J12" s="72" t="s">
        <v>554</v>
      </c>
      <c r="K12" s="72" t="s">
        <v>549</v>
      </c>
      <c r="L12" s="72" t="s">
        <v>270</v>
      </c>
      <c r="M12" s="72" t="s">
        <v>537</v>
      </c>
      <c r="N12" s="72">
        <v>1</v>
      </c>
      <c r="O12" s="72">
        <v>1</v>
      </c>
      <c r="P12" s="72">
        <v>420</v>
      </c>
      <c r="Q12" s="72" t="s">
        <v>10</v>
      </c>
      <c r="R12" s="72" t="s">
        <v>280</v>
      </c>
      <c r="S12" s="72" t="s">
        <v>4</v>
      </c>
      <c r="T12" s="72" t="s">
        <v>6</v>
      </c>
      <c r="U12" s="72" t="s">
        <v>6</v>
      </c>
      <c r="V12" s="72" t="s">
        <v>7</v>
      </c>
      <c r="W12" s="72" t="s">
        <v>277</v>
      </c>
      <c r="X12" s="72" t="s">
        <v>9</v>
      </c>
      <c r="Y12" s="72" t="s">
        <v>9</v>
      </c>
      <c r="Z12" s="72" t="s">
        <v>9</v>
      </c>
      <c r="AA12" s="73">
        <v>0.15</v>
      </c>
      <c r="AB12" s="72">
        <v>30</v>
      </c>
      <c r="AC12" s="72" t="s">
        <v>78</v>
      </c>
      <c r="AD12" s="72" t="s">
        <v>29</v>
      </c>
      <c r="AE12" s="72" t="s">
        <v>439</v>
      </c>
      <c r="AF12" s="72" t="s">
        <v>440</v>
      </c>
      <c r="AG12" s="72" t="s">
        <v>441</v>
      </c>
      <c r="AH12" s="300" t="s">
        <v>550</v>
      </c>
      <c r="AI12" s="61">
        <v>45791</v>
      </c>
      <c r="AJ12" s="61">
        <v>45770</v>
      </c>
    </row>
    <row r="13" spans="1:36" x14ac:dyDescent="0.35">
      <c r="A13" s="78">
        <v>45791.622835648152</v>
      </c>
      <c r="B13" s="72" t="s">
        <v>477</v>
      </c>
      <c r="C13" s="66" t="s">
        <v>546</v>
      </c>
      <c r="D13" s="66" t="s">
        <v>552</v>
      </c>
      <c r="E13" s="66" t="s">
        <v>553</v>
      </c>
      <c r="F13" s="66" t="s">
        <v>548</v>
      </c>
      <c r="G13" s="66" t="s">
        <v>413</v>
      </c>
      <c r="H13" s="72" t="s">
        <v>282</v>
      </c>
      <c r="I13" s="72">
        <v>92708</v>
      </c>
      <c r="J13" s="72" t="s">
        <v>541</v>
      </c>
      <c r="K13" s="72" t="s">
        <v>549</v>
      </c>
      <c r="L13" s="72" t="s">
        <v>270</v>
      </c>
      <c r="M13" s="72" t="s">
        <v>537</v>
      </c>
      <c r="N13" s="72">
        <v>1</v>
      </c>
      <c r="O13" s="72">
        <v>1</v>
      </c>
      <c r="P13" s="72">
        <v>420</v>
      </c>
      <c r="Q13" s="72" t="s">
        <v>10</v>
      </c>
      <c r="R13" s="72" t="s">
        <v>280</v>
      </c>
      <c r="S13" s="72" t="s">
        <v>4</v>
      </c>
      <c r="T13" s="72" t="s">
        <v>6</v>
      </c>
      <c r="U13" s="72" t="s">
        <v>6</v>
      </c>
      <c r="V13" s="72" t="s">
        <v>7</v>
      </c>
      <c r="W13" s="72" t="s">
        <v>277</v>
      </c>
      <c r="X13" s="72" t="s">
        <v>9</v>
      </c>
      <c r="Y13" s="72" t="s">
        <v>9</v>
      </c>
      <c r="Z13" s="72" t="s">
        <v>9</v>
      </c>
      <c r="AA13" s="73">
        <v>0.15</v>
      </c>
      <c r="AB13" s="72">
        <v>30</v>
      </c>
      <c r="AC13" s="72" t="s">
        <v>78</v>
      </c>
      <c r="AD13" s="72" t="s">
        <v>29</v>
      </c>
      <c r="AE13" s="72" t="s">
        <v>439</v>
      </c>
      <c r="AF13" s="72" t="s">
        <v>440</v>
      </c>
      <c r="AG13" s="72" t="s">
        <v>441</v>
      </c>
      <c r="AH13" s="300" t="s">
        <v>550</v>
      </c>
      <c r="AI13" s="61">
        <v>45791</v>
      </c>
      <c r="AJ13" s="61">
        <v>45770</v>
      </c>
    </row>
    <row r="14" spans="1:36" x14ac:dyDescent="0.35">
      <c r="A14" s="78">
        <v>45791.413518518515</v>
      </c>
      <c r="B14" s="72" t="s">
        <v>477</v>
      </c>
      <c r="C14" s="66" t="s">
        <v>546</v>
      </c>
      <c r="D14" s="66" t="s">
        <v>547</v>
      </c>
      <c r="E14" s="66" t="s">
        <v>551</v>
      </c>
      <c r="F14" s="66" t="s">
        <v>548</v>
      </c>
      <c r="G14" s="66" t="s">
        <v>413</v>
      </c>
      <c r="H14" s="72" t="s">
        <v>282</v>
      </c>
      <c r="I14" s="72">
        <v>92708</v>
      </c>
      <c r="J14" s="72" t="s">
        <v>541</v>
      </c>
      <c r="K14" s="72" t="s">
        <v>549</v>
      </c>
      <c r="L14" s="72" t="s">
        <v>270</v>
      </c>
      <c r="M14" s="72" t="s">
        <v>537</v>
      </c>
      <c r="N14" s="72">
        <v>1</v>
      </c>
      <c r="O14" s="72">
        <v>1</v>
      </c>
      <c r="P14" s="72">
        <v>420</v>
      </c>
      <c r="Q14" s="72" t="s">
        <v>10</v>
      </c>
      <c r="R14" s="72" t="s">
        <v>280</v>
      </c>
      <c r="S14" s="72" t="s">
        <v>4</v>
      </c>
      <c r="T14" s="72" t="s">
        <v>6</v>
      </c>
      <c r="U14" s="72" t="s">
        <v>6</v>
      </c>
      <c r="V14" s="72" t="s">
        <v>7</v>
      </c>
      <c r="W14" s="72" t="s">
        <v>277</v>
      </c>
      <c r="X14" s="72" t="s">
        <v>9</v>
      </c>
      <c r="Y14" s="72" t="s">
        <v>9</v>
      </c>
      <c r="Z14" s="72" t="s">
        <v>9</v>
      </c>
      <c r="AA14" s="73">
        <v>0.15</v>
      </c>
      <c r="AB14" s="72">
        <v>30</v>
      </c>
      <c r="AC14" s="72" t="s">
        <v>78</v>
      </c>
      <c r="AD14" s="72" t="s">
        <v>29</v>
      </c>
      <c r="AE14" s="72" t="s">
        <v>439</v>
      </c>
      <c r="AF14" s="72" t="s">
        <v>440</v>
      </c>
      <c r="AG14" s="72" t="s">
        <v>441</v>
      </c>
      <c r="AH14" s="300" t="s">
        <v>550</v>
      </c>
      <c r="AI14" s="61">
        <v>45791</v>
      </c>
      <c r="AJ14" s="61">
        <v>45770</v>
      </c>
    </row>
    <row r="15" spans="1:36" x14ac:dyDescent="0.35">
      <c r="A15" s="78">
        <v>45778.755243055559</v>
      </c>
      <c r="B15" s="72" t="s">
        <v>477</v>
      </c>
      <c r="C15" s="66" t="s">
        <v>544</v>
      </c>
      <c r="D15" s="66" t="s">
        <v>538</v>
      </c>
      <c r="E15" s="66" t="s">
        <v>545</v>
      </c>
      <c r="F15" s="66" t="s">
        <v>539</v>
      </c>
      <c r="G15" s="66" t="s">
        <v>540</v>
      </c>
      <c r="H15" s="72" t="s">
        <v>282</v>
      </c>
      <c r="I15" s="72">
        <v>92802</v>
      </c>
      <c r="J15" s="72" t="s">
        <v>541</v>
      </c>
      <c r="K15" s="72" t="s">
        <v>542</v>
      </c>
      <c r="L15" s="72" t="s">
        <v>270</v>
      </c>
      <c r="M15" s="72" t="s">
        <v>528</v>
      </c>
      <c r="N15" s="72">
        <v>2</v>
      </c>
      <c r="O15" s="72">
        <v>2</v>
      </c>
      <c r="P15" s="72">
        <v>749</v>
      </c>
      <c r="Q15" s="72" t="s">
        <v>10</v>
      </c>
      <c r="R15" s="72" t="s">
        <v>280</v>
      </c>
      <c r="S15" s="72" t="s">
        <v>4</v>
      </c>
      <c r="T15" s="72" t="s">
        <v>6</v>
      </c>
      <c r="U15" s="72" t="s">
        <v>6</v>
      </c>
      <c r="V15" s="72" t="s">
        <v>7</v>
      </c>
      <c r="W15" s="72" t="s">
        <v>277</v>
      </c>
      <c r="X15" s="72" t="s">
        <v>9</v>
      </c>
      <c r="Y15" s="72" t="s">
        <v>9</v>
      </c>
      <c r="Z15" s="72" t="s">
        <v>9</v>
      </c>
      <c r="AA15" s="73">
        <v>0.15</v>
      </c>
      <c r="AB15" s="72">
        <v>30</v>
      </c>
      <c r="AC15" s="72" t="s">
        <v>78</v>
      </c>
      <c r="AD15" s="72" t="s">
        <v>29</v>
      </c>
      <c r="AE15" s="72" t="s">
        <v>439</v>
      </c>
      <c r="AF15" s="72" t="s">
        <v>440</v>
      </c>
      <c r="AG15" s="72" t="s">
        <v>441</v>
      </c>
      <c r="AH15" s="300" t="s">
        <v>543</v>
      </c>
      <c r="AI15" s="61">
        <v>45778</v>
      </c>
      <c r="AJ15" s="61">
        <v>45770</v>
      </c>
    </row>
    <row r="16" spans="1:36" x14ac:dyDescent="0.35">
      <c r="A16" s="78">
        <v>45778.754247685189</v>
      </c>
      <c r="B16" s="72" t="s">
        <v>477</v>
      </c>
      <c r="C16" s="66" t="s">
        <v>544</v>
      </c>
      <c r="D16" s="66" t="s">
        <v>538</v>
      </c>
      <c r="E16" s="66" t="s">
        <v>545</v>
      </c>
      <c r="F16" s="66" t="s">
        <v>539</v>
      </c>
      <c r="G16" s="66" t="s">
        <v>540</v>
      </c>
      <c r="H16" s="72" t="s">
        <v>282</v>
      </c>
      <c r="I16" s="72">
        <v>92802</v>
      </c>
      <c r="J16" s="72" t="s">
        <v>541</v>
      </c>
      <c r="K16" s="72" t="s">
        <v>542</v>
      </c>
      <c r="L16" s="72" t="s">
        <v>270</v>
      </c>
      <c r="M16" s="72" t="s">
        <v>528</v>
      </c>
      <c r="N16" s="72">
        <v>2</v>
      </c>
      <c r="O16" s="72">
        <v>1</v>
      </c>
      <c r="P16" s="72">
        <v>749</v>
      </c>
      <c r="Q16" s="72" t="s">
        <v>10</v>
      </c>
      <c r="R16" s="72" t="s">
        <v>280</v>
      </c>
      <c r="S16" s="72" t="s">
        <v>4</v>
      </c>
      <c r="T16" s="72" t="s">
        <v>6</v>
      </c>
      <c r="U16" s="72" t="s">
        <v>6</v>
      </c>
      <c r="V16" s="72" t="s">
        <v>7</v>
      </c>
      <c r="W16" s="72" t="s">
        <v>277</v>
      </c>
      <c r="X16" s="72" t="s">
        <v>9</v>
      </c>
      <c r="Y16" s="72" t="s">
        <v>9</v>
      </c>
      <c r="Z16" s="72" t="s">
        <v>9</v>
      </c>
      <c r="AA16" s="73">
        <v>0.15</v>
      </c>
      <c r="AB16" s="72">
        <v>30</v>
      </c>
      <c r="AC16" s="72" t="s">
        <v>78</v>
      </c>
      <c r="AD16" s="72" t="s">
        <v>29</v>
      </c>
      <c r="AE16" s="72" t="s">
        <v>439</v>
      </c>
      <c r="AF16" s="72" t="s">
        <v>440</v>
      </c>
      <c r="AG16" s="72" t="s">
        <v>441</v>
      </c>
      <c r="AH16" s="300" t="s">
        <v>543</v>
      </c>
      <c r="AI16" s="61">
        <v>45778</v>
      </c>
      <c r="AJ16" s="61">
        <v>45770</v>
      </c>
    </row>
    <row r="17" spans="1:36" x14ac:dyDescent="0.35">
      <c r="A17" s="78">
        <v>45770.754201388889</v>
      </c>
      <c r="B17" s="72" t="s">
        <v>497</v>
      </c>
      <c r="C17" s="66" t="s">
        <v>498</v>
      </c>
      <c r="D17" s="66" t="s">
        <v>501</v>
      </c>
      <c r="E17" s="66" t="s">
        <v>504</v>
      </c>
      <c r="F17" s="66" t="s">
        <v>502</v>
      </c>
      <c r="G17" s="66" t="s">
        <v>499</v>
      </c>
      <c r="H17" s="72" t="s">
        <v>282</v>
      </c>
      <c r="I17" s="72">
        <v>92832</v>
      </c>
      <c r="J17" s="72" t="s">
        <v>411</v>
      </c>
      <c r="K17" s="72" t="s">
        <v>500</v>
      </c>
      <c r="L17" s="72" t="s">
        <v>270</v>
      </c>
      <c r="M17" s="72" t="s">
        <v>2</v>
      </c>
      <c r="N17" s="72">
        <v>2</v>
      </c>
      <c r="O17" s="72">
        <v>2</v>
      </c>
      <c r="P17" s="72">
        <v>1000</v>
      </c>
      <c r="Q17" s="72" t="s">
        <v>10</v>
      </c>
      <c r="R17" s="72" t="s">
        <v>280</v>
      </c>
      <c r="S17" s="72" t="s">
        <v>4</v>
      </c>
      <c r="T17" s="72" t="s">
        <v>6</v>
      </c>
      <c r="U17" s="72" t="s">
        <v>7</v>
      </c>
      <c r="V17" s="72" t="s">
        <v>7</v>
      </c>
      <c r="W17" s="72" t="s">
        <v>277</v>
      </c>
      <c r="X17" s="72" t="s">
        <v>9</v>
      </c>
      <c r="Y17" s="72" t="s">
        <v>9</v>
      </c>
      <c r="Z17" s="72" t="s">
        <v>9</v>
      </c>
      <c r="AA17" s="73">
        <v>0.15</v>
      </c>
      <c r="AB17" s="72">
        <v>30</v>
      </c>
      <c r="AC17" s="72" t="s">
        <v>78</v>
      </c>
      <c r="AD17" s="72" t="s">
        <v>29</v>
      </c>
      <c r="AE17" s="72" t="s">
        <v>439</v>
      </c>
      <c r="AF17" s="72" t="s">
        <v>440</v>
      </c>
      <c r="AG17" s="72" t="s">
        <v>441</v>
      </c>
      <c r="AH17" s="61" t="s">
        <v>526</v>
      </c>
      <c r="AI17" s="61">
        <v>45770</v>
      </c>
      <c r="AJ17" s="61">
        <v>45770</v>
      </c>
    </row>
    <row r="18" spans="1:36" x14ac:dyDescent="0.35">
      <c r="A18" s="78">
        <v>45770.753877314812</v>
      </c>
      <c r="B18" s="72" t="s">
        <v>477</v>
      </c>
      <c r="C18" s="66" t="s">
        <v>498</v>
      </c>
      <c r="D18" s="66" t="s">
        <v>501</v>
      </c>
      <c r="E18" s="66" t="s">
        <v>504</v>
      </c>
      <c r="F18" s="66" t="s">
        <v>502</v>
      </c>
      <c r="G18" s="66" t="s">
        <v>499</v>
      </c>
      <c r="H18" s="72" t="s">
        <v>282</v>
      </c>
      <c r="I18" s="72">
        <v>92832</v>
      </c>
      <c r="J18" s="72" t="s">
        <v>411</v>
      </c>
      <c r="K18" s="72" t="s">
        <v>500</v>
      </c>
      <c r="L18" s="72" t="s">
        <v>270</v>
      </c>
      <c r="M18" s="72" t="s">
        <v>2</v>
      </c>
      <c r="N18" s="72">
        <v>2</v>
      </c>
      <c r="O18" s="72">
        <v>2</v>
      </c>
      <c r="P18" s="72">
        <v>1000</v>
      </c>
      <c r="Q18" s="72" t="s">
        <v>10</v>
      </c>
      <c r="R18" s="72" t="s">
        <v>280</v>
      </c>
      <c r="S18" s="72" t="s">
        <v>4</v>
      </c>
      <c r="T18" s="72" t="s">
        <v>6</v>
      </c>
      <c r="U18" s="72" t="s">
        <v>7</v>
      </c>
      <c r="V18" s="72" t="s">
        <v>7</v>
      </c>
      <c r="W18" s="72" t="s">
        <v>277</v>
      </c>
      <c r="X18" s="72" t="s">
        <v>9</v>
      </c>
      <c r="Y18" s="72" t="s">
        <v>9</v>
      </c>
      <c r="Z18" s="72" t="s">
        <v>9</v>
      </c>
      <c r="AA18" s="73">
        <v>0.15</v>
      </c>
      <c r="AB18" s="72">
        <v>30</v>
      </c>
      <c r="AC18" s="72" t="s">
        <v>78</v>
      </c>
      <c r="AD18" s="72" t="s">
        <v>29</v>
      </c>
      <c r="AE18" s="72" t="s">
        <v>439</v>
      </c>
      <c r="AF18" s="72" t="s">
        <v>440</v>
      </c>
      <c r="AG18" s="72" t="s">
        <v>441</v>
      </c>
      <c r="AH18" s="61" t="s">
        <v>526</v>
      </c>
      <c r="AI18" s="61">
        <v>45770</v>
      </c>
      <c r="AJ18" s="61">
        <v>45768</v>
      </c>
    </row>
    <row r="19" spans="1:36" x14ac:dyDescent="0.35">
      <c r="A19" s="78">
        <v>45768.595081018517</v>
      </c>
      <c r="B19" s="72" t="s">
        <v>477</v>
      </c>
      <c r="C19" s="66" t="s">
        <v>498</v>
      </c>
      <c r="D19" s="66" t="s">
        <v>501</v>
      </c>
      <c r="E19" s="66" t="s">
        <v>504</v>
      </c>
      <c r="F19" s="66" t="s">
        <v>502</v>
      </c>
      <c r="G19" s="66" t="s">
        <v>499</v>
      </c>
      <c r="H19" s="72" t="s">
        <v>282</v>
      </c>
      <c r="I19" s="72">
        <v>92832</v>
      </c>
      <c r="J19" s="72" t="s">
        <v>411</v>
      </c>
      <c r="K19" s="72" t="s">
        <v>500</v>
      </c>
      <c r="L19" s="72" t="s">
        <v>270</v>
      </c>
      <c r="M19" s="72" t="s">
        <v>2</v>
      </c>
      <c r="N19" s="72">
        <v>2</v>
      </c>
      <c r="O19" s="72">
        <v>2</v>
      </c>
      <c r="P19" s="72">
        <v>1000</v>
      </c>
      <c r="Q19" s="72" t="s">
        <v>10</v>
      </c>
      <c r="R19" s="72" t="s">
        <v>280</v>
      </c>
      <c r="S19" s="72" t="s">
        <v>4</v>
      </c>
      <c r="T19" s="72" t="s">
        <v>6</v>
      </c>
      <c r="U19" s="72" t="s">
        <v>6</v>
      </c>
      <c r="V19" s="72" t="s">
        <v>7</v>
      </c>
      <c r="W19" s="72" t="s">
        <v>277</v>
      </c>
      <c r="X19" s="72" t="s">
        <v>9</v>
      </c>
      <c r="Y19" s="72" t="s">
        <v>9</v>
      </c>
      <c r="Z19" s="72" t="s">
        <v>9</v>
      </c>
      <c r="AA19" s="73">
        <v>0.15</v>
      </c>
      <c r="AB19" s="72">
        <v>30</v>
      </c>
      <c r="AC19" s="72" t="s">
        <v>78</v>
      </c>
      <c r="AD19" s="72" t="s">
        <v>29</v>
      </c>
      <c r="AE19" s="72" t="s">
        <v>439</v>
      </c>
      <c r="AF19" s="72" t="s">
        <v>440</v>
      </c>
      <c r="AG19" s="72" t="s">
        <v>441</v>
      </c>
      <c r="AH19" s="61" t="s">
        <v>506</v>
      </c>
      <c r="AI19" s="61">
        <v>45768</v>
      </c>
      <c r="AJ19" s="61">
        <v>45768</v>
      </c>
    </row>
    <row r="20" spans="1:36" x14ac:dyDescent="0.35">
      <c r="A20" s="78">
        <v>45768.50304398148</v>
      </c>
      <c r="B20" s="72" t="s">
        <v>497</v>
      </c>
      <c r="C20" s="66" t="s">
        <v>498</v>
      </c>
      <c r="D20" s="66" t="s">
        <v>501</v>
      </c>
      <c r="E20" s="66" t="s">
        <v>504</v>
      </c>
      <c r="F20" s="66" t="s">
        <v>502</v>
      </c>
      <c r="G20" s="66" t="s">
        <v>499</v>
      </c>
      <c r="H20" s="72" t="s">
        <v>282</v>
      </c>
      <c r="I20" s="72">
        <v>92832</v>
      </c>
      <c r="J20" s="72" t="s">
        <v>411</v>
      </c>
      <c r="K20" s="72" t="s">
        <v>500</v>
      </c>
      <c r="L20" s="72" t="s">
        <v>270</v>
      </c>
      <c r="M20" s="72" t="s">
        <v>2</v>
      </c>
      <c r="N20" s="72">
        <v>2</v>
      </c>
      <c r="O20" s="72">
        <v>2</v>
      </c>
      <c r="P20" s="72">
        <v>1000</v>
      </c>
      <c r="Q20" s="72" t="s">
        <v>10</v>
      </c>
      <c r="R20" s="72" t="s">
        <v>280</v>
      </c>
      <c r="S20" s="72" t="s">
        <v>4</v>
      </c>
      <c r="T20" s="72" t="s">
        <v>6</v>
      </c>
      <c r="U20" s="72" t="s">
        <v>6</v>
      </c>
      <c r="V20" s="72" t="s">
        <v>7</v>
      </c>
      <c r="W20" s="72" t="s">
        <v>277</v>
      </c>
      <c r="X20" s="72" t="s">
        <v>9</v>
      </c>
      <c r="Y20" s="72" t="s">
        <v>9</v>
      </c>
      <c r="Z20" s="72" t="s">
        <v>9</v>
      </c>
      <c r="AA20" s="73">
        <v>0.15</v>
      </c>
      <c r="AB20" s="72">
        <v>30</v>
      </c>
      <c r="AC20" s="72" t="s">
        <v>78</v>
      </c>
      <c r="AD20" s="72" t="s">
        <v>29</v>
      </c>
      <c r="AE20" s="72" t="s">
        <v>439</v>
      </c>
      <c r="AF20" s="72" t="s">
        <v>440</v>
      </c>
      <c r="AG20" s="72" t="s">
        <v>441</v>
      </c>
      <c r="AH20" s="61" t="s">
        <v>506</v>
      </c>
      <c r="AI20" s="61">
        <v>45768</v>
      </c>
      <c r="AJ20" s="61">
        <v>45768</v>
      </c>
    </row>
    <row r="21" spans="1:36" x14ac:dyDescent="0.35">
      <c r="A21" s="78">
        <v>45768.499907407408</v>
      </c>
      <c r="B21" s="72" t="s">
        <v>477</v>
      </c>
      <c r="C21" s="66" t="s">
        <v>498</v>
      </c>
      <c r="D21" s="66" t="s">
        <v>501</v>
      </c>
      <c r="E21" s="66" t="s">
        <v>504</v>
      </c>
      <c r="F21" s="66" t="s">
        <v>502</v>
      </c>
      <c r="G21" s="66" t="s">
        <v>499</v>
      </c>
      <c r="H21" s="72" t="s">
        <v>282</v>
      </c>
      <c r="I21" s="72">
        <v>92832</v>
      </c>
      <c r="J21" s="72" t="s">
        <v>411</v>
      </c>
      <c r="K21" s="72" t="s">
        <v>500</v>
      </c>
      <c r="L21" s="72" t="s">
        <v>270</v>
      </c>
      <c r="M21" s="72" t="s">
        <v>2</v>
      </c>
      <c r="N21" s="72">
        <v>2</v>
      </c>
      <c r="O21" s="72">
        <v>2</v>
      </c>
      <c r="P21" s="72">
        <v>1000</v>
      </c>
      <c r="Q21" s="72" t="s">
        <v>10</v>
      </c>
      <c r="R21" s="72" t="s">
        <v>280</v>
      </c>
      <c r="S21" s="72" t="s">
        <v>4</v>
      </c>
      <c r="T21" s="72" t="s">
        <v>6</v>
      </c>
      <c r="U21" s="72" t="s">
        <v>6</v>
      </c>
      <c r="V21" s="72" t="s">
        <v>7</v>
      </c>
      <c r="W21" s="72" t="s">
        <v>277</v>
      </c>
      <c r="X21" s="72" t="s">
        <v>9</v>
      </c>
      <c r="Y21" s="72" t="s">
        <v>9</v>
      </c>
      <c r="Z21" s="72" t="s">
        <v>9</v>
      </c>
      <c r="AA21" s="73">
        <v>0.15</v>
      </c>
      <c r="AB21" s="72">
        <v>30</v>
      </c>
      <c r="AC21" s="72" t="s">
        <v>78</v>
      </c>
      <c r="AD21" s="72" t="s">
        <v>29</v>
      </c>
      <c r="AE21" s="72" t="s">
        <v>439</v>
      </c>
      <c r="AF21" s="72" t="s">
        <v>440</v>
      </c>
      <c r="AG21" s="72" t="s">
        <v>441</v>
      </c>
      <c r="AH21" s="61" t="s">
        <v>506</v>
      </c>
      <c r="AI21" s="61">
        <v>45768</v>
      </c>
      <c r="AJ21" s="61">
        <v>45761</v>
      </c>
    </row>
    <row r="22" spans="1:36" x14ac:dyDescent="0.35">
      <c r="A22" s="78">
        <v>45768.499305555553</v>
      </c>
      <c r="B22" s="72" t="s">
        <v>477</v>
      </c>
      <c r="C22" s="66" t="s">
        <v>498</v>
      </c>
      <c r="D22" s="66" t="s">
        <v>501</v>
      </c>
      <c r="E22" s="66" t="s">
        <v>504</v>
      </c>
      <c r="F22" s="66" t="s">
        <v>502</v>
      </c>
      <c r="G22" s="66" t="s">
        <v>499</v>
      </c>
      <c r="H22" s="72" t="s">
        <v>282</v>
      </c>
      <c r="I22" s="72">
        <v>92832</v>
      </c>
      <c r="J22" s="72" t="s">
        <v>411</v>
      </c>
      <c r="K22" s="72" t="s">
        <v>500</v>
      </c>
      <c r="L22" s="72" t="s">
        <v>270</v>
      </c>
      <c r="M22" s="72" t="s">
        <v>2</v>
      </c>
      <c r="N22" s="72">
        <v>2</v>
      </c>
      <c r="O22" s="72">
        <v>2</v>
      </c>
      <c r="P22" s="72">
        <v>1000</v>
      </c>
      <c r="Q22" s="72" t="s">
        <v>10</v>
      </c>
      <c r="R22" s="72" t="s">
        <v>280</v>
      </c>
      <c r="S22" s="72" t="s">
        <v>4</v>
      </c>
      <c r="T22" s="72" t="s">
        <v>6</v>
      </c>
      <c r="U22" s="72" t="s">
        <v>6</v>
      </c>
      <c r="V22" s="72" t="s">
        <v>7</v>
      </c>
      <c r="W22" s="72" t="s">
        <v>277</v>
      </c>
      <c r="X22" s="72" t="s">
        <v>9</v>
      </c>
      <c r="Y22" s="72" t="s">
        <v>9</v>
      </c>
      <c r="Z22" s="72" t="s">
        <v>9</v>
      </c>
      <c r="AA22" s="73">
        <v>0.15</v>
      </c>
      <c r="AB22" s="72">
        <v>30</v>
      </c>
      <c r="AC22" s="72" t="s">
        <v>78</v>
      </c>
      <c r="AD22" s="72" t="s">
        <v>29</v>
      </c>
      <c r="AE22" s="72" t="s">
        <v>439</v>
      </c>
      <c r="AF22" s="72" t="s">
        <v>440</v>
      </c>
      <c r="AG22" s="72" t="s">
        <v>441</v>
      </c>
      <c r="AH22" s="61" t="s">
        <v>506</v>
      </c>
      <c r="AI22" s="61">
        <v>45768</v>
      </c>
      <c r="AJ22" s="61">
        <v>45761</v>
      </c>
    </row>
    <row r="23" spans="1:36" x14ac:dyDescent="0.35">
      <c r="A23" s="78">
        <v>45768.491932870369</v>
      </c>
      <c r="B23" s="72" t="s">
        <v>477</v>
      </c>
      <c r="C23" s="66" t="s">
        <v>498</v>
      </c>
      <c r="D23" s="66" t="s">
        <v>501</v>
      </c>
      <c r="E23" s="66" t="s">
        <v>504</v>
      </c>
      <c r="F23" s="66" t="s">
        <v>502</v>
      </c>
      <c r="G23" s="66" t="s">
        <v>499</v>
      </c>
      <c r="H23" s="72" t="s">
        <v>282</v>
      </c>
      <c r="I23" s="72">
        <v>92832</v>
      </c>
      <c r="J23" s="72" t="s">
        <v>411</v>
      </c>
      <c r="K23" s="72" t="s">
        <v>500</v>
      </c>
      <c r="L23" s="72" t="s">
        <v>270</v>
      </c>
      <c r="M23" s="72" t="s">
        <v>2</v>
      </c>
      <c r="N23" s="72">
        <v>2</v>
      </c>
      <c r="O23" s="72">
        <v>2</v>
      </c>
      <c r="P23" s="72">
        <v>1000</v>
      </c>
      <c r="Q23" s="72" t="s">
        <v>10</v>
      </c>
      <c r="R23" s="72" t="s">
        <v>280</v>
      </c>
      <c r="S23" s="72" t="s">
        <v>4</v>
      </c>
      <c r="T23" s="72" t="s">
        <v>6</v>
      </c>
      <c r="U23" s="72" t="s">
        <v>6</v>
      </c>
      <c r="V23" s="72" t="s">
        <v>7</v>
      </c>
      <c r="W23" s="72" t="s">
        <v>277</v>
      </c>
      <c r="X23" s="72" t="s">
        <v>9</v>
      </c>
      <c r="Y23" s="72" t="s">
        <v>9</v>
      </c>
      <c r="Z23" s="72" t="s">
        <v>9</v>
      </c>
      <c r="AA23" s="73">
        <v>0.15</v>
      </c>
      <c r="AB23" s="72">
        <v>30</v>
      </c>
      <c r="AC23" s="72" t="s">
        <v>78</v>
      </c>
      <c r="AD23" s="72" t="s">
        <v>29</v>
      </c>
      <c r="AE23" s="72" t="s">
        <v>439</v>
      </c>
      <c r="AF23" s="72" t="s">
        <v>440</v>
      </c>
      <c r="AG23" s="72" t="s">
        <v>441</v>
      </c>
      <c r="AH23" s="61" t="s">
        <v>506</v>
      </c>
      <c r="AI23" s="61">
        <v>45768</v>
      </c>
      <c r="AJ23" s="61">
        <v>45761</v>
      </c>
    </row>
    <row r="24" spans="1:36" x14ac:dyDescent="0.35">
      <c r="A24" s="78">
        <v>45765.67732638889</v>
      </c>
      <c r="B24" s="72" t="s">
        <v>477</v>
      </c>
      <c r="C24" s="66" t="s">
        <v>498</v>
      </c>
      <c r="D24" s="66" t="s">
        <v>501</v>
      </c>
      <c r="E24" s="66" t="s">
        <v>504</v>
      </c>
      <c r="F24" s="66" t="s">
        <v>502</v>
      </c>
      <c r="G24" s="66" t="s">
        <v>499</v>
      </c>
      <c r="H24" s="72" t="s">
        <v>282</v>
      </c>
      <c r="I24" s="72">
        <v>92832</v>
      </c>
      <c r="J24" s="72" t="s">
        <v>411</v>
      </c>
      <c r="K24" s="72" t="s">
        <v>500</v>
      </c>
      <c r="L24" s="72" t="s">
        <v>270</v>
      </c>
      <c r="M24" s="72" t="s">
        <v>2</v>
      </c>
      <c r="N24" s="72">
        <v>3</v>
      </c>
      <c r="O24" s="72">
        <v>2</v>
      </c>
      <c r="P24" s="72">
        <v>1200</v>
      </c>
      <c r="Q24" s="72" t="s">
        <v>10</v>
      </c>
      <c r="R24" s="72" t="s">
        <v>280</v>
      </c>
      <c r="S24" s="72" t="s">
        <v>4</v>
      </c>
      <c r="T24" s="72" t="s">
        <v>6</v>
      </c>
      <c r="U24" s="72" t="s">
        <v>6</v>
      </c>
      <c r="V24" s="72" t="s">
        <v>7</v>
      </c>
      <c r="W24" s="72" t="s">
        <v>277</v>
      </c>
      <c r="X24" s="72" t="s">
        <v>9</v>
      </c>
      <c r="Y24" s="72" t="s">
        <v>9</v>
      </c>
      <c r="Z24" s="72" t="s">
        <v>9</v>
      </c>
      <c r="AA24" s="73">
        <v>0.15</v>
      </c>
      <c r="AB24" s="72">
        <v>30</v>
      </c>
      <c r="AC24" s="72" t="s">
        <v>78</v>
      </c>
      <c r="AD24" s="72" t="s">
        <v>29</v>
      </c>
      <c r="AE24" s="72" t="s">
        <v>439</v>
      </c>
      <c r="AF24" s="72" t="s">
        <v>440</v>
      </c>
      <c r="AG24" s="72" t="s">
        <v>441</v>
      </c>
      <c r="AH24" s="61" t="s">
        <v>503</v>
      </c>
      <c r="AI24" s="61">
        <v>45765</v>
      </c>
      <c r="AJ24" s="61">
        <v>45761</v>
      </c>
    </row>
    <row r="25" spans="1:36" x14ac:dyDescent="0.35">
      <c r="A25" s="78">
        <v>45761.661956018521</v>
      </c>
      <c r="B25" s="72" t="s">
        <v>497</v>
      </c>
      <c r="C25" s="66" t="s">
        <v>484</v>
      </c>
      <c r="D25" s="66" t="s">
        <v>467</v>
      </c>
      <c r="E25" s="66" t="s">
        <v>485</v>
      </c>
      <c r="F25" s="66" t="s">
        <v>466</v>
      </c>
      <c r="G25" s="66" t="s">
        <v>413</v>
      </c>
      <c r="H25" s="72" t="s">
        <v>282</v>
      </c>
      <c r="I25" s="72">
        <v>92708</v>
      </c>
      <c r="J25" s="72" t="s">
        <v>411</v>
      </c>
      <c r="K25" s="72" t="s">
        <v>412</v>
      </c>
      <c r="L25" s="72" t="s">
        <v>270</v>
      </c>
      <c r="M25" s="72" t="s">
        <v>2</v>
      </c>
      <c r="N25" s="72">
        <v>3</v>
      </c>
      <c r="O25" s="72">
        <v>2</v>
      </c>
      <c r="P25" s="72">
        <v>1000</v>
      </c>
      <c r="Q25" s="72" t="s">
        <v>10</v>
      </c>
      <c r="R25" s="72" t="s">
        <v>279</v>
      </c>
      <c r="S25" s="72" t="s">
        <v>4</v>
      </c>
      <c r="T25" s="72" t="s">
        <v>7</v>
      </c>
      <c r="U25" s="72" t="s">
        <v>7</v>
      </c>
      <c r="V25" s="72" t="s">
        <v>7</v>
      </c>
      <c r="W25" s="72" t="s">
        <v>277</v>
      </c>
      <c r="X25" s="72" t="s">
        <v>9</v>
      </c>
      <c r="Y25" s="72" t="s">
        <v>9</v>
      </c>
      <c r="Z25" s="72" t="s">
        <v>10</v>
      </c>
      <c r="AA25" s="73">
        <v>0.15</v>
      </c>
      <c r="AB25" s="72">
        <v>30</v>
      </c>
      <c r="AC25" s="72" t="s">
        <v>78</v>
      </c>
      <c r="AD25" s="72" t="s">
        <v>29</v>
      </c>
      <c r="AE25" s="72" t="s">
        <v>439</v>
      </c>
      <c r="AF25" s="72" t="s">
        <v>440</v>
      </c>
      <c r="AG25" s="72" t="s">
        <v>441</v>
      </c>
      <c r="AH25" s="61" t="s">
        <v>496</v>
      </c>
      <c r="AI25" s="61">
        <v>45761</v>
      </c>
      <c r="AJ25" s="61">
        <v>45761</v>
      </c>
    </row>
  </sheetData>
  <phoneticPr fontId="75" type="noConversion"/>
  <pageMargins left="0.7" right="0.7" top="0.75" bottom="0.75" header="0.3" footer="0.3"/>
  <pageSetup orientation="portrait" horizontalDpi="300" verticalDpi="300"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875CC-4967-42EC-87EE-196D74904C72}">
  <sheetPr codeName="shtModelDB"/>
  <dimension ref="A2:T9"/>
  <sheetViews>
    <sheetView showGridLines="0" workbookViewId="0">
      <pane ySplit="4" topLeftCell="A5" activePane="bottomLeft" state="frozen"/>
      <selection pane="bottomLeft"/>
    </sheetView>
  </sheetViews>
  <sheetFormatPr defaultColWidth="9.3046875" defaultRowHeight="14.6" x14ac:dyDescent="0.4"/>
  <cols>
    <col min="1" max="1" width="8.69140625" style="1" bestFit="1" customWidth="1"/>
    <col min="2" max="2" width="17.53515625" style="1" customWidth="1"/>
    <col min="3" max="3" width="3.53515625" style="1" customWidth="1"/>
    <col min="4" max="4" width="10.53515625" style="1" bestFit="1" customWidth="1"/>
    <col min="5" max="5" width="3.53515625" style="1" customWidth="1"/>
    <col min="6" max="6" width="10.3046875" style="1" bestFit="1" customWidth="1"/>
    <col min="7" max="7" width="3.53515625" style="1" customWidth="1"/>
    <col min="8" max="8" width="12.4609375" style="1" bestFit="1" customWidth="1"/>
    <col min="9" max="9" width="3.53515625" style="1" customWidth="1"/>
    <col min="10" max="10" width="11.4609375" style="1" bestFit="1" customWidth="1"/>
    <col min="11" max="11" width="3.53515625" style="1" customWidth="1"/>
    <col min="12" max="12" width="17.4609375" style="1" customWidth="1"/>
    <col min="13" max="13" width="3.53515625" style="1" customWidth="1"/>
    <col min="14" max="14" width="10" style="1" bestFit="1" customWidth="1"/>
    <col min="15" max="15" width="3.53515625" style="1" customWidth="1"/>
    <col min="16" max="16" width="13.4609375" style="1" bestFit="1" customWidth="1"/>
    <col min="17" max="17" width="3.53515625" style="1" customWidth="1"/>
    <col min="18" max="18" width="19.53515625" style="1" customWidth="1"/>
    <col min="19" max="19" width="3.53515625" style="1" customWidth="1"/>
    <col min="20" max="20" width="6.53515625" style="1" bestFit="1" customWidth="1"/>
    <col min="21" max="16384" width="9.3046875" style="1"/>
  </cols>
  <sheetData>
    <row r="2" spans="1:20" x14ac:dyDescent="0.4">
      <c r="B2" s="285" t="s">
        <v>495</v>
      </c>
    </row>
    <row r="3" spans="1:20" x14ac:dyDescent="0.4">
      <c r="A3" s="28"/>
    </row>
    <row r="4" spans="1:20" ht="29.15" x14ac:dyDescent="0.4">
      <c r="B4" s="4" t="s">
        <v>0</v>
      </c>
      <c r="D4" s="4" t="s">
        <v>490</v>
      </c>
      <c r="F4" s="4" t="s">
        <v>489</v>
      </c>
      <c r="H4" s="4" t="s">
        <v>181</v>
      </c>
      <c r="J4" s="4" t="s">
        <v>3</v>
      </c>
      <c r="L4" s="4" t="s">
        <v>67</v>
      </c>
      <c r="N4" s="4" t="s">
        <v>273</v>
      </c>
      <c r="P4" s="5" t="s">
        <v>266</v>
      </c>
      <c r="R4" s="4" t="s">
        <v>276</v>
      </c>
      <c r="T4" s="4" t="s">
        <v>8</v>
      </c>
    </row>
    <row r="5" spans="1:20" x14ac:dyDescent="0.4">
      <c r="B5" s="1" t="s">
        <v>527</v>
      </c>
      <c r="D5" s="1">
        <v>1</v>
      </c>
      <c r="F5" s="1">
        <v>1</v>
      </c>
      <c r="H5" s="1" t="s">
        <v>7</v>
      </c>
      <c r="J5" s="1" t="s">
        <v>5</v>
      </c>
      <c r="L5" s="1" t="s">
        <v>69</v>
      </c>
      <c r="N5" s="1" t="s">
        <v>280</v>
      </c>
      <c r="P5" s="1" t="s">
        <v>270</v>
      </c>
      <c r="R5" s="1" t="s">
        <v>277</v>
      </c>
      <c r="T5" s="1" t="s">
        <v>9</v>
      </c>
    </row>
    <row r="6" spans="1:20" x14ac:dyDescent="0.4">
      <c r="B6" s="1" t="s">
        <v>528</v>
      </c>
      <c r="D6" s="1">
        <v>2</v>
      </c>
      <c r="F6" s="1">
        <v>2</v>
      </c>
      <c r="H6" s="1" t="s">
        <v>6</v>
      </c>
      <c r="J6" s="1" t="s">
        <v>4</v>
      </c>
      <c r="L6" s="1" t="s">
        <v>68</v>
      </c>
      <c r="N6" s="1" t="s">
        <v>279</v>
      </c>
      <c r="P6" s="1" t="s">
        <v>271</v>
      </c>
      <c r="R6" s="1" t="s">
        <v>278</v>
      </c>
      <c r="T6" s="1" t="s">
        <v>10</v>
      </c>
    </row>
    <row r="7" spans="1:20" x14ac:dyDescent="0.4">
      <c r="B7" s="1" t="s">
        <v>529</v>
      </c>
      <c r="D7" s="1">
        <v>3</v>
      </c>
      <c r="F7" s="1">
        <v>3</v>
      </c>
      <c r="L7" s="1" t="s">
        <v>70</v>
      </c>
    </row>
    <row r="8" spans="1:20" x14ac:dyDescent="0.4">
      <c r="B8" s="1" t="s">
        <v>530</v>
      </c>
      <c r="F8" s="1">
        <v>4</v>
      </c>
    </row>
    <row r="9" spans="1:20" x14ac:dyDescent="0.4">
      <c r="B9" s="295" t="s">
        <v>537</v>
      </c>
    </row>
  </sheetData>
  <pageMargins left="0.7" right="0.7" top="0.75" bottom="0.75" header="0.3" footer="0.3"/>
  <pageSetup orientation="portrait" horizontalDpi="300" verticalDpi="300" r:id="rId1"/>
  <drawing r:id="rId2"/>
  <tableParts count="10">
    <tablePart r:id="rId3"/>
    <tablePart r:id="rId4"/>
    <tablePart r:id="rId5"/>
    <tablePart r:id="rId6"/>
    <tablePart r:id="rId7"/>
    <tablePart r:id="rId8"/>
    <tablePart r:id="rId9"/>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250FC-1D32-4A6A-85A6-6A837E20080B}">
  <sheetPr codeName="shtXTable"/>
  <dimension ref="A1:K18"/>
  <sheetViews>
    <sheetView showGridLines="0" workbookViewId="0"/>
  </sheetViews>
  <sheetFormatPr defaultColWidth="9.3046875" defaultRowHeight="14.6" x14ac:dyDescent="0.4"/>
  <cols>
    <col min="1" max="10" width="9.3046875" style="1"/>
    <col min="11" max="11" width="9.3046875" style="1" customWidth="1"/>
    <col min="12" max="16384" width="9.3046875" style="1"/>
  </cols>
  <sheetData>
    <row r="1" spans="1:11" x14ac:dyDescent="0.4">
      <c r="A1" s="15"/>
    </row>
    <row r="2" spans="1:11" x14ac:dyDescent="0.4">
      <c r="B2" s="1" t="s">
        <v>286</v>
      </c>
    </row>
    <row r="3" spans="1:11" x14ac:dyDescent="0.4">
      <c r="B3" s="1" t="s">
        <v>287</v>
      </c>
    </row>
    <row r="8" spans="1:11" x14ac:dyDescent="0.4">
      <c r="B8" s="7" t="s">
        <v>57</v>
      </c>
      <c r="K8" s="8" t="s">
        <v>58</v>
      </c>
    </row>
    <row r="9" spans="1:11" x14ac:dyDescent="0.4">
      <c r="B9" s="1" t="s">
        <v>59</v>
      </c>
      <c r="K9" s="9" t="s">
        <v>288</v>
      </c>
    </row>
    <row r="11" spans="1:11" x14ac:dyDescent="0.4">
      <c r="B11" s="7" t="s">
        <v>60</v>
      </c>
      <c r="K11" s="10" t="s">
        <v>61</v>
      </c>
    </row>
    <row r="12" spans="1:11" x14ac:dyDescent="0.4">
      <c r="B12" s="1" t="s">
        <v>62</v>
      </c>
      <c r="K12" s="1" t="s">
        <v>63</v>
      </c>
    </row>
    <row r="13" spans="1:11" x14ac:dyDescent="0.4">
      <c r="B13" s="30" t="s">
        <v>64</v>
      </c>
    </row>
    <row r="14" spans="1:11" x14ac:dyDescent="0.4">
      <c r="B14" s="1" t="s">
        <v>289</v>
      </c>
    </row>
    <row r="16" spans="1:11" x14ac:dyDescent="0.4">
      <c r="B16" s="7" t="s">
        <v>65</v>
      </c>
    </row>
    <row r="17" spans="2:2" x14ac:dyDescent="0.4">
      <c r="B17" s="1" t="s">
        <v>66</v>
      </c>
    </row>
    <row r="18" spans="2:2" x14ac:dyDescent="0.4">
      <c r="B18" s="1" t="s">
        <v>290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6363ABF5E451B449AF6B17F53F09594" ma:contentTypeVersion="13" ma:contentTypeDescription="Create a new document." ma:contentTypeScope="" ma:versionID="8878161980f3aa9add2ca0b1249bf494">
  <xsd:schema xmlns:xsd="http://www.w3.org/2001/XMLSchema" xmlns:xs="http://www.w3.org/2001/XMLSchema" xmlns:p="http://schemas.microsoft.com/office/2006/metadata/properties" xmlns:ns2="192c7829-d402-4cd4-bacc-e07eeb2c6214" xmlns:ns3="3ac6c178-c526-4e56-92cc-283622c60780" targetNamespace="http://schemas.microsoft.com/office/2006/metadata/properties" ma:root="true" ma:fieldsID="efafaf51e151155544ccff859c3c1343" ns2:_="" ns3:_="">
    <xsd:import namespace="192c7829-d402-4cd4-bacc-e07eeb2c6214"/>
    <xsd:import namespace="3ac6c178-c526-4e56-92cc-283622c6078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Location"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2c7829-d402-4cd4-bacc-e07eeb2c621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fda6d176-3949-4350-9f9e-e5463fbbeb30" ma:termSetId="09814cd3-568e-fe90-9814-8d621ff8fb84" ma:anchorId="fba54fb3-c3e1-fe81-a776-ca4b69148c4d" ma:open="true" ma:isKeyword="false">
      <xsd:complexType>
        <xsd:sequence>
          <xsd:element ref="pc:Terms" minOccurs="0" maxOccurs="1"/>
        </xsd:sequence>
      </xsd:complexType>
    </xsd:element>
    <xsd:element name="MediaServiceLocation" ma:index="19" nillable="true" ma:displayName="Location" ma:indexed="true"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ac6c178-c526-4e56-92cc-283622c6078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424b5f49-8c71-4d49-8fc5-55b833f478d9}" ma:internalName="TaxCatchAll" ma:showField="CatchAllData" ma:web="3ac6c178-c526-4e56-92cc-283622c6078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92c7829-d402-4cd4-bacc-e07eeb2c6214">
      <Terms xmlns="http://schemas.microsoft.com/office/infopath/2007/PartnerControls"/>
    </lcf76f155ced4ddcb4097134ff3c332f>
    <TaxCatchAll xmlns="3ac6c178-c526-4e56-92cc-283622c60780" xsi:nil="true"/>
  </documentManagement>
</p:properties>
</file>

<file path=customXml/itemProps1.xml><?xml version="1.0" encoding="utf-8"?>
<ds:datastoreItem xmlns:ds="http://schemas.openxmlformats.org/officeDocument/2006/customXml" ds:itemID="{A6FF2D83-D84C-4D36-B170-D54A4358C8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92c7829-d402-4cd4-bacc-e07eeb2c6214"/>
    <ds:schemaRef ds:uri="3ac6c178-c526-4e56-92cc-283622c607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4232E3B-406C-4C4E-B3A6-4AB64AFD2B38}">
  <ds:schemaRefs>
    <ds:schemaRef ds:uri="http://schemas.microsoft.com/sharepoint/v3/contenttype/forms"/>
  </ds:schemaRefs>
</ds:datastoreItem>
</file>

<file path=customXml/itemProps3.xml><?xml version="1.0" encoding="utf-8"?>
<ds:datastoreItem xmlns:ds="http://schemas.openxmlformats.org/officeDocument/2006/customXml" ds:itemID="{B7CFAAFB-002C-42BE-9588-EDAB387A052E}">
  <ds:schemaRefs>
    <ds:schemaRef ds:uri="http://schemas.microsoft.com/office/2006/metadata/properties"/>
    <ds:schemaRef ds:uri="3ac6c178-c526-4e56-92cc-283622c60780"/>
    <ds:schemaRef ds:uri="http://purl.org/dc/dcmitype/"/>
    <ds:schemaRef ds:uri="http://schemas.openxmlformats.org/package/2006/metadata/core-properties"/>
    <ds:schemaRef ds:uri="http://schemas.microsoft.com/office/2006/documentManagement/types"/>
    <ds:schemaRef ds:uri="http://www.w3.org/XML/1998/namespace"/>
    <ds:schemaRef ds:uri="http://purl.org/dc/elements/1.1/"/>
    <ds:schemaRef ds:uri="http://schemas.microsoft.com/office/infopath/2007/PartnerControls"/>
    <ds:schemaRef ds:uri="192c7829-d402-4cd4-bacc-e07eeb2c6214"/>
    <ds:schemaRef ds:uri="http://purl.org/dc/te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108</vt:i4>
      </vt:variant>
    </vt:vector>
  </HeadingPairs>
  <TitlesOfParts>
    <vt:vector size="120" baseType="lpstr">
      <vt:lpstr>MAIN</vt:lpstr>
      <vt:lpstr>Input</vt:lpstr>
      <vt:lpstr>repopulate helper</vt:lpstr>
      <vt:lpstr>Cover Sheet</vt:lpstr>
      <vt:lpstr>Construction Proposal</vt:lpstr>
      <vt:lpstr>Construction Agreement</vt:lpstr>
      <vt:lpstr>Allowance</vt:lpstr>
      <vt:lpstr>Project Budget Table</vt:lpstr>
      <vt:lpstr>Pricing</vt:lpstr>
      <vt:lpstr>Activity Log</vt:lpstr>
      <vt:lpstr>ModelDB</vt:lpstr>
      <vt:lpstr>Excel table guide</vt:lpstr>
      <vt:lpstr>agree_ContractAmt</vt:lpstr>
      <vt:lpstr>agree_Date</vt:lpstr>
      <vt:lpstr>cover_Date</vt:lpstr>
      <vt:lpstr>cover_imgArea</vt:lpstr>
      <vt:lpstr>input_ADUbaths</vt:lpstr>
      <vt:lpstr>input_ADUbeds</vt:lpstr>
      <vt:lpstr>input_ADUliving</vt:lpstr>
      <vt:lpstr>input_ADUtype</vt:lpstr>
      <vt:lpstr>input_AOW1</vt:lpstr>
      <vt:lpstr>input_AOW10</vt:lpstr>
      <vt:lpstr>input_AOW2</vt:lpstr>
      <vt:lpstr>input_AOW3</vt:lpstr>
      <vt:lpstr>input_AOW4</vt:lpstr>
      <vt:lpstr>input_AOW5</vt:lpstr>
      <vt:lpstr>input_AOW6</vt:lpstr>
      <vt:lpstr>input_AOW7</vt:lpstr>
      <vt:lpstr>input_AOW8</vt:lpstr>
      <vt:lpstr>input_AOW9</vt:lpstr>
      <vt:lpstr>input_AOWprice1</vt:lpstr>
      <vt:lpstr>input_AOWprice10</vt:lpstr>
      <vt:lpstr>input_AOWprice2</vt:lpstr>
      <vt:lpstr>input_AOWprice3</vt:lpstr>
      <vt:lpstr>input_AOWprice4</vt:lpstr>
      <vt:lpstr>input_AOWprice5</vt:lpstr>
      <vt:lpstr>input_AOWprice6</vt:lpstr>
      <vt:lpstr>input_AOWprice7</vt:lpstr>
      <vt:lpstr>input_AOWprice8</vt:lpstr>
      <vt:lpstr>input_AOWprice9</vt:lpstr>
      <vt:lpstr>input_AOWprices</vt:lpstr>
      <vt:lpstr>input_AOWs</vt:lpstr>
      <vt:lpstr>input_Appliances</vt:lpstr>
      <vt:lpstr>input_City</vt:lpstr>
      <vt:lpstr>input_CityStateZip</vt:lpstr>
      <vt:lpstr>input_ClientFirstName</vt:lpstr>
      <vt:lpstr>input_ClientFullname</vt:lpstr>
      <vt:lpstr>input_ClientLastName</vt:lpstr>
      <vt:lpstr>input_Done1</vt:lpstr>
      <vt:lpstr>input_Done2</vt:lpstr>
      <vt:lpstr>input_Done3</vt:lpstr>
      <vt:lpstr>input_Done4</vt:lpstr>
      <vt:lpstr>input_Done5</vt:lpstr>
      <vt:lpstr>input_Done6</vt:lpstr>
      <vt:lpstr>input_Done7</vt:lpstr>
      <vt:lpstr>input_Done8</vt:lpstr>
      <vt:lpstr>input_DoneArea</vt:lpstr>
      <vt:lpstr>input_ElectricMeter</vt:lpstr>
      <vt:lpstr>input_Email</vt:lpstr>
      <vt:lpstr>input_EntryLack</vt:lpstr>
      <vt:lpstr>input_FEMA</vt:lpstr>
      <vt:lpstr>input_FinishLevel</vt:lpstr>
      <vt:lpstr>input_GasMeter</vt:lpstr>
      <vt:lpstr>input_HVAC</vt:lpstr>
      <vt:lpstr>input_InputAreas</vt:lpstr>
      <vt:lpstr>input_monitor</vt:lpstr>
      <vt:lpstr>input_Phone</vt:lpstr>
      <vt:lpstr>input_PlanDesignScope</vt:lpstr>
      <vt:lpstr>input_ProjectAddress</vt:lpstr>
      <vt:lpstr>input_SelClient</vt:lpstr>
      <vt:lpstr>input_SewerConnect</vt:lpstr>
      <vt:lpstr>input_SolarDesign</vt:lpstr>
      <vt:lpstr>input_SolarInstall</vt:lpstr>
      <vt:lpstr>input_State</vt:lpstr>
      <vt:lpstr>input_StateCode</vt:lpstr>
      <vt:lpstr>input_WaterMeter</vt:lpstr>
      <vt:lpstr>input_Zip</vt:lpstr>
      <vt:lpstr>phase_Completion</vt:lpstr>
      <vt:lpstr>phase_Construction</vt:lpstr>
      <vt:lpstr>phase_Design</vt:lpstr>
      <vt:lpstr>phase_Planning</vt:lpstr>
      <vt:lpstr>price_ADU</vt:lpstr>
      <vt:lpstr>price_EV</vt:lpstr>
      <vt:lpstr>price_Finish</vt:lpstr>
      <vt:lpstr>price_Location</vt:lpstr>
      <vt:lpstr>price_Solar</vt:lpstr>
      <vt:lpstr>price_Total</vt:lpstr>
      <vt:lpstr>price_Water</vt:lpstr>
      <vt:lpstr>Allowance!Print_Area</vt:lpstr>
      <vt:lpstr>'Construction Agreement'!Print_Area</vt:lpstr>
      <vt:lpstr>'Construction Proposal'!Print_Area</vt:lpstr>
      <vt:lpstr>'Cover Sheet'!Print_Area</vt:lpstr>
      <vt:lpstr>proposal_AOW1</vt:lpstr>
      <vt:lpstr>proposal_AOW10</vt:lpstr>
      <vt:lpstr>proposal_AOW2</vt:lpstr>
      <vt:lpstr>proposal_AOW3</vt:lpstr>
      <vt:lpstr>proposal_AOW4</vt:lpstr>
      <vt:lpstr>proposal_AOW5</vt:lpstr>
      <vt:lpstr>proposal_AOW6</vt:lpstr>
      <vt:lpstr>proposal_AOW7</vt:lpstr>
      <vt:lpstr>proposal_AOW8</vt:lpstr>
      <vt:lpstr>proposal_AOW9</vt:lpstr>
      <vt:lpstr>proposal_Date</vt:lpstr>
      <vt:lpstr>proposal_EmailDate</vt:lpstr>
      <vt:lpstr>proposal_GrandTotal</vt:lpstr>
      <vt:lpstr>proposal_img1</vt:lpstr>
      <vt:lpstr>proposal_img2</vt:lpstr>
      <vt:lpstr>proposal_PricesConstruction</vt:lpstr>
      <vt:lpstr>proposal_PricesCoordination</vt:lpstr>
      <vt:lpstr>proposal_PricesDesign</vt:lpstr>
      <vt:lpstr>proposal_rowsDesign</vt:lpstr>
      <vt:lpstr>proposal_rowsFEMA</vt:lpstr>
      <vt:lpstr>repo_Client</vt:lpstr>
      <vt:lpstr>repo_Project</vt:lpstr>
      <vt:lpstr>repo_SelClient</vt:lpstr>
      <vt:lpstr>repo_SelProject</vt:lpstr>
      <vt:lpstr>repo_SelRow</vt:lpstr>
      <vt:lpstr>set_City</vt:lpstr>
      <vt:lpstr>set_Markup</vt:lpstr>
      <vt:lpstr>set_Validity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Climaco Ursal Jr</dc:creator>
  <cp:lastModifiedBy>Vinh Le</cp:lastModifiedBy>
  <cp:lastPrinted>2025-07-16T21:54:56Z</cp:lastPrinted>
  <dcterms:created xsi:type="dcterms:W3CDTF">2025-03-30T23:23:14Z</dcterms:created>
  <dcterms:modified xsi:type="dcterms:W3CDTF">2025-07-19T16:59:53Z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et" linkTarget="Prop_set">
    <vt:r8>0</vt:r8>
  </property>
  <property fmtid="{D5CDD505-2E9C-101B-9397-08002B2CF9AE}" pid="3" name="MediaServiceImageTags">
    <vt:lpwstr/>
  </property>
  <property fmtid="{D5CDD505-2E9C-101B-9397-08002B2CF9AE}" pid="4" name="ContentTypeId">
    <vt:lpwstr>0x010100D6363ABF5E451B449AF6B17F53F09594</vt:lpwstr>
  </property>
</Properties>
</file>