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uza\Downloads\"/>
    </mc:Choice>
  </mc:AlternateContent>
  <xr:revisionPtr revIDLastSave="0" documentId="8_{D62E3C0D-7707-441F-8C6D-722BE093FA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rolador de projeto" sheetId="1" r:id="rId1"/>
    <sheet name="Configuração" sheetId="2" r:id="rId2"/>
  </sheets>
  <definedNames>
    <definedName name="CategoryList">Configuração!$B$5:$B$10</definedName>
    <definedName name="ColumnTitle1">'Controlador de projeto'!$B$4</definedName>
    <definedName name="ColumnTitle2">CategoryAndEmployeeTable[[#Headers],[Nome da Categoria]]</definedName>
    <definedName name="EmployeeList">Configuração!$C$5:$C$10</definedName>
    <definedName name="FlagPercent">'Controlador de projeto'!$D$2</definedName>
    <definedName name="_xlnm.Print_Titles" localSheetId="0">'Controlador de projeto'!$4:$4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5" i="1"/>
  <c r="N13" i="1" l="1"/>
  <c r="H13" i="1"/>
  <c r="M13" i="1" l="1"/>
  <c r="J12" i="1"/>
  <c r="J11" i="1"/>
  <c r="J10" i="1"/>
  <c r="J9" i="1"/>
  <c r="J8" i="1"/>
  <c r="J7" i="1"/>
  <c r="J6" i="1"/>
  <c r="J5" i="1"/>
  <c r="I12" i="1"/>
  <c r="I11" i="1"/>
  <c r="N11" i="1" s="1"/>
  <c r="I10" i="1"/>
  <c r="I9" i="1"/>
  <c r="I8" i="1"/>
  <c r="N8" i="1" s="1"/>
  <c r="I7" i="1"/>
  <c r="N7" i="1" s="1"/>
  <c r="I6" i="1"/>
  <c r="N6" i="1" s="1"/>
  <c r="I5" i="1"/>
  <c r="N5" i="1" s="1"/>
  <c r="N12" i="1" l="1"/>
  <c r="N9" i="1"/>
  <c r="N10" i="1"/>
  <c r="F6" i="1"/>
  <c r="E6" i="1"/>
  <c r="F5" i="1"/>
  <c r="E5" i="1"/>
  <c r="E9" i="1"/>
  <c r="H5" i="1" l="1"/>
  <c r="M5" i="1" s="1"/>
  <c r="H6" i="1"/>
  <c r="M6" i="1" s="1"/>
  <c r="F12" i="1"/>
  <c r="E12" i="1"/>
  <c r="F11" i="1"/>
  <c r="E11" i="1"/>
  <c r="F10" i="1"/>
  <c r="E10" i="1"/>
  <c r="F9" i="1"/>
  <c r="H9" i="1" s="1"/>
  <c r="M9" i="1" s="1"/>
  <c r="F8" i="1"/>
  <c r="E8" i="1"/>
  <c r="E7" i="1"/>
  <c r="F7" i="1"/>
  <c r="H8" i="1" l="1"/>
  <c r="M8" i="1" s="1"/>
  <c r="H7" i="1"/>
  <c r="M7" i="1" s="1"/>
  <c r="H10" i="1"/>
  <c r="M10" i="1" s="1"/>
  <c r="H11" i="1"/>
  <c r="M11" i="1" s="1"/>
  <c r="H12" i="1"/>
  <c r="M12" i="1" s="1"/>
</calcChain>
</file>

<file path=xl/sharedStrings.xml><?xml version="1.0" encoding="utf-8"?>
<sst xmlns="http://schemas.openxmlformats.org/spreadsheetml/2006/main" count="58" uniqueCount="40">
  <si>
    <t>Controlador de projeto</t>
  </si>
  <si>
    <t>Projeto</t>
  </si>
  <si>
    <t>Projeto 1</t>
  </si>
  <si>
    <t>Projeto 2</t>
  </si>
  <si>
    <t>Projeto 3</t>
  </si>
  <si>
    <t>Projeto 4</t>
  </si>
  <si>
    <t>Projeto 5</t>
  </si>
  <si>
    <t>Projeto 6</t>
  </si>
  <si>
    <t>Projeto 7</t>
  </si>
  <si>
    <t>Projeto 8</t>
  </si>
  <si>
    <t>projeto 9</t>
  </si>
  <si>
    <t xml:space="preserve">Sinalizador de Porcentagem Acima/Abaixo: </t>
  </si>
  <si>
    <t>Categoria</t>
  </si>
  <si>
    <t>Categoria 1</t>
  </si>
  <si>
    <t>Categoria 2</t>
  </si>
  <si>
    <t>Categoria 3</t>
  </si>
  <si>
    <t>Categoria 4</t>
  </si>
  <si>
    <t>Categoria 5</t>
  </si>
  <si>
    <t>Atribuída a</t>
  </si>
  <si>
    <t>Funcionário 1</t>
  </si>
  <si>
    <t>Funcionário 4</t>
  </si>
  <si>
    <t>Funcionário 2</t>
  </si>
  <si>
    <t>Funcionário 3</t>
  </si>
  <si>
    <t>Estimado
Início</t>
  </si>
  <si>
    <t>Estimado 
Término</t>
  </si>
  <si>
    <t>Real 
Início</t>
  </si>
  <si>
    <t>Real
Término</t>
  </si>
  <si>
    <t>Ícone de sinalizador para o trabalho real de acima/abaixo (em horas)</t>
  </si>
  <si>
    <t>Ícone de sinalizador para duração real acima/abaixo (em dias)</t>
  </si>
  <si>
    <t>Anotações</t>
  </si>
  <si>
    <t>Configuração</t>
  </si>
  <si>
    <t>Nome da Categoria</t>
  </si>
  <si>
    <t>Categoria 6</t>
  </si>
  <si>
    <t>Nome do Funcionário</t>
  </si>
  <si>
    <t>Funcionário 5</t>
  </si>
  <si>
    <t>Funcionário 6</t>
  </si>
  <si>
    <t>Trabalho Real (em horas)</t>
  </si>
  <si>
    <t>Duração Real (em dias)</t>
  </si>
  <si>
    <t>Duração Estimada (em dias)</t>
  </si>
  <si>
    <t>Trabalho Estimado (em 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</si>
</sst>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Over/Under flag&quot;;&quot;&quot;;&quot;&quot;"/>
  </numFmts>
  <fonts count="11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24">
    <xf numFmtId="0" fontId="0" fillId="0" borderId="0" xfId="0">
      <alignment vertical="center"/>
    </xf>
    <xf numFmtId="0" fontId="0" fillId="0" borderId="0" xfId="0" applyProtection="1">
      <alignment vertical="center"/>
    </xf>
    <xf numFmtId="14" fontId="0" fillId="0" borderId="0" xfId="8" applyFont="1" applyAlignment="1" applyProtection="1">
      <alignment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right" vertical="center"/>
    </xf>
    <xf numFmtId="9" fontId="5" fillId="0" borderId="3" xfId="2" applyProtection="1">
      <alignment horizontal="center" vertical="center"/>
    </xf>
    <xf numFmtId="0" fontId="6" fillId="0" borderId="0" xfId="6">
      <alignment horizontal="left" vertical="center" wrapText="1" indent="1"/>
    </xf>
    <xf numFmtId="0" fontId="4" fillId="0" borderId="0" xfId="9" applyAlignment="1" applyProtection="1">
      <alignment vertical="center"/>
    </xf>
    <xf numFmtId="0" fontId="4" fillId="0" borderId="0" xfId="9" applyAlignment="1">
      <alignment vertical="center"/>
    </xf>
    <xf numFmtId="0" fontId="8" fillId="0" borderId="0" xfId="5">
      <alignment horizontal="left" vertical="center" wrapText="1" indent="1"/>
    </xf>
    <xf numFmtId="0" fontId="8" fillId="0" borderId="0" xfId="5" applyNumberFormat="1" applyFont="1" applyBorder="1" applyAlignment="1">
      <alignment horizontal="left" vertical="center" wrapText="1" indent="1"/>
    </xf>
    <xf numFmtId="14" fontId="7" fillId="0" borderId="0" xfId="8" applyNumberFormat="1" applyFont="1" applyBorder="1" applyAlignment="1">
      <alignment horizontal="right" vertical="center" indent="2"/>
    </xf>
    <xf numFmtId="3" fontId="8" fillId="0" borderId="0" xfId="4" applyNumberFormat="1" applyFont="1" applyBorder="1" applyAlignment="1">
      <alignment horizontal="left" vertical="center" indent="1"/>
    </xf>
    <xf numFmtId="3" fontId="8" fillId="2" borderId="0" xfId="15" applyNumberFormat="1" applyFont="1" applyFill="1" applyBorder="1" applyAlignment="1">
      <alignment horizontal="left" vertical="center" indent="1"/>
    </xf>
    <xf numFmtId="14" fontId="7" fillId="0" borderId="5" xfId="13" applyNumberFormat="1" applyFont="1" applyBorder="1" applyAlignment="1">
      <alignment horizontal="left" vertical="center" indent="2"/>
    </xf>
    <xf numFmtId="164" fontId="9" fillId="0" borderId="4" xfId="12" applyNumberFormat="1" applyFont="1" applyBorder="1" applyAlignment="1">
      <alignment horizontal="right" vertical="center"/>
    </xf>
    <xf numFmtId="3" fontId="8" fillId="2" borderId="0" xfId="14" applyNumberFormat="1" applyFont="1" applyFill="1" applyBorder="1" applyAlignment="1">
      <alignment horizontal="left" vertical="center" indent="1"/>
    </xf>
    <xf numFmtId="0" fontId="6" fillId="0" borderId="0" xfId="6" applyFont="1" applyFill="1" applyBorder="1" applyAlignment="1">
      <alignment horizontal="left" vertical="center" wrapText="1" indent="1"/>
    </xf>
    <xf numFmtId="14" fontId="6" fillId="0" borderId="0" xfId="6" applyNumberFormat="1" applyFont="1" applyFill="1" applyBorder="1" applyAlignment="1">
      <alignment horizontal="left" vertical="center" wrapText="1" indent="1"/>
    </xf>
    <xf numFmtId="3" fontId="6" fillId="0" borderId="0" xfId="6" applyNumberFormat="1" applyFont="1" applyFill="1" applyBorder="1" applyAlignment="1">
      <alignment horizontal="left" vertical="center" wrapText="1" indent="1"/>
    </xf>
    <xf numFmtId="0" fontId="6" fillId="0" borderId="0" xfId="6" applyNumberFormat="1" applyFont="1" applyFill="1" applyBorder="1" applyAlignment="1">
      <alignment horizontal="left" vertical="center" wrapText="1" indent="1"/>
    </xf>
    <xf numFmtId="14" fontId="6" fillId="0" borderId="5" xfId="11" applyNumberFormat="1" applyFont="1" applyFill="1" applyBorder="1" applyAlignment="1">
      <alignment horizontal="left" vertical="center" wrapText="1" indent="2"/>
    </xf>
    <xf numFmtId="164" fontId="10" fillId="0" borderId="0" xfId="10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</cellXfs>
  <cellStyles count="16">
    <cellStyle name="Coluna cinza" xfId="14" xr:uid="{00000000-0005-0000-0000-000000000000}"/>
    <cellStyle name="Data" xfId="8" xr:uid="{00000000-0005-0000-0000-000001000000}"/>
    <cellStyle name="Duração estimada" xfId="15" xr:uid="{00000000-0005-0000-0000-000002000000}"/>
    <cellStyle name="Entrada" xfId="2" builtinId="20" customBuiltin="1"/>
    <cellStyle name="Início Real" xfId="13" xr:uid="{00000000-0005-0000-0000-000004000000}"/>
    <cellStyle name="Normal" xfId="0" builtinId="0" customBuiltin="1"/>
    <cellStyle name="Nota" xfId="7" builtinId="10" customBuiltin="1"/>
    <cellStyle name="Números" xfId="4" xr:uid="{00000000-0005-0000-0000-000007000000}"/>
    <cellStyle name="Saída" xfId="3" builtinId="21" customBuiltin="1"/>
    <cellStyle name="Sinalizador" xfId="12" xr:uid="{00000000-0005-0000-0000-000009000000}"/>
    <cellStyle name="Texto" xfId="5" xr:uid="{00000000-0005-0000-0000-00000A000000}"/>
    <cellStyle name="Título" xfId="9" builtinId="15" customBuiltin="1"/>
    <cellStyle name="Título 1" xfId="1" builtinId="16" customBuiltin="1"/>
    <cellStyle name="Título 2" xfId="6" builtinId="17" customBuiltin="1"/>
    <cellStyle name="Título 3" xfId="10" builtinId="18" customBuiltin="1"/>
    <cellStyle name="Título 4" xfId="11" builtinId="19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numFmt numFmtId="164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Century Gothic"/>
        <family val="2"/>
        <scheme val="minor"/>
      </font>
      <numFmt numFmtId="19" formatCode="dd/mm/yyyy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Century Gothic"/>
        <family val="2"/>
        <scheme val="minor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Estilo de Tabela Personalizado" pivot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231;&#227;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Controlador de projet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465</xdr:colOff>
      <xdr:row>1</xdr:row>
      <xdr:rowOff>6351</xdr:rowOff>
    </xdr:from>
    <xdr:to>
      <xdr:col>1</xdr:col>
      <xdr:colOff>1390650</xdr:colOff>
      <xdr:row>2</xdr:row>
      <xdr:rowOff>26671</xdr:rowOff>
    </xdr:to>
    <xdr:sp macro="" textlink="">
      <xdr:nvSpPr>
        <xdr:cNvPr id="3" name="Botão de Configuração" descr="Configurar botão de navegação Clique para exibir a planilha Configuração." title="Botão de Navegação – Configuração">
          <a:hlinkClick xmlns:r="http://schemas.openxmlformats.org/officeDocument/2006/relationships" r:id="rId1" tooltip="Clique para exibir a Configuração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200490" y="825501"/>
          <a:ext cx="1390185" cy="277495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CONFIGURAÇÃO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Botão de Projetos" descr="Botão de navegação de Projetos. Clique para exibir a planilha Projetos." title="Botão de navegação – Projetos">
          <a:hlinkClick xmlns:r="http://schemas.openxmlformats.org/officeDocument/2006/relationships" r:id="rId1" tooltip="Clique para exibir Projetos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pt-br" sz="1100" b="1"/>
            <a:t>PROJETOS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rolador_de_projeto" displayName="Controlador_de_projeto" ref="B4:O13" totalsRowShown="0" headerRowDxfId="15" tableBorderDxfId="14">
  <autoFilter ref="B4:O13" xr:uid="{00000000-0009-0000-0100-000001000000}"/>
  <tableColumns count="14">
    <tableColumn id="1" xr3:uid="{00000000-0010-0000-0000-000001000000}" name="Projeto" dataDxfId="13" dataCellStyle="Texto"/>
    <tableColumn id="2" xr3:uid="{00000000-0010-0000-0000-000002000000}" name="Categoria" dataDxfId="12" dataCellStyle="Texto"/>
    <tableColumn id="3" xr3:uid="{00000000-0010-0000-0000-000003000000}" name="Atribuída a" dataDxfId="11" dataCellStyle="Texto"/>
    <tableColumn id="4" xr3:uid="{00000000-0010-0000-0000-000004000000}" name="Estimado_x000a_Início" dataDxfId="10" dataCellStyle="Data"/>
    <tableColumn id="5" xr3:uid="{00000000-0010-0000-0000-000005000000}" name="Estimado _x000a_Término" dataDxfId="9" dataCellStyle="Data"/>
    <tableColumn id="6" xr3:uid="{00000000-0010-0000-0000-000006000000}" name="Trabalho Estimado (em horas)" dataDxfId="8" dataCellStyle="Números"/>
    <tableColumn id="7" xr3:uid="{00000000-0010-0000-0000-000007000000}" name="Duração Estimada (em dias)" dataDxfId="7" dataCellStyle="Duração estimada">
      <calculatedColumnFormula>IF(COUNTA('Controlador de projeto'!$E5,'Controlador de projeto'!$F5)&lt;&gt;2,"",DAYS360('Controlador de projeto'!$E5,'Controlador de projeto'!$F5,FALSE))</calculatedColumnFormula>
    </tableColumn>
    <tableColumn id="8" xr3:uid="{00000000-0010-0000-0000-000008000000}" name="Real _x000a_Início" dataDxfId="6" dataCellStyle="Início Real"/>
    <tableColumn id="9" xr3:uid="{00000000-0010-0000-0000-000009000000}" name="Real_x000a_Término" dataDxfId="5" dataCellStyle="Data"/>
    <tableColumn id="10" xr3:uid="{00000000-0010-0000-0000-00000A000000}" name="Ícone de sinalizador para o trabalho real de acima/abaixo (em horas)" dataDxfId="4" dataCellStyle="Sinalizador">
      <calculatedColumnFormula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calculatedColumnFormula>
    </tableColumn>
    <tableColumn id="11" xr3:uid="{00000000-0010-0000-0000-00000B000000}" name="Trabalho Real (em horas)" dataDxfId="3" dataCellStyle="Números"/>
    <tableColumn id="12" xr3:uid="{00000000-0010-0000-0000-00000C000000}" name="Ícone de sinalizador para duração real acima/abaixo (em dias)" dataDxfId="2" dataCellStyle="Sinalizador">
      <calculatedColumnFormula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calculatedColumnFormula>
    </tableColumn>
    <tableColumn id="13" xr3:uid="{00000000-0010-0000-0000-00000D000000}" name="Duração Real (em dias)" dataDxfId="1" dataCellStyle="Coluna cinza">
      <calculatedColumnFormula>IF(COUNTA('Controlador de projeto'!$I5,'Controlador de projeto'!$J5)&lt;&gt;2,"",DAYS360('Controlador de projeto'!$I5,'Controlador de projeto'!$J5,FALSE))</calculatedColumnFormula>
    </tableColumn>
    <tableColumn id="14" xr3:uid="{00000000-0010-0000-0000-00000E000000}" name="Anotações" dataDxfId="0" dataCellStyle="Texto"/>
  </tableColumns>
  <tableStyleInfo name="Estilo de Tabela Personalizado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yAndEmployeeTable" displayName="CategoryAndEmployeeTable" ref="B4:C10" totalsRowShown="0" headerRowCellStyle="Título 2" dataCellStyle="Texto">
  <autoFilter ref="B4:C10" xr:uid="{00000000-0009-0000-0100-000003000000}"/>
  <tableColumns count="2">
    <tableColumn id="1" xr3:uid="{00000000-0010-0000-0100-000001000000}" name="Nome da Categoria" dataCellStyle="Texto"/>
    <tableColumn id="2" xr3:uid="{00000000-0010-0000-0100-000002000000}" name="Nome do Funcionário" dataCellStyle="Texto"/>
  </tableColumns>
  <tableStyleInfo name="Estilo de Tabela Personalizado" showFirstColumn="0" showLastColumn="0" showRowStripes="1" showColumnStripes="0"/>
  <extLst>
    <ext xmlns:x14="http://schemas.microsoft.com/office/spreadsheetml/2009/9/main" uri="{504A1905-F514-4f6f-8877-14C23A59335A}">
      <x14:table altTextSummary="Lista de categorias e funcionários usados na lista de seleção suspensa de validação de dados Categoria e Funcionário na planilha Controlador de projeto. Use essas colunas para personalizar os itens em cada lista. As listas não precisam ter o mesmo número de itens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A1:O13"/>
  <sheetViews>
    <sheetView showGridLines="0" tabSelected="1" zoomScaleNormal="100" workbookViewId="0">
      <pane ySplit="4" topLeftCell="A5" activePane="bottomLeft" state="frozen"/>
      <selection pane="bottomLeft"/>
    </sheetView>
  </sheetViews>
  <sheetFormatPr defaultColWidth="9" defaultRowHeight="30" customHeight="1" x14ac:dyDescent="0.3"/>
  <cols>
    <col min="1" max="1" width="2.625" style="1" customWidth="1"/>
    <col min="2" max="2" width="29.75" style="1" customWidth="1"/>
    <col min="3" max="3" width="31.375" style="1" customWidth="1"/>
    <col min="4" max="4" width="22.625" style="1" customWidth="1"/>
    <col min="5" max="5" width="15" style="2" customWidth="1"/>
    <col min="6" max="6" width="14.875" style="2" customWidth="1"/>
    <col min="7" max="7" width="14.375" style="1" bestFit="1" customWidth="1"/>
    <col min="8" max="8" width="14.125" style="1" customWidth="1"/>
    <col min="9" max="9" width="15.375" style="2" customWidth="1"/>
    <col min="10" max="10" width="15.125" style="2" customWidth="1"/>
    <col min="11" max="11" width="2.875" style="2" customWidth="1"/>
    <col min="12" max="12" width="12.875" style="1" customWidth="1"/>
    <col min="13" max="13" width="2.875" style="1" customWidth="1"/>
    <col min="14" max="14" width="13.25" style="1" customWidth="1"/>
    <col min="15" max="15" width="25.625" style="1" customWidth="1"/>
    <col min="16" max="16" width="2.625" style="1" customWidth="1"/>
    <col min="17" max="16384" width="9" style="1"/>
  </cols>
  <sheetData>
    <row r="1" spans="1:15" ht="65.099999999999994" customHeight="1" x14ac:dyDescent="0.3">
      <c r="B1" s="7" t="s">
        <v>0</v>
      </c>
      <c r="C1"/>
    </row>
    <row r="2" spans="1:15" ht="20.25" customHeight="1" x14ac:dyDescent="0.3">
      <c r="A2" s="3"/>
      <c r="B2" s="7"/>
      <c r="C2" s="4" t="s">
        <v>11</v>
      </c>
      <c r="D2" s="5">
        <v>0.25</v>
      </c>
    </row>
    <row r="3" spans="1:15" ht="20.25" customHeight="1" x14ac:dyDescent="0.3">
      <c r="G3"/>
      <c r="H3"/>
    </row>
    <row r="4" spans="1:15" ht="54.95" customHeight="1" x14ac:dyDescent="0.3">
      <c r="B4" s="17" t="s">
        <v>1</v>
      </c>
      <c r="C4" s="17" t="s">
        <v>12</v>
      </c>
      <c r="D4" s="17" t="s">
        <v>18</v>
      </c>
      <c r="E4" s="18" t="s">
        <v>23</v>
      </c>
      <c r="F4" s="18" t="s">
        <v>24</v>
      </c>
      <c r="G4" s="19" t="s">
        <v>39</v>
      </c>
      <c r="H4" s="20" t="s">
        <v>38</v>
      </c>
      <c r="I4" s="21" t="s">
        <v>25</v>
      </c>
      <c r="J4" s="18" t="s">
        <v>26</v>
      </c>
      <c r="K4" s="22" t="s">
        <v>27</v>
      </c>
      <c r="L4" s="19" t="s">
        <v>36</v>
      </c>
      <c r="M4" s="22" t="s">
        <v>28</v>
      </c>
      <c r="N4" s="19" t="s">
        <v>37</v>
      </c>
      <c r="O4" s="17" t="s">
        <v>29</v>
      </c>
    </row>
    <row r="5" spans="1:15" ht="30" customHeight="1" x14ac:dyDescent="0.3">
      <c r="B5" s="10" t="s">
        <v>2</v>
      </c>
      <c r="C5" s="10" t="s">
        <v>13</v>
      </c>
      <c r="D5" s="10" t="s">
        <v>19</v>
      </c>
      <c r="E5" s="11">
        <f ca="1">TODAY()-65</f>
        <v>43728</v>
      </c>
      <c r="F5" s="11">
        <f ca="1">TODAY()-5</f>
        <v>43788</v>
      </c>
      <c r="G5" s="12">
        <v>210</v>
      </c>
      <c r="H5" s="13">
        <f ca="1">IF(COUNTA('Controlador de projeto'!$E5,'Controlador de projeto'!$F5)&lt;&gt;2,"",DAYS360('Controlador de projeto'!$E5,'Controlador de projeto'!$F5,FALSE))</f>
        <v>59</v>
      </c>
      <c r="I5" s="14">
        <f ca="1">TODAY()-65</f>
        <v>43728</v>
      </c>
      <c r="J5" s="11">
        <f ca="1">TODAY()</f>
        <v>43793</v>
      </c>
      <c r="K5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1</v>
      </c>
      <c r="L5" s="12">
        <v>300</v>
      </c>
      <c r="M5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5" s="16">
        <f ca="1">IF(COUNTA('Controlador de projeto'!$I5,'Controlador de projeto'!$J5)&lt;&gt;2,"",DAYS360('Controlador de projeto'!$I5,'Controlador de projeto'!$J5,FALSE))</f>
        <v>64</v>
      </c>
      <c r="O5" s="10"/>
    </row>
    <row r="6" spans="1:15" ht="30" customHeight="1" x14ac:dyDescent="0.3">
      <c r="B6" s="10" t="s">
        <v>3</v>
      </c>
      <c r="C6" s="10" t="s">
        <v>14</v>
      </c>
      <c r="D6" s="10" t="s">
        <v>20</v>
      </c>
      <c r="E6" s="11">
        <f ca="1">TODAY()-41</f>
        <v>43752</v>
      </c>
      <c r="F6" s="11">
        <f ca="1">TODAY()-10</f>
        <v>43783</v>
      </c>
      <c r="G6" s="12">
        <v>400</v>
      </c>
      <c r="H6" s="13">
        <f ca="1">IF(COUNTA('Controlador de projeto'!$E6,'Controlador de projeto'!$F6)&lt;&gt;2,"",DAYS360('Controlador de projeto'!$E6,'Controlador de projeto'!$F6,FALSE))</f>
        <v>30</v>
      </c>
      <c r="I6" s="14">
        <f ca="1">TODAY()-41</f>
        <v>43752</v>
      </c>
      <c r="J6" s="11">
        <f ca="1">TODAY()-7</f>
        <v>43786</v>
      </c>
      <c r="K6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6" s="12">
        <v>390</v>
      </c>
      <c r="M6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6" s="16">
        <f ca="1">IF(COUNTA('Controlador de projeto'!$I6,'Controlador de projeto'!$J6)&lt;&gt;2,"",DAYS360('Controlador de projeto'!$I6,'Controlador de projeto'!$J6,FALSE))</f>
        <v>33</v>
      </c>
      <c r="O6" s="10"/>
    </row>
    <row r="7" spans="1:15" ht="30" customHeight="1" x14ac:dyDescent="0.3">
      <c r="B7" s="10" t="s">
        <v>4</v>
      </c>
      <c r="C7" s="10" t="s">
        <v>13</v>
      </c>
      <c r="D7" s="10" t="s">
        <v>21</v>
      </c>
      <c r="E7" s="11">
        <f ca="1">TODAY()-100</f>
        <v>43693</v>
      </c>
      <c r="F7" s="11">
        <f ca="1">TODAY()-40</f>
        <v>43753</v>
      </c>
      <c r="G7" s="12">
        <v>500</v>
      </c>
      <c r="H7" s="13">
        <f ca="1">IF(COUNTA('Controlador de projeto'!$E7,'Controlador de projeto'!$F7)&lt;&gt;2,"",DAYS360('Controlador de projeto'!$E7,'Controlador de projeto'!$F7,FALSE))</f>
        <v>59</v>
      </c>
      <c r="I7" s="14">
        <f ca="1">TODAY()-100</f>
        <v>43693</v>
      </c>
      <c r="J7" s="11">
        <f ca="1">TODAY()-27</f>
        <v>43766</v>
      </c>
      <c r="K7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7" s="12">
        <v>500</v>
      </c>
      <c r="M7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7" s="16">
        <f ca="1">IF(COUNTA('Controlador de projeto'!$I7,'Controlador de projeto'!$J7)&lt;&gt;2,"",DAYS360('Controlador de projeto'!$I7,'Controlador de projeto'!$J7,FALSE))</f>
        <v>72</v>
      </c>
      <c r="O7" s="10"/>
    </row>
    <row r="8" spans="1:15" ht="30" customHeight="1" x14ac:dyDescent="0.3">
      <c r="B8" s="10" t="s">
        <v>5</v>
      </c>
      <c r="C8" s="10" t="s">
        <v>14</v>
      </c>
      <c r="D8" s="10" t="s">
        <v>22</v>
      </c>
      <c r="E8" s="11">
        <f ca="1">TODAY()-90</f>
        <v>43703</v>
      </c>
      <c r="F8" s="11">
        <f ca="1">TODAY()-80</f>
        <v>43713</v>
      </c>
      <c r="G8" s="12">
        <v>250</v>
      </c>
      <c r="H8" s="13">
        <f ca="1">IF(COUNTA('Controlador de projeto'!$E8,'Controlador de projeto'!$F8)&lt;&gt;2,"",DAYS360('Controlador de projeto'!$E8,'Controlador de projeto'!$F8,FALSE))</f>
        <v>9</v>
      </c>
      <c r="I8" s="14">
        <f ca="1">TODAY()-90</f>
        <v>43703</v>
      </c>
      <c r="J8" s="11">
        <f ca="1">TODAY()-71</f>
        <v>43722</v>
      </c>
      <c r="K8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8" s="12">
        <v>276</v>
      </c>
      <c r="M8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8" s="16">
        <f ca="1">IF(COUNTA('Controlador de projeto'!$I8,'Controlador de projeto'!$J8)&lt;&gt;2,"",DAYS360('Controlador de projeto'!$I8,'Controlador de projeto'!$J8,FALSE))</f>
        <v>18</v>
      </c>
      <c r="O8" s="10"/>
    </row>
    <row r="9" spans="1:15" ht="30" customHeight="1" x14ac:dyDescent="0.3">
      <c r="B9" s="10" t="s">
        <v>6</v>
      </c>
      <c r="C9" s="10" t="s">
        <v>15</v>
      </c>
      <c r="D9" s="10" t="s">
        <v>21</v>
      </c>
      <c r="E9" s="11">
        <f ca="1">TODAY()-90</f>
        <v>43703</v>
      </c>
      <c r="F9" s="11">
        <f ca="1">TODAY()-50</f>
        <v>43743</v>
      </c>
      <c r="G9" s="12">
        <v>300</v>
      </c>
      <c r="H9" s="13">
        <f ca="1">IF(COUNTA('Controlador de projeto'!$E9,'Controlador de projeto'!$F9)&lt;&gt;2,"",DAYS360('Controlador de projeto'!$E9,'Controlador de projeto'!$F9,FALSE))</f>
        <v>39</v>
      </c>
      <c r="I9" s="14">
        <f ca="1">TODAY()-90</f>
        <v>43703</v>
      </c>
      <c r="J9" s="11">
        <f ca="1">TODAY()-44</f>
        <v>43749</v>
      </c>
      <c r="K9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9" s="12">
        <v>310</v>
      </c>
      <c r="M9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9" s="16">
        <f ca="1">IF(COUNTA('Controlador de projeto'!$I9,'Controlador de projeto'!$J9)&lt;&gt;2,"",DAYS360('Controlador de projeto'!$I9,'Controlador de projeto'!$J9,FALSE))</f>
        <v>45</v>
      </c>
      <c r="O9" s="10"/>
    </row>
    <row r="10" spans="1:15" ht="30" customHeight="1" x14ac:dyDescent="0.3">
      <c r="B10" s="10" t="s">
        <v>7</v>
      </c>
      <c r="C10" s="10" t="s">
        <v>16</v>
      </c>
      <c r="D10" s="10" t="s">
        <v>20</v>
      </c>
      <c r="E10" s="11">
        <f ca="1">TODAY()-60</f>
        <v>43733</v>
      </c>
      <c r="F10" s="11">
        <f ca="1">TODAY()-50</f>
        <v>43743</v>
      </c>
      <c r="G10" s="12">
        <v>500</v>
      </c>
      <c r="H10" s="13">
        <f ca="1">IF(COUNTA('Controlador de projeto'!$E10,'Controlador de projeto'!$F10)&lt;&gt;2,"",DAYS360('Controlador de projeto'!$E10,'Controlador de projeto'!$F10,FALSE))</f>
        <v>10</v>
      </c>
      <c r="I10" s="14">
        <f ca="1">TODAY()-60</f>
        <v>43733</v>
      </c>
      <c r="J10" s="11">
        <f ca="1">TODAY()-45</f>
        <v>43748</v>
      </c>
      <c r="K10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0" s="12">
        <v>510</v>
      </c>
      <c r="M10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0" s="16">
        <f ca="1">IF(COUNTA('Controlador de projeto'!$I10,'Controlador de projeto'!$J10)&lt;&gt;2,"",DAYS360('Controlador de projeto'!$I10,'Controlador de projeto'!$J10,FALSE))</f>
        <v>15</v>
      </c>
      <c r="O10" s="10"/>
    </row>
    <row r="11" spans="1:15" ht="30" customHeight="1" x14ac:dyDescent="0.3">
      <c r="B11" s="10" t="s">
        <v>8</v>
      </c>
      <c r="C11" s="10" t="s">
        <v>17</v>
      </c>
      <c r="D11" s="10" t="s">
        <v>19</v>
      </c>
      <c r="E11" s="11">
        <f ca="1">TODAY()-44</f>
        <v>43749</v>
      </c>
      <c r="F11" s="11">
        <f ca="1">TODAY()-20</f>
        <v>43773</v>
      </c>
      <c r="G11" s="12">
        <v>750</v>
      </c>
      <c r="H11" s="13">
        <f ca="1">IF(COUNTA('Controlador de projeto'!$E11,'Controlador de projeto'!$F11)&lt;&gt;2,"",DAYS360('Controlador de projeto'!$E11,'Controlador de projeto'!$F11,FALSE))</f>
        <v>23</v>
      </c>
      <c r="I11" s="14">
        <f ca="1">TODAY()-44</f>
        <v>43749</v>
      </c>
      <c r="J11" s="11">
        <f ca="1">TODAY()-15</f>
        <v>43778</v>
      </c>
      <c r="K11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1" s="12">
        <v>790</v>
      </c>
      <c r="M11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1" s="16">
        <f ca="1">IF(COUNTA('Controlador de projeto'!$I11,'Controlador de projeto'!$J11)&lt;&gt;2,"",DAYS360('Controlador de projeto'!$I11,'Controlador de projeto'!$J11,FALSE))</f>
        <v>28</v>
      </c>
      <c r="O11" s="10"/>
    </row>
    <row r="12" spans="1:15" ht="30" customHeight="1" x14ac:dyDescent="0.3">
      <c r="B12" s="10" t="s">
        <v>9</v>
      </c>
      <c r="C12" s="10" t="s">
        <v>14</v>
      </c>
      <c r="D12" s="10" t="s">
        <v>19</v>
      </c>
      <c r="E12" s="11">
        <f ca="1">TODAY()-39</f>
        <v>43754</v>
      </c>
      <c r="F12" s="11">
        <f ca="1">TODAY()</f>
        <v>43793</v>
      </c>
      <c r="G12" s="12">
        <v>450</v>
      </c>
      <c r="H12" s="13">
        <f ca="1">IF(COUNTA('Controlador de projeto'!$E12,'Controlador de projeto'!$F12)&lt;&gt;2,"",DAYS360('Controlador de projeto'!$E12,'Controlador de projeto'!$F12,FALSE))</f>
        <v>38</v>
      </c>
      <c r="I12" s="14">
        <f ca="1">TODAY()-45</f>
        <v>43748</v>
      </c>
      <c r="J12" s="11">
        <f ca="1">TODAY()-5</f>
        <v>43788</v>
      </c>
      <c r="K12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2" s="12">
        <v>430</v>
      </c>
      <c r="M12" s="15">
        <f ca="1"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0</v>
      </c>
      <c r="N12" s="16">
        <f ca="1">IF(COUNTA('Controlador de projeto'!$I12,'Controlador de projeto'!$J12)&lt;&gt;2,"",DAYS360('Controlador de projeto'!$I12,'Controlador de projeto'!$J12,FALSE))</f>
        <v>39</v>
      </c>
      <c r="O12" s="10"/>
    </row>
    <row r="13" spans="1:15" ht="30" customHeight="1" x14ac:dyDescent="0.3">
      <c r="B13" s="10" t="s">
        <v>10</v>
      </c>
      <c r="C13" s="10" t="s">
        <v>16</v>
      </c>
      <c r="D13" s="10" t="s">
        <v>19</v>
      </c>
      <c r="E13" s="11">
        <v>42405</v>
      </c>
      <c r="F13" s="11">
        <v>42530</v>
      </c>
      <c r="G13" s="12">
        <v>250</v>
      </c>
      <c r="H13" s="13">
        <f>IF(COUNTA('Controlador de projeto'!$E13,'Controlador de projeto'!$F13)&lt;&gt;2,"",DAYS360('Controlador de projeto'!$E13,'Controlador de projeto'!$F13,FALSE))</f>
        <v>124</v>
      </c>
      <c r="I13" s="14">
        <v>42434</v>
      </c>
      <c r="J13" s="11">
        <v>42495</v>
      </c>
      <c r="K13" s="15">
        <f>IFERROR(IF(Controlador_de_projeto[Trabalho Real (em horas)]=0,"",IF(ABS((Controlador_de_projeto[[#This Row],[Trabalho Real (em horas)]]-Controlador_de_projeto[[#This Row],[Trabalho Estimado (em horas)]])/Controlador_de_projeto[[#This Row],[Trabalho Estimado (em horas)]])&gt;FlagPercent,1,0)),"")</f>
        <v>0</v>
      </c>
      <c r="L13" s="12">
        <v>200</v>
      </c>
      <c r="M13" s="15">
        <f>IFERROR(IF(Controlador_de_projeto[Duração Real (em dias)]=0,"",IF(ABS((Controlador_de_projeto[[#This Row],[Duração Real (em dias)]]-Controlador_de_projeto[[#This Row],[Duração Estimada (em dias)]])/Controlador_de_projeto[[#This Row],[Duração Estimada (em dias)]])&gt;FlagPercent,1,0)),"")</f>
        <v>1</v>
      </c>
      <c r="N13" s="16">
        <f>IF(COUNTA('Controlador de projeto'!$I13,'Controlador de projeto'!$J13)&lt;&gt;2,"",DAYS360('Controlador de projeto'!$I13,'Controlador de projeto'!$J13,FALSE))</f>
        <v>60</v>
      </c>
      <c r="O13" s="10"/>
    </row>
  </sheetData>
  <conditionalFormatting sqref="L5:L13">
    <cfRule type="expression" dxfId="17" priority="6">
      <formula>(ABS((L5-G5))/G5)&gt;FlagPercent</formula>
    </cfRule>
  </conditionalFormatting>
  <conditionalFormatting sqref="N5:N13">
    <cfRule type="expression" dxfId="16" priority="8">
      <formula>(ABS((N5-H5))/H5)&gt;FlagPercent</formula>
    </cfRule>
  </conditionalFormatting>
  <dataValidations count="18">
    <dataValidation allowBlank="1" showInputMessage="1" prompt="Insira projetos nesta planilha de controle. Defina a porcentagem a sinalizar em D2. Trabalho real em horas e duração real em dias destacará valores acima/abaixo com o estilo de fonte em negrito vermelho e um ícone de sinalizador nas colunas K e M " sqref="A1" xr:uid="{00000000-0002-0000-0000-000000000000}"/>
    <dataValidation allowBlank="1" showInputMessage="1" showErrorMessage="1" prompt="Porcentagem acima/abaixo personalizáveis usadas para realçar o trabalho real em horas e dias na tabela de projetos que excedam ou fiquem abaixo deste número" sqref="D2" xr:uid="{00000000-0002-0000-0000-000001000000}"/>
    <dataValidation type="list" allowBlank="1" showInputMessage="1" showErrorMessage="1" error="Selecione uma categoria na lista ou crie uma nova categoria para exibir nesta lista da planilha Configuração." sqref="C5:C13" xr:uid="{00000000-0002-0000-0000-000002000000}">
      <formula1>CategoryList</formula1>
    </dataValidation>
    <dataValidation type="list" allowBlank="1" showInputMessage="1" showErrorMessage="1" error="Selecione um funcionário na lista ou crie um novo funcionário para exibir nesta lista da planilha Configuração." sqref="D5:D13" xr:uid="{00000000-0002-0000-0000-000003000000}">
      <formula1>EmployeeList</formula1>
    </dataValidation>
    <dataValidation allowBlank="1" showInputMessage="1" showErrorMessage="1" prompt="Insira nomes de projetos desta coluna" sqref="B4" xr:uid="{00000000-0002-0000-0000-000006000000}"/>
    <dataValidation allowBlank="1" showInputMessage="1" showErrorMessage="1" prompt="Selecione um nome de Categoria na lista suspensa em cada célula nesta coluna. As opções nesta lista são definidas na planilha Configuração. Pressione Alt+Seta para baixo para navegar pela lista e Enter para fazer uma seleção" sqref="C4" xr:uid="{00000000-0002-0000-0000-000007000000}"/>
    <dataValidation allowBlank="1" showInputMessage="1" showErrorMessage="1" prompt="Selecione o nome do Funcionário na lista suspensa em cada célula nesta coluna. As opções são definidas na planilha Configuração. Pressione Alt+Seta para baixo para navegar pela lista e Enter para fazer uma seleção" sqref="D4" xr:uid="{00000000-0002-0000-0000-000008000000}"/>
    <dataValidation allowBlank="1" showInputMessage="1" showErrorMessage="1" prompt="Insira a data de início estimada do projeto nesta coluna" sqref="E4" xr:uid="{00000000-0002-0000-0000-000009000000}"/>
    <dataValidation allowBlank="1" showInputMessage="1" showErrorMessage="1" prompt="Insira a data de término estimada do projeto nesta coluna" sqref="F4" xr:uid="{00000000-0002-0000-0000-00000A000000}"/>
    <dataValidation allowBlank="1" showInputMessage="1" showErrorMessage="1" prompt="Insira o trabalho estimado do projeto em horas" sqref="G4" xr:uid="{00000000-0002-0000-0000-00000B000000}"/>
    <dataValidation allowBlank="1" showInputMessage="1" showErrorMessage="1" prompt="Insira a duração estimada do projeto em dias nesta coluna" sqref="H4" xr:uid="{00000000-0002-0000-0000-00000C000000}"/>
    <dataValidation allowBlank="1" showInputMessage="1" showErrorMessage="1" prompt="Insira a data de início real do projeto nesta coluna" sqref="I4" xr:uid="{00000000-0002-0000-0000-00000D000000}"/>
    <dataValidation allowBlank="1" showInputMessage="1" showErrorMessage="1" prompt="Insira a data de término real do projeto nesta coluna" sqref="J4" xr:uid="{00000000-0002-0000-0000-00000E000000}"/>
    <dataValidation allowBlank="1" showInputMessage="1" showErrorMessage="1" prompt="Sinalizador do título da tabela Controlador de projeto em Trabalho Real Acima/Abaixo (em horas). Valores na coluna L que atendem aos critérios geram sinalizadores nas células da coluna. Células em branco indicam valores que não atendem aos critérios" sqref="K4" xr:uid="{00000000-0002-0000-0000-00000F000000}"/>
    <dataValidation allowBlank="1" showInputMessage="1" showErrorMessage="1" prompt="Sinalizador do título da tabela Controlador de projeto da Duração Acima/Abaixo (em dias). Valores na coluna N que atendem aos critérios geram sinalizadores nas células desta coluna. Células em branco indicam valores que não atendem aos critérios" sqref="M4" xr:uid="{00000000-0002-0000-0000-000010000000}"/>
    <dataValidation allowBlank="1" showInputMessage="1" showErrorMessage="1" prompt="Insira o trabalho do real do projeto em horas. Valores que atendem aos critérios Acima/Abaixo são destacados em negrito vermelho e geram um ícone de sinalizador na coluna K à esquerda" sqref="L4" xr:uid="{00000000-0002-0000-0000-000011000000}"/>
    <dataValidation allowBlank="1" showInputMessage="1" showErrorMessage="1" prompt="Insira a duração real do projeto em dias. Os valores que atendem aos critérios Acima/Abaixo são destacados em vermelho negrito e geram um ícone sinalizador na coluna M à esquerda" sqref="N4" xr:uid="{00000000-0002-0000-0000-000012000000}"/>
    <dataValidation allowBlank="1" showInputMessage="1" showErrorMessage="1" prompt="Insira anotações para os projetos nesta coluna" sqref="O4" xr:uid="{00000000-0002-0000-0000-000013000000}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K5:K13</xm:sqref>
        </x14:conditionalFormatting>
        <x14:conditionalFormatting xmlns:xm="http://schemas.microsoft.com/office/excel/2006/main">
          <x14:cfRule type="iconSet" priority="2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30" customHeight="1" x14ac:dyDescent="0.3"/>
  <cols>
    <col min="1" max="1" width="2.625" customWidth="1"/>
    <col min="2" max="3" width="25.625" customWidth="1"/>
    <col min="4" max="4" width="2.625" customWidth="1"/>
  </cols>
  <sheetData>
    <row r="1" spans="2:3" ht="65.099999999999994" customHeight="1" x14ac:dyDescent="0.3">
      <c r="B1" s="8" t="s">
        <v>30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6" t="s">
        <v>31</v>
      </c>
      <c r="C4" s="6" t="s">
        <v>33</v>
      </c>
    </row>
    <row r="5" spans="2:3" ht="30" customHeight="1" x14ac:dyDescent="0.3">
      <c r="B5" s="9" t="s">
        <v>13</v>
      </c>
      <c r="C5" s="9" t="s">
        <v>19</v>
      </c>
    </row>
    <row r="6" spans="2:3" ht="30" customHeight="1" x14ac:dyDescent="0.3">
      <c r="B6" s="9" t="s">
        <v>14</v>
      </c>
      <c r="C6" s="9" t="s">
        <v>21</v>
      </c>
    </row>
    <row r="7" spans="2:3" ht="30" customHeight="1" x14ac:dyDescent="0.3">
      <c r="B7" s="9" t="s">
        <v>15</v>
      </c>
      <c r="C7" s="9" t="s">
        <v>22</v>
      </c>
    </row>
    <row r="8" spans="2:3" ht="30" customHeight="1" x14ac:dyDescent="0.3">
      <c r="B8" s="9" t="s">
        <v>16</v>
      </c>
      <c r="C8" s="9" t="s">
        <v>20</v>
      </c>
    </row>
    <row r="9" spans="2:3" ht="30" customHeight="1" x14ac:dyDescent="0.3">
      <c r="B9" s="9" t="s">
        <v>17</v>
      </c>
      <c r="C9" s="9" t="s">
        <v>34</v>
      </c>
    </row>
    <row r="10" spans="2:3" ht="30" customHeight="1" x14ac:dyDescent="0.3">
      <c r="B10" s="9" t="s">
        <v>32</v>
      </c>
      <c r="C10" s="9" t="s">
        <v>35</v>
      </c>
    </row>
    <row r="11" spans="2:3" ht="30" customHeight="1" x14ac:dyDescent="0.3">
      <c r="B11" s="23"/>
      <c r="C11" s="23"/>
    </row>
  </sheetData>
  <dataValidations count="3">
    <dataValidation allowBlank="1" showInputMessage="1" prompt="A planilha de configuração contém uma lista personalizável de categorias de projeto e nomes dos funcionários. Essas listas são usadas como listas suspensas na planilha de controle de projetos. As listas não precisam do mesmo número de itens entre elas " sqref="A1" xr:uid="{00000000-0002-0000-0100-000000000000}"/>
    <dataValidation allowBlank="1" showInputMessage="1" showErrorMessage="1" prompt="Insira os nomes de funcionários nesta coluna que serão usados como opções na lista suspensa Atribuído a na planilha Controlador de projeto" sqref="C4" xr:uid="{00000000-0002-0000-0100-000001000000}"/>
    <dataValidation allowBlank="1" showInputMessage="1" showErrorMessage="1" prompt="Insira as categorias de projeto nesta coluna que serão usadas como opções na lista suspensa Categoria na planilha Controlador de projeto" sqref="B4" xr:uid="{00000000-0002-0000-0100-000002000000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Controlador de projeto</vt:lpstr>
      <vt:lpstr>Configuração</vt:lpstr>
      <vt:lpstr>CategoryList</vt:lpstr>
      <vt:lpstr>ColumnTitle1</vt:lpstr>
      <vt:lpstr>ColumnTitle2</vt:lpstr>
      <vt:lpstr>EmployeeList</vt:lpstr>
      <vt:lpstr>FlagPercent</vt:lpstr>
      <vt:lpstr>'Controlador de projeto'!Titulos_de_impressao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Souza</dc:creator>
  <cp:lastModifiedBy>Vinicius Souza</cp:lastModifiedBy>
  <dcterms:created xsi:type="dcterms:W3CDTF">2016-08-03T05:15:41Z</dcterms:created>
  <dcterms:modified xsi:type="dcterms:W3CDTF">2019-11-25T01:09:28Z</dcterms:modified>
</cp:coreProperties>
</file>