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ao 1" sheetId="1" r:id="rId4"/>
    <sheet state="visible" name="questao 2" sheetId="2" r:id="rId5"/>
    <sheet state="visible" name="questao 3 - retangulos" sheetId="3" r:id="rId6"/>
    <sheet state="visible" name="questao 3 simpson" sheetId="4" r:id="rId7"/>
  </sheets>
  <definedNames/>
  <calcPr/>
</workbook>
</file>

<file path=xl/sharedStrings.xml><?xml version="1.0" encoding="utf-8"?>
<sst xmlns="http://schemas.openxmlformats.org/spreadsheetml/2006/main" count="166" uniqueCount="116">
  <si>
    <t>ex1</t>
  </si>
  <si>
    <t>metodo gauss jacobi</t>
  </si>
  <si>
    <t xml:space="preserve">e = </t>
  </si>
  <si>
    <t>GJ</t>
  </si>
  <si>
    <t>GS</t>
  </si>
  <si>
    <t>A</t>
  </si>
  <si>
    <t>B</t>
  </si>
  <si>
    <t>x</t>
  </si>
  <si>
    <t>B'</t>
  </si>
  <si>
    <t>a)</t>
  </si>
  <si>
    <t>verificação de convergencia</t>
  </si>
  <si>
    <t>Diagonal</t>
  </si>
  <si>
    <t>Soma</t>
  </si>
  <si>
    <t>Verificacao</t>
  </si>
  <si>
    <t>a11</t>
  </si>
  <si>
    <t>a22</t>
  </si>
  <si>
    <t>a33</t>
  </si>
  <si>
    <t>b)</t>
  </si>
  <si>
    <t>incognitas</t>
  </si>
  <si>
    <t>x1</t>
  </si>
  <si>
    <t>(b1-(a12*x2 + a13*x3))  / a11</t>
  </si>
  <si>
    <t>x2</t>
  </si>
  <si>
    <t>(b2-(a21*x1 + a23*x3)) /a22</t>
  </si>
  <si>
    <t>x3</t>
  </si>
  <si>
    <t>(b3- (a31*x1 + a32*x2))/ a33</t>
  </si>
  <si>
    <t xml:space="preserve">c) </t>
  </si>
  <si>
    <t>atribuicao inicial</t>
  </si>
  <si>
    <t>d)</t>
  </si>
  <si>
    <t>iteracoes</t>
  </si>
  <si>
    <t>N</t>
  </si>
  <si>
    <t>erro x1</t>
  </si>
  <si>
    <t>erro x2</t>
  </si>
  <si>
    <t>erro x3</t>
  </si>
  <si>
    <t>analise</t>
  </si>
  <si>
    <t>ex2</t>
  </si>
  <si>
    <t>metodo gauss seidel</t>
  </si>
  <si>
    <t>d) iteracoes</t>
  </si>
  <si>
    <t>questao 2</t>
  </si>
  <si>
    <t>ajuste polinomial</t>
  </si>
  <si>
    <t>metodo dos minimos quadrados</t>
  </si>
  <si>
    <t>i</t>
  </si>
  <si>
    <t>x_i</t>
  </si>
  <si>
    <t>f(x_i)</t>
  </si>
  <si>
    <t>x_i^2</t>
  </si>
  <si>
    <t>x_I^3</t>
  </si>
  <si>
    <t>x_I^4</t>
  </si>
  <si>
    <t>xî * f(xi)</t>
  </si>
  <si>
    <t>xî^2 * f(xi)</t>
  </si>
  <si>
    <t>m=</t>
  </si>
  <si>
    <t>pontos</t>
  </si>
  <si>
    <t>a) somatorios</t>
  </si>
  <si>
    <t>sum  xi</t>
  </si>
  <si>
    <t>sum  xi2</t>
  </si>
  <si>
    <t>sum  xi3</t>
  </si>
  <si>
    <t>sum  xi4</t>
  </si>
  <si>
    <t>sum f(x_i)</t>
  </si>
  <si>
    <t>sum xi * f(x_i)</t>
  </si>
  <si>
    <t>sum xî^2 * f(xi)</t>
  </si>
  <si>
    <t>sistema</t>
  </si>
  <si>
    <t>a1</t>
  </si>
  <si>
    <t xml:space="preserve"> + </t>
  </si>
  <si>
    <t>a2</t>
  </si>
  <si>
    <t xml:space="preserve">  + </t>
  </si>
  <si>
    <t>a3</t>
  </si>
  <si>
    <t xml:space="preserve"> = </t>
  </si>
  <si>
    <t>c)</t>
  </si>
  <si>
    <t>forma matricial</t>
  </si>
  <si>
    <t>Y</t>
  </si>
  <si>
    <t>DET A</t>
  </si>
  <si>
    <t>D a1</t>
  </si>
  <si>
    <t>Det a1</t>
  </si>
  <si>
    <t>D a2</t>
  </si>
  <si>
    <t>Det a2</t>
  </si>
  <si>
    <t>D a3</t>
  </si>
  <si>
    <t>Det a3</t>
  </si>
  <si>
    <t>d) equacao</t>
  </si>
  <si>
    <t>phi (x)</t>
  </si>
  <si>
    <t>*x +</t>
  </si>
  <si>
    <t>* x^2</t>
  </si>
  <si>
    <t>a) residuos</t>
  </si>
  <si>
    <t>PHI(X)</t>
  </si>
  <si>
    <t>R(X)</t>
  </si>
  <si>
    <t>r(x)^2</t>
  </si>
  <si>
    <t>Soma do quadrados dos residuos</t>
  </si>
  <si>
    <t>b) Calcular valor da função φ no ponto x = 4,2</t>
  </si>
  <si>
    <t>X</t>
  </si>
  <si>
    <t>Phi(-2,5)</t>
  </si>
  <si>
    <t>c) Calcular o erro absoluto entre φ(x) e f(x) no ponto x = 5,15 usando a formula erro = | f(x) - φ(x) |</t>
  </si>
  <si>
    <t>R(-1,78)</t>
  </si>
  <si>
    <t>questao 3 A)</t>
  </si>
  <si>
    <t>integral numerica</t>
  </si>
  <si>
    <t xml:space="preserve"> regra dos retangulos </t>
  </si>
  <si>
    <t>a) Numero de intervalos</t>
  </si>
  <si>
    <t>n</t>
  </si>
  <si>
    <t>b) tamanho do intervalo</t>
  </si>
  <si>
    <t>a</t>
  </si>
  <si>
    <t xml:space="preserve">b </t>
  </si>
  <si>
    <t>h=</t>
  </si>
  <si>
    <t>c) iterações</t>
  </si>
  <si>
    <t>xi</t>
  </si>
  <si>
    <t>f(xi)</t>
  </si>
  <si>
    <t>f(x'i)</t>
  </si>
  <si>
    <t>r(0,1)</t>
  </si>
  <si>
    <t>*</t>
  </si>
  <si>
    <t xml:space="preserve"> =</t>
  </si>
  <si>
    <t>EXEMPLO 4</t>
  </si>
  <si>
    <t>regra de simpson</t>
  </si>
  <si>
    <t>a) numero de intervalos</t>
  </si>
  <si>
    <t>b) tamanho de intervalo</t>
  </si>
  <si>
    <t>h =</t>
  </si>
  <si>
    <t>c) iteraçôes</t>
  </si>
  <si>
    <t>c</t>
  </si>
  <si>
    <t>c*f(xi)</t>
  </si>
  <si>
    <t xml:space="preserve">T(2,4,8) = </t>
  </si>
  <si>
    <t>h/3</t>
  </si>
  <si>
    <t xml:space="preserve">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</si>
</sst>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readingOrder="0" vertical="bottom"/>
    </xf>
    <xf borderId="1" fillId="3" fontId="1" numFmtId="0" xfId="0" applyAlignment="1" applyBorder="1" applyFill="1" applyFont="1">
      <alignment horizontal="right" readingOrder="0" vertical="bottom"/>
    </xf>
    <xf borderId="1" fillId="4" fontId="1" numFmtId="0" xfId="0" applyAlignment="1" applyBorder="1" applyFill="1" applyFont="1">
      <alignment horizontal="right" readingOrder="0" vertical="bottom"/>
    </xf>
    <xf borderId="1" fillId="5" fontId="1" numFmtId="164" xfId="0" applyAlignment="1" applyBorder="1" applyFill="1" applyFont="1" applyNumberFormat="1">
      <alignment horizontal="right" vertical="bottom"/>
    </xf>
    <xf borderId="1" fillId="6" fontId="1" numFmtId="164" xfId="0" applyAlignment="1" applyBorder="1" applyFill="1" applyFont="1" applyNumberFormat="1">
      <alignment horizontal="right" vertical="bottom"/>
    </xf>
    <xf borderId="0" fillId="7" fontId="1" numFmtId="164" xfId="0" applyAlignment="1" applyFill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8" fontId="1" numFmtId="0" xfId="0" applyAlignment="1" applyFill="1" applyFont="1">
      <alignment vertical="bottom"/>
    </xf>
    <xf borderId="1" fillId="9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0" fillId="10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11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12" fontId="1" numFmtId="164" xfId="0" applyAlignment="1" applyFill="1" applyFont="1" applyNumberFormat="1">
      <alignment horizontal="right" vertical="bottom"/>
    </xf>
    <xf borderId="0" fillId="0" fontId="1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vertical="bottom"/>
    </xf>
    <xf borderId="0" fillId="1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11" fontId="1" numFmtId="2" xfId="0" applyAlignment="1" applyFont="1" applyNumberFormat="1">
      <alignment horizontal="right" vertical="bottom"/>
    </xf>
    <xf borderId="0" fillId="3" fontId="1" numFmtId="2" xfId="0" applyAlignment="1" applyFont="1" applyNumberFormat="1">
      <alignment vertical="bottom"/>
    </xf>
    <xf borderId="0" fillId="3" fontId="1" numFmtId="2" xfId="0" applyAlignment="1" applyFont="1" applyNumberFormat="1">
      <alignment horizontal="right" readingOrder="0" vertical="bottom"/>
    </xf>
    <xf borderId="0" fillId="3" fontId="1" numFmtId="2" xfId="0" applyAlignment="1" applyFont="1" applyNumberFormat="1">
      <alignment horizontal="right" vertical="bottom"/>
    </xf>
    <xf borderId="0" fillId="5" fontId="1" numFmtId="2" xfId="0" applyAlignment="1" applyFont="1" applyNumberFormat="1">
      <alignment horizontal="right" vertical="bottom"/>
    </xf>
    <xf borderId="0" fillId="13" fontId="1" numFmtId="2" xfId="0" applyAlignment="1" applyFill="1" applyFont="1" applyNumberFormat="1">
      <alignment horizontal="right" vertical="bottom"/>
    </xf>
    <xf borderId="0" fillId="14" fontId="1" numFmtId="2" xfId="0" applyAlignment="1" applyFill="1" applyFont="1" applyNumberForma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15" fontId="1" numFmtId="2" xfId="0" applyAlignment="1" applyFill="1" applyFont="1" applyNumberFormat="1">
      <alignment vertical="bottom"/>
    </xf>
    <xf borderId="0" fillId="11" fontId="1" numFmtId="2" xfId="0" applyAlignment="1" applyFont="1" applyNumberFormat="1">
      <alignment vertical="bottom"/>
    </xf>
    <xf borderId="0" fillId="12" fontId="1" numFmtId="2" xfId="0" applyAlignment="1" applyFont="1" applyNumberFormat="1">
      <alignment vertical="bottom"/>
    </xf>
    <xf borderId="0" fillId="10" fontId="1" numFmtId="2" xfId="0" applyAlignment="1" applyFont="1" applyNumberFormat="1">
      <alignment vertical="bottom"/>
    </xf>
    <xf borderId="0" fillId="10" fontId="1" numFmtId="2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5" fontId="1" numFmtId="2" xfId="0" applyAlignment="1" applyFont="1" applyNumberFormat="1">
      <alignment vertical="bottom"/>
    </xf>
    <xf borderId="0" fillId="5" fontId="1" numFmtId="165" xfId="0" applyAlignment="1" applyFont="1" applyNumberFormat="1">
      <alignment horizontal="right" vertical="bottom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165" xfId="0" applyAlignment="1" applyFont="1" applyNumberFormat="1">
      <alignment vertical="bottom"/>
    </xf>
    <xf borderId="0" fillId="11" fontId="1" numFmtId="0" xfId="0" applyAlignment="1" applyFont="1">
      <alignment vertical="bottom"/>
    </xf>
    <xf borderId="0" fillId="11" fontId="1" numFmtId="0" xfId="0" applyAlignment="1" applyFont="1">
      <alignment horizontal="right" readingOrder="0" vertical="bottom"/>
    </xf>
    <xf borderId="1" fillId="12" fontId="1" numFmtId="0" xfId="0" applyAlignment="1" applyBorder="1" applyFont="1">
      <alignment vertical="bottom"/>
    </xf>
    <xf borderId="1" fillId="12" fontId="1" numFmtId="0" xfId="0" applyAlignment="1" applyBorder="1" applyFont="1">
      <alignment horizontal="right" readingOrder="0" vertical="bottom"/>
    </xf>
    <xf borderId="0" fillId="15" fontId="1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0" fontId="2" numFmtId="165" xfId="0" applyFont="1" applyNumberFormat="1"/>
    <xf borderId="0" fillId="16" fontId="1" numFmtId="0" xfId="0" applyAlignment="1" applyFill="1" applyFont="1">
      <alignment vertical="bottom"/>
    </xf>
    <xf borderId="0" fillId="16" fontId="1" numFmtId="0" xfId="0" applyAlignment="1" applyFont="1">
      <alignment horizontal="right" readingOrder="0" vertical="bottom"/>
    </xf>
    <xf borderId="0" fillId="16" fontId="1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9" fontId="1" numFmtId="0" xfId="0" applyAlignment="1" applyFont="1">
      <alignment vertical="bottom"/>
    </xf>
    <xf borderId="0" fillId="17" fontId="1" numFmtId="0" xfId="0" applyAlignment="1" applyFill="1" applyFont="1">
      <alignment vertical="bottom"/>
    </xf>
    <xf borderId="0" fillId="17" fontId="1" numFmtId="0" xfId="0" applyAlignment="1" applyFont="1">
      <alignment horizontal="right" readingOrder="0" vertical="bottom"/>
    </xf>
    <xf borderId="0" fillId="18" fontId="1" numFmtId="0" xfId="0" applyAlignment="1" applyFill="1" applyFont="1">
      <alignment vertical="bottom"/>
    </xf>
    <xf borderId="0" fillId="18" fontId="1" numFmtId="0" xfId="0" applyAlignment="1" applyFont="1">
      <alignment horizontal="right" readingOrder="0" vertical="bottom"/>
    </xf>
    <xf borderId="0" fillId="19" fontId="1" numFmtId="0" xfId="0" applyAlignment="1" applyFill="1" applyFont="1">
      <alignment vertical="bottom"/>
    </xf>
    <xf borderId="0" fillId="19" fontId="1" numFmtId="0" xfId="0" applyAlignment="1" applyFont="1">
      <alignment horizontal="right" vertical="bottom"/>
    </xf>
    <xf borderId="0" fillId="7" fontId="1" numFmtId="0" xfId="0" applyAlignment="1" applyFont="1">
      <alignment vertical="bottom"/>
    </xf>
    <xf borderId="0" fillId="15" fontId="1" numFmtId="0" xfId="0" applyAlignment="1" applyFont="1">
      <alignment horizontal="right" vertical="bottom"/>
    </xf>
    <xf borderId="0" fillId="10" fontId="1" numFmtId="165" xfId="0" applyAlignment="1" applyFont="1" applyNumberFormat="1">
      <alignment horizontal="right" vertical="bottom"/>
    </xf>
    <xf borderId="0" fillId="16" fontId="1" numFmtId="0" xfId="0" applyAlignment="1" applyFont="1">
      <alignment readingOrder="0" vertical="bottom"/>
    </xf>
    <xf borderId="0" fillId="16" fontId="1" numFmtId="165" xfId="0" applyAlignment="1" applyFont="1" applyNumberFormat="1">
      <alignment horizontal="right" vertical="bottom"/>
    </xf>
    <xf borderId="0" fillId="13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2" t="s">
        <v>2</v>
      </c>
      <c r="B4" s="3">
        <v>0.001</v>
      </c>
      <c r="C4" s="1"/>
      <c r="D4" s="1"/>
      <c r="E4" s="1"/>
      <c r="F4" s="1"/>
      <c r="G4" s="1" t="s">
        <v>3</v>
      </c>
      <c r="H4" s="1"/>
      <c r="I4" s="1"/>
      <c r="J4" s="1" t="s">
        <v>4</v>
      </c>
      <c r="K4" s="1"/>
      <c r="L4" s="1"/>
    </row>
    <row r="5">
      <c r="A5" s="1"/>
      <c r="B5" s="1"/>
      <c r="C5" s="1" t="s">
        <v>5</v>
      </c>
      <c r="D5" s="1"/>
      <c r="E5" s="1" t="s">
        <v>6</v>
      </c>
      <c r="F5" s="1"/>
      <c r="G5" s="1" t="s">
        <v>7</v>
      </c>
      <c r="H5" s="1" t="s">
        <v>8</v>
      </c>
      <c r="I5" s="1"/>
      <c r="J5" s="1" t="s">
        <v>7</v>
      </c>
      <c r="K5" s="1" t="s">
        <v>8</v>
      </c>
      <c r="L5" s="1"/>
    </row>
    <row r="6">
      <c r="A6" s="1"/>
      <c r="B6" s="4">
        <v>18.0</v>
      </c>
      <c r="C6" s="4">
        <v>-2.0</v>
      </c>
      <c r="D6" s="4">
        <v>4.0</v>
      </c>
      <c r="E6" s="5">
        <v>7.0</v>
      </c>
      <c r="F6" s="1"/>
      <c r="G6" s="6">
        <f>B34</f>
        <v>0.2744975995</v>
      </c>
      <c r="H6" s="7">
        <f t="array" ref="H6:H8">MMULT(B6:D8,G6:G8)</f>
        <v>7.007690329</v>
      </c>
      <c r="I6" s="1"/>
      <c r="J6" s="8">
        <f>B50</f>
        <v>0.2739488056</v>
      </c>
      <c r="K6" s="9">
        <f t="array" ref="K6:K8">MMULT(B6:D8,J6:J8)</f>
        <v>7.000494071</v>
      </c>
      <c r="L6" s="1"/>
    </row>
    <row r="7">
      <c r="A7" s="1"/>
      <c r="B7" s="4">
        <v>3.0</v>
      </c>
      <c r="C7" s="4">
        <v>16.0</v>
      </c>
      <c r="D7" s="4">
        <v>-1.0</v>
      </c>
      <c r="E7" s="5">
        <v>4.0</v>
      </c>
      <c r="F7" s="1"/>
      <c r="G7" s="6">
        <f>C34</f>
        <v>0.2380632716</v>
      </c>
      <c r="H7" s="7">
        <v>3.99679012345679</v>
      </c>
      <c r="I7" s="1"/>
      <c r="J7" s="8">
        <f>C50</f>
        <v>0.2383995103</v>
      </c>
      <c r="K7" s="9">
        <v>3.9996849334460967</v>
      </c>
      <c r="L7" s="1"/>
    </row>
    <row r="8">
      <c r="A8" s="1"/>
      <c r="B8" s="4">
        <v>6.0</v>
      </c>
      <c r="C8" s="4">
        <v>-5.0</v>
      </c>
      <c r="D8" s="4">
        <v>15.0</v>
      </c>
      <c r="E8" s="5">
        <v>10.0</v>
      </c>
      <c r="F8" s="1"/>
      <c r="G8" s="6">
        <f>D34</f>
        <v>0.6357150206</v>
      </c>
      <c r="H8" s="7">
        <v>9.992394547325103</v>
      </c>
      <c r="I8" s="1"/>
      <c r="J8" s="8">
        <f>D50</f>
        <v>0.6365536479</v>
      </c>
      <c r="K8" s="9">
        <v>10.0</v>
      </c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0" t="s">
        <v>9</v>
      </c>
      <c r="B10" s="10" t="s">
        <v>10</v>
      </c>
      <c r="C10" s="10"/>
      <c r="D10" s="10"/>
      <c r="E10" s="10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1" t="s">
        <v>11</v>
      </c>
      <c r="C12" s="11" t="s">
        <v>12</v>
      </c>
      <c r="D12" s="11" t="s">
        <v>13</v>
      </c>
      <c r="E12" s="1"/>
      <c r="F12" s="1"/>
      <c r="G12" s="1"/>
      <c r="H12" s="1"/>
      <c r="I12" s="1"/>
      <c r="J12" s="1"/>
      <c r="K12" s="1"/>
      <c r="L12" s="1"/>
    </row>
    <row r="13">
      <c r="A13" s="1" t="s">
        <v>14</v>
      </c>
      <c r="B13" s="12">
        <f>ABS(B6
)</f>
        <v>18</v>
      </c>
      <c r="C13" s="12">
        <f>abs(C6)+abs(D6)</f>
        <v>6</v>
      </c>
      <c r="D13" s="13" t="str">
        <f t="shared" ref="D13:D15" si="1">IF(B13&gt;C13, "OK", "N")
</f>
        <v>OK</v>
      </c>
      <c r="E13" s="1"/>
      <c r="F13" s="1"/>
      <c r="G13" s="1"/>
      <c r="H13" s="1"/>
      <c r="I13" s="1"/>
      <c r="J13" s="1"/>
      <c r="K13" s="1"/>
      <c r="L13" s="1"/>
    </row>
    <row r="14">
      <c r="A14" s="1" t="s">
        <v>15</v>
      </c>
      <c r="B14" s="12">
        <f>ABS(C7
)</f>
        <v>16</v>
      </c>
      <c r="C14" s="12">
        <f>abs(B7)+abs(D7)</f>
        <v>4</v>
      </c>
      <c r="D14" s="13" t="str">
        <f t="shared" si="1"/>
        <v>OK</v>
      </c>
      <c r="E14" s="1"/>
      <c r="F14" s="1"/>
      <c r="G14" s="1"/>
      <c r="H14" s="1"/>
      <c r="I14" s="1"/>
      <c r="J14" s="1"/>
      <c r="K14" s="1"/>
      <c r="L14" s="1"/>
    </row>
    <row r="15">
      <c r="A15" s="1" t="s">
        <v>16</v>
      </c>
      <c r="B15" s="12">
        <f>abs(D8)</f>
        <v>15</v>
      </c>
      <c r="C15" s="12">
        <f>abs(B8)+ abs(C8)</f>
        <v>11</v>
      </c>
      <c r="D15" s="13" t="str">
        <f t="shared" si="1"/>
        <v>OK</v>
      </c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0" t="s">
        <v>17</v>
      </c>
      <c r="B17" s="10" t="s">
        <v>18</v>
      </c>
      <c r="C17" s="10"/>
      <c r="D17" s="10"/>
      <c r="E17" s="10"/>
      <c r="F17" s="1"/>
      <c r="G17" s="1"/>
      <c r="H17" s="1"/>
      <c r="I17" s="1"/>
      <c r="J17" s="1"/>
      <c r="K17" s="1"/>
      <c r="L17" s="1"/>
    </row>
    <row r="18">
      <c r="A18" s="1" t="s">
        <v>19</v>
      </c>
      <c r="B18" s="1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 t="s">
        <v>21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 t="s">
        <v>23</v>
      </c>
      <c r="B20" s="1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0" t="s">
        <v>25</v>
      </c>
      <c r="B22" s="10" t="s">
        <v>26</v>
      </c>
      <c r="C22" s="10"/>
      <c r="D22" s="10"/>
      <c r="E22" s="10"/>
      <c r="F22" s="1"/>
      <c r="G22" s="1"/>
      <c r="H22" s="1"/>
      <c r="I22" s="1"/>
      <c r="J22" s="1"/>
      <c r="K22" s="1"/>
      <c r="L22" s="1"/>
    </row>
    <row r="23">
      <c r="A23" s="1"/>
      <c r="B23" s="13" t="s">
        <v>19</v>
      </c>
      <c r="C23" s="13" t="s">
        <v>21</v>
      </c>
      <c r="D23" s="13" t="s">
        <v>23</v>
      </c>
      <c r="E23" s="1"/>
      <c r="F23" s="1"/>
      <c r="G23" s="1"/>
      <c r="H23" s="1"/>
      <c r="I23" s="1"/>
      <c r="J23" s="1"/>
      <c r="K23" s="1"/>
      <c r="L23" s="1"/>
    </row>
    <row r="24">
      <c r="A24" s="1"/>
      <c r="B24" s="12">
        <v>0.0</v>
      </c>
      <c r="C24" s="12">
        <v>0.0</v>
      </c>
      <c r="D24" s="12">
        <v>0.0</v>
      </c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0" t="s">
        <v>27</v>
      </c>
      <c r="B26" s="10" t="s">
        <v>28</v>
      </c>
      <c r="C26" s="10"/>
      <c r="D26" s="10"/>
      <c r="E26" s="10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4" t="s">
        <v>29</v>
      </c>
      <c r="B28" s="14" t="s">
        <v>19</v>
      </c>
      <c r="C28" s="14" t="s">
        <v>21</v>
      </c>
      <c r="D28" s="14" t="s">
        <v>23</v>
      </c>
      <c r="E28" s="14" t="s">
        <v>30</v>
      </c>
      <c r="F28" s="14" t="s">
        <v>31</v>
      </c>
      <c r="G28" s="14" t="s">
        <v>32</v>
      </c>
      <c r="H28" s="14" t="s">
        <v>33</v>
      </c>
      <c r="I28" s="1"/>
      <c r="J28" s="1"/>
      <c r="K28" s="1"/>
      <c r="L28" s="1"/>
    </row>
    <row r="29">
      <c r="A29" s="15">
        <v>0.0</v>
      </c>
      <c r="B29" s="15">
        <f t="shared" ref="B29:D29" si="2">B24</f>
        <v>0</v>
      </c>
      <c r="C29" s="15">
        <f t="shared" si="2"/>
        <v>0</v>
      </c>
      <c r="D29" s="15">
        <f t="shared" si="2"/>
        <v>0</v>
      </c>
      <c r="E29" s="1"/>
      <c r="F29" s="1"/>
      <c r="G29" s="1"/>
      <c r="H29" s="1"/>
      <c r="I29" s="1"/>
      <c r="J29" s="1"/>
      <c r="K29" s="1"/>
      <c r="L29" s="1"/>
    </row>
    <row r="30">
      <c r="A30" s="15">
        <v>1.0</v>
      </c>
      <c r="B30" s="9">
        <f t="shared" ref="B30:B35" si="4">($E$6 - ($C$6* C29 + $D$6*D29  ))/$B$6</f>
        <v>0.3888888889</v>
      </c>
      <c r="C30" s="15">
        <f t="shared" ref="C30:C35" si="5">($E$7 - ($B$7*B29 + $D$7*D29))/ $C$7</f>
        <v>0.25</v>
      </c>
      <c r="D30" s="15">
        <f t="shared" ref="D30:D35" si="6">($E$8 -($B$8*B29 + $C$8*C29))/$D$8</f>
        <v>0.6666666667</v>
      </c>
      <c r="E30" s="9">
        <f t="shared" ref="E30:G30" si="3">abs(B30-B29)</f>
        <v>0.3888888889</v>
      </c>
      <c r="F30" s="15">
        <f t="shared" si="3"/>
        <v>0.25</v>
      </c>
      <c r="G30" s="15">
        <f t="shared" si="3"/>
        <v>0.6666666667</v>
      </c>
      <c r="H30" s="1" t="str">
        <f t="shared" ref="H30:H35" si="8">IF(AND(E30&lt;$B$4, F30&lt;$B$4, G30&lt;$B$4), "FIM", "MAIS UM PASSO")
</f>
        <v>MAIS UM PASSO</v>
      </c>
      <c r="I30" s="1"/>
      <c r="J30" s="1"/>
      <c r="K30" s="1"/>
      <c r="L30" s="1"/>
    </row>
    <row r="31">
      <c r="A31" s="15">
        <v>2.0</v>
      </c>
      <c r="B31" s="9">
        <f t="shared" si="4"/>
        <v>0.2685185185</v>
      </c>
      <c r="C31" s="9">
        <f t="shared" si="5"/>
        <v>0.21875</v>
      </c>
      <c r="D31" s="9">
        <f t="shared" si="6"/>
        <v>0.5944444444</v>
      </c>
      <c r="E31" s="9">
        <f t="shared" ref="E31:G31" si="7">abs(B31-B30)</f>
        <v>0.1203703704</v>
      </c>
      <c r="F31" s="9">
        <f t="shared" si="7"/>
        <v>0.03125</v>
      </c>
      <c r="G31" s="9">
        <f t="shared" si="7"/>
        <v>0.07222222222</v>
      </c>
      <c r="H31" s="1" t="str">
        <f t="shared" si="8"/>
        <v>MAIS UM PASSO</v>
      </c>
      <c r="I31" s="1"/>
      <c r="J31" s="1"/>
      <c r="K31" s="1"/>
      <c r="L31" s="1"/>
    </row>
    <row r="32">
      <c r="A32" s="15">
        <v>3.0</v>
      </c>
      <c r="B32" s="9">
        <f t="shared" si="4"/>
        <v>0.281095679</v>
      </c>
      <c r="C32" s="9">
        <f t="shared" si="5"/>
        <v>0.2368055556</v>
      </c>
      <c r="D32" s="9">
        <f t="shared" si="6"/>
        <v>0.6321759259</v>
      </c>
      <c r="E32" s="9">
        <f t="shared" ref="E32:G32" si="9">abs(B32-B31)</f>
        <v>0.01257716049</v>
      </c>
      <c r="F32" s="9">
        <f t="shared" si="9"/>
        <v>0.01805555556</v>
      </c>
      <c r="G32" s="9">
        <f t="shared" si="9"/>
        <v>0.03773148148</v>
      </c>
      <c r="H32" s="1" t="str">
        <f t="shared" si="8"/>
        <v>MAIS UM PASSO</v>
      </c>
      <c r="I32" s="1"/>
      <c r="J32" s="1"/>
      <c r="K32" s="1"/>
      <c r="L32" s="1"/>
    </row>
    <row r="33">
      <c r="A33" s="15">
        <v>4.0</v>
      </c>
      <c r="B33" s="9">
        <f t="shared" si="4"/>
        <v>0.2747170782</v>
      </c>
      <c r="C33" s="9">
        <f t="shared" si="5"/>
        <v>0.2368055556</v>
      </c>
      <c r="D33" s="9">
        <f t="shared" si="6"/>
        <v>0.6331635802</v>
      </c>
      <c r="E33" s="9">
        <f t="shared" ref="E33:G33" si="10">abs(B33-B32)</f>
        <v>0.006378600823</v>
      </c>
      <c r="F33" s="9">
        <f t="shared" si="10"/>
        <v>0</v>
      </c>
      <c r="G33" s="9">
        <f t="shared" si="10"/>
        <v>0.000987654321</v>
      </c>
      <c r="H33" s="1" t="str">
        <f t="shared" si="8"/>
        <v>MAIS UM PASSO</v>
      </c>
      <c r="I33" s="1"/>
      <c r="J33" s="1"/>
      <c r="K33" s="1"/>
      <c r="L33" s="1"/>
    </row>
    <row r="34">
      <c r="A34" s="15">
        <v>5.0</v>
      </c>
      <c r="B34" s="9">
        <f t="shared" si="4"/>
        <v>0.2744975995</v>
      </c>
      <c r="C34" s="9">
        <f t="shared" si="5"/>
        <v>0.2380632716</v>
      </c>
      <c r="D34" s="9">
        <f t="shared" si="6"/>
        <v>0.6357150206</v>
      </c>
      <c r="E34" s="9">
        <f t="shared" ref="E34:G34" si="11">abs(B34-B33)</f>
        <v>0.000219478738</v>
      </c>
      <c r="F34" s="9">
        <f t="shared" si="11"/>
        <v>0.001257716049</v>
      </c>
      <c r="G34" s="9">
        <f t="shared" si="11"/>
        <v>0.002551440329</v>
      </c>
      <c r="H34" s="1" t="str">
        <f t="shared" si="8"/>
        <v>MAIS UM PASSO</v>
      </c>
      <c r="I34" s="1"/>
      <c r="J34" s="1"/>
      <c r="K34" s="1"/>
      <c r="L34" s="1"/>
    </row>
    <row r="35">
      <c r="A35" s="16">
        <v>6.0</v>
      </c>
      <c r="B35" s="17">
        <f t="shared" si="4"/>
        <v>0.2740703589</v>
      </c>
      <c r="C35" s="17">
        <f t="shared" si="5"/>
        <v>0.2382638889</v>
      </c>
      <c r="D35" s="17">
        <f t="shared" si="6"/>
        <v>0.6362220508</v>
      </c>
      <c r="E35" s="9">
        <f t="shared" ref="E35:G35" si="12">abs(B35-B34)</f>
        <v>0.0004272405121</v>
      </c>
      <c r="F35" s="9">
        <f t="shared" si="12"/>
        <v>0.000200617284</v>
      </c>
      <c r="G35" s="9">
        <f t="shared" si="12"/>
        <v>0.0005070301783</v>
      </c>
      <c r="H35" s="1" t="str">
        <f t="shared" si="8"/>
        <v>FIM</v>
      </c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1" t="s">
        <v>34</v>
      </c>
      <c r="B38" s="1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4" t="s">
        <v>29</v>
      </c>
      <c r="B45" s="14" t="s">
        <v>19</v>
      </c>
      <c r="C45" s="14" t="s">
        <v>21</v>
      </c>
      <c r="D45" s="14" t="s">
        <v>23</v>
      </c>
      <c r="E45" s="14" t="s">
        <v>30</v>
      </c>
      <c r="F45" s="14" t="s">
        <v>31</v>
      </c>
      <c r="G45" s="14" t="s">
        <v>32</v>
      </c>
      <c r="H45" s="14" t="s">
        <v>33</v>
      </c>
      <c r="I45" s="1"/>
      <c r="J45" s="1"/>
      <c r="K45" s="1"/>
      <c r="L45" s="1"/>
    </row>
    <row r="46">
      <c r="A46" s="15">
        <v>0.0</v>
      </c>
      <c r="B46" s="15">
        <f t="shared" ref="B46:D46" si="13">B24</f>
        <v>0</v>
      </c>
      <c r="C46" s="15">
        <f t="shared" si="13"/>
        <v>0</v>
      </c>
      <c r="D46" s="15">
        <f t="shared" si="13"/>
        <v>0</v>
      </c>
      <c r="E46" s="1"/>
      <c r="F46" s="1"/>
      <c r="G46" s="1"/>
      <c r="H46" s="1"/>
      <c r="I46" s="1"/>
      <c r="J46" s="1"/>
      <c r="K46" s="1"/>
      <c r="L46" s="1"/>
    </row>
    <row r="47">
      <c r="A47" s="15">
        <v>1.0</v>
      </c>
      <c r="B47" s="17">
        <f t="shared" ref="B47:B50" si="15">($E$6 - ($C$6* C46 + $D$6*D46  ))/$B$6</f>
        <v>0.3888888889</v>
      </c>
      <c r="C47" s="17">
        <f t="shared" ref="C47:C50" si="16">($E$7 - ($B$7*B47 + $D$7*D46))/ $C$7</f>
        <v>0.1770833333</v>
      </c>
      <c r="D47" s="17">
        <f t="shared" ref="D47:D50" si="17">($E$8 -($B$8*B47 + $C$8*C47))/$D$8</f>
        <v>0.5701388889</v>
      </c>
      <c r="E47" s="9">
        <f t="shared" ref="E47:G47" si="14">abs(B47-B46)</f>
        <v>0.3888888889</v>
      </c>
      <c r="F47" s="9">
        <f t="shared" si="14"/>
        <v>0.1770833333</v>
      </c>
      <c r="G47" s="9">
        <f t="shared" si="14"/>
        <v>0.5701388889</v>
      </c>
      <c r="H47" s="1" t="str">
        <f t="shared" ref="H47:H50" si="19">IF(AND(E47&lt;$B$4, F47&lt;$B$4, G47&lt;$B$4), "FIM", "MAIS UM PASSO")
</f>
        <v>MAIS UM PASSO</v>
      </c>
      <c r="I47" s="1"/>
      <c r="J47" s="1"/>
      <c r="K47" s="1"/>
      <c r="L47" s="1"/>
    </row>
    <row r="48">
      <c r="A48" s="15">
        <v>2.0</v>
      </c>
      <c r="B48" s="17">
        <f t="shared" si="15"/>
        <v>0.281867284</v>
      </c>
      <c r="C48" s="17">
        <f t="shared" si="16"/>
        <v>0.2327835648</v>
      </c>
      <c r="D48" s="17">
        <f t="shared" si="17"/>
        <v>0.6315142747</v>
      </c>
      <c r="E48" s="9">
        <f t="shared" ref="E48:G48" si="18">abs(B48-B47)</f>
        <v>0.1070216049</v>
      </c>
      <c r="F48" s="9">
        <f t="shared" si="18"/>
        <v>0.05570023148</v>
      </c>
      <c r="G48" s="9">
        <f t="shared" si="18"/>
        <v>0.0613753858</v>
      </c>
      <c r="H48" s="1" t="str">
        <f t="shared" si="19"/>
        <v>MAIS UM PASSO</v>
      </c>
      <c r="I48" s="1"/>
      <c r="J48" s="1"/>
      <c r="K48" s="1"/>
      <c r="L48" s="1"/>
    </row>
    <row r="49">
      <c r="A49" s="15">
        <v>3.0</v>
      </c>
      <c r="B49" s="17">
        <f t="shared" si="15"/>
        <v>0.2744172239</v>
      </c>
      <c r="C49" s="17">
        <f t="shared" si="16"/>
        <v>0.2380164127</v>
      </c>
      <c r="D49" s="17">
        <f t="shared" si="17"/>
        <v>0.6362385813</v>
      </c>
      <c r="E49" s="9">
        <f t="shared" ref="E49:G49" si="20">abs(B49-B48)</f>
        <v>0.007450060014</v>
      </c>
      <c r="F49" s="9">
        <f t="shared" si="20"/>
        <v>0.005232847865</v>
      </c>
      <c r="G49" s="9">
        <f t="shared" si="20"/>
        <v>0.004724306627</v>
      </c>
      <c r="H49" s="1" t="str">
        <f t="shared" si="19"/>
        <v>MAIS UM PASSO</v>
      </c>
      <c r="I49" s="1"/>
      <c r="J49" s="1"/>
      <c r="K49" s="1"/>
      <c r="L49" s="1"/>
    </row>
    <row r="50">
      <c r="A50" s="15">
        <v>4.0</v>
      </c>
      <c r="B50" s="19">
        <f t="shared" si="15"/>
        <v>0.2739488056</v>
      </c>
      <c r="C50" s="19">
        <f t="shared" si="16"/>
        <v>0.2383995103</v>
      </c>
      <c r="D50" s="19">
        <f t="shared" si="17"/>
        <v>0.6365536479</v>
      </c>
      <c r="E50" s="9">
        <f t="shared" ref="E50:G50" si="21">abs(B50-B49)</f>
        <v>0.0004684183766</v>
      </c>
      <c r="F50" s="9">
        <f t="shared" si="21"/>
        <v>0.0003830976098</v>
      </c>
      <c r="G50" s="9">
        <f t="shared" si="21"/>
        <v>0.0003150665539</v>
      </c>
      <c r="H50" s="1" t="str">
        <f t="shared" si="19"/>
        <v>FIM</v>
      </c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37</v>
      </c>
      <c r="B1" s="21" t="s">
        <v>38</v>
      </c>
      <c r="C1" s="21"/>
      <c r="D1" s="21"/>
      <c r="E1" s="21"/>
      <c r="F1" s="21"/>
      <c r="G1" s="21"/>
      <c r="H1" s="21"/>
      <c r="I1" s="21"/>
    </row>
    <row r="2">
      <c r="A2" s="21"/>
      <c r="B2" s="21"/>
      <c r="C2" s="21"/>
      <c r="D2" s="21"/>
      <c r="E2" s="21"/>
      <c r="F2" s="21"/>
      <c r="G2" s="21"/>
      <c r="H2" s="21"/>
      <c r="I2" s="21"/>
    </row>
    <row r="3">
      <c r="A3" s="21" t="s">
        <v>39</v>
      </c>
      <c r="B3" s="21"/>
      <c r="C3" s="21"/>
      <c r="D3" s="21"/>
      <c r="E3" s="21"/>
      <c r="F3" s="21"/>
      <c r="G3" s="21"/>
      <c r="H3" s="21"/>
      <c r="I3" s="21"/>
    </row>
    <row r="4">
      <c r="A4" s="14" t="s">
        <v>40</v>
      </c>
      <c r="B4" s="22">
        <v>1.0</v>
      </c>
      <c r="C4" s="22">
        <v>2.0</v>
      </c>
      <c r="D4" s="22">
        <v>3.0</v>
      </c>
      <c r="E4" s="22">
        <v>4.0</v>
      </c>
      <c r="F4" s="22">
        <v>5.0</v>
      </c>
      <c r="G4" s="22">
        <v>6.0</v>
      </c>
      <c r="H4" s="23"/>
      <c r="I4" s="23"/>
    </row>
    <row r="5">
      <c r="A5" s="1" t="s">
        <v>41</v>
      </c>
      <c r="B5" s="24">
        <v>2.18</v>
      </c>
      <c r="C5" s="24">
        <v>3.39</v>
      </c>
      <c r="D5" s="24">
        <v>4.01</v>
      </c>
      <c r="E5" s="24">
        <v>5.15</v>
      </c>
      <c r="F5" s="24">
        <v>6.12</v>
      </c>
      <c r="G5" s="25">
        <v>7.31</v>
      </c>
      <c r="H5" s="23"/>
      <c r="I5" s="23"/>
    </row>
    <row r="6">
      <c r="A6" s="1" t="s">
        <v>42</v>
      </c>
      <c r="B6" s="24">
        <v>3.22</v>
      </c>
      <c r="C6" s="24">
        <v>12.39</v>
      </c>
      <c r="D6" s="24">
        <v>25.21</v>
      </c>
      <c r="E6" s="24">
        <v>42.2</v>
      </c>
      <c r="F6" s="24">
        <v>63.16</v>
      </c>
      <c r="G6" s="25">
        <v>88.65</v>
      </c>
      <c r="H6" s="23"/>
      <c r="I6" s="23"/>
    </row>
    <row r="7">
      <c r="A7" s="21" t="s">
        <v>43</v>
      </c>
      <c r="B7" s="26">
        <f t="shared" ref="B7:G7" si="1">B5*B5</f>
        <v>4.7524</v>
      </c>
      <c r="C7" s="26">
        <f t="shared" si="1"/>
        <v>11.4921</v>
      </c>
      <c r="D7" s="26">
        <f t="shared" si="1"/>
        <v>16.0801</v>
      </c>
      <c r="E7" s="26">
        <f t="shared" si="1"/>
        <v>26.5225</v>
      </c>
      <c r="F7" s="26">
        <f t="shared" si="1"/>
        <v>37.4544</v>
      </c>
      <c r="G7" s="26">
        <f t="shared" si="1"/>
        <v>53.4361</v>
      </c>
      <c r="H7" s="23"/>
      <c r="I7" s="23"/>
    </row>
    <row r="8">
      <c r="A8" s="21" t="s">
        <v>44</v>
      </c>
      <c r="B8" s="26">
        <f t="shared" ref="B8:G8" si="2">POW(B5,3)</f>
        <v>10.360232</v>
      </c>
      <c r="C8" s="26">
        <f t="shared" si="2"/>
        <v>38.958219</v>
      </c>
      <c r="D8" s="26">
        <f t="shared" si="2"/>
        <v>64.481201</v>
      </c>
      <c r="E8" s="26">
        <f t="shared" si="2"/>
        <v>136.590875</v>
      </c>
      <c r="F8" s="26">
        <f t="shared" si="2"/>
        <v>229.220928</v>
      </c>
      <c r="G8" s="26">
        <f t="shared" si="2"/>
        <v>390.617891</v>
      </c>
      <c r="H8" s="23"/>
      <c r="I8" s="23"/>
    </row>
    <row r="9">
      <c r="A9" s="21" t="s">
        <v>45</v>
      </c>
      <c r="B9" s="26">
        <f t="shared" ref="B9:G9" si="3">POW(B5,4)</f>
        <v>22.58530576</v>
      </c>
      <c r="C9" s="26">
        <f t="shared" si="3"/>
        <v>132.0683624</v>
      </c>
      <c r="D9" s="26">
        <f t="shared" si="3"/>
        <v>258.569616</v>
      </c>
      <c r="E9" s="26">
        <f t="shared" si="3"/>
        <v>703.4430063</v>
      </c>
      <c r="F9" s="26">
        <f t="shared" si="3"/>
        <v>1402.832079</v>
      </c>
      <c r="G9" s="26">
        <f t="shared" si="3"/>
        <v>2855.416783</v>
      </c>
      <c r="H9" s="23"/>
      <c r="I9" s="23"/>
    </row>
    <row r="10">
      <c r="A10" s="21" t="s">
        <v>46</v>
      </c>
      <c r="B10" s="23">
        <f t="shared" ref="B10:G10" si="4">B5*B6</f>
        <v>7.0196</v>
      </c>
      <c r="C10" s="23">
        <f t="shared" si="4"/>
        <v>42.0021</v>
      </c>
      <c r="D10" s="23">
        <f t="shared" si="4"/>
        <v>101.0921</v>
      </c>
      <c r="E10" s="23">
        <f t="shared" si="4"/>
        <v>217.33</v>
      </c>
      <c r="F10" s="23">
        <f t="shared" si="4"/>
        <v>386.5392</v>
      </c>
      <c r="G10" s="23">
        <f t="shared" si="4"/>
        <v>648.0315</v>
      </c>
      <c r="H10" s="23"/>
      <c r="I10" s="23"/>
    </row>
    <row r="11">
      <c r="A11" s="21" t="s">
        <v>47</v>
      </c>
      <c r="B11" s="23">
        <f t="shared" ref="B11:G11" si="5">B7*B6</f>
        <v>15.302728</v>
      </c>
      <c r="C11" s="23">
        <f t="shared" si="5"/>
        <v>142.387119</v>
      </c>
      <c r="D11" s="23">
        <f t="shared" si="5"/>
        <v>405.379321</v>
      </c>
      <c r="E11" s="23">
        <f t="shared" si="5"/>
        <v>1119.2495</v>
      </c>
      <c r="F11" s="23">
        <f t="shared" si="5"/>
        <v>2365.619904</v>
      </c>
      <c r="G11" s="23">
        <f t="shared" si="5"/>
        <v>4737.110265</v>
      </c>
      <c r="H11" s="23"/>
      <c r="I11" s="23"/>
    </row>
    <row r="12">
      <c r="A12" s="21"/>
      <c r="B12" s="21"/>
      <c r="C12" s="21"/>
      <c r="D12" s="21"/>
      <c r="E12" s="21"/>
      <c r="F12" s="21"/>
      <c r="G12" s="21"/>
      <c r="H12" s="21"/>
      <c r="I12" s="21"/>
    </row>
    <row r="13">
      <c r="A13" s="27" t="s">
        <v>48</v>
      </c>
      <c r="B13" s="28">
        <v>6.0</v>
      </c>
      <c r="C13" s="21" t="s">
        <v>49</v>
      </c>
      <c r="D13" s="21"/>
      <c r="E13" s="21"/>
      <c r="F13" s="21"/>
      <c r="G13" s="21"/>
      <c r="H13" s="21"/>
      <c r="I13" s="21"/>
    </row>
    <row r="14">
      <c r="A14" s="21"/>
      <c r="B14" s="21"/>
      <c r="C14" s="21"/>
      <c r="D14" s="21"/>
      <c r="E14" s="21"/>
      <c r="F14" s="21"/>
      <c r="G14" s="21"/>
      <c r="H14" s="21"/>
      <c r="I14" s="21"/>
    </row>
    <row r="15">
      <c r="A15" s="21" t="s">
        <v>50</v>
      </c>
      <c r="B15" s="21"/>
      <c r="C15" s="21"/>
      <c r="D15" s="21"/>
      <c r="E15" s="21"/>
      <c r="F15" s="21"/>
      <c r="G15" s="21"/>
      <c r="H15" s="21"/>
      <c r="I15" s="21"/>
    </row>
    <row r="16">
      <c r="A16" s="21" t="s">
        <v>51</v>
      </c>
      <c r="B16" s="23">
        <f>SUM(B5:I5)</f>
        <v>28.16</v>
      </c>
      <c r="C16" s="21"/>
      <c r="D16" s="21"/>
      <c r="E16" s="21"/>
      <c r="F16" s="21"/>
      <c r="G16" s="21"/>
      <c r="H16" s="21"/>
      <c r="I16" s="21"/>
    </row>
    <row r="17">
      <c r="A17" s="21" t="s">
        <v>52</v>
      </c>
      <c r="B17" s="23">
        <f t="shared" ref="B17:B19" si="6">SUM(B7:I7)</f>
        <v>149.7376</v>
      </c>
      <c r="C17" s="21"/>
      <c r="D17" s="21"/>
      <c r="E17" s="21"/>
      <c r="F17" s="21"/>
      <c r="G17" s="21"/>
      <c r="H17" s="21"/>
      <c r="I17" s="21"/>
    </row>
    <row r="18">
      <c r="A18" s="21" t="s">
        <v>53</v>
      </c>
      <c r="B18" s="23">
        <f t="shared" si="6"/>
        <v>870.229346</v>
      </c>
      <c r="C18" s="21"/>
      <c r="D18" s="21"/>
      <c r="E18" s="21"/>
      <c r="F18" s="21"/>
      <c r="G18" s="21"/>
      <c r="H18" s="21"/>
      <c r="I18" s="21"/>
    </row>
    <row r="19">
      <c r="A19" s="21" t="s">
        <v>54</v>
      </c>
      <c r="B19" s="23">
        <f t="shared" si="6"/>
        <v>5374.915153</v>
      </c>
      <c r="C19" s="21"/>
      <c r="D19" s="21"/>
      <c r="E19" s="21"/>
      <c r="F19" s="21"/>
      <c r="G19" s="21"/>
      <c r="H19" s="21"/>
      <c r="I19" s="21"/>
    </row>
    <row r="20">
      <c r="A20" s="21" t="s">
        <v>55</v>
      </c>
      <c r="B20" s="23">
        <f>SUM(B6:I6)</f>
        <v>234.83</v>
      </c>
      <c r="C20" s="21"/>
      <c r="D20" s="21"/>
      <c r="E20" s="21"/>
      <c r="F20" s="21"/>
      <c r="G20" s="21"/>
      <c r="H20" s="21"/>
      <c r="I20" s="21"/>
    </row>
    <row r="21">
      <c r="A21" s="21" t="s">
        <v>56</v>
      </c>
      <c r="B21" s="23">
        <f t="shared" ref="B21:B22" si="7">SUM(B10:I10)</f>
        <v>1402.0145</v>
      </c>
      <c r="C21" s="21"/>
      <c r="D21" s="21"/>
      <c r="E21" s="21"/>
      <c r="F21" s="21"/>
      <c r="G21" s="21"/>
      <c r="H21" s="21"/>
      <c r="I21" s="21"/>
    </row>
    <row r="22">
      <c r="A22" s="21" t="s">
        <v>57</v>
      </c>
      <c r="B22" s="23">
        <f t="shared" si="7"/>
        <v>8785.048837</v>
      </c>
      <c r="C22" s="21"/>
      <c r="D22" s="21"/>
      <c r="E22" s="21"/>
      <c r="F22" s="21"/>
      <c r="G22" s="21"/>
      <c r="H22" s="21"/>
      <c r="I22" s="21"/>
    </row>
    <row r="23">
      <c r="A23" s="21"/>
      <c r="B23" s="21"/>
      <c r="C23" s="21"/>
      <c r="D23" s="21"/>
      <c r="E23" s="21"/>
      <c r="F23" s="21"/>
      <c r="G23" s="21"/>
      <c r="H23" s="21"/>
      <c r="I23" s="21"/>
    </row>
    <row r="24">
      <c r="A24" s="21" t="s">
        <v>17</v>
      </c>
      <c r="B24" s="21" t="s">
        <v>58</v>
      </c>
      <c r="C24" s="21"/>
      <c r="D24" s="21"/>
      <c r="E24" s="21"/>
      <c r="F24" s="21"/>
      <c r="G24" s="21"/>
      <c r="H24" s="21"/>
      <c r="I24" s="21"/>
    </row>
    <row r="25">
      <c r="A25" s="29">
        <f>B13</f>
        <v>6</v>
      </c>
      <c r="B25" s="27" t="s">
        <v>59</v>
      </c>
      <c r="C25" s="27" t="s">
        <v>60</v>
      </c>
      <c r="D25" s="29">
        <f t="shared" ref="D25:D27" si="8">B16</f>
        <v>28.16</v>
      </c>
      <c r="E25" s="27" t="s">
        <v>61</v>
      </c>
      <c r="F25" s="27" t="s">
        <v>62</v>
      </c>
      <c r="G25" s="29">
        <f t="shared" ref="G25:G27" si="9">B17</f>
        <v>149.7376</v>
      </c>
      <c r="H25" s="27" t="s">
        <v>63</v>
      </c>
      <c r="I25" s="27" t="s">
        <v>64</v>
      </c>
      <c r="J25" s="29">
        <f t="shared" ref="J25:J27" si="10">B20</f>
        <v>234.83</v>
      </c>
    </row>
    <row r="26">
      <c r="A26" s="29">
        <f t="shared" ref="A26:A27" si="11">B16</f>
        <v>28.16</v>
      </c>
      <c r="B26" s="27" t="s">
        <v>59</v>
      </c>
      <c r="C26" s="27" t="s">
        <v>60</v>
      </c>
      <c r="D26" s="29">
        <f t="shared" si="8"/>
        <v>149.7376</v>
      </c>
      <c r="E26" s="27" t="s">
        <v>61</v>
      </c>
      <c r="F26" s="27" t="s">
        <v>62</v>
      </c>
      <c r="G26" s="29">
        <f t="shared" si="9"/>
        <v>870.229346</v>
      </c>
      <c r="H26" s="27" t="s">
        <v>63</v>
      </c>
      <c r="I26" s="27" t="s">
        <v>64</v>
      </c>
      <c r="J26" s="29">
        <f t="shared" si="10"/>
        <v>1402.0145</v>
      </c>
    </row>
    <row r="27">
      <c r="A27" s="29">
        <f t="shared" si="11"/>
        <v>149.7376</v>
      </c>
      <c r="B27" s="27" t="s">
        <v>59</v>
      </c>
      <c r="C27" s="27" t="s">
        <v>60</v>
      </c>
      <c r="D27" s="29">
        <f t="shared" si="8"/>
        <v>870.229346</v>
      </c>
      <c r="E27" s="27" t="s">
        <v>61</v>
      </c>
      <c r="F27" s="27" t="s">
        <v>62</v>
      </c>
      <c r="G27" s="29">
        <f t="shared" si="9"/>
        <v>5374.915153</v>
      </c>
      <c r="H27" s="27" t="s">
        <v>63</v>
      </c>
      <c r="I27" s="27" t="s">
        <v>64</v>
      </c>
      <c r="J27" s="29">
        <f t="shared" si="10"/>
        <v>8785.048837</v>
      </c>
    </row>
    <row r="28">
      <c r="A28" s="21"/>
      <c r="B28" s="21"/>
      <c r="C28" s="21"/>
      <c r="D28" s="21"/>
      <c r="E28" s="21"/>
      <c r="F28" s="21"/>
      <c r="G28" s="21"/>
      <c r="H28" s="21"/>
      <c r="I28" s="21"/>
    </row>
    <row r="29">
      <c r="A29" s="21" t="s">
        <v>65</v>
      </c>
      <c r="B29" s="21" t="s">
        <v>66</v>
      </c>
      <c r="C29" s="21"/>
      <c r="D29" s="21"/>
      <c r="E29" s="21"/>
      <c r="F29" s="21"/>
      <c r="G29" s="21"/>
      <c r="H29" s="21"/>
      <c r="I29" s="21"/>
    </row>
    <row r="30">
      <c r="A30" s="21"/>
      <c r="B30" s="21"/>
      <c r="C30" s="21"/>
      <c r="D30" s="21"/>
      <c r="E30" s="21"/>
      <c r="F30" s="21"/>
      <c r="G30" s="21"/>
      <c r="H30" s="21"/>
      <c r="I30" s="21"/>
    </row>
    <row r="31">
      <c r="A31" s="21" t="s">
        <v>5</v>
      </c>
      <c r="B31" s="30">
        <f>B13</f>
        <v>6</v>
      </c>
      <c r="C31" s="30">
        <f t="shared" ref="C31:C33" si="12">B16</f>
        <v>28.16</v>
      </c>
      <c r="D31" s="30">
        <f t="shared" ref="D31:D33" si="13">B17</f>
        <v>149.7376</v>
      </c>
      <c r="E31" s="21"/>
      <c r="F31" s="21" t="s">
        <v>67</v>
      </c>
      <c r="G31" s="31">
        <f t="shared" ref="G31:G33" si="14">B20</f>
        <v>234.83</v>
      </c>
      <c r="H31" s="21"/>
      <c r="I31" s="21"/>
    </row>
    <row r="32">
      <c r="A32" s="21"/>
      <c r="B32" s="30">
        <f t="shared" ref="B32:B33" si="15">B16</f>
        <v>28.16</v>
      </c>
      <c r="C32" s="30">
        <f t="shared" si="12"/>
        <v>149.7376</v>
      </c>
      <c r="D32" s="30">
        <f t="shared" si="13"/>
        <v>870.229346</v>
      </c>
      <c r="E32" s="21"/>
      <c r="F32" s="21"/>
      <c r="G32" s="31">
        <f t="shared" si="14"/>
        <v>1402.0145</v>
      </c>
      <c r="H32" s="21"/>
      <c r="I32" s="21"/>
    </row>
    <row r="33">
      <c r="A33" s="21"/>
      <c r="B33" s="30">
        <f t="shared" si="15"/>
        <v>149.7376</v>
      </c>
      <c r="C33" s="30">
        <f t="shared" si="12"/>
        <v>870.229346</v>
      </c>
      <c r="D33" s="30">
        <f t="shared" si="13"/>
        <v>5374.915153</v>
      </c>
      <c r="E33" s="21"/>
      <c r="F33" s="21"/>
      <c r="G33" s="31">
        <f t="shared" si="14"/>
        <v>8785.048837</v>
      </c>
      <c r="H33" s="21"/>
      <c r="I33" s="21"/>
    </row>
    <row r="34">
      <c r="A34" s="21"/>
      <c r="B34" s="21"/>
      <c r="C34" s="21"/>
      <c r="D34" s="21"/>
      <c r="E34" s="21"/>
      <c r="F34" s="21"/>
      <c r="G34" s="21"/>
      <c r="H34" s="21"/>
      <c r="I34" s="21"/>
    </row>
    <row r="35">
      <c r="A35" s="21" t="s">
        <v>68</v>
      </c>
      <c r="B35" s="23">
        <f>MDETERM(B31:D33)</f>
        <v>4454.345258</v>
      </c>
      <c r="C35" s="21"/>
      <c r="D35" s="21"/>
      <c r="E35" s="21"/>
      <c r="F35" s="21"/>
      <c r="G35" s="21"/>
      <c r="H35" s="21"/>
      <c r="I35" s="21"/>
    </row>
    <row r="36">
      <c r="A36" s="21"/>
      <c r="B36" s="21"/>
      <c r="C36" s="21"/>
      <c r="D36" s="21"/>
      <c r="E36" s="21"/>
      <c r="F36" s="21"/>
      <c r="G36" s="21"/>
      <c r="H36" s="21"/>
      <c r="I36" s="21"/>
    </row>
    <row r="37">
      <c r="A37" s="21"/>
      <c r="B37" s="21"/>
      <c r="C37" s="21"/>
      <c r="D37" s="21"/>
      <c r="E37" s="21"/>
      <c r="F37" s="21"/>
      <c r="G37" s="21"/>
      <c r="H37" s="21"/>
      <c r="I37" s="21"/>
    </row>
    <row r="38">
      <c r="A38" s="21"/>
      <c r="B38" s="32">
        <f t="shared" ref="B38:B40" si="16">G31</f>
        <v>234.83</v>
      </c>
      <c r="C38" s="30">
        <v>28.16</v>
      </c>
      <c r="D38" s="30">
        <v>149.7376</v>
      </c>
      <c r="E38" s="21"/>
      <c r="F38" s="21"/>
      <c r="G38" s="21"/>
      <c r="H38" s="21"/>
      <c r="I38" s="21"/>
    </row>
    <row r="39">
      <c r="A39" s="21" t="s">
        <v>69</v>
      </c>
      <c r="B39" s="32">
        <f t="shared" si="16"/>
        <v>1402.0145</v>
      </c>
      <c r="C39" s="30">
        <v>149.7376</v>
      </c>
      <c r="D39" s="30">
        <v>870.229346</v>
      </c>
      <c r="E39" s="21"/>
      <c r="F39" s="21" t="s">
        <v>70</v>
      </c>
      <c r="G39" s="23">
        <f>MDETERM(B38:D40)</f>
        <v>-42878.42476</v>
      </c>
      <c r="H39" s="21"/>
      <c r="I39" s="21"/>
    </row>
    <row r="40">
      <c r="A40" s="21"/>
      <c r="B40" s="32">
        <f t="shared" si="16"/>
        <v>8785.048837</v>
      </c>
      <c r="C40" s="30">
        <v>870.229346</v>
      </c>
      <c r="D40" s="30">
        <v>5374.915153</v>
      </c>
      <c r="E40" s="21"/>
      <c r="F40" s="27" t="s">
        <v>59</v>
      </c>
      <c r="G40" s="33">
        <f>G39/B35</f>
        <v>-9.626201444</v>
      </c>
      <c r="H40" s="21"/>
      <c r="I40" s="21"/>
    </row>
    <row r="41">
      <c r="A41" s="21"/>
      <c r="B41" s="21"/>
      <c r="C41" s="21"/>
      <c r="D41" s="21"/>
      <c r="E41" s="21"/>
      <c r="F41" s="21"/>
      <c r="G41" s="21"/>
      <c r="H41" s="21"/>
      <c r="I41" s="21"/>
    </row>
    <row r="42">
      <c r="A42" s="21"/>
      <c r="B42" s="21"/>
      <c r="C42" s="21"/>
      <c r="D42" s="21"/>
      <c r="E42" s="21"/>
      <c r="F42" s="21"/>
      <c r="G42" s="21"/>
      <c r="H42" s="21"/>
      <c r="I42" s="21"/>
    </row>
    <row r="43">
      <c r="A43" s="21"/>
      <c r="B43" s="30">
        <v>6.0</v>
      </c>
      <c r="C43" s="32">
        <v>234.83</v>
      </c>
      <c r="D43" s="30">
        <v>149.7376</v>
      </c>
      <c r="E43" s="21"/>
      <c r="F43" s="21"/>
      <c r="G43" s="21"/>
      <c r="H43" s="21"/>
      <c r="I43" s="21"/>
    </row>
    <row r="44">
      <c r="A44" s="21" t="s">
        <v>71</v>
      </c>
      <c r="B44" s="30">
        <v>28.16</v>
      </c>
      <c r="C44" s="32">
        <v>1402.0145000000002</v>
      </c>
      <c r="D44" s="30">
        <v>870.229346</v>
      </c>
      <c r="E44" s="21"/>
      <c r="F44" s="21" t="s">
        <v>72</v>
      </c>
      <c r="G44" s="23">
        <f>MDETERM(B43:D45)</f>
        <v>8748.675607</v>
      </c>
      <c r="H44" s="21"/>
      <c r="I44" s="21"/>
    </row>
    <row r="45">
      <c r="A45" s="21"/>
      <c r="B45" s="30">
        <v>149.7376</v>
      </c>
      <c r="C45" s="32">
        <v>8785.048837</v>
      </c>
      <c r="D45" s="30">
        <v>5374.915153</v>
      </c>
      <c r="E45" s="21"/>
      <c r="F45" s="27" t="s">
        <v>61</v>
      </c>
      <c r="G45" s="29">
        <f>G44/B35</f>
        <v>1.964076671</v>
      </c>
      <c r="H45" s="21"/>
      <c r="I45" s="21"/>
    </row>
    <row r="46">
      <c r="A46" s="21"/>
      <c r="B46" s="21"/>
      <c r="C46" s="21"/>
      <c r="D46" s="21"/>
      <c r="E46" s="21"/>
      <c r="F46" s="21"/>
      <c r="G46" s="21"/>
      <c r="H46" s="21"/>
      <c r="I46" s="21"/>
    </row>
    <row r="47">
      <c r="A47" s="21"/>
      <c r="B47" s="30">
        <v>6.0</v>
      </c>
      <c r="C47" s="30">
        <v>28.16</v>
      </c>
      <c r="D47" s="32">
        <v>234.83</v>
      </c>
      <c r="E47" s="21"/>
      <c r="F47" s="21"/>
      <c r="G47" s="21"/>
      <c r="H47" s="21"/>
      <c r="I47" s="21"/>
    </row>
    <row r="48">
      <c r="A48" s="21" t="s">
        <v>73</v>
      </c>
      <c r="B48" s="30">
        <v>28.16</v>
      </c>
      <c r="C48" s="30">
        <v>149.7376</v>
      </c>
      <c r="D48" s="32">
        <v>1402.0145000000002</v>
      </c>
      <c r="E48" s="21"/>
      <c r="F48" s="21" t="s">
        <v>74</v>
      </c>
      <c r="G48" s="23">
        <f>MDETERM(B47:D49)</f>
        <v>7058.492593</v>
      </c>
      <c r="H48" s="21"/>
      <c r="I48" s="21"/>
    </row>
    <row r="49">
      <c r="A49" s="21"/>
      <c r="B49" s="30">
        <v>149.7376</v>
      </c>
      <c r="C49" s="30">
        <v>870.229346</v>
      </c>
      <c r="D49" s="32">
        <v>8785.048837</v>
      </c>
      <c r="E49" s="21"/>
      <c r="F49" s="27" t="s">
        <v>63</v>
      </c>
      <c r="G49" s="29">
        <f>G48/B35</f>
        <v>1.584630778</v>
      </c>
      <c r="H49" s="21"/>
      <c r="I49" s="21"/>
    </row>
    <row r="50">
      <c r="A50" s="21"/>
      <c r="B50" s="21"/>
      <c r="C50" s="21"/>
      <c r="D50" s="21"/>
      <c r="E50" s="21"/>
      <c r="F50" s="21"/>
      <c r="G50" s="21"/>
      <c r="H50" s="21"/>
      <c r="I50" s="21"/>
    </row>
    <row r="51">
      <c r="A51" s="21"/>
      <c r="B51" s="21"/>
      <c r="C51" s="21"/>
      <c r="D51" s="21"/>
      <c r="E51" s="21"/>
      <c r="F51" s="21"/>
      <c r="G51" s="21"/>
      <c r="H51" s="21"/>
      <c r="I51" s="21"/>
    </row>
    <row r="52">
      <c r="A52" s="34" t="s">
        <v>75</v>
      </c>
      <c r="B52" s="34"/>
      <c r="C52" s="34"/>
      <c r="D52" s="34"/>
      <c r="E52" s="34"/>
      <c r="F52" s="21"/>
      <c r="G52" s="21"/>
      <c r="H52" s="21"/>
      <c r="I52" s="21"/>
    </row>
    <row r="53">
      <c r="A53" s="35" t="s">
        <v>76</v>
      </c>
      <c r="B53" s="26">
        <f>G40</f>
        <v>-9.626201444</v>
      </c>
      <c r="C53" s="35" t="s">
        <v>60</v>
      </c>
      <c r="D53" s="26">
        <f>G45</f>
        <v>1.964076671</v>
      </c>
      <c r="E53" s="35" t="s">
        <v>77</v>
      </c>
      <c r="F53" s="26">
        <f>G49</f>
        <v>1.584630778</v>
      </c>
      <c r="G53" s="35" t="s">
        <v>78</v>
      </c>
      <c r="H53" s="21"/>
      <c r="I53" s="21"/>
    </row>
    <row r="54">
      <c r="A54" s="21"/>
      <c r="B54" s="21"/>
      <c r="C54" s="21"/>
      <c r="D54" s="21"/>
      <c r="E54" s="21"/>
      <c r="F54" s="21"/>
      <c r="G54" s="21"/>
      <c r="H54" s="21"/>
      <c r="I54" s="21"/>
    </row>
    <row r="55">
      <c r="A55" s="36" t="s">
        <v>79</v>
      </c>
      <c r="B55" s="36"/>
      <c r="C55" s="36"/>
      <c r="D55" s="36"/>
      <c r="E55" s="36"/>
      <c r="F55" s="21"/>
      <c r="G55" s="21"/>
      <c r="H55" s="21"/>
      <c r="I55" s="21"/>
    </row>
    <row r="56">
      <c r="A56" s="21"/>
      <c r="B56" s="21"/>
      <c r="C56" s="21"/>
      <c r="D56" s="21"/>
      <c r="E56" s="21"/>
      <c r="F56" s="21"/>
      <c r="G56" s="21"/>
      <c r="H56" s="21"/>
      <c r="I56" s="21"/>
    </row>
    <row r="57">
      <c r="A57" s="37" t="s">
        <v>40</v>
      </c>
      <c r="B57" s="38">
        <v>1.0</v>
      </c>
      <c r="C57" s="38">
        <v>2.0</v>
      </c>
      <c r="D57" s="38">
        <v>3.0</v>
      </c>
      <c r="E57" s="38">
        <v>4.0</v>
      </c>
      <c r="F57" s="38">
        <v>5.0</v>
      </c>
      <c r="G57" s="38">
        <v>6.0</v>
      </c>
      <c r="H57" s="23"/>
      <c r="I57" s="23"/>
    </row>
    <row r="58">
      <c r="A58" s="21" t="s">
        <v>41</v>
      </c>
      <c r="B58" s="24">
        <v>2.18</v>
      </c>
      <c r="C58" s="24">
        <v>3.39</v>
      </c>
      <c r="D58" s="24">
        <v>4.01</v>
      </c>
      <c r="E58" s="24">
        <v>5.15</v>
      </c>
      <c r="F58" s="24">
        <v>6.12</v>
      </c>
      <c r="G58" s="25">
        <v>7.31</v>
      </c>
      <c r="H58" s="23"/>
      <c r="I58" s="23"/>
    </row>
    <row r="59">
      <c r="A59" s="21" t="s">
        <v>42</v>
      </c>
      <c r="B59" s="24">
        <v>3.22</v>
      </c>
      <c r="C59" s="24">
        <v>12.39</v>
      </c>
      <c r="D59" s="24">
        <v>25.21</v>
      </c>
      <c r="E59" s="24">
        <v>42.2</v>
      </c>
      <c r="F59" s="24">
        <v>63.16</v>
      </c>
      <c r="G59" s="25">
        <v>88.65</v>
      </c>
      <c r="H59" s="23"/>
      <c r="I59" s="23"/>
    </row>
    <row r="60">
      <c r="A60" s="34" t="s">
        <v>80</v>
      </c>
      <c r="B60" s="39">
        <f t="shared" ref="B60:G60" si="17">$G$40 + $G$45 *B58 + $G$49 * B58 * B58</f>
        <v>2.186285009</v>
      </c>
      <c r="C60" s="39">
        <f t="shared" si="17"/>
        <v>15.24275384</v>
      </c>
      <c r="D60" s="39">
        <f t="shared" si="17"/>
        <v>23.73076738</v>
      </c>
      <c r="E60" s="39">
        <f t="shared" si="17"/>
        <v>42.51716323</v>
      </c>
      <c r="F60" s="39">
        <f t="shared" si="17"/>
        <v>61.7453428</v>
      </c>
      <c r="G60" s="39">
        <f t="shared" si="17"/>
        <v>89.40768775</v>
      </c>
      <c r="H60" s="39"/>
      <c r="I60" s="39"/>
    </row>
    <row r="61">
      <c r="A61" s="34" t="s">
        <v>81</v>
      </c>
      <c r="B61" s="39">
        <f t="shared" ref="B61:G61" si="18">B59 - B60</f>
        <v>1.033714991</v>
      </c>
      <c r="C61" s="39">
        <f t="shared" si="18"/>
        <v>-2.852753837</v>
      </c>
      <c r="D61" s="39">
        <f t="shared" si="18"/>
        <v>1.479232617</v>
      </c>
      <c r="E61" s="39">
        <f t="shared" si="18"/>
        <v>-0.3171632255</v>
      </c>
      <c r="F61" s="39">
        <f t="shared" si="18"/>
        <v>1.4146572</v>
      </c>
      <c r="G61" s="39">
        <f t="shared" si="18"/>
        <v>-0.7576877456</v>
      </c>
      <c r="H61" s="39"/>
      <c r="I61" s="39"/>
    </row>
    <row r="62">
      <c r="A62" s="34" t="s">
        <v>82</v>
      </c>
      <c r="B62" s="39">
        <f t="shared" ref="B62:G62" si="19"> B61 * B61</f>
        <v>1.068566682</v>
      </c>
      <c r="C62" s="39">
        <f t="shared" si="19"/>
        <v>8.138204453</v>
      </c>
      <c r="D62" s="39">
        <f t="shared" si="19"/>
        <v>2.188129136</v>
      </c>
      <c r="E62" s="39">
        <f t="shared" si="19"/>
        <v>0.1005925116</v>
      </c>
      <c r="F62" s="39">
        <f t="shared" si="19"/>
        <v>2.001254993</v>
      </c>
      <c r="G62" s="39">
        <f t="shared" si="19"/>
        <v>0.5740907199</v>
      </c>
      <c r="H62" s="39"/>
      <c r="I62" s="39"/>
    </row>
    <row r="63">
      <c r="A63" s="21"/>
      <c r="B63" s="21"/>
      <c r="C63" s="21"/>
      <c r="D63" s="21"/>
      <c r="E63" s="21"/>
      <c r="F63" s="21"/>
      <c r="G63" s="21"/>
      <c r="H63" s="21"/>
      <c r="I63" s="21"/>
    </row>
    <row r="64">
      <c r="A64" s="40" t="s">
        <v>83</v>
      </c>
      <c r="B64" s="40"/>
      <c r="C64" s="41">
        <f>SUM(B62:I62)</f>
        <v>14.0708385</v>
      </c>
      <c r="D64" s="21"/>
      <c r="E64" s="21"/>
      <c r="F64" s="21"/>
      <c r="G64" s="21"/>
      <c r="H64" s="21"/>
      <c r="I64" s="21"/>
    </row>
    <row r="65">
      <c r="A65" s="21"/>
      <c r="B65" s="21"/>
      <c r="C65" s="21"/>
      <c r="D65" s="21"/>
      <c r="E65" s="21"/>
      <c r="F65" s="21"/>
      <c r="G65" s="21"/>
      <c r="H65" s="21"/>
      <c r="I65" s="21"/>
    </row>
    <row r="66">
      <c r="A66" s="21"/>
      <c r="B66" s="21"/>
      <c r="C66" s="21"/>
      <c r="D66" s="21"/>
      <c r="E66" s="21"/>
      <c r="F66" s="21"/>
      <c r="G66" s="21"/>
      <c r="H66" s="21"/>
      <c r="I66" s="21"/>
    </row>
    <row r="67">
      <c r="A67" s="42" t="s">
        <v>84</v>
      </c>
      <c r="B67" s="43"/>
      <c r="C67" s="43"/>
      <c r="D67" s="1"/>
      <c r="E67" s="1"/>
      <c r="F67" s="1"/>
      <c r="G67" s="21"/>
      <c r="H67" s="21"/>
      <c r="I67" s="21"/>
    </row>
    <row r="68">
      <c r="A68" s="1" t="s">
        <v>85</v>
      </c>
      <c r="B68" s="24">
        <v>4.2</v>
      </c>
      <c r="C68" s="1"/>
      <c r="D68" s="1"/>
      <c r="E68" s="1"/>
      <c r="F68" s="1"/>
      <c r="G68" s="21"/>
      <c r="H68" s="21"/>
      <c r="I68" s="21"/>
    </row>
    <row r="69">
      <c r="A69" s="44" t="s">
        <v>86</v>
      </c>
      <c r="B69" s="30">
        <f>$G$40 + $G$45 *B68 + $G$49 * B68 * B68</f>
        <v>26.5758075</v>
      </c>
      <c r="C69" s="1"/>
      <c r="D69" s="1"/>
      <c r="E69" s="1"/>
      <c r="F69" s="1"/>
      <c r="G69" s="21"/>
      <c r="H69" s="21"/>
      <c r="I69" s="21"/>
    </row>
    <row r="70">
      <c r="A70" s="1"/>
      <c r="B70" s="1"/>
      <c r="C70" s="1"/>
      <c r="D70" s="1"/>
      <c r="E70" s="1"/>
      <c r="F70" s="1"/>
      <c r="G70" s="21"/>
      <c r="H70" s="21"/>
      <c r="I70" s="21"/>
    </row>
    <row r="71">
      <c r="A71" s="1"/>
      <c r="B71" s="1"/>
      <c r="C71" s="1"/>
      <c r="D71" s="1"/>
      <c r="E71" s="1"/>
      <c r="F71" s="1"/>
      <c r="G71" s="21"/>
      <c r="H71" s="21"/>
      <c r="I71" s="21"/>
    </row>
    <row r="72">
      <c r="A72" s="42" t="s">
        <v>87</v>
      </c>
      <c r="B72" s="43"/>
      <c r="C72" s="43"/>
      <c r="D72" s="43"/>
      <c r="E72" s="43"/>
      <c r="F72" s="43"/>
      <c r="G72" s="21"/>
      <c r="H72" s="21"/>
      <c r="I72" s="21"/>
    </row>
    <row r="73">
      <c r="A73" s="1" t="s">
        <v>85</v>
      </c>
      <c r="B73" s="24">
        <v>5.15</v>
      </c>
      <c r="C73" s="1"/>
      <c r="D73" s="1"/>
      <c r="E73" s="1"/>
      <c r="F73" s="1"/>
      <c r="G73" s="21"/>
      <c r="H73" s="21"/>
      <c r="I73" s="21"/>
    </row>
    <row r="74">
      <c r="A74" s="1" t="s">
        <v>42</v>
      </c>
      <c r="B74" s="15">
        <f>E6</f>
        <v>42.2</v>
      </c>
      <c r="C74" s="1"/>
      <c r="D74" s="1"/>
      <c r="E74" s="1"/>
      <c r="F74" s="1"/>
      <c r="G74" s="21"/>
      <c r="H74" s="21"/>
      <c r="I74" s="21"/>
    </row>
    <row r="75">
      <c r="A75" s="1" t="s">
        <v>80</v>
      </c>
      <c r="B75" s="23">
        <f>$G$40 + $G$45 *B73 + $G$49 * B73 * B73</f>
        <v>42.51716323</v>
      </c>
      <c r="C75" s="1"/>
      <c r="D75" s="1"/>
      <c r="E75" s="1"/>
      <c r="F75" s="1"/>
      <c r="G75" s="21"/>
      <c r="H75" s="21"/>
      <c r="I75" s="21"/>
    </row>
    <row r="76">
      <c r="A76" s="45" t="s">
        <v>88</v>
      </c>
      <c r="B76" s="41">
        <f>abs(B74 - B75)</f>
        <v>0.3171632255</v>
      </c>
      <c r="C76" s="1"/>
      <c r="D76" s="1"/>
      <c r="E76" s="1"/>
      <c r="F76" s="1"/>
      <c r="G76" s="21"/>
      <c r="H76" s="21"/>
      <c r="I76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89</v>
      </c>
      <c r="B1" s="1" t="s">
        <v>90</v>
      </c>
      <c r="C1" s="1" t="s">
        <v>91</v>
      </c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 t="s">
        <v>92</v>
      </c>
      <c r="B8" s="1"/>
      <c r="C8" s="1"/>
      <c r="D8" s="1"/>
      <c r="E8" s="1"/>
      <c r="F8" s="1"/>
    </row>
    <row r="9">
      <c r="A9" s="46" t="s">
        <v>93</v>
      </c>
      <c r="B9" s="47">
        <v>14.0</v>
      </c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 t="s">
        <v>94</v>
      </c>
      <c r="B11" s="1"/>
      <c r="C11" s="1"/>
      <c r="D11" s="1"/>
      <c r="E11" s="1"/>
      <c r="F11" s="1"/>
    </row>
    <row r="12">
      <c r="A12" s="48" t="s">
        <v>95</v>
      </c>
      <c r="B12" s="49">
        <v>2.0</v>
      </c>
      <c r="C12" s="1"/>
      <c r="D12" s="1"/>
      <c r="E12" s="1"/>
      <c r="F12" s="1"/>
    </row>
    <row r="13">
      <c r="A13" s="48" t="s">
        <v>96</v>
      </c>
      <c r="B13" s="49">
        <v>4.8</v>
      </c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 t="s">
        <v>97</v>
      </c>
      <c r="B15" s="15">
        <f>(B13-B12)/B9</f>
        <v>0.2</v>
      </c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4" t="s">
        <v>98</v>
      </c>
      <c r="B18" s="14"/>
      <c r="C18" s="14"/>
      <c r="D18" s="14"/>
      <c r="E18" s="14"/>
      <c r="F18" s="1"/>
    </row>
    <row r="19">
      <c r="A19" s="1"/>
      <c r="B19" s="1"/>
      <c r="C19" s="1"/>
      <c r="D19" s="1"/>
      <c r="E19" s="1"/>
      <c r="F19" s="1"/>
    </row>
    <row r="20">
      <c r="A20" s="1" t="s">
        <v>40</v>
      </c>
      <c r="B20" s="1" t="s">
        <v>99</v>
      </c>
      <c r="C20" s="1" t="s">
        <v>100</v>
      </c>
      <c r="D20" s="1" t="s">
        <v>101</v>
      </c>
      <c r="E20" s="1"/>
      <c r="F20" s="1"/>
    </row>
    <row r="21">
      <c r="A21" s="15"/>
      <c r="B21" s="50">
        <v>2.0</v>
      </c>
      <c r="C21" s="39">
        <f t="shared" ref="C21:C35" si="1"> 30 * POW(B21,2) - 12*B21 + 8</f>
        <v>104</v>
      </c>
      <c r="D21" s="15">
        <v>0.0</v>
      </c>
      <c r="E21" s="1"/>
      <c r="F21" s="1"/>
    </row>
    <row r="22">
      <c r="A22" s="1"/>
      <c r="B22" s="15">
        <f t="shared" ref="B22:B35" si="2">B21 + $B$15</f>
        <v>2.2</v>
      </c>
      <c r="C22" s="39">
        <f t="shared" si="1"/>
        <v>126.8</v>
      </c>
      <c r="D22" s="9">
        <f t="shared" ref="D22:D35" si="3">(C21 +C22)/2</f>
        <v>115.4</v>
      </c>
      <c r="E22" s="1"/>
      <c r="F22" s="1"/>
    </row>
    <row r="23">
      <c r="A23" s="1"/>
      <c r="B23" s="15">
        <f t="shared" si="2"/>
        <v>2.4</v>
      </c>
      <c r="C23" s="39">
        <f t="shared" si="1"/>
        <v>152</v>
      </c>
      <c r="D23" s="9">
        <f t="shared" si="3"/>
        <v>139.4</v>
      </c>
      <c r="E23" s="1"/>
      <c r="F23" s="1"/>
    </row>
    <row r="24">
      <c r="A24" s="1"/>
      <c r="B24" s="15">
        <f t="shared" si="2"/>
        <v>2.6</v>
      </c>
      <c r="C24" s="39">
        <f t="shared" si="1"/>
        <v>179.6</v>
      </c>
      <c r="D24" s="9">
        <f t="shared" si="3"/>
        <v>165.8</v>
      </c>
      <c r="E24" s="1"/>
      <c r="F24" s="1"/>
    </row>
    <row r="25">
      <c r="A25" s="1"/>
      <c r="B25" s="15">
        <f t="shared" si="2"/>
        <v>2.8</v>
      </c>
      <c r="C25" s="39">
        <f t="shared" si="1"/>
        <v>209.6</v>
      </c>
      <c r="D25" s="9">
        <f t="shared" si="3"/>
        <v>194.6</v>
      </c>
      <c r="E25" s="1"/>
      <c r="F25" s="1"/>
    </row>
    <row r="26">
      <c r="A26" s="1"/>
      <c r="B26" s="15">
        <f t="shared" si="2"/>
        <v>3</v>
      </c>
      <c r="C26" s="39">
        <f t="shared" si="1"/>
        <v>242</v>
      </c>
      <c r="D26" s="9">
        <f t="shared" si="3"/>
        <v>225.8</v>
      </c>
      <c r="E26" s="1"/>
      <c r="F26" s="1"/>
    </row>
    <row r="27">
      <c r="A27" s="1"/>
      <c r="B27" s="15">
        <f t="shared" si="2"/>
        <v>3.2</v>
      </c>
      <c r="C27" s="39">
        <f t="shared" si="1"/>
        <v>276.8</v>
      </c>
      <c r="D27" s="9">
        <f t="shared" si="3"/>
        <v>259.4</v>
      </c>
      <c r="E27" s="1"/>
      <c r="F27" s="1"/>
    </row>
    <row r="28">
      <c r="A28" s="1"/>
      <c r="B28" s="15">
        <f t="shared" si="2"/>
        <v>3.4</v>
      </c>
      <c r="C28" s="39">
        <f t="shared" si="1"/>
        <v>314</v>
      </c>
      <c r="D28" s="9">
        <f t="shared" si="3"/>
        <v>295.4</v>
      </c>
      <c r="E28" s="1"/>
      <c r="F28" s="1"/>
    </row>
    <row r="29">
      <c r="A29" s="1"/>
      <c r="B29" s="15">
        <f t="shared" si="2"/>
        <v>3.6</v>
      </c>
      <c r="C29" s="39">
        <f t="shared" si="1"/>
        <v>353.6</v>
      </c>
      <c r="D29" s="9">
        <f t="shared" si="3"/>
        <v>333.8</v>
      </c>
      <c r="E29" s="1"/>
      <c r="F29" s="1"/>
    </row>
    <row r="30">
      <c r="A30" s="1"/>
      <c r="B30" s="15">
        <f t="shared" si="2"/>
        <v>3.8</v>
      </c>
      <c r="C30" s="39">
        <f t="shared" si="1"/>
        <v>395.6</v>
      </c>
      <c r="D30" s="9">
        <f t="shared" si="3"/>
        <v>374.6</v>
      </c>
      <c r="E30" s="1"/>
      <c r="F30" s="1"/>
    </row>
    <row r="31">
      <c r="A31" s="1"/>
      <c r="B31" s="15">
        <f t="shared" si="2"/>
        <v>4</v>
      </c>
      <c r="C31" s="39">
        <f t="shared" si="1"/>
        <v>440</v>
      </c>
      <c r="D31" s="9">
        <f t="shared" si="3"/>
        <v>417.8</v>
      </c>
      <c r="E31" s="1"/>
      <c r="F31" s="1"/>
    </row>
    <row r="32">
      <c r="A32" s="1"/>
      <c r="B32" s="15">
        <f t="shared" si="2"/>
        <v>4.2</v>
      </c>
      <c r="C32" s="39">
        <f t="shared" si="1"/>
        <v>486.8</v>
      </c>
      <c r="D32" s="9">
        <f t="shared" si="3"/>
        <v>463.4</v>
      </c>
      <c r="E32" s="1"/>
      <c r="F32" s="1"/>
    </row>
    <row r="33">
      <c r="A33" s="1"/>
      <c r="B33" s="15">
        <f t="shared" si="2"/>
        <v>4.4</v>
      </c>
      <c r="C33" s="39">
        <f t="shared" si="1"/>
        <v>536</v>
      </c>
      <c r="D33" s="9">
        <f t="shared" si="3"/>
        <v>511.4</v>
      </c>
      <c r="E33" s="1"/>
      <c r="F33" s="1"/>
    </row>
    <row r="34">
      <c r="A34" s="1"/>
      <c r="B34" s="15">
        <f t="shared" si="2"/>
        <v>4.6</v>
      </c>
      <c r="C34" s="39">
        <f t="shared" si="1"/>
        <v>587.6</v>
      </c>
      <c r="D34" s="9">
        <f t="shared" si="3"/>
        <v>561.8</v>
      </c>
      <c r="E34" s="1"/>
      <c r="F34" s="1"/>
    </row>
    <row r="35">
      <c r="A35" s="1"/>
      <c r="B35" s="15">
        <f t="shared" si="2"/>
        <v>4.8</v>
      </c>
      <c r="C35" s="39">
        <f t="shared" si="1"/>
        <v>641.6</v>
      </c>
      <c r="D35" s="9">
        <f t="shared" si="3"/>
        <v>614.6</v>
      </c>
      <c r="E35" s="1"/>
      <c r="F35" s="9"/>
    </row>
    <row r="36">
      <c r="A36" s="51" t="s">
        <v>12</v>
      </c>
      <c r="D36" s="52">
        <f>SUM(D21:D35)</f>
        <v>4673.2</v>
      </c>
    </row>
    <row r="39">
      <c r="A39" s="53" t="s">
        <v>102</v>
      </c>
      <c r="B39" s="54">
        <v>0.2</v>
      </c>
      <c r="C39" s="53" t="s">
        <v>103</v>
      </c>
      <c r="D39" s="55">
        <f>D36</f>
        <v>4673.2</v>
      </c>
      <c r="E39" s="53" t="s">
        <v>104</v>
      </c>
      <c r="F39" s="56">
        <f>B39*D39</f>
        <v>934.64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105</v>
      </c>
      <c r="B1" s="1" t="s">
        <v>106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57" t="s">
        <v>107</v>
      </c>
      <c r="B10" s="57"/>
      <c r="C10" s="1"/>
      <c r="D10" s="1"/>
      <c r="E10" s="1"/>
      <c r="F10" s="1"/>
    </row>
    <row r="11">
      <c r="A11" s="58" t="s">
        <v>93</v>
      </c>
      <c r="B11" s="59">
        <v>14.0</v>
      </c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 t="s">
        <v>108</v>
      </c>
      <c r="B13" s="1"/>
      <c r="C13" s="1"/>
      <c r="D13" s="1"/>
      <c r="E13" s="1"/>
      <c r="F13" s="1"/>
    </row>
    <row r="14">
      <c r="A14" s="60" t="s">
        <v>95</v>
      </c>
      <c r="B14" s="61">
        <v>2.0</v>
      </c>
      <c r="C14" s="1"/>
      <c r="D14" s="1"/>
      <c r="E14" s="1"/>
      <c r="F14" s="1"/>
    </row>
    <row r="15">
      <c r="A15" s="60" t="s">
        <v>96</v>
      </c>
      <c r="B15" s="61">
        <v>4.8</v>
      </c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62" t="s">
        <v>109</v>
      </c>
      <c r="B17" s="63">
        <f>(B15-B14)/B11</f>
        <v>0.2</v>
      </c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 t="s">
        <v>110</v>
      </c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64" t="s">
        <v>40</v>
      </c>
      <c r="B24" s="64" t="s">
        <v>99</v>
      </c>
      <c r="C24" s="64" t="s">
        <v>100</v>
      </c>
      <c r="D24" s="64" t="s">
        <v>111</v>
      </c>
      <c r="E24" s="64" t="s">
        <v>112</v>
      </c>
      <c r="F24" s="1"/>
    </row>
    <row r="25">
      <c r="A25" s="15">
        <v>1.0</v>
      </c>
      <c r="B25" s="50">
        <v>2.0</v>
      </c>
      <c r="C25" s="39">
        <f t="shared" ref="C25:C39" si="1"> 30 * POW(B25,2) - 12*B25 + 8</f>
        <v>104</v>
      </c>
      <c r="D25" s="15">
        <v>1.0</v>
      </c>
      <c r="E25" s="39">
        <f t="shared" ref="E25:E39" si="2">D25*C25</f>
        <v>104</v>
      </c>
      <c r="F25" s="1"/>
    </row>
    <row r="26">
      <c r="A26" s="15">
        <v>2.0</v>
      </c>
      <c r="B26" s="15">
        <f t="shared" ref="B26:B34" si="3">B25 + $B$17</f>
        <v>2.2</v>
      </c>
      <c r="C26" s="39">
        <f t="shared" si="1"/>
        <v>126.8</v>
      </c>
      <c r="D26" s="15">
        <v>4.0</v>
      </c>
      <c r="E26" s="39">
        <f t="shared" si="2"/>
        <v>507.2</v>
      </c>
      <c r="F26" s="1"/>
    </row>
    <row r="27">
      <c r="A27" s="15">
        <v>3.0</v>
      </c>
      <c r="B27" s="15">
        <f t="shared" si="3"/>
        <v>2.4</v>
      </c>
      <c r="C27" s="39">
        <f t="shared" si="1"/>
        <v>152</v>
      </c>
      <c r="D27" s="15">
        <v>2.0</v>
      </c>
      <c r="E27" s="39">
        <f t="shared" si="2"/>
        <v>304</v>
      </c>
      <c r="F27" s="1"/>
    </row>
    <row r="28">
      <c r="A28" s="15">
        <v>4.0</v>
      </c>
      <c r="B28" s="15">
        <f t="shared" si="3"/>
        <v>2.6</v>
      </c>
      <c r="C28" s="39">
        <f t="shared" si="1"/>
        <v>179.6</v>
      </c>
      <c r="D28" s="15">
        <v>4.0</v>
      </c>
      <c r="E28" s="39">
        <f t="shared" si="2"/>
        <v>718.4</v>
      </c>
      <c r="F28" s="1"/>
    </row>
    <row r="29">
      <c r="A29" s="15">
        <v>5.0</v>
      </c>
      <c r="B29" s="15">
        <f t="shared" si="3"/>
        <v>2.8</v>
      </c>
      <c r="C29" s="39">
        <f t="shared" si="1"/>
        <v>209.6</v>
      </c>
      <c r="D29" s="15">
        <v>2.0</v>
      </c>
      <c r="E29" s="39">
        <f t="shared" si="2"/>
        <v>419.2</v>
      </c>
      <c r="F29" s="1"/>
    </row>
    <row r="30">
      <c r="A30" s="15">
        <v>6.0</v>
      </c>
      <c r="B30" s="15">
        <f t="shared" si="3"/>
        <v>3</v>
      </c>
      <c r="C30" s="39">
        <f t="shared" si="1"/>
        <v>242</v>
      </c>
      <c r="D30" s="15">
        <v>4.0</v>
      </c>
      <c r="E30" s="39">
        <f t="shared" si="2"/>
        <v>968</v>
      </c>
      <c r="F30" s="1"/>
    </row>
    <row r="31">
      <c r="A31" s="15">
        <v>7.0</v>
      </c>
      <c r="B31" s="15">
        <f t="shared" si="3"/>
        <v>3.2</v>
      </c>
      <c r="C31" s="39">
        <f t="shared" si="1"/>
        <v>276.8</v>
      </c>
      <c r="D31" s="15">
        <v>2.0</v>
      </c>
      <c r="E31" s="39">
        <f t="shared" si="2"/>
        <v>553.6</v>
      </c>
      <c r="F31" s="1"/>
    </row>
    <row r="32">
      <c r="A32" s="15">
        <v>8.0</v>
      </c>
      <c r="B32" s="15">
        <f t="shared" si="3"/>
        <v>3.4</v>
      </c>
      <c r="C32" s="39">
        <f t="shared" si="1"/>
        <v>314</v>
      </c>
      <c r="D32" s="15">
        <v>4.0</v>
      </c>
      <c r="E32" s="39">
        <f t="shared" si="2"/>
        <v>1256</v>
      </c>
      <c r="F32" s="1"/>
    </row>
    <row r="33">
      <c r="A33" s="15">
        <v>9.0</v>
      </c>
      <c r="B33" s="15">
        <f t="shared" si="3"/>
        <v>3.6</v>
      </c>
      <c r="C33" s="39">
        <f t="shared" si="1"/>
        <v>353.6</v>
      </c>
      <c r="D33" s="15">
        <v>2.0</v>
      </c>
      <c r="E33" s="39">
        <f t="shared" si="2"/>
        <v>707.2</v>
      </c>
      <c r="F33" s="1"/>
    </row>
    <row r="34">
      <c r="A34" s="15">
        <v>10.0</v>
      </c>
      <c r="B34" s="15">
        <f t="shared" si="3"/>
        <v>3.8</v>
      </c>
      <c r="C34" s="39">
        <f t="shared" si="1"/>
        <v>395.6</v>
      </c>
      <c r="D34" s="15">
        <v>4.0</v>
      </c>
      <c r="E34" s="39">
        <f t="shared" si="2"/>
        <v>1582.4</v>
      </c>
      <c r="F34" s="1"/>
    </row>
    <row r="35">
      <c r="A35" s="15">
        <v>11.0</v>
      </c>
      <c r="B35" s="24">
        <v>4.0</v>
      </c>
      <c r="C35" s="39">
        <f t="shared" si="1"/>
        <v>440</v>
      </c>
      <c r="D35" s="25">
        <v>2.0</v>
      </c>
      <c r="E35" s="39">
        <f t="shared" si="2"/>
        <v>880</v>
      </c>
      <c r="F35" s="1"/>
    </row>
    <row r="36">
      <c r="A36" s="1"/>
      <c r="B36" s="15">
        <f t="shared" ref="B36:B39" si="4">B35 + $B$17</f>
        <v>4.2</v>
      </c>
      <c r="C36" s="39">
        <f t="shared" si="1"/>
        <v>486.8</v>
      </c>
      <c r="D36" s="16">
        <v>4.0</v>
      </c>
      <c r="E36" s="39">
        <f t="shared" si="2"/>
        <v>1947.2</v>
      </c>
      <c r="F36" s="1"/>
    </row>
    <row r="37">
      <c r="B37" s="15">
        <f t="shared" si="4"/>
        <v>4.4</v>
      </c>
      <c r="C37" s="39">
        <f t="shared" si="1"/>
        <v>536</v>
      </c>
      <c r="D37" s="25">
        <v>2.0</v>
      </c>
      <c r="E37" s="39">
        <f t="shared" si="2"/>
        <v>1072</v>
      </c>
    </row>
    <row r="38">
      <c r="B38" s="15">
        <f t="shared" si="4"/>
        <v>4.6</v>
      </c>
      <c r="C38" s="39">
        <f t="shared" si="1"/>
        <v>587.6</v>
      </c>
      <c r="D38" s="25">
        <v>4.0</v>
      </c>
      <c r="E38" s="39">
        <f t="shared" si="2"/>
        <v>2350.4</v>
      </c>
    </row>
    <row r="39">
      <c r="B39" s="65">
        <f t="shared" si="4"/>
        <v>4.8</v>
      </c>
      <c r="C39" s="39">
        <f t="shared" si="1"/>
        <v>641.6</v>
      </c>
      <c r="D39" s="24">
        <v>1.0</v>
      </c>
      <c r="E39" s="39">
        <f t="shared" si="2"/>
        <v>641.6</v>
      </c>
    </row>
    <row r="44">
      <c r="A44" s="14" t="s">
        <v>12</v>
      </c>
      <c r="B44" s="14"/>
      <c r="C44" s="14"/>
      <c r="D44" s="14"/>
      <c r="E44" s="66">
        <f>SUM(E25:E39)</f>
        <v>14011.2</v>
      </c>
      <c r="F44" s="1"/>
    </row>
    <row r="45">
      <c r="A45" s="1"/>
      <c r="B45" s="1"/>
      <c r="C45" s="1"/>
      <c r="D45" s="1"/>
      <c r="E45" s="1"/>
      <c r="F45" s="1"/>
    </row>
    <row r="46">
      <c r="A46" s="67" t="s">
        <v>113</v>
      </c>
      <c r="B46" s="53" t="s">
        <v>114</v>
      </c>
      <c r="C46" s="53" t="s">
        <v>115</v>
      </c>
      <c r="D46" s="68">
        <f>E44</f>
        <v>14011.2</v>
      </c>
      <c r="E46" s="53" t="s">
        <v>64</v>
      </c>
      <c r="F46" s="69">
        <f>(B17/3)*E44</f>
        <v>934.08</v>
      </c>
    </row>
  </sheetData>
  <drawing r:id="rId1"/>
</worksheet>
</file>