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12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13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slicers/slicer5.xml" ContentType="application/vnd.ms-excel.slicer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ni\Documents\"/>
    </mc:Choice>
  </mc:AlternateContent>
  <xr:revisionPtr revIDLastSave="0" documentId="13_ncr:1_{DBCB2456-CA71-40A7-8610-D590A81293FA}" xr6:coauthVersionLast="47" xr6:coauthVersionMax="47" xr10:uidLastSave="{00000000-0000-0000-0000-000000000000}"/>
  <bookViews>
    <workbookView xWindow="-120" yWindow="-120" windowWidth="29040" windowHeight="15720" xr2:uid="{C0171FFA-20F0-4DD3-8312-0DD4B65D42E2}"/>
  </bookViews>
  <sheets>
    <sheet name="Início" sheetId="1" r:id="rId1"/>
    <sheet name="Matriz" sheetId="2" state="hidden" r:id="rId2"/>
    <sheet name="PCEntradasN1" sheetId="3" r:id="rId3"/>
    <sheet name="PCEntradasN2" sheetId="4" r:id="rId4"/>
    <sheet name="PCSaídasN1" sheetId="5" r:id="rId5"/>
    <sheet name="PCSaídasN2" sheetId="6" r:id="rId6"/>
    <sheet name="RegistroEntradas" sheetId="7" r:id="rId7"/>
    <sheet name="RegistroSaídas" sheetId="8" r:id="rId8"/>
    <sheet name="FluxoCaixaConsolidado" sheetId="9" r:id="rId9"/>
    <sheet name="DetalhaReceita" sheetId="10" r:id="rId10"/>
    <sheet name="DetalhaDespesa" sheetId="11" r:id="rId11"/>
    <sheet name="ContasPagar" sheetId="12" r:id="rId12"/>
    <sheet name="ContasReceber" sheetId="13" r:id="rId13"/>
    <sheet name="ContasReceberVencidas" sheetId="14" r:id="rId14"/>
    <sheet name="DashBoardFinanceiroAnual" sheetId="16" r:id="rId15"/>
    <sheet name="DashBoardFinanceiroAnualD" sheetId="17" state="hidden" r:id="rId16"/>
  </sheets>
  <definedNames>
    <definedName name="PCEntradasN1_Nível_1">TbPCEntradasN1[[Nível 1 ]]</definedName>
    <definedName name="PCEntradasN2_Nível_1">TbPCEntradasN2[Nível 1]</definedName>
    <definedName name="PCEntradasN2_Nível_2">TbPCEntradasN2[Nível 2]</definedName>
    <definedName name="PCSaídasN1_Nível_1">TbPCSaídasN1[Nível 1]</definedName>
    <definedName name="PCSaídasN2_Nível_1">TbPCSaídasN2[Nível 1]</definedName>
    <definedName name="PCSaídasN2_Nível_2">TbPCSaídasN2[Nível 2]</definedName>
    <definedName name="SegmentaçãodeDados_Ano_Competência">#N/A</definedName>
    <definedName name="SegmentaçãodeDados_Ano_Competência1">#N/A</definedName>
    <definedName name="SegmentaçãodeDados_Ano_Competência2">#N/A</definedName>
    <definedName name="SegmentaçãodeDados_Ano_Previsto">#N/A</definedName>
    <definedName name="SegmentaçãodeDados_Ano_Previsto1">#N/A</definedName>
    <definedName name="SegmentaçãodeDados_Mês_Competência">#N/A</definedName>
    <definedName name="SegmentaçãodeDados_Mês_Competência1">#N/A</definedName>
    <definedName name="SegmentaçãodeDados_Mês_Previsto">#N/A</definedName>
    <definedName name="SegmentaçãodeDados_Mês_Previsto1">#N/A</definedName>
  </definedNames>
  <calcPr calcId="191029"/>
  <pivotCaches>
    <pivotCache cacheId="86" r:id="rId17"/>
    <pivotCache cacheId="87" r:id="rId18"/>
  </pivotCaches>
  <extLst>
    <ext xmlns:x14="http://schemas.microsoft.com/office/spreadsheetml/2009/9/main" uri="{BBE1A952-AA13-448e-AADC-164F8A28A991}">
      <x14:slicerCaches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3" i="17" l="1"/>
  <c r="H34" i="17"/>
  <c r="H35" i="17"/>
  <c r="H36" i="17"/>
  <c r="H37" i="17"/>
  <c r="H38" i="17"/>
  <c r="H39" i="17"/>
  <c r="H40" i="17"/>
  <c r="H41" i="17"/>
  <c r="H42" i="17"/>
  <c r="H43" i="17"/>
  <c r="H32" i="17"/>
  <c r="D32" i="17"/>
  <c r="C32" i="17"/>
  <c r="K6" i="17" l="1"/>
  <c r="K7" i="17"/>
  <c r="K8" i="17"/>
  <c r="K9" i="17"/>
  <c r="K10" i="17"/>
  <c r="K11" i="17"/>
  <c r="K12" i="17"/>
  <c r="K13" i="17"/>
  <c r="K14" i="17"/>
  <c r="K15" i="17"/>
  <c r="K16" i="17"/>
  <c r="K5" i="17"/>
  <c r="H31" i="17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I27" i="17" l="1"/>
  <c r="H27" i="1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J4" i="17"/>
  <c r="C4" i="1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" i="14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N4" i="8"/>
  <c r="N5" i="8"/>
  <c r="N6" i="8"/>
  <c r="N7" i="8"/>
  <c r="N8" i="8"/>
  <c r="N9" i="8"/>
  <c r="N10" i="8"/>
  <c r="N11" i="8"/>
  <c r="N12" i="8"/>
  <c r="N13" i="8"/>
  <c r="D12" i="17" s="1"/>
  <c r="B8" i="16" s="1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H30" i="17" l="1"/>
  <c r="B32" i="17"/>
  <c r="G27" i="17"/>
  <c r="B27" i="17"/>
  <c r="L3" i="17"/>
  <c r="B22" i="17"/>
  <c r="G6" i="17"/>
  <c r="H11" i="17"/>
  <c r="D13" i="17"/>
  <c r="B11" i="16" s="1"/>
  <c r="G5" i="17"/>
  <c r="G16" i="17"/>
  <c r="G15" i="17"/>
  <c r="G14" i="17"/>
  <c r="G13" i="17"/>
  <c r="G12" i="17"/>
  <c r="G11" i="17"/>
  <c r="G10" i="17"/>
  <c r="G9" i="17"/>
  <c r="G8" i="17"/>
  <c r="G7" i="17"/>
  <c r="H10" i="17"/>
  <c r="H8" i="17"/>
  <c r="H7" i="17"/>
  <c r="H6" i="17"/>
  <c r="H9" i="17"/>
  <c r="H5" i="17"/>
  <c r="H16" i="17"/>
  <c r="H15" i="17"/>
  <c r="H14" i="17"/>
  <c r="H13" i="17"/>
  <c r="H12" i="17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C22" i="17" l="1"/>
  <c r="D22" i="17"/>
  <c r="E22" i="17" s="1"/>
  <c r="B16" i="16" s="1"/>
  <c r="C27" i="17"/>
  <c r="D27" i="17"/>
  <c r="J8" i="17"/>
  <c r="J9" i="17"/>
  <c r="J10" i="17"/>
  <c r="J11" i="17"/>
  <c r="J12" i="17"/>
  <c r="J13" i="17"/>
  <c r="J14" i="17"/>
  <c r="J15" i="17"/>
  <c r="J16" i="17"/>
  <c r="J5" i="17"/>
  <c r="J6" i="17"/>
  <c r="J7" i="17"/>
  <c r="I16" i="9"/>
  <c r="I22" i="9" s="1"/>
  <c r="K16" i="9"/>
  <c r="K22" i="9" s="1"/>
  <c r="N16" i="9"/>
  <c r="N22" i="9" s="1"/>
  <c r="M16" i="9"/>
  <c r="M22" i="9" s="1"/>
  <c r="G16" i="9"/>
  <c r="G22" i="9" s="1"/>
  <c r="L16" i="9"/>
  <c r="L22" i="9" s="1"/>
  <c r="H16" i="9"/>
  <c r="H22" i="9" s="1"/>
  <c r="J16" i="9"/>
  <c r="J22" i="9" s="1"/>
  <c r="F16" i="9"/>
  <c r="F22" i="9" s="1"/>
  <c r="D16" i="9"/>
  <c r="D22" i="9" s="1"/>
  <c r="E16" i="9"/>
  <c r="E22" i="9" s="1"/>
  <c r="C16" i="9"/>
  <c r="C22" i="9" s="1"/>
  <c r="C15" i="9"/>
  <c r="K17" i="9"/>
  <c r="K23" i="9" s="1"/>
  <c r="I17" i="9"/>
  <c r="I23" i="9" s="1"/>
  <c r="M17" i="9"/>
  <c r="M23" i="9" s="1"/>
  <c r="H17" i="9"/>
  <c r="H23" i="9" s="1"/>
  <c r="J17" i="9"/>
  <c r="J23" i="9" s="1"/>
  <c r="C17" i="9"/>
  <c r="C23" i="9" s="1"/>
  <c r="G17" i="9"/>
  <c r="G23" i="9" s="1"/>
  <c r="F17" i="9"/>
  <c r="F23" i="9" s="1"/>
  <c r="E17" i="9"/>
  <c r="E23" i="9" s="1"/>
  <c r="D17" i="9"/>
  <c r="D23" i="9" s="1"/>
  <c r="N17" i="9"/>
  <c r="N23" i="9" s="1"/>
  <c r="L17" i="9"/>
  <c r="L23" i="9" s="1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E32" i="17" l="1"/>
  <c r="I14" i="16" s="1"/>
  <c r="H44" i="17"/>
  <c r="K15" i="16" s="1"/>
  <c r="J27" i="17"/>
  <c r="G16" i="16" s="1"/>
  <c r="E27" i="17"/>
  <c r="F16" i="16" s="1"/>
  <c r="C9" i="17"/>
  <c r="K8" i="16"/>
  <c r="D25" i="9"/>
  <c r="D24" i="9"/>
  <c r="E24" i="9"/>
  <c r="E25" i="9"/>
  <c r="F24" i="9"/>
  <c r="F25" i="9"/>
  <c r="N25" i="9"/>
  <c r="N24" i="9"/>
  <c r="G24" i="9"/>
  <c r="G25" i="9"/>
  <c r="C26" i="9"/>
  <c r="D26" i="9" s="1"/>
  <c r="E26" i="9" s="1"/>
  <c r="F26" i="9" s="1"/>
  <c r="G26" i="9" s="1"/>
  <c r="H26" i="9" s="1"/>
  <c r="I26" i="9" s="1"/>
  <c r="J26" i="9" s="1"/>
  <c r="K26" i="9" s="1"/>
  <c r="L26" i="9" s="1"/>
  <c r="M26" i="9" s="1"/>
  <c r="N26" i="9" s="1"/>
  <c r="C25" i="9"/>
  <c r="C24" i="9"/>
  <c r="J25" i="9"/>
  <c r="J24" i="9"/>
  <c r="H24" i="9"/>
  <c r="H25" i="9"/>
  <c r="L25" i="9"/>
  <c r="L24" i="9"/>
  <c r="M25" i="9"/>
  <c r="M24" i="9"/>
  <c r="I24" i="9"/>
  <c r="I25" i="9"/>
  <c r="K25" i="9"/>
  <c r="K24" i="9"/>
  <c r="C18" i="9"/>
  <c r="D15" i="9" s="1"/>
  <c r="D18" i="9" s="1"/>
  <c r="E15" i="9" s="1"/>
  <c r="E18" i="9" s="1"/>
  <c r="F15" i="9" s="1"/>
  <c r="F18" i="9" s="1"/>
  <c r="G15" i="9" s="1"/>
  <c r="G18" i="9" s="1"/>
  <c r="H15" i="9" s="1"/>
  <c r="H18" i="9" s="1"/>
  <c r="I15" i="9" s="1"/>
  <c r="I18" i="9" s="1"/>
  <c r="J15" i="9" s="1"/>
  <c r="J18" i="9" s="1"/>
  <c r="K15" i="9" s="1"/>
  <c r="K18" i="9" s="1"/>
  <c r="L15" i="9" s="1"/>
  <c r="L18" i="9" s="1"/>
  <c r="M15" i="9" s="1"/>
  <c r="M18" i="9" s="1"/>
  <c r="N15" i="9" s="1"/>
  <c r="N18" i="9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C8" i="17" l="1"/>
  <c r="C7" i="17"/>
  <c r="C10" i="17" s="1"/>
  <c r="B5" i="16" s="1"/>
  <c r="L10" i="9"/>
  <c r="K10" i="9"/>
  <c r="J10" i="9"/>
  <c r="F10" i="9"/>
  <c r="E10" i="9"/>
  <c r="M10" i="9"/>
  <c r="H10" i="9"/>
  <c r="I10" i="9"/>
  <c r="G10" i="9"/>
  <c r="N10" i="9"/>
  <c r="D10" i="9"/>
  <c r="C10" i="9"/>
  <c r="C8" i="9"/>
  <c r="J9" i="9"/>
  <c r="I9" i="9"/>
  <c r="H9" i="9"/>
  <c r="D9" i="9"/>
  <c r="L9" i="9"/>
  <c r="F9" i="9"/>
  <c r="C9" i="9"/>
  <c r="M9" i="9"/>
  <c r="G9" i="9"/>
  <c r="E9" i="9"/>
  <c r="N9" i="9"/>
  <c r="K9" i="9"/>
  <c r="C11" i="9" l="1"/>
  <c r="D8" i="9" s="1"/>
  <c r="D11" i="9" s="1"/>
  <c r="E8" i="9" s="1"/>
  <c r="E11" i="9" s="1"/>
  <c r="F8" i="9" s="1"/>
  <c r="F11" i="9" s="1"/>
  <c r="G8" i="9" s="1"/>
  <c r="G11" i="9" s="1"/>
  <c r="H8" i="9" s="1"/>
  <c r="H11" i="9" s="1"/>
  <c r="I8" i="9" s="1"/>
  <c r="I11" i="9" s="1"/>
  <c r="J8" i="9" s="1"/>
  <c r="J11" i="9" s="1"/>
  <c r="K8" i="9" s="1"/>
  <c r="K11" i="9" s="1"/>
  <c r="L8" i="9" s="1"/>
  <c r="L11" i="9" s="1"/>
  <c r="M8" i="9" s="1"/>
  <c r="M11" i="9" s="1"/>
  <c r="N8" i="9" s="1"/>
  <c r="N11" i="9" s="1"/>
</calcChain>
</file>

<file path=xl/sharedStrings.xml><?xml version="1.0" encoding="utf-8"?>
<sst xmlns="http://schemas.openxmlformats.org/spreadsheetml/2006/main" count="1696" uniqueCount="592">
  <si>
    <t>(NOME DA EMPRESA)</t>
  </si>
  <si>
    <t>Empresa</t>
  </si>
  <si>
    <t>Responsável</t>
  </si>
  <si>
    <t>TÍTULO</t>
  </si>
  <si>
    <t>Plano de Contas de Entradas - Nível 1</t>
  </si>
  <si>
    <t>Plano de Contas de Entradas - Nível 2</t>
  </si>
  <si>
    <t>Plano de Contas de Saídas - Nível 1</t>
  </si>
  <si>
    <t>Plano de Contas de Saídas - Nível 2</t>
  </si>
  <si>
    <t>Registro das Entradas de Caixa</t>
  </si>
  <si>
    <t>Detalhamento da Receita</t>
  </si>
  <si>
    <t>Contas a Pagar</t>
  </si>
  <si>
    <t>Contas a Receber</t>
  </si>
  <si>
    <t>Contas a Receber Vencidas</t>
  </si>
  <si>
    <t>FLUXO DE CAIXA E RESULTADO MENSAL REGIME DE CAIXA E DE COMPETÊNCIA</t>
  </si>
  <si>
    <t>Registro das Saídas de Caixa</t>
  </si>
  <si>
    <t>PLANO DE CONTAS DE ENTRADAS NÍVEL 1</t>
  </si>
  <si>
    <t xml:space="preserve">Nível 1 </t>
  </si>
  <si>
    <t>Empréstimos de curto prazo</t>
  </si>
  <si>
    <t>Financiamentos de longo prazo</t>
  </si>
  <si>
    <t>Receitas Financeiras</t>
  </si>
  <si>
    <t>Venda de ativos</t>
  </si>
  <si>
    <t>Vendas de mercadorias</t>
  </si>
  <si>
    <t>PLANO DE CONTAS DE ENTRADAS NÍVEL 2</t>
  </si>
  <si>
    <t>Nível 1</t>
  </si>
  <si>
    <t>Nível 2</t>
  </si>
  <si>
    <t>Empréstimos capital de giro</t>
  </si>
  <si>
    <t>Juros sobre aplicações</t>
  </si>
  <si>
    <t>Mobiliário próprio</t>
  </si>
  <si>
    <t>Eletrodomésticos</t>
  </si>
  <si>
    <t>Informática</t>
  </si>
  <si>
    <t>Livros</t>
  </si>
  <si>
    <t>Móveis</t>
  </si>
  <si>
    <t>Som e imagem</t>
  </si>
  <si>
    <t>PLANO DE CONTAS DE SAÍDA NÍVEL 1</t>
  </si>
  <si>
    <t>Compra de mercadorias</t>
  </si>
  <si>
    <t>Despesas administrativas</t>
  </si>
  <si>
    <t>Despesas comerciais</t>
  </si>
  <si>
    <t>Despesas financeiras</t>
  </si>
  <si>
    <t>Imposto de renda</t>
  </si>
  <si>
    <t>Impostos sobre as vendas</t>
  </si>
  <si>
    <t xml:space="preserve">PLANO DE CONTAS DE SAÍDAS NÍVEL 2 </t>
  </si>
  <si>
    <t>Vestuário</t>
  </si>
  <si>
    <t>Comunicação - internet e telefonia</t>
  </si>
  <si>
    <t>Energia elétrica</t>
  </si>
  <si>
    <t>Encargos sobre os salários dos vendedores</t>
  </si>
  <si>
    <t>Salários dos vendedores</t>
  </si>
  <si>
    <t>Juros sobre empréstimos</t>
  </si>
  <si>
    <t>IR sobre o lucro presumido</t>
  </si>
  <si>
    <t>Data do Caixa Realizado</t>
  </si>
  <si>
    <t>Data da Competência</t>
  </si>
  <si>
    <t>Data do Caixa Previsto</t>
  </si>
  <si>
    <t>Conta Nível 1</t>
  </si>
  <si>
    <t>Conta Nível 2</t>
  </si>
  <si>
    <t>Histórico</t>
  </si>
  <si>
    <t>Valor</t>
  </si>
  <si>
    <t>Geral</t>
  </si>
  <si>
    <t>NF7238</t>
  </si>
  <si>
    <t>NF9147</t>
  </si>
  <si>
    <t>NF8005</t>
  </si>
  <si>
    <t>NF5493</t>
  </si>
  <si>
    <t>NF7946</t>
  </si>
  <si>
    <t>NF8598</t>
  </si>
  <si>
    <t>NF1535</t>
  </si>
  <si>
    <t>NF4333</t>
  </si>
  <si>
    <t>NF8091</t>
  </si>
  <si>
    <t>NF2421</t>
  </si>
  <si>
    <t>NF9787</t>
  </si>
  <si>
    <t>NF8674</t>
  </si>
  <si>
    <t>NF5880</t>
  </si>
  <si>
    <t>NF2763</t>
  </si>
  <si>
    <t>NF3303</t>
  </si>
  <si>
    <t>NF3966</t>
  </si>
  <si>
    <t>NF6107</t>
  </si>
  <si>
    <t>NF4832</t>
  </si>
  <si>
    <t>NF5012</t>
  </si>
  <si>
    <t>NF7669</t>
  </si>
  <si>
    <t>NF7663</t>
  </si>
  <si>
    <t>NF4063</t>
  </si>
  <si>
    <t>NF4290</t>
  </si>
  <si>
    <t>NF7319</t>
  </si>
  <si>
    <t>NF7020</t>
  </si>
  <si>
    <t>NF7221</t>
  </si>
  <si>
    <t>NF5004</t>
  </si>
  <si>
    <t>NF8690</t>
  </si>
  <si>
    <t>NF3424</t>
  </si>
  <si>
    <t>NF5808</t>
  </si>
  <si>
    <t>NF2852</t>
  </si>
  <si>
    <t>NF2347</t>
  </si>
  <si>
    <t>NF7848</t>
  </si>
  <si>
    <t>NF4449</t>
  </si>
  <si>
    <t>NF7540</t>
  </si>
  <si>
    <t>NF7741</t>
  </si>
  <si>
    <t>NF6190</t>
  </si>
  <si>
    <t>NF4129</t>
  </si>
  <si>
    <t>NF6811</t>
  </si>
  <si>
    <t>NF1550</t>
  </si>
  <si>
    <t>NF7213</t>
  </si>
  <si>
    <t>NF8396</t>
  </si>
  <si>
    <t>NF2432</t>
  </si>
  <si>
    <t>NF4722</t>
  </si>
  <si>
    <t>NF8944</t>
  </si>
  <si>
    <t>NF2816</t>
  </si>
  <si>
    <t>NF6358</t>
  </si>
  <si>
    <t>NF8459</t>
  </si>
  <si>
    <t>NF5737</t>
  </si>
  <si>
    <t>NF8895</t>
  </si>
  <si>
    <t>NF2196</t>
  </si>
  <si>
    <t>NF1631</t>
  </si>
  <si>
    <t>NF9340</t>
  </si>
  <si>
    <t>NF6851</t>
  </si>
  <si>
    <t>NF3336</t>
  </si>
  <si>
    <t>NF7526</t>
  </si>
  <si>
    <t>NF3023</t>
  </si>
  <si>
    <t>NF7934</t>
  </si>
  <si>
    <t>NF7720</t>
  </si>
  <si>
    <t>NF2719</t>
  </si>
  <si>
    <t>NF3036</t>
  </si>
  <si>
    <t>NF4604</t>
  </si>
  <si>
    <t>NF2493</t>
  </si>
  <si>
    <t>NF5788</t>
  </si>
  <si>
    <t>NF9580</t>
  </si>
  <si>
    <t>NF4061</t>
  </si>
  <si>
    <t>NF6503</t>
  </si>
  <si>
    <t>NF6701</t>
  </si>
  <si>
    <t>NF8891</t>
  </si>
  <si>
    <t>NF2640</t>
  </si>
  <si>
    <t>NF8852</t>
  </si>
  <si>
    <t>NF7869</t>
  </si>
  <si>
    <t>NF4994</t>
  </si>
  <si>
    <t>NF5720</t>
  </si>
  <si>
    <t>NF6393</t>
  </si>
  <si>
    <t>NF9057</t>
  </si>
  <si>
    <t>NF7365</t>
  </si>
  <si>
    <t>NF4559</t>
  </si>
  <si>
    <t>NF7119</t>
  </si>
  <si>
    <t>NF2814</t>
  </si>
  <si>
    <t>NF5963</t>
  </si>
  <si>
    <t>NF3293</t>
  </si>
  <si>
    <t>NF8254</t>
  </si>
  <si>
    <t>NF4303</t>
  </si>
  <si>
    <t>NF2605</t>
  </si>
  <si>
    <t>NF8043</t>
  </si>
  <si>
    <t>NF6697</t>
  </si>
  <si>
    <t>NF5208</t>
  </si>
  <si>
    <t>NF2907</t>
  </si>
  <si>
    <t>NF9381</t>
  </si>
  <si>
    <t>NF3247</t>
  </si>
  <si>
    <t>NF4377</t>
  </si>
  <si>
    <t>NF2988</t>
  </si>
  <si>
    <t>NF4912</t>
  </si>
  <si>
    <t>NF7104</t>
  </si>
  <si>
    <t>NF6700</t>
  </si>
  <si>
    <t>NF7947</t>
  </si>
  <si>
    <t>NF3255</t>
  </si>
  <si>
    <t>NF7106</t>
  </si>
  <si>
    <t>NF1835</t>
  </si>
  <si>
    <t>NF7322</t>
  </si>
  <si>
    <t>NF3899</t>
  </si>
  <si>
    <t>NF5496</t>
  </si>
  <si>
    <t>NF4824</t>
  </si>
  <si>
    <t>NF2022</t>
  </si>
  <si>
    <t>NF8075</t>
  </si>
  <si>
    <t>NF1137</t>
  </si>
  <si>
    <t>NF3353</t>
  </si>
  <si>
    <t>NF5074</t>
  </si>
  <si>
    <t>NF1725</t>
  </si>
  <si>
    <t>NF5560</t>
  </si>
  <si>
    <t>NF2674</t>
  </si>
  <si>
    <t>NF2175</t>
  </si>
  <si>
    <t>NF3338</t>
  </si>
  <si>
    <t>NF7689</t>
  </si>
  <si>
    <t>NF5938</t>
  </si>
  <si>
    <t>NF9391</t>
  </si>
  <si>
    <t>NF6298</t>
  </si>
  <si>
    <t>NF7941</t>
  </si>
  <si>
    <t>NF3604</t>
  </si>
  <si>
    <t>NF4605</t>
  </si>
  <si>
    <t>NF1759</t>
  </si>
  <si>
    <t>NF2800</t>
  </si>
  <si>
    <t>NF7248</t>
  </si>
  <si>
    <t>NF5280</t>
  </si>
  <si>
    <t>NF2968</t>
  </si>
  <si>
    <t>NF4862</t>
  </si>
  <si>
    <t>NF6224</t>
  </si>
  <si>
    <t>NF6974</t>
  </si>
  <si>
    <t>NF3171</t>
  </si>
  <si>
    <t>NF9089</t>
  </si>
  <si>
    <t>NF9607</t>
  </si>
  <si>
    <t>NF6643</t>
  </si>
  <si>
    <t>NF3939</t>
  </si>
  <si>
    <t>NF3599</t>
  </si>
  <si>
    <t>NF9914</t>
  </si>
  <si>
    <t>NF5492</t>
  </si>
  <si>
    <t>NF7516</t>
  </si>
  <si>
    <t>NF8652</t>
  </si>
  <si>
    <t>NF4809</t>
  </si>
  <si>
    <t>NF5491</t>
  </si>
  <si>
    <t>NF7862</t>
  </si>
  <si>
    <t>NF3137</t>
  </si>
  <si>
    <t>NF2705</t>
  </si>
  <si>
    <t>NF9537</t>
  </si>
  <si>
    <t>NF1700</t>
  </si>
  <si>
    <t>NF9052</t>
  </si>
  <si>
    <t>NF9827</t>
  </si>
  <si>
    <t>NF4056</t>
  </si>
  <si>
    <t>NF4381</t>
  </si>
  <si>
    <t>NF5374</t>
  </si>
  <si>
    <t>NF4782</t>
  </si>
  <si>
    <t>NF9770</t>
  </si>
  <si>
    <t>NF3186</t>
  </si>
  <si>
    <t>NF7423</t>
  </si>
  <si>
    <t>NF3114</t>
  </si>
  <si>
    <t>NF1359</t>
  </si>
  <si>
    <t>NF5107</t>
  </si>
  <si>
    <t>NF4367</t>
  </si>
  <si>
    <t>NF8386</t>
  </si>
  <si>
    <t>NF5922</t>
  </si>
  <si>
    <t>NF9970</t>
  </si>
  <si>
    <t>NF1938</t>
  </si>
  <si>
    <t>NF7772</t>
  </si>
  <si>
    <t>NF9932</t>
  </si>
  <si>
    <t>NF2970</t>
  </si>
  <si>
    <t>NF4423</t>
  </si>
  <si>
    <t>NF9682</t>
  </si>
  <si>
    <t>NF7840</t>
  </si>
  <si>
    <t>NF4946</t>
  </si>
  <si>
    <t>NF6806</t>
  </si>
  <si>
    <t>NF3882</t>
  </si>
  <si>
    <t>NF1850</t>
  </si>
  <si>
    <t>NF7979</t>
  </si>
  <si>
    <t>NF1547</t>
  </si>
  <si>
    <t>NF2309</t>
  </si>
  <si>
    <t>NF5791</t>
  </si>
  <si>
    <t>NF2982</t>
  </si>
  <si>
    <t>NF1796</t>
  </si>
  <si>
    <t>NF2396</t>
  </si>
  <si>
    <t>NF8281</t>
  </si>
  <si>
    <t>NF3155</t>
  </si>
  <si>
    <t>NF4849</t>
  </si>
  <si>
    <t>NF4647</t>
  </si>
  <si>
    <t>NF9056</t>
  </si>
  <si>
    <t>NF4097</t>
  </si>
  <si>
    <t>NF9792</t>
  </si>
  <si>
    <t>NF1943</t>
  </si>
  <si>
    <t>NF5598</t>
  </si>
  <si>
    <t>NF8881</t>
  </si>
  <si>
    <t>NF3500</t>
  </si>
  <si>
    <t>NF3489</t>
  </si>
  <si>
    <t>NF8682</t>
  </si>
  <si>
    <t>NF8525</t>
  </si>
  <si>
    <t>NF2006</t>
  </si>
  <si>
    <t>NF7648</t>
  </si>
  <si>
    <t>NF6770</t>
  </si>
  <si>
    <t>NF2352</t>
  </si>
  <si>
    <t>NF4686</t>
  </si>
  <si>
    <t>NF9108</t>
  </si>
  <si>
    <t>NF1934</t>
  </si>
  <si>
    <t>NF5748</t>
  </si>
  <si>
    <t>NF3443</t>
  </si>
  <si>
    <t>NF4433</t>
  </si>
  <si>
    <t>NF7700</t>
  </si>
  <si>
    <t>NF8475</t>
  </si>
  <si>
    <t>NF3694</t>
  </si>
  <si>
    <t>NF5571</t>
  </si>
  <si>
    <t>NF7836</t>
  </si>
  <si>
    <t>NF7705</t>
  </si>
  <si>
    <t>NF1629</t>
  </si>
  <si>
    <t>NF4027</t>
  </si>
  <si>
    <t>NF7582</t>
  </si>
  <si>
    <t>NF7868</t>
  </si>
  <si>
    <t>NF6154</t>
  </si>
  <si>
    <t>NF5531</t>
  </si>
  <si>
    <t>NF9744</t>
  </si>
  <si>
    <t>NF1516</t>
  </si>
  <si>
    <t>NF2007</t>
  </si>
  <si>
    <t>NF9904</t>
  </si>
  <si>
    <t>NF8631</t>
  </si>
  <si>
    <t>NF5098</t>
  </si>
  <si>
    <t>NF8169</t>
  </si>
  <si>
    <t>NF4469</t>
  </si>
  <si>
    <t>NF6729</t>
  </si>
  <si>
    <t>NF3586</t>
  </si>
  <si>
    <t>NF9837</t>
  </si>
  <si>
    <t>NF6344</t>
  </si>
  <si>
    <t>NF3701</t>
  </si>
  <si>
    <t>NF4400</t>
  </si>
  <si>
    <t>NF5356</t>
  </si>
  <si>
    <t>NF1847</t>
  </si>
  <si>
    <t>NF7011</t>
  </si>
  <si>
    <t>NF7746</t>
  </si>
  <si>
    <t>NF1507</t>
  </si>
  <si>
    <t>NF5445</t>
  </si>
  <si>
    <t>NF7559</t>
  </si>
  <si>
    <t>NF9357</t>
  </si>
  <si>
    <t>NF3898</t>
  </si>
  <si>
    <t>NF7275</t>
  </si>
  <si>
    <t>NF9591</t>
  </si>
  <si>
    <t>NF3104</t>
  </si>
  <si>
    <t>NF3440</t>
  </si>
  <si>
    <t>NF9195</t>
  </si>
  <si>
    <t>NF1821</t>
  </si>
  <si>
    <t>NF5625</t>
  </si>
  <si>
    <t>NF7471</t>
  </si>
  <si>
    <t>NF9225</t>
  </si>
  <si>
    <t>NF3883</t>
  </si>
  <si>
    <t>NF9408</t>
  </si>
  <si>
    <t>NF1517</t>
  </si>
  <si>
    <t>NF8626</t>
  </si>
  <si>
    <t>NF4936</t>
  </si>
  <si>
    <t>NF7062</t>
  </si>
  <si>
    <t>NF3172</t>
  </si>
  <si>
    <t>NF5821</t>
  </si>
  <si>
    <t>NF8137</t>
  </si>
  <si>
    <t>NF8083</t>
  </si>
  <si>
    <t>NF9597</t>
  </si>
  <si>
    <t>NF2065</t>
  </si>
  <si>
    <t>NF3192</t>
  </si>
  <si>
    <t>NF1977</t>
  </si>
  <si>
    <t>NF3208</t>
  </si>
  <si>
    <t>NF9545</t>
  </si>
  <si>
    <t>NF3100</t>
  </si>
  <si>
    <t>NF1179</t>
  </si>
  <si>
    <t>NF3829</t>
  </si>
  <si>
    <t>NF6865</t>
  </si>
  <si>
    <t>NF9617</t>
  </si>
  <si>
    <t>NF5659</t>
  </si>
  <si>
    <t>NF6102</t>
  </si>
  <si>
    <t>NF8162</t>
  </si>
  <si>
    <t>NF4573</t>
  </si>
  <si>
    <t>NF8503</t>
  </si>
  <si>
    <t>NF3380</t>
  </si>
  <si>
    <t>NF6566</t>
  </si>
  <si>
    <t>NF5838</t>
  </si>
  <si>
    <t>NF1174</t>
  </si>
  <si>
    <t>NF2942</t>
  </si>
  <si>
    <t>NF8563</t>
  </si>
  <si>
    <t>NF8237</t>
  </si>
  <si>
    <t>NF4859</t>
  </si>
  <si>
    <t>NF1529</t>
  </si>
  <si>
    <t>NF6931</t>
  </si>
  <si>
    <t>NF9620</t>
  </si>
  <si>
    <t>NF4547</t>
  </si>
  <si>
    <t>NF6004</t>
  </si>
  <si>
    <t>NF3415</t>
  </si>
  <si>
    <t>NF1603</t>
  </si>
  <si>
    <t>NF8784</t>
  </si>
  <si>
    <t>NF1826</t>
  </si>
  <si>
    <t>NF7390</t>
  </si>
  <si>
    <t>NF7009</t>
  </si>
  <si>
    <t>NF7629</t>
  </si>
  <si>
    <t>NF2748</t>
  </si>
  <si>
    <t>NF5961</t>
  </si>
  <si>
    <t>NF7680</t>
  </si>
  <si>
    <t>NF9629</t>
  </si>
  <si>
    <t>NF5978</t>
  </si>
  <si>
    <t>NF5651</t>
  </si>
  <si>
    <t>NF5401</t>
  </si>
  <si>
    <t>NF9115</t>
  </si>
  <si>
    <t>NF4115</t>
  </si>
  <si>
    <t>NF5683</t>
  </si>
  <si>
    <t>NF7027</t>
  </si>
  <si>
    <t>NF7168</t>
  </si>
  <si>
    <t>NF4972</t>
  </si>
  <si>
    <t>NF7283</t>
  </si>
  <si>
    <t>NF6320</t>
  </si>
  <si>
    <t>NF7850</t>
  </si>
  <si>
    <t>NF2420</t>
  </si>
  <si>
    <t>NF6764</t>
  </si>
  <si>
    <t>NF6382</t>
  </si>
  <si>
    <t>NF8079</t>
  </si>
  <si>
    <t>NF2434</t>
  </si>
  <si>
    <t>NF3230</t>
  </si>
  <si>
    <t>NF8847</t>
  </si>
  <si>
    <t>NF8053</t>
  </si>
  <si>
    <t>NF2454</t>
  </si>
  <si>
    <t>NF8252</t>
  </si>
  <si>
    <t>NF6573</t>
  </si>
  <si>
    <t>NF8780</t>
  </si>
  <si>
    <t>NF6166</t>
  </si>
  <si>
    <t>NF8437</t>
  </si>
  <si>
    <t>NF6635</t>
  </si>
  <si>
    <t>NF8734</t>
  </si>
  <si>
    <t>NF4208</t>
  </si>
  <si>
    <t>NF4923</t>
  </si>
  <si>
    <t>NF6782</t>
  </si>
  <si>
    <t>NF6280</t>
  </si>
  <si>
    <t>NF7827</t>
  </si>
  <si>
    <t>NF5357</t>
  </si>
  <si>
    <t>NF8188</t>
  </si>
  <si>
    <t>NF4640</t>
  </si>
  <si>
    <t>NF2293</t>
  </si>
  <si>
    <t>NF2933</t>
  </si>
  <si>
    <t>NF4384</t>
  </si>
  <si>
    <t>NF8316</t>
  </si>
  <si>
    <t>NF1506</t>
  </si>
  <si>
    <t>NF4913</t>
  </si>
  <si>
    <t>NF8526</t>
  </si>
  <si>
    <t>NF9873</t>
  </si>
  <si>
    <t>NF9870</t>
  </si>
  <si>
    <t>NF5563</t>
  </si>
  <si>
    <t>NF5510</t>
  </si>
  <si>
    <t>NF1440</t>
  </si>
  <si>
    <t>NF2709</t>
  </si>
  <si>
    <t>NF9886</t>
  </si>
  <si>
    <t>NF6993</t>
  </si>
  <si>
    <t>NF9126</t>
  </si>
  <si>
    <t>NF3531</t>
  </si>
  <si>
    <t>NF6599</t>
  </si>
  <si>
    <t>NF9323</t>
  </si>
  <si>
    <t>NF3529</t>
  </si>
  <si>
    <t>NF5824</t>
  </si>
  <si>
    <t>NF3860</t>
  </si>
  <si>
    <t>NF7260</t>
  </si>
  <si>
    <t>NF2238</t>
  </si>
  <si>
    <t>NF7342</t>
  </si>
  <si>
    <t>NF8517</t>
  </si>
  <si>
    <t>NF9366</t>
  </si>
  <si>
    <t>NF4973</t>
  </si>
  <si>
    <t>NF1111</t>
  </si>
  <si>
    <t>NF8344</t>
  </si>
  <si>
    <t>NF8750</t>
  </si>
  <si>
    <t>NF7616</t>
  </si>
  <si>
    <t>NF3536</t>
  </si>
  <si>
    <t>NF9376</t>
  </si>
  <si>
    <t>NF1222</t>
  </si>
  <si>
    <t>NF3914</t>
  </si>
  <si>
    <t>NF7447</t>
  </si>
  <si>
    <t>NF5088</t>
  </si>
  <si>
    <t>NF7858</t>
  </si>
  <si>
    <t>NF7692</t>
  </si>
  <si>
    <t>NF6262</t>
  </si>
  <si>
    <t>NF9573</t>
  </si>
  <si>
    <t>NF8087</t>
  </si>
  <si>
    <t>NF5909</t>
  </si>
  <si>
    <t>NF4172</t>
  </si>
  <si>
    <t>NF8957</t>
  </si>
  <si>
    <t>NF2981</t>
  </si>
  <si>
    <t>NF5104</t>
  </si>
  <si>
    <t>NF3942</t>
  </si>
  <si>
    <t>NF6376</t>
  </si>
  <si>
    <t>NF7518</t>
  </si>
  <si>
    <t>NF5359</t>
  </si>
  <si>
    <t>NF5153</t>
  </si>
  <si>
    <t>NF3127</t>
  </si>
  <si>
    <t>NF7641</t>
  </si>
  <si>
    <t>NF2758</t>
  </si>
  <si>
    <t>NF9279</t>
  </si>
  <si>
    <t>NF2386</t>
  </si>
  <si>
    <t>NF6751</t>
  </si>
  <si>
    <t>NF9460</t>
  </si>
  <si>
    <t>NF5556</t>
  </si>
  <si>
    <t>NF4918</t>
  </si>
  <si>
    <t>NF1763</t>
  </si>
  <si>
    <t>NF2024</t>
  </si>
  <si>
    <t>NF6383</t>
  </si>
  <si>
    <t>NF3919</t>
  </si>
  <si>
    <t>NF1390</t>
  </si>
  <si>
    <t>NF2500</t>
  </si>
  <si>
    <t>NF2427</t>
  </si>
  <si>
    <t>NF4680</t>
  </si>
  <si>
    <t>NF7019</t>
  </si>
  <si>
    <t>NF4961</t>
  </si>
  <si>
    <t>NF4608</t>
  </si>
  <si>
    <t>NF1913</t>
  </si>
  <si>
    <t>NF5844</t>
  </si>
  <si>
    <t>NF7813</t>
  </si>
  <si>
    <t>NF6780</t>
  </si>
  <si>
    <t>NF9599</t>
  </si>
  <si>
    <t>NF8659</t>
  </si>
  <si>
    <t>NF4652</t>
  </si>
  <si>
    <t>NF3068</t>
  </si>
  <si>
    <t>NF7141</t>
  </si>
  <si>
    <t>NF3366</t>
  </si>
  <si>
    <t>NF8853</t>
  </si>
  <si>
    <t>NF7681</t>
  </si>
  <si>
    <t>NF1441</t>
  </si>
  <si>
    <t>NF9964</t>
  </si>
  <si>
    <t>NF9101</t>
  </si>
  <si>
    <t>NF3185</t>
  </si>
  <si>
    <t>NF2836</t>
  </si>
  <si>
    <t>NF7779</t>
  </si>
  <si>
    <t>NF5919</t>
  </si>
  <si>
    <t>NF1620</t>
  </si>
  <si>
    <t>NF3801</t>
  </si>
  <si>
    <t>NF8086</t>
  </si>
  <si>
    <t>NF4964</t>
  </si>
  <si>
    <t>NF6112</t>
  </si>
  <si>
    <t>NF2333</t>
  </si>
  <si>
    <t>NF7121</t>
  </si>
  <si>
    <t>NF8208</t>
  </si>
  <si>
    <t>NF1320</t>
  </si>
  <si>
    <t>NF9162</t>
  </si>
  <si>
    <t>NF1497</t>
  </si>
  <si>
    <t>NF8398</t>
  </si>
  <si>
    <t>NF1274</t>
  </si>
  <si>
    <t>NF1599</t>
  </si>
  <si>
    <t>NF6880</t>
  </si>
  <si>
    <t>NF3246</t>
  </si>
  <si>
    <t>NF5900</t>
  </si>
  <si>
    <t>NF2566</t>
  </si>
  <si>
    <t>NF1823</t>
  </si>
  <si>
    <t>NF9109</t>
  </si>
  <si>
    <t>NF4812</t>
  </si>
  <si>
    <t>NF9082</t>
  </si>
  <si>
    <t>NF3611</t>
  </si>
  <si>
    <t>NF4931</t>
  </si>
  <si>
    <t>FLUXO DE CAIXA - REGIME DE CAIXA (Realizado)</t>
  </si>
  <si>
    <t>ESPECIFICAÇÃO</t>
  </si>
  <si>
    <t>ENTRADAS</t>
  </si>
  <si>
    <t>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</si>
  <si>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</si>
  <si>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</si>
  <si>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</si>
  <si>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</si>
  <si>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</si>
  <si>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</si>
  <si>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</si>
  <si>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</si>
  <si>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</si>
  <si>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</si>
  <si>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</si>
  <si>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</si>
  <si>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</si>
  <si>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INICIAL</t>
  </si>
  <si>
    <t>FLUXO DE CAIXA - REGIME DE COMPETÊNCIA (Contábil)</t>
  </si>
  <si>
    <t>RESULTADO MENSAL - REGIME DE COMPETÊNCIA</t>
  </si>
  <si>
    <t>TOTAL DE ENTRADAS</t>
  </si>
  <si>
    <t>TOTAL DE SAÍDAS</t>
  </si>
  <si>
    <t>LUCRO</t>
  </si>
  <si>
    <t>PREJUÍZO</t>
  </si>
  <si>
    <t>ACUMULADO</t>
  </si>
  <si>
    <t>Mês Caixa</t>
  </si>
  <si>
    <t>Ano Caixa</t>
  </si>
  <si>
    <t>Mês Competência</t>
  </si>
  <si>
    <t>Ano Competência</t>
  </si>
  <si>
    <t>(Tudo)</t>
  </si>
  <si>
    <t>Rótulos de Linha</t>
  </si>
  <si>
    <t>Total Geral</t>
  </si>
  <si>
    <t>Rótulos de Coluna</t>
  </si>
  <si>
    <t>Soma de Valor</t>
  </si>
  <si>
    <t>Detalhamento de Despesa</t>
  </si>
  <si>
    <t>Ano Previsto</t>
  </si>
  <si>
    <t>Mês Previsto</t>
  </si>
  <si>
    <t>0 Total</t>
  </si>
  <si>
    <t>Conta Vencida</t>
  </si>
  <si>
    <t>Vencida</t>
  </si>
  <si>
    <t>Vencida Total</t>
  </si>
  <si>
    <t>Saldo de Caixa</t>
  </si>
  <si>
    <t>Perfil das Vendas</t>
  </si>
  <si>
    <t>Contas a Pagar e a Receber Mensal</t>
  </si>
  <si>
    <t>Atraso médio das contas</t>
  </si>
  <si>
    <t>A Receber</t>
  </si>
  <si>
    <t>Dias</t>
  </si>
  <si>
    <t>A Pagar</t>
  </si>
  <si>
    <t>Evolução de Vendas - Conta Nível 2</t>
  </si>
  <si>
    <t>Resultado Acumulado</t>
  </si>
  <si>
    <t>Total</t>
  </si>
  <si>
    <t>Despesa Mensal - Conta Nível 2</t>
  </si>
  <si>
    <t>Dashboard Financeiro - Posição Anual</t>
  </si>
  <si>
    <t>DASHBOARD ANUAL</t>
  </si>
  <si>
    <t>Minigráficos de contas a Pagar e a Receber</t>
  </si>
  <si>
    <t>Evolução das vendas</t>
  </si>
  <si>
    <t>Ano:</t>
  </si>
  <si>
    <t>ANO:</t>
  </si>
  <si>
    <t>Mês</t>
  </si>
  <si>
    <t>Pagar Mensal</t>
  </si>
  <si>
    <t>Receber Mensal</t>
  </si>
  <si>
    <t>Gráfico</t>
  </si>
  <si>
    <t>Saldo do Caixa</t>
  </si>
  <si>
    <t>Entradas</t>
  </si>
  <si>
    <t>Saídas</t>
  </si>
  <si>
    <t>Saldo</t>
  </si>
  <si>
    <t>Contas a pagar total</t>
  </si>
  <si>
    <t>Contas a receber total</t>
  </si>
  <si>
    <t xml:space="preserve">Perfil das Vendas </t>
  </si>
  <si>
    <t>Ano</t>
  </si>
  <si>
    <t>À Vista</t>
  </si>
  <si>
    <t>A Prazo</t>
  </si>
  <si>
    <t>Atraso médio nas contas a receber</t>
  </si>
  <si>
    <t>Atraso médio nas contas a pagar</t>
  </si>
  <si>
    <t>Qtde.</t>
  </si>
  <si>
    <t>Média</t>
  </si>
  <si>
    <t>Resultado no Período</t>
  </si>
  <si>
    <t>Despesa Mensal</t>
  </si>
  <si>
    <t>Resultado</t>
  </si>
  <si>
    <t>Saldo Inícial</t>
  </si>
  <si>
    <t xml:space="preserve"> J  F  M  A  M  J  J  A  S  O  N  D </t>
  </si>
  <si>
    <t>Venda à Vista</t>
  </si>
  <si>
    <t>Dias de Atraso</t>
  </si>
  <si>
    <t>ANO &gt;&gt;&gt;</t>
  </si>
  <si>
    <t>FLUXO DE CAIXA EMPRESARIAL</t>
  </si>
  <si>
    <t>Desenvolvido por Vinícius Assumpção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</si>
</sst>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&quot;R$&quot;\ #,##0"/>
    <numFmt numFmtId="166" formatCode="&quot;R$&quot;\ #,##0.00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rgb="FFFFFF66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6"/>
      <color rgb="FFFFFF6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0.5"/>
      <color theme="2" tint="-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14"/>
      <color theme="2" tint="-0.499984740745262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theme="9" tint="-0.249977111117893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8"/>
      <color theme="9" tint="-0.249977111117893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sz val="20"/>
      <color theme="8" tint="-0.499984740745262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rgb="FF548235"/>
      <name val="Calibri"/>
      <family val="2"/>
    </font>
    <font>
      <sz val="11"/>
      <color rgb="FF000000"/>
      <name val="Calibri"/>
      <family val="2"/>
    </font>
    <font>
      <sz val="14"/>
      <color theme="2" tint="-0.74999237037263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A80A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6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/>
    <xf numFmtId="0" fontId="4" fillId="0" borderId="0" xfId="0" applyFont="1"/>
    <xf numFmtId="0" fontId="0" fillId="4" borderId="1" xfId="0" applyFill="1" applyBorder="1"/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6" xfId="0" applyFill="1" applyBorder="1"/>
    <xf numFmtId="0" fontId="0" fillId="5" borderId="0" xfId="0" applyFill="1"/>
    <xf numFmtId="0" fontId="0" fillId="4" borderId="11" xfId="0" applyFill="1" applyBorder="1"/>
    <xf numFmtId="0" fontId="0" fillId="4" borderId="12" xfId="0" applyFill="1" applyBorder="1"/>
    <xf numFmtId="14" fontId="2" fillId="2" borderId="0" xfId="0" applyNumberFormat="1" applyFont="1" applyFill="1" applyAlignment="1">
      <alignment horizontal="left" vertical="center"/>
    </xf>
    <xf numFmtId="14" fontId="0" fillId="2" borderId="0" xfId="0" applyNumberFormat="1" applyFill="1"/>
    <xf numFmtId="14" fontId="0" fillId="3" borderId="0" xfId="0" applyNumberFormat="1" applyFill="1"/>
    <xf numFmtId="14" fontId="0" fillId="0" borderId="0" xfId="0" applyNumberFormat="1"/>
    <xf numFmtId="44" fontId="3" fillId="2" borderId="0" xfId="0" applyNumberFormat="1" applyFont="1" applyFill="1" applyAlignment="1">
      <alignment horizontal="right" vertical="center"/>
    </xf>
    <xf numFmtId="44" fontId="0" fillId="3" borderId="0" xfId="0" applyNumberFormat="1" applyFill="1"/>
    <xf numFmtId="44" fontId="0" fillId="0" borderId="0" xfId="0" applyNumberFormat="1"/>
    <xf numFmtId="14" fontId="0" fillId="0" borderId="2" xfId="0" applyNumberFormat="1" applyBorder="1"/>
    <xf numFmtId="14" fontId="0" fillId="0" borderId="1" xfId="0" applyNumberFormat="1" applyBorder="1"/>
    <xf numFmtId="44" fontId="0" fillId="0" borderId="3" xfId="0" applyNumberFormat="1" applyBorder="1"/>
    <xf numFmtId="14" fontId="0" fillId="4" borderId="11" xfId="0" applyNumberFormat="1" applyFill="1" applyBorder="1" applyAlignment="1">
      <alignment horizontal="left" vertical="top" wrapText="1"/>
    </xf>
    <xf numFmtId="14" fontId="0" fillId="4" borderId="10" xfId="0" applyNumberFormat="1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44" fontId="0" fillId="4" borderId="12" xfId="0" applyNumberFormat="1" applyFill="1" applyBorder="1" applyAlignment="1">
      <alignment horizontal="left" vertical="top" wrapText="1"/>
    </xf>
    <xf numFmtId="14" fontId="1" fillId="4" borderId="10" xfId="0" applyNumberFormat="1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14" fontId="1" fillId="4" borderId="11" xfId="0" applyNumberFormat="1" applyFont="1" applyFill="1" applyBorder="1" applyAlignment="1">
      <alignment horizontal="left" vertical="top" wrapText="1"/>
    </xf>
    <xf numFmtId="44" fontId="1" fillId="4" borderId="12" xfId="0" applyNumberFormat="1" applyFont="1" applyFill="1" applyBorder="1" applyAlignment="1">
      <alignment horizontal="left" vertical="top" wrapText="1"/>
    </xf>
    <xf numFmtId="0" fontId="0" fillId="5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4" xfId="0" applyNumberFormat="1" applyBorder="1"/>
    <xf numFmtId="164" fontId="0" fillId="0" borderId="6" xfId="0" applyNumberFormat="1" applyBorder="1"/>
    <xf numFmtId="164" fontId="0" fillId="0" borderId="11" xfId="0" applyNumberFormat="1" applyBorder="1"/>
    <xf numFmtId="0" fontId="0" fillId="0" borderId="13" xfId="0" applyBorder="1"/>
    <xf numFmtId="0" fontId="0" fillId="3" borderId="5" xfId="0" applyFill="1" applyBorder="1"/>
    <xf numFmtId="0" fontId="0" fillId="3" borderId="12" xfId="0" applyFill="1" applyBorder="1"/>
    <xf numFmtId="0" fontId="0" fillId="0" borderId="12" xfId="0" applyBorder="1"/>
    <xf numFmtId="164" fontId="0" fillId="0" borderId="8" xfId="0" applyNumberFormat="1" applyBorder="1"/>
    <xf numFmtId="164" fontId="0" fillId="0" borderId="4" xfId="0" applyNumberFormat="1" applyBorder="1"/>
    <xf numFmtId="164" fontId="12" fillId="3" borderId="8" xfId="0" applyNumberFormat="1" applyFont="1" applyFill="1" applyBorder="1"/>
    <xf numFmtId="164" fontId="12" fillId="3" borderId="6" xfId="0" applyNumberFormat="1" applyFont="1" applyFill="1" applyBorder="1"/>
    <xf numFmtId="164" fontId="12" fillId="3" borderId="4" xfId="0" applyNumberFormat="1" applyFont="1" applyFill="1" applyBorder="1"/>
    <xf numFmtId="164" fontId="12" fillId="3" borderId="11" xfId="0" applyNumberFormat="1" applyFont="1" applyFill="1" applyBorder="1"/>
    <xf numFmtId="0" fontId="0" fillId="0" borderId="6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3" xfId="0" pivotButton="1" applyBorder="1"/>
    <xf numFmtId="0" fontId="0" fillId="0" borderId="7" xfId="0" pivotButton="1" applyBorder="1"/>
    <xf numFmtId="0" fontId="0" fillId="0" borderId="3" xfId="0" applyBorder="1" applyAlignment="1">
      <alignment horizontal="left"/>
    </xf>
    <xf numFmtId="44" fontId="0" fillId="0" borderId="7" xfId="0" applyNumberFormat="1" applyBorder="1"/>
    <xf numFmtId="44" fontId="0" fillId="0" borderId="2" xfId="0" applyNumberFormat="1" applyBorder="1"/>
    <xf numFmtId="0" fontId="0" fillId="0" borderId="3" xfId="0" applyBorder="1" applyAlignment="1">
      <alignment horizontal="left" indent="1"/>
    </xf>
    <xf numFmtId="1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4" xfId="0" applyBorder="1" applyAlignment="1">
      <alignment vertical="center"/>
    </xf>
    <xf numFmtId="166" fontId="26" fillId="0" borderId="13" xfId="0" applyNumberFormat="1" applyFont="1" applyBorder="1" applyAlignment="1">
      <alignment vertical="center"/>
    </xf>
    <xf numFmtId="166" fontId="26" fillId="0" borderId="12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16" fillId="0" borderId="8" xfId="0" applyFont="1" applyBorder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8" fillId="0" borderId="14" xfId="0" applyFont="1" applyBorder="1" applyAlignment="1">
      <alignment vertical="center" wrapText="1"/>
    </xf>
    <xf numFmtId="6" fontId="18" fillId="0" borderId="14" xfId="0" applyNumberFormat="1" applyFont="1" applyBorder="1" applyAlignment="1">
      <alignment horizontal="center" vertical="center"/>
    </xf>
    <xf numFmtId="6" fontId="20" fillId="0" borderId="14" xfId="0" applyNumberFormat="1" applyFont="1" applyBorder="1" applyAlignment="1">
      <alignment vertical="center"/>
    </xf>
    <xf numFmtId="6" fontId="20" fillId="0" borderId="11" xfId="0" applyNumberFormat="1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3" fontId="23" fillId="0" borderId="13" xfId="0" applyNumberFormat="1" applyFont="1" applyBorder="1" applyAlignment="1">
      <alignment vertical="center"/>
    </xf>
    <xf numFmtId="3" fontId="24" fillId="0" borderId="14" xfId="0" applyNumberFormat="1" applyFont="1" applyBorder="1" applyAlignment="1">
      <alignment vertical="center"/>
    </xf>
    <xf numFmtId="3" fontId="19" fillId="0" borderId="13" xfId="0" applyNumberFormat="1" applyFont="1" applyBorder="1" applyAlignment="1">
      <alignment horizontal="center" vertical="center"/>
    </xf>
    <xf numFmtId="3" fontId="20" fillId="0" borderId="14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6" fontId="22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6" fillId="3" borderId="15" xfId="0" applyFont="1" applyFill="1" applyBorder="1" applyAlignment="1" applyProtection="1">
      <alignment horizontal="center" vertical="center"/>
      <protection locked="0"/>
    </xf>
    <xf numFmtId="165" fontId="25" fillId="0" borderId="15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10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9" borderId="0" xfId="0" applyFont="1" applyFill="1" applyAlignment="1">
      <alignment vertical="center"/>
    </xf>
    <xf numFmtId="0" fontId="29" fillId="11" borderId="0" xfId="0" applyFont="1" applyFill="1" applyAlignment="1">
      <alignment vertical="center"/>
    </xf>
    <xf numFmtId="0" fontId="29" fillId="0" borderId="16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 wrapText="1"/>
    </xf>
    <xf numFmtId="0" fontId="29" fillId="11" borderId="16" xfId="0" applyFont="1" applyFill="1" applyBorder="1" applyAlignment="1">
      <alignment horizontal="left" vertical="center"/>
    </xf>
    <xf numFmtId="0" fontId="29" fillId="0" borderId="17" xfId="0" applyFont="1" applyBorder="1" applyAlignment="1">
      <alignment vertical="center"/>
    </xf>
    <xf numFmtId="43" fontId="29" fillId="9" borderId="17" xfId="1" applyFont="1" applyFill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43" fontId="29" fillId="9" borderId="0" xfId="1" applyFont="1" applyFill="1" applyBorder="1" applyAlignment="1">
      <alignment horizontal="right" vertical="center"/>
    </xf>
    <xf numFmtId="43" fontId="29" fillId="9" borderId="17" xfId="1" applyFont="1" applyFill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43" fontId="29" fillId="9" borderId="18" xfId="1" applyFont="1" applyFill="1" applyBorder="1" applyAlignment="1">
      <alignment vertical="center"/>
    </xf>
    <xf numFmtId="0" fontId="29" fillId="0" borderId="18" xfId="0" applyFont="1" applyBorder="1" applyAlignment="1">
      <alignment horizontal="right" vertical="center"/>
    </xf>
    <xf numFmtId="14" fontId="29" fillId="0" borderId="0" xfId="0" applyNumberFormat="1" applyFont="1" applyAlignment="1">
      <alignment vertical="center"/>
    </xf>
    <xf numFmtId="0" fontId="29" fillId="9" borderId="16" xfId="0" applyFont="1" applyFill="1" applyBorder="1" applyAlignment="1">
      <alignment vertical="center"/>
    </xf>
    <xf numFmtId="43" fontId="29" fillId="9" borderId="16" xfId="1" applyFont="1" applyFill="1" applyBorder="1" applyAlignment="1">
      <alignment horizontal="right" vertical="center"/>
    </xf>
    <xf numFmtId="3" fontId="29" fillId="9" borderId="16" xfId="0" applyNumberFormat="1" applyFont="1" applyFill="1" applyBorder="1" applyAlignment="1">
      <alignment vertical="center"/>
    </xf>
    <xf numFmtId="1" fontId="29" fillId="0" borderId="0" xfId="0" applyNumberFormat="1" applyFont="1" applyAlignment="1">
      <alignment vertical="center"/>
    </xf>
    <xf numFmtId="14" fontId="29" fillId="0" borderId="17" xfId="0" applyNumberFormat="1" applyFont="1" applyBorder="1" applyAlignment="1">
      <alignment horizontal="right" vertical="center"/>
    </xf>
    <xf numFmtId="0" fontId="29" fillId="11" borderId="16" xfId="0" applyFont="1" applyFill="1" applyBorder="1" applyAlignment="1">
      <alignment horizontal="right" vertical="center" wrapText="1"/>
    </xf>
    <xf numFmtId="165" fontId="29" fillId="9" borderId="19" xfId="0" applyNumberFormat="1" applyFont="1" applyFill="1" applyBorder="1" applyAlignment="1">
      <alignment horizontal="right" vertical="center"/>
    </xf>
    <xf numFmtId="6" fontId="32" fillId="9" borderId="19" xfId="0" applyNumberFormat="1" applyFont="1" applyFill="1" applyBorder="1" applyAlignment="1">
      <alignment horizontal="right" vertical="center"/>
    </xf>
    <xf numFmtId="165" fontId="29" fillId="9" borderId="16" xfId="0" applyNumberFormat="1" applyFont="1" applyFill="1" applyBorder="1" applyAlignment="1">
      <alignment vertical="center"/>
    </xf>
    <xf numFmtId="43" fontId="17" fillId="0" borderId="10" xfId="2" applyNumberFormat="1" applyFont="1" applyBorder="1" applyAlignment="1" applyProtection="1">
      <alignment horizontal="center" vertical="center"/>
    </xf>
    <xf numFmtId="43" fontId="19" fillId="0" borderId="10" xfId="2" applyNumberFormat="1" applyFont="1" applyBorder="1" applyAlignment="1" applyProtection="1">
      <alignment horizontal="center" vertical="center"/>
    </xf>
    <xf numFmtId="43" fontId="21" fillId="0" borderId="10" xfId="2" applyNumberFormat="1" applyFont="1" applyBorder="1" applyAlignment="1" applyProtection="1">
      <alignment horizontal="center" vertical="center"/>
    </xf>
    <xf numFmtId="0" fontId="33" fillId="0" borderId="5" xfId="0" applyFont="1" applyBorder="1" applyAlignment="1">
      <alignment vertical="center"/>
    </xf>
    <xf numFmtId="44" fontId="29" fillId="9" borderId="4" xfId="0" applyNumberFormat="1" applyFont="1" applyFill="1" applyBorder="1" applyAlignment="1">
      <alignment vertical="center"/>
    </xf>
    <xf numFmtId="0" fontId="29" fillId="0" borderId="13" xfId="0" applyFont="1" applyBorder="1" applyAlignment="1">
      <alignment vertical="center"/>
    </xf>
    <xf numFmtId="44" fontId="29" fillId="9" borderId="14" xfId="1" applyNumberFormat="1" applyFont="1" applyFill="1" applyBorder="1" applyAlignment="1">
      <alignment vertical="center"/>
    </xf>
    <xf numFmtId="0" fontId="29" fillId="0" borderId="12" xfId="0" applyFont="1" applyBorder="1" applyAlignment="1">
      <alignment vertical="center"/>
    </xf>
    <xf numFmtId="44" fontId="31" fillId="9" borderId="11" xfId="1" applyNumberFormat="1" applyFont="1" applyFill="1" applyBorder="1" applyAlignment="1">
      <alignment vertical="center"/>
    </xf>
    <xf numFmtId="43" fontId="20" fillId="0" borderId="14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9" fillId="9" borderId="19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 wrapText="1"/>
    </xf>
    <xf numFmtId="0" fontId="9" fillId="6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/>
    <xf numFmtId="0" fontId="34" fillId="0" borderId="10" xfId="0" quotePrefix="1" applyFont="1" applyBorder="1" applyAlignment="1">
      <alignment horizontal="center"/>
    </xf>
    <xf numFmtId="0" fontId="0" fillId="3" borderId="0" xfId="0" applyFill="1" applyProtection="1">
      <protection locked="0"/>
    </xf>
    <xf numFmtId="0" fontId="0" fillId="3" borderId="0" xfId="0" applyFill="1" applyAlignment="1">
      <alignment vertical="center"/>
    </xf>
    <xf numFmtId="0" fontId="28" fillId="3" borderId="1" xfId="0" applyFont="1" applyFill="1" applyBorder="1" applyAlignment="1">
      <alignment horizontal="center" vertical="center"/>
    </xf>
    <xf numFmtId="0" fontId="35" fillId="0" borderId="0" xfId="0" applyFont="1"/>
  </cellXfs>
  <cellStyles count="3">
    <cellStyle name="Moeda" xfId="2" builtinId="4"/>
    <cellStyle name="Normal" xfId="0" builtinId="0"/>
    <cellStyle name="Vírgula" xfId="1" builtinId="3"/>
  </cellStyles>
  <dxfs count="102"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rgb="FFFF0000"/>
      </font>
    </dxf>
    <dxf>
      <font>
        <b/>
        <i val="0"/>
        <color rgb="FFFF0000"/>
      </font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horizontal style="thin">
          <color theme="0" tint="-0.34998626667073579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horizontal style="thin">
          <color theme="0" tint="-0.34998626667073579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0" defaultTableStyle="TableStyleMedium2" defaultPivotStyle="PivotStyleLight16"/>
  <colors>
    <mruColors>
      <color rgb="FF222B3A"/>
      <color rgb="FF6A80A7"/>
      <color rgb="FFFF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07/relationships/slicerCache" Target="slicerCaches/slicerCache8.xml"/><Relationship Id="rId3" Type="http://schemas.openxmlformats.org/officeDocument/2006/relationships/worksheet" Target="worksheets/sheet3.xml"/><Relationship Id="rId21" Type="http://schemas.microsoft.com/office/2007/relationships/slicerCache" Target="slicerCaches/slicerCache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4.xml"/><Relationship Id="rId27" Type="http://schemas.microsoft.com/office/2007/relationships/slicerCache" Target="slicerCaches/slicerCache9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513566306924885E-2"/>
          <c:y val="5.1512904344785948E-2"/>
          <c:w val="0.9391529937063855"/>
          <c:h val="0.7813403911864240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222B3A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DashBoardFinanceiroAnualD!$K$5:$K$16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5718</c:v>
                </c:pt>
                <c:pt idx="2">
                  <c:v>4918</c:v>
                </c:pt>
                <c:pt idx="3">
                  <c:v>3446</c:v>
                </c:pt>
                <c:pt idx="4">
                  <c:v>611</c:v>
                </c:pt>
                <c:pt idx="5">
                  <c:v>3224</c:v>
                </c:pt>
                <c:pt idx="6">
                  <c:v>1306</c:v>
                </c:pt>
                <c:pt idx="7">
                  <c:v>0</c:v>
                </c:pt>
                <c:pt idx="8">
                  <c:v>6637</c:v>
                </c:pt>
                <c:pt idx="9">
                  <c:v>0</c:v>
                </c:pt>
                <c:pt idx="10">
                  <c:v>1820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60-4E9A-AEFD-D04F5705E5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89888"/>
        <c:axId val="18714960"/>
      </c:lineChart>
      <c:catAx>
        <c:axId val="51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4960"/>
        <c:crosses val="autoZero"/>
        <c:auto val="1"/>
        <c:lblAlgn val="ctr"/>
        <c:lblOffset val="100"/>
        <c:noMultiLvlLbl val="0"/>
      </c:catAx>
      <c:valAx>
        <c:axId val="1871496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518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18272715910501E-2"/>
          <c:y val="0"/>
          <c:w val="0.64664966879140107"/>
          <c:h val="0.7390285095913766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3C-415F-B987-8A27C775F2B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3C-415F-B987-8A27C775F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DashBoardFinanceiroAnualD!$C$21:$D$21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DashBoardFinanceiroAnualD!$C$22:$D$22</c:f>
              <c:numCache>
                <c:formatCode>_(* #,##0.00_);_(* \(#,##0.00\);_(* "-"??_);_(@_)</c:formatCode>
                <c:ptCount val="2"/>
                <c:pt idx="0">
                  <c:v>2137</c:v>
                </c:pt>
                <c:pt idx="1">
                  <c:v>318437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C-415F-B987-8A27C775F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1D-45B6-AC68-788DE08A2E5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1D-45B6-AC68-788DE08A2E56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DashBoardFinanceiroAnualD!$C$32:$D$32</c:f>
              <c:numCache>
                <c:formatCode>"R$"\ #,##0</c:formatCode>
                <c:ptCount val="2"/>
                <c:pt idx="0">
                  <c:v>320574</c:v>
                </c:pt>
                <c:pt idx="1">
                  <c:v>302150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D-45B6-AC68-788DE08A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5164368"/>
        <c:axId val="18734160"/>
      </c:barChart>
      <c:catAx>
        <c:axId val="516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34160"/>
        <c:crosses val="autoZero"/>
        <c:auto val="1"/>
        <c:lblAlgn val="ctr"/>
        <c:lblOffset val="100"/>
        <c:noMultiLvlLbl val="0"/>
      </c:catAx>
      <c:valAx>
        <c:axId val="1873416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516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DashBoardFinanceiroAnualD!$H$32:$H$43</c:f>
              <c:numCache>
                <c:formatCode>_(* #,##0.00_);_(* \(#,##0.00\);_(* "-"??_);_(@_)</c:formatCode>
                <c:ptCount val="12"/>
                <c:pt idx="0">
                  <c:v>12821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4543</c:v>
                </c:pt>
                <c:pt idx="5">
                  <c:v>3756</c:v>
                </c:pt>
                <c:pt idx="6">
                  <c:v>7688</c:v>
                </c:pt>
                <c:pt idx="7">
                  <c:v>2140</c:v>
                </c:pt>
                <c:pt idx="8">
                  <c:v>4173</c:v>
                </c:pt>
                <c:pt idx="9">
                  <c:v>1260</c:v>
                </c:pt>
                <c:pt idx="10">
                  <c:v>0</c:v>
                </c:pt>
                <c:pt idx="11">
                  <c:v>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B-4E64-9517-3794888A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33125008"/>
        <c:axId val="2019292943"/>
      </c:barChart>
      <c:catAx>
        <c:axId val="3312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9292943"/>
        <c:crosses val="autoZero"/>
        <c:auto val="1"/>
        <c:lblAlgn val="ctr"/>
        <c:lblOffset val="100"/>
        <c:noMultiLvlLbl val="0"/>
      </c:catAx>
      <c:valAx>
        <c:axId val="2019292943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3312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Anu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In&#237;cio!A1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2</xdr:row>
      <xdr:rowOff>190501</xdr:rowOff>
    </xdr:from>
    <xdr:to>
      <xdr:col>6</xdr:col>
      <xdr:colOff>285752</xdr:colOff>
      <xdr:row>4</xdr:row>
      <xdr:rowOff>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EFC857E-543E-59E7-22D6-69C7252CD257}"/>
            </a:ext>
          </a:extLst>
        </xdr:cNvPr>
        <xdr:cNvSpPr/>
      </xdr:nvSpPr>
      <xdr:spPr>
        <a:xfrm>
          <a:off x="3673930" y="1197430"/>
          <a:ext cx="2612572" cy="299357"/>
        </a:xfrm>
        <a:prstGeom prst="rect">
          <a:avLst/>
        </a:prstGeom>
        <a:solidFill>
          <a:srgbClr val="6A80A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CADASTROS</a:t>
          </a:r>
        </a:p>
      </xdr:txBody>
    </xdr:sp>
    <xdr:clientData/>
  </xdr:twoCellAnchor>
  <xdr:twoCellAnchor>
    <xdr:from>
      <xdr:col>6</xdr:col>
      <xdr:colOff>639537</xdr:colOff>
      <xdr:row>2</xdr:row>
      <xdr:rowOff>204108</xdr:rowOff>
    </xdr:from>
    <xdr:to>
      <xdr:col>10</xdr:col>
      <xdr:colOff>149680</xdr:colOff>
      <xdr:row>4</xdr:row>
      <xdr:rowOff>13608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CED131E-10ED-4E5E-A782-2C55F6A13749}"/>
            </a:ext>
          </a:extLst>
        </xdr:cNvPr>
        <xdr:cNvSpPr/>
      </xdr:nvSpPr>
      <xdr:spPr>
        <a:xfrm>
          <a:off x="6640287" y="1211037"/>
          <a:ext cx="2612572" cy="299357"/>
        </a:xfrm>
        <a:prstGeom prst="rect">
          <a:avLst/>
        </a:prstGeom>
        <a:solidFill>
          <a:srgbClr val="6A80A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>
    <xdr:from>
      <xdr:col>10</xdr:col>
      <xdr:colOff>503464</xdr:colOff>
      <xdr:row>2</xdr:row>
      <xdr:rowOff>204108</xdr:rowOff>
    </xdr:from>
    <xdr:to>
      <xdr:col>14</xdr:col>
      <xdr:colOff>13608</xdr:colOff>
      <xdr:row>4</xdr:row>
      <xdr:rowOff>13608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668862C-A134-401D-9D05-1474AB1BCA05}"/>
            </a:ext>
          </a:extLst>
        </xdr:cNvPr>
        <xdr:cNvSpPr/>
      </xdr:nvSpPr>
      <xdr:spPr>
        <a:xfrm>
          <a:off x="9606643" y="1211037"/>
          <a:ext cx="2612572" cy="299357"/>
        </a:xfrm>
        <a:prstGeom prst="rect">
          <a:avLst/>
        </a:prstGeom>
        <a:solidFill>
          <a:srgbClr val="6A80A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GRÁFICOS</a:t>
          </a:r>
        </a:p>
      </xdr:txBody>
    </xdr:sp>
    <xdr:clientData/>
  </xdr:twoCellAnchor>
  <xdr:twoCellAnchor>
    <xdr:from>
      <xdr:col>3</xdr:col>
      <xdr:colOff>13607</xdr:colOff>
      <xdr:row>5</xdr:row>
      <xdr:rowOff>1509</xdr:rowOff>
    </xdr:from>
    <xdr:to>
      <xdr:col>6</xdr:col>
      <xdr:colOff>299358</xdr:colOff>
      <xdr:row>6</xdr:row>
      <xdr:rowOff>54426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8F2FD-957C-4D87-A840-C87294343047}"/>
            </a:ext>
          </a:extLst>
        </xdr:cNvPr>
        <xdr:cNvSpPr/>
      </xdr:nvSpPr>
      <xdr:spPr>
        <a:xfrm>
          <a:off x="3696607" y="1747759"/>
          <a:ext cx="2635251" cy="296334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</a:t>
          </a:r>
          <a:r>
            <a:rPr lang="pt-BR" sz="1100" b="0" baseline="0">
              <a:solidFill>
                <a:schemeClr val="bg1"/>
              </a:solidFill>
            </a:rPr>
            <a:t> de Entradas - Nível 1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13607</xdr:colOff>
      <xdr:row>6</xdr:row>
      <xdr:rowOff>141512</xdr:rowOff>
    </xdr:from>
    <xdr:to>
      <xdr:col>6</xdr:col>
      <xdr:colOff>299358</xdr:colOff>
      <xdr:row>7</xdr:row>
      <xdr:rowOff>195941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8C59A2-5F76-46D8-957D-10DAF4D6F1C6}"/>
            </a:ext>
          </a:extLst>
        </xdr:cNvPr>
        <xdr:cNvSpPr/>
      </xdr:nvSpPr>
      <xdr:spPr>
        <a:xfrm>
          <a:off x="3687536" y="2128155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Plano de Contas</a:t>
          </a: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Entradas - Nível 2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13607</xdr:colOff>
      <xdr:row>8</xdr:row>
      <xdr:rowOff>38098</xdr:rowOff>
    </xdr:from>
    <xdr:to>
      <xdr:col>6</xdr:col>
      <xdr:colOff>299358</xdr:colOff>
      <xdr:row>9</xdr:row>
      <xdr:rowOff>92526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B04B5C-E9A1-43C4-99BF-021B7D2429C8}"/>
            </a:ext>
          </a:extLst>
        </xdr:cNvPr>
        <xdr:cNvSpPr/>
      </xdr:nvSpPr>
      <xdr:spPr>
        <a:xfrm>
          <a:off x="3687536" y="2514598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Plano de Contas</a:t>
          </a: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Saídas - Nível 1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13607</xdr:colOff>
      <xdr:row>9</xdr:row>
      <xdr:rowOff>179612</xdr:rowOff>
    </xdr:from>
    <xdr:to>
      <xdr:col>6</xdr:col>
      <xdr:colOff>299358</xdr:colOff>
      <xdr:row>10</xdr:row>
      <xdr:rowOff>234041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B3E571-1398-42F4-B76D-79D9FD17EBE4}"/>
            </a:ext>
          </a:extLst>
        </xdr:cNvPr>
        <xdr:cNvSpPr/>
      </xdr:nvSpPr>
      <xdr:spPr>
        <a:xfrm>
          <a:off x="3687536" y="2901041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Plano de Contas</a:t>
          </a: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Saídas - Nível 2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13607</xdr:colOff>
      <xdr:row>11</xdr:row>
      <xdr:rowOff>76198</xdr:rowOff>
    </xdr:from>
    <xdr:to>
      <xdr:col>6</xdr:col>
      <xdr:colOff>299358</xdr:colOff>
      <xdr:row>12</xdr:row>
      <xdr:rowOff>130627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CC9B31-1506-4147-A61B-51EDDA289D5D}"/>
            </a:ext>
          </a:extLst>
        </xdr:cNvPr>
        <xdr:cNvSpPr/>
      </xdr:nvSpPr>
      <xdr:spPr>
        <a:xfrm>
          <a:off x="3687536" y="3287484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Entradas de</a:t>
          </a:r>
          <a:r>
            <a:rPr lang="pt-BR" sz="1100" b="0" baseline="0">
              <a:solidFill>
                <a:schemeClr val="bg1"/>
              </a:solidFill>
            </a:rPr>
            <a:t> Caixa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13607</xdr:colOff>
      <xdr:row>12</xdr:row>
      <xdr:rowOff>217714</xdr:rowOff>
    </xdr:from>
    <xdr:to>
      <xdr:col>6</xdr:col>
      <xdr:colOff>299358</xdr:colOff>
      <xdr:row>14</xdr:row>
      <xdr:rowOff>27214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42B173A-0C8C-419D-A96B-67E4D3C666E0}"/>
            </a:ext>
          </a:extLst>
        </xdr:cNvPr>
        <xdr:cNvSpPr/>
      </xdr:nvSpPr>
      <xdr:spPr>
        <a:xfrm>
          <a:off x="3687536" y="3673928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Saídas de Caixa</a:t>
          </a:r>
        </a:p>
      </xdr:txBody>
    </xdr:sp>
    <xdr:clientData/>
  </xdr:twoCellAnchor>
  <xdr:twoCellAnchor>
    <xdr:from>
      <xdr:col>6</xdr:col>
      <xdr:colOff>645280</xdr:colOff>
      <xdr:row>5</xdr:row>
      <xdr:rowOff>5742</xdr:rowOff>
    </xdr:from>
    <xdr:to>
      <xdr:col>10</xdr:col>
      <xdr:colOff>155423</xdr:colOff>
      <xdr:row>6</xdr:row>
      <xdr:rowOff>60170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91304F-D618-4537-A3D3-DDBD33678FC7}"/>
            </a:ext>
          </a:extLst>
        </xdr:cNvPr>
        <xdr:cNvSpPr/>
      </xdr:nvSpPr>
      <xdr:spPr>
        <a:xfrm>
          <a:off x="6677780" y="1751992"/>
          <a:ext cx="2642810" cy="297845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Fluxo de Caixa e Resultado Mensal</a:t>
          </a:r>
        </a:p>
      </xdr:txBody>
    </xdr:sp>
    <xdr:clientData/>
  </xdr:twoCellAnchor>
  <xdr:twoCellAnchor>
    <xdr:from>
      <xdr:col>6</xdr:col>
      <xdr:colOff>645280</xdr:colOff>
      <xdr:row>6</xdr:row>
      <xdr:rowOff>147256</xdr:rowOff>
    </xdr:from>
    <xdr:to>
      <xdr:col>10</xdr:col>
      <xdr:colOff>155423</xdr:colOff>
      <xdr:row>7</xdr:row>
      <xdr:rowOff>201685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D6E9D5-C944-453B-BC4B-2B8BD61899E6}"/>
            </a:ext>
          </a:extLst>
        </xdr:cNvPr>
        <xdr:cNvSpPr/>
      </xdr:nvSpPr>
      <xdr:spPr>
        <a:xfrm>
          <a:off x="6677780" y="2136923"/>
          <a:ext cx="2642810" cy="297845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Receita</a:t>
          </a:r>
        </a:p>
      </xdr:txBody>
    </xdr:sp>
    <xdr:clientData/>
  </xdr:twoCellAnchor>
  <xdr:twoCellAnchor>
    <xdr:from>
      <xdr:col>6</xdr:col>
      <xdr:colOff>645280</xdr:colOff>
      <xdr:row>8</xdr:row>
      <xdr:rowOff>43842</xdr:rowOff>
    </xdr:from>
    <xdr:to>
      <xdr:col>10</xdr:col>
      <xdr:colOff>155423</xdr:colOff>
      <xdr:row>9</xdr:row>
      <xdr:rowOff>98270</xdr:rowOff>
    </xdr:to>
    <xdr:sp macro="" textlink="">
      <xdr:nvSpPr>
        <xdr:cNvPr id="13" name="Retângul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95103F-5D88-40DF-906B-63B80748AD8E}"/>
            </a:ext>
          </a:extLst>
        </xdr:cNvPr>
        <xdr:cNvSpPr/>
      </xdr:nvSpPr>
      <xdr:spPr>
        <a:xfrm>
          <a:off x="6677780" y="2520342"/>
          <a:ext cx="2642810" cy="297845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de Despesa</a:t>
          </a:r>
        </a:p>
      </xdr:txBody>
    </xdr:sp>
    <xdr:clientData/>
  </xdr:twoCellAnchor>
  <xdr:twoCellAnchor>
    <xdr:from>
      <xdr:col>6</xdr:col>
      <xdr:colOff>645280</xdr:colOff>
      <xdr:row>9</xdr:row>
      <xdr:rowOff>185356</xdr:rowOff>
    </xdr:from>
    <xdr:to>
      <xdr:col>10</xdr:col>
      <xdr:colOff>155423</xdr:colOff>
      <xdr:row>10</xdr:row>
      <xdr:rowOff>238273</xdr:rowOff>
    </xdr:to>
    <xdr:sp macro="" textlink="">
      <xdr:nvSpPr>
        <xdr:cNvPr id="14" name="Retângul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14E894-2ABD-4F22-94CF-13B4AEE07A97}"/>
            </a:ext>
          </a:extLst>
        </xdr:cNvPr>
        <xdr:cNvSpPr/>
      </xdr:nvSpPr>
      <xdr:spPr>
        <a:xfrm>
          <a:off x="6677780" y="2905273"/>
          <a:ext cx="2642810" cy="296333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>
    <xdr:from>
      <xdr:col>6</xdr:col>
      <xdr:colOff>645280</xdr:colOff>
      <xdr:row>11</xdr:row>
      <xdr:rowOff>81942</xdr:rowOff>
    </xdr:from>
    <xdr:to>
      <xdr:col>10</xdr:col>
      <xdr:colOff>155423</xdr:colOff>
      <xdr:row>12</xdr:row>
      <xdr:rowOff>136371</xdr:rowOff>
    </xdr:to>
    <xdr:sp macro="" textlink="">
      <xdr:nvSpPr>
        <xdr:cNvPr id="15" name="Retângul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3A06D96-40E3-4914-9D56-2C48BA3587D0}"/>
            </a:ext>
          </a:extLst>
        </xdr:cNvPr>
        <xdr:cNvSpPr/>
      </xdr:nvSpPr>
      <xdr:spPr>
        <a:xfrm>
          <a:off x="6677780" y="3288692"/>
          <a:ext cx="2642810" cy="297846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Contas</a:t>
          </a:r>
          <a:r>
            <a:rPr lang="pt-BR" sz="1100" b="0" baseline="0">
              <a:solidFill>
                <a:schemeClr val="bg1"/>
              </a:solidFill>
            </a:rPr>
            <a:t> a Receber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645280</xdr:colOff>
      <xdr:row>12</xdr:row>
      <xdr:rowOff>223458</xdr:rowOff>
    </xdr:from>
    <xdr:to>
      <xdr:col>10</xdr:col>
      <xdr:colOff>155423</xdr:colOff>
      <xdr:row>14</xdr:row>
      <xdr:rowOff>32958</xdr:rowOff>
    </xdr:to>
    <xdr:sp macro="" textlink="">
      <xdr:nvSpPr>
        <xdr:cNvPr id="16" name="Retângul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DE80D7-7325-4018-A1A6-23777C47AC20}"/>
            </a:ext>
          </a:extLst>
        </xdr:cNvPr>
        <xdr:cNvSpPr/>
      </xdr:nvSpPr>
      <xdr:spPr>
        <a:xfrm>
          <a:off x="6677780" y="3673625"/>
          <a:ext cx="2642810" cy="296333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Receber Vencidas</a:t>
          </a:r>
        </a:p>
      </xdr:txBody>
    </xdr:sp>
    <xdr:clientData/>
  </xdr:twoCellAnchor>
  <xdr:twoCellAnchor>
    <xdr:from>
      <xdr:col>10</xdr:col>
      <xdr:colOff>497114</xdr:colOff>
      <xdr:row>4</xdr:row>
      <xdr:rowOff>236460</xdr:rowOff>
    </xdr:from>
    <xdr:to>
      <xdr:col>14</xdr:col>
      <xdr:colOff>7258</xdr:colOff>
      <xdr:row>6</xdr:row>
      <xdr:rowOff>45960</xdr:rowOff>
    </xdr:to>
    <xdr:sp macro="" textlink="">
      <xdr:nvSpPr>
        <xdr:cNvPr id="18" name="Retângulo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BB7298-191F-4547-82AA-E2FD4B0A9647}"/>
            </a:ext>
          </a:extLst>
        </xdr:cNvPr>
        <xdr:cNvSpPr/>
      </xdr:nvSpPr>
      <xdr:spPr>
        <a:xfrm>
          <a:off x="9600293" y="1733246"/>
          <a:ext cx="2612572" cy="299357"/>
        </a:xfrm>
        <a:prstGeom prst="rect">
          <a:avLst/>
        </a:prstGeom>
        <a:solidFill>
          <a:srgbClr val="222B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Dashboard Financeiro - Posição Anual</a:t>
          </a:r>
          <a:endParaRPr lang="pt-BR">
            <a:effectLst/>
          </a:endParaRPr>
        </a:p>
      </xdr:txBody>
    </xdr:sp>
    <xdr:clientData/>
  </xdr:twoCellAnchor>
  <xdr:twoCellAnchor editAs="oneCell">
    <xdr:from>
      <xdr:col>1</xdr:col>
      <xdr:colOff>10584</xdr:colOff>
      <xdr:row>8</xdr:row>
      <xdr:rowOff>158752</xdr:rowOff>
    </xdr:from>
    <xdr:to>
      <xdr:col>2</xdr:col>
      <xdr:colOff>0</xdr:colOff>
      <xdr:row>14</xdr:row>
      <xdr:rowOff>221852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F49520F1-1D22-B70C-BD41-CC18DDFF9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1" y="2635252"/>
          <a:ext cx="2709332" cy="152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204108</xdr:rowOff>
    </xdr:from>
    <xdr:to>
      <xdr:col>0</xdr:col>
      <xdr:colOff>13608</xdr:colOff>
      <xdr:row>4</xdr:row>
      <xdr:rowOff>13608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6B556C2-C0B0-4E07-A38C-1D3F63BD965F}"/>
            </a:ext>
          </a:extLst>
        </xdr:cNvPr>
        <xdr:cNvSpPr/>
      </xdr:nvSpPr>
      <xdr:spPr>
        <a:xfrm>
          <a:off x="9647464" y="1213758"/>
          <a:ext cx="2634344" cy="304800"/>
        </a:xfrm>
        <a:prstGeom prst="rect">
          <a:avLst/>
        </a:prstGeom>
        <a:solidFill>
          <a:srgbClr val="6A80A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GRÁFICOS</a:t>
          </a:r>
        </a:p>
      </xdr:txBody>
    </xdr:sp>
    <xdr:clientData/>
  </xdr:twoCellAnchor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7B546-916D-4B1A-B70E-380416AA0BA8}"/>
            </a:ext>
          </a:extLst>
        </xdr:cNvPr>
        <xdr:cNvSpPr/>
      </xdr:nvSpPr>
      <xdr:spPr>
        <a:xfrm>
          <a:off x="243418" y="603250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1754F-1E1E-425A-AF41-42414B30699E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15B40-5323-4CD2-9D99-CFC26ECA73C5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F11FD-A5F9-4AA1-A329-DDE03636E1CF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411DC8-1A5D-4CFF-B274-652A374F2350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2A085-E602-4904-B9C0-87EDD40989FC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D8D684-2EFD-4D69-96DB-FEED55D274EB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E11EEF-0437-4ACF-BA1D-F72B1CC9988F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7F9B1-B40B-48D0-96FC-0F7DF8F930DC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0</xdr:col>
      <xdr:colOff>162945</xdr:colOff>
      <xdr:row>17</xdr:row>
      <xdr:rowOff>122465</xdr:rowOff>
    </xdr:from>
    <xdr:to>
      <xdr:col>2</xdr:col>
      <xdr:colOff>456476</xdr:colOff>
      <xdr:row>24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 Competência">
              <a:extLst>
                <a:ext uri="{FF2B5EF4-FFF2-40B4-BE49-F238E27FC236}">
                  <a16:creationId xmlns:a16="http://schemas.microsoft.com/office/drawing/2014/main" id="{259631F9-C169-115C-3528-D0361ADE1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945" y="4849246"/>
              <a:ext cx="2520000" cy="125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174851</xdr:colOff>
      <xdr:row>14</xdr:row>
      <xdr:rowOff>155122</xdr:rowOff>
    </xdr:from>
    <xdr:to>
      <xdr:col>2</xdr:col>
      <xdr:colOff>468382</xdr:colOff>
      <xdr:row>17</xdr:row>
      <xdr:rowOff>53029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 Competência">
              <a:extLst>
                <a:ext uri="{FF2B5EF4-FFF2-40B4-BE49-F238E27FC236}">
                  <a16:creationId xmlns:a16="http://schemas.microsoft.com/office/drawing/2014/main" id="{3ECC5CAB-19D6-FA74-2125-B1DCBD198E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51" y="4131810"/>
              <a:ext cx="2520000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CC8506-11A3-4CD7-9148-8780D5A523F6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11565</xdr:colOff>
      <xdr:row>17</xdr:row>
      <xdr:rowOff>141513</xdr:rowOff>
    </xdr:from>
    <xdr:to>
      <xdr:col>2</xdr:col>
      <xdr:colOff>476887</xdr:colOff>
      <xdr:row>24</xdr:row>
      <xdr:rowOff>68013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 Competência 1">
              <a:extLst>
                <a:ext uri="{FF2B5EF4-FFF2-40B4-BE49-F238E27FC236}">
                  <a16:creationId xmlns:a16="http://schemas.microsoft.com/office/drawing/2014/main" id="{91912678-77CD-4EDD-7F75-E9F839A734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159" y="4892107"/>
              <a:ext cx="2513197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8164</xdr:colOff>
      <xdr:row>14</xdr:row>
      <xdr:rowOff>127909</xdr:rowOff>
    </xdr:from>
    <xdr:to>
      <xdr:col>2</xdr:col>
      <xdr:colOff>473486</xdr:colOff>
      <xdr:row>17</xdr:row>
      <xdr:rowOff>41123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 Competência 1">
              <a:extLst>
                <a:ext uri="{FF2B5EF4-FFF2-40B4-BE49-F238E27FC236}">
                  <a16:creationId xmlns:a16="http://schemas.microsoft.com/office/drawing/2014/main" id="{8FAFD821-D641-FC3E-153E-3628152D8E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758" y="4128409"/>
              <a:ext cx="2513197" cy="6633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6893E-1940-468B-B3AD-9E5CDDE41E4A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4761</xdr:colOff>
      <xdr:row>18</xdr:row>
      <xdr:rowOff>20752</xdr:rowOff>
    </xdr:from>
    <xdr:to>
      <xdr:col>2</xdr:col>
      <xdr:colOff>471784</xdr:colOff>
      <xdr:row>24</xdr:row>
      <xdr:rowOff>137752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 Previsto">
              <a:extLst>
                <a:ext uri="{FF2B5EF4-FFF2-40B4-BE49-F238E27FC236}">
                  <a16:creationId xmlns:a16="http://schemas.microsoft.com/office/drawing/2014/main" id="{FEBCFB98-D6E2-5C4C-13B5-B0435E7F5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355" y="4961846"/>
              <a:ext cx="2514898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8164</xdr:colOff>
      <xdr:row>14</xdr:row>
      <xdr:rowOff>182336</xdr:rowOff>
    </xdr:from>
    <xdr:to>
      <xdr:col>2</xdr:col>
      <xdr:colOff>473486</xdr:colOff>
      <xdr:row>17</xdr:row>
      <xdr:rowOff>95550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 Previsto">
              <a:extLst>
                <a:ext uri="{FF2B5EF4-FFF2-40B4-BE49-F238E27FC236}">
                  <a16:creationId xmlns:a16="http://schemas.microsoft.com/office/drawing/2014/main" id="{CF36D9D6-6005-B081-91ED-2CE41923A8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758" y="4182836"/>
              <a:ext cx="2513197" cy="6633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51C5D-EBCA-4A85-82B2-10E0F3873601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8165</xdr:colOff>
      <xdr:row>17</xdr:row>
      <xdr:rowOff>168727</xdr:rowOff>
    </xdr:from>
    <xdr:to>
      <xdr:col>2</xdr:col>
      <xdr:colOff>473487</xdr:colOff>
      <xdr:row>24</xdr:row>
      <xdr:rowOff>95227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 Previsto 1">
              <a:extLst>
                <a:ext uri="{FF2B5EF4-FFF2-40B4-BE49-F238E27FC236}">
                  <a16:creationId xmlns:a16="http://schemas.microsoft.com/office/drawing/2014/main" id="{2D3E9133-EF16-2496-17E9-1568D3E63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759" y="4919321"/>
              <a:ext cx="2513197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8164</xdr:colOff>
      <xdr:row>14</xdr:row>
      <xdr:rowOff>127908</xdr:rowOff>
    </xdr:from>
    <xdr:to>
      <xdr:col>2</xdr:col>
      <xdr:colOff>473486</xdr:colOff>
      <xdr:row>17</xdr:row>
      <xdr:rowOff>41122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 Previsto 1">
              <a:extLst>
                <a:ext uri="{FF2B5EF4-FFF2-40B4-BE49-F238E27FC236}">
                  <a16:creationId xmlns:a16="http://schemas.microsoft.com/office/drawing/2014/main" id="{6B332F1C-38E4-C601-2E01-B02AE9DA85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758" y="4128408"/>
              <a:ext cx="2513197" cy="6633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3BE3A7-6715-43CB-8178-90F8067034F6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0</xdr:col>
      <xdr:colOff>164646</xdr:colOff>
      <xdr:row>14</xdr:row>
      <xdr:rowOff>175533</xdr:rowOff>
    </xdr:from>
    <xdr:to>
      <xdr:col>1</xdr:col>
      <xdr:colOff>1816553</xdr:colOff>
      <xdr:row>20</xdr:row>
      <xdr:rowOff>176893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2">
              <a:extLst>
                <a:ext uri="{FF2B5EF4-FFF2-40B4-BE49-F238E27FC236}">
                  <a16:creationId xmlns:a16="http://schemas.microsoft.com/office/drawing/2014/main" id="{3C143AF9-86EE-7578-F73B-84ED4AE2D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646" y="4121604"/>
              <a:ext cx="1828800" cy="13076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95250</xdr:rowOff>
    </xdr:from>
    <xdr:to>
      <xdr:col>1</xdr:col>
      <xdr:colOff>910166</xdr:colOff>
      <xdr:row>1</xdr:row>
      <xdr:rowOff>391584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AD11D5-DF1D-4E8B-B3A9-2A9AFE66DFC4}"/>
            </a:ext>
          </a:extLst>
        </xdr:cNvPr>
        <xdr:cNvSpPr/>
      </xdr:nvSpPr>
      <xdr:spPr>
        <a:xfrm>
          <a:off x="244476" y="600075"/>
          <a:ext cx="846665" cy="29633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11907</xdr:colOff>
      <xdr:row>4</xdr:row>
      <xdr:rowOff>1</xdr:rowOff>
    </xdr:from>
    <xdr:to>
      <xdr:col>10</xdr:col>
      <xdr:colOff>11906</xdr:colOff>
      <xdr:row>10</xdr:row>
      <xdr:rowOff>273844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A5C26C-D814-4C3A-9360-708D27706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11906</xdr:colOff>
      <xdr:row>13</xdr:row>
      <xdr:rowOff>23813</xdr:rowOff>
    </xdr:from>
    <xdr:to>
      <xdr:col>3</xdr:col>
      <xdr:colOff>2012156</xdr:colOff>
      <xdr:row>20</xdr:row>
      <xdr:rowOff>119062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217A1B-4B4B-4885-9C4C-AFFB601B3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261938</xdr:colOff>
      <xdr:row>13</xdr:row>
      <xdr:rowOff>214313</xdr:rowOff>
    </xdr:from>
    <xdr:to>
      <xdr:col>9</xdr:col>
      <xdr:colOff>83344</xdr:colOff>
      <xdr:row>19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361A5A-8CAB-4CEE-B311-2D88DFC30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35719</xdr:colOff>
      <xdr:row>15</xdr:row>
      <xdr:rowOff>-1</xdr:rowOff>
    </xdr:from>
    <xdr:to>
      <xdr:col>11</xdr:col>
      <xdr:colOff>0</xdr:colOff>
      <xdr:row>18</xdr:row>
      <xdr:rowOff>238125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5070299-1CE7-4163-B6DA-3A8EBC4D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" refreshedDate="46208.926805439813" createdVersion="8" refreshedVersion="8" minRefreshableVersion="3" recordCount="231" xr:uid="{127CFAF0-7C7D-41A5-B67F-A9F1EE408921}">
  <cacheSource type="worksheet">
    <worksheetSource name="TbRegistroEntradas"/>
  </cacheSource>
  <cacheFields count="14">
    <cacheField name="Data do Caixa Realizado" numFmtId="14">
      <sharedItems containsNonDate="0" containsDate="1" containsString="0" containsBlank="1" minDate="2024-09-07T00:00:00" maxDate="2026-10-04T00:00:00"/>
    </cacheField>
    <cacheField name="Data da Competência" numFmtId="14">
      <sharedItems containsSemiMixedTypes="0" containsNonDate="0" containsDate="1" containsString="0" minDate="2024-08-10T00:00:00" maxDate="2026-06-30T00:00:00"/>
    </cacheField>
    <cacheField name="Data do Caixa Previsto" numFmtId="14">
      <sharedItems containsSemiMixedTypes="0" containsNonDate="0" containsDate="1" containsString="0" minDate="2024-08-25T00:00:00" maxDate="2026-08-11T00:00:00"/>
    </cacheField>
    <cacheField name="Conta Nível 1" numFmtId="0">
      <sharedItems count="1">
        <s v="Vendas de mercadorias"/>
      </sharedItems>
    </cacheField>
    <cacheField name="Conta Nível 2" numFmtId="0">
      <sharedItems count="5">
        <s v="Informática"/>
        <s v="Móveis"/>
        <s v="Som e imagem"/>
        <s v="Eletrodomésticos"/>
        <s v="Livros"/>
      </sharedItems>
    </cacheField>
    <cacheField name="Histórico" numFmtId="0">
      <sharedItems/>
    </cacheField>
    <cacheField name="Valor" numFmtId="44">
      <sharedItems containsSemiMixedTypes="0" containsString="0" containsNumber="1" containsInteger="1" minValue="164" maxValue="4993"/>
    </cacheField>
    <cacheField name="Mês Caixa" numFmtId="0">
      <sharedItems containsSemiMixedTypes="0" containsString="0" containsNumber="1" containsInteger="1" minValue="0" maxValue="12" count="13">
        <n v="8"/>
        <n v="9"/>
        <n v="10"/>
        <n v="0"/>
        <n v="11"/>
        <n v="12"/>
        <n v="1"/>
        <n v="2"/>
        <n v="3"/>
        <n v="4"/>
        <n v="5"/>
        <n v="6"/>
        <n v="7"/>
      </sharedItems>
    </cacheField>
    <cacheField name="Ano Caixa" numFmtId="0">
      <sharedItems containsSemiMixedTypes="0" containsString="0" containsNumber="1" containsInteger="1" minValue="0" maxValue="2026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ês Previsto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Previst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Conta Vencida" numFmtId="0">
      <sharedItems count="2">
        <s v="Não Vencida"/>
        <s v="Vencida"/>
      </sharedItems>
    </cacheField>
  </cacheFields>
  <extLst>
    <ext xmlns:x14="http://schemas.microsoft.com/office/spreadsheetml/2009/9/main" uri="{725AE2AE-9491-48be-B2B4-4EB974FC3084}">
      <x14:pivotCacheDefinition pivotCacheId="12686379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" refreshedDate="46208.926805671297" createdVersion="8" refreshedVersion="8" minRefreshableVersion="3" recordCount="229" xr:uid="{4D8A11E6-3B57-4F6B-9C34-4724E3F33841}">
  <cacheSource type="worksheet">
    <worksheetSource name="TbRegistroSaídas"/>
  </cacheSource>
  <cacheFields count="13">
    <cacheField name="Data do Caixa Realizado" numFmtId="14">
      <sharedItems containsNonDate="0" containsDate="1" containsString="0" containsBlank="1" minDate="2024-09-02T00:00:00" maxDate="2026-10-04T00:00:00"/>
    </cacheField>
    <cacheField name="Data da Competência" numFmtId="14">
      <sharedItems containsSemiMixedTypes="0" containsNonDate="0" containsDate="1" containsString="0" minDate="2024-08-10T00:00:00" maxDate="2026-07-01T00:00:00"/>
    </cacheField>
    <cacheField name="Data do Caixa Previsto" numFmtId="14">
      <sharedItems containsSemiMixedTypes="0" containsNonDate="0" containsDate="1" containsString="0" minDate="2024-09-02T00:00:00" maxDate="2026-08-21T00:00:00"/>
    </cacheField>
    <cacheField name="Conta Nível 1" numFmtId="0">
      <sharedItems count="1">
        <s v="Compra de mercadorias"/>
      </sharedItems>
    </cacheField>
    <cacheField name="Conta Nível 2" numFmtId="0">
      <sharedItems count="5">
        <s v="Som e imagem"/>
        <s v="Vestuário"/>
        <s v="Informática"/>
        <s v="Livros"/>
        <s v="Eletrodomésticos"/>
      </sharedItems>
    </cacheField>
    <cacheField name="Histórico" numFmtId="0">
      <sharedItems/>
    </cacheField>
    <cacheField name="Valor" numFmtId="44">
      <sharedItems containsSemiMixedTypes="0" containsString="0" containsNumber="1" containsInteger="1" minValue="131" maxValue="4947"/>
    </cacheField>
    <cacheField name="Mês Caixa" numFmtId="0">
      <sharedItems containsSemiMixedTypes="0" containsString="0" containsNumber="1" containsInteger="1" minValue="0" maxValue="12" count="13">
        <n v="10"/>
        <n v="9"/>
        <n v="0"/>
        <n v="11"/>
        <n v="1"/>
        <n v="2"/>
        <n v="12"/>
        <n v="3"/>
        <n v="5"/>
        <n v="4"/>
        <n v="7"/>
        <n v="6"/>
        <n v="8"/>
      </sharedItems>
    </cacheField>
    <cacheField name="Ano Caixa" numFmtId="0">
      <sharedItems containsSemiMixedTypes="0" containsString="0" containsNumber="1" containsInteger="1" minValue="0" maxValue="2026" count="4">
        <n v="2024"/>
        <n v="0"/>
        <n v="2025"/>
        <n v="2026"/>
      </sharedItems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ês Previsto" numFmtId="0">
      <sharedItems containsSemiMixedTypes="0" containsString="0" containsNumber="1" containsInteger="1" minValue="1" maxValue="12" count="12">
        <n v="10"/>
        <n v="9"/>
        <n v="11"/>
        <n v="12"/>
        <n v="1"/>
        <n v="2"/>
        <n v="3"/>
        <n v="4"/>
        <n v="5"/>
        <n v="6"/>
        <n v="7"/>
        <n v="8"/>
      </sharedItems>
    </cacheField>
    <cacheField name="Ano Previsto" numFmtId="0">
      <sharedItems containsSemiMixedTypes="0" containsString="0" containsNumber="1" containsInteger="1" minValue="2024" maxValue="2026" count="3"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 pivotCacheId="12834949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d v="2024-09-16T00:00:00"/>
    <d v="2024-08-10T00:00:00"/>
    <d v="2024-08-25T00:00:00"/>
    <x v="0"/>
    <x v="0"/>
    <s v="NF7238"/>
    <n v="1133"/>
    <x v="0"/>
    <n v="2024"/>
    <x v="0"/>
    <x v="0"/>
    <x v="0"/>
    <x v="0"/>
    <x v="0"/>
  </r>
  <r>
    <d v="2024-09-07T00:00:00"/>
    <d v="2024-08-13T00:00:00"/>
    <d v="2024-09-07T00:00:00"/>
    <x v="0"/>
    <x v="1"/>
    <s v="NF9147"/>
    <n v="164"/>
    <x v="1"/>
    <n v="2024"/>
    <x v="0"/>
    <x v="0"/>
    <x v="1"/>
    <x v="0"/>
    <x v="0"/>
  </r>
  <r>
    <d v="2024-09-29T00:00:00"/>
    <d v="2024-08-17T00:00:00"/>
    <d v="2024-09-23T00:00:00"/>
    <x v="0"/>
    <x v="1"/>
    <s v="NF8005"/>
    <n v="2937"/>
    <x v="1"/>
    <n v="2024"/>
    <x v="0"/>
    <x v="0"/>
    <x v="1"/>
    <x v="0"/>
    <x v="0"/>
  </r>
  <r>
    <d v="2024-10-12T00:00:00"/>
    <d v="2024-08-22T00:00:00"/>
    <d v="2024-10-12T00:00:00"/>
    <x v="0"/>
    <x v="2"/>
    <s v="NF5493"/>
    <n v="807"/>
    <x v="2"/>
    <n v="2024"/>
    <x v="0"/>
    <x v="0"/>
    <x v="2"/>
    <x v="0"/>
    <x v="0"/>
  </r>
  <r>
    <d v="2024-10-06T00:00:00"/>
    <d v="2024-08-25T00:00:00"/>
    <d v="2024-10-06T00:00:00"/>
    <x v="0"/>
    <x v="0"/>
    <s v="NF7946"/>
    <n v="2612"/>
    <x v="2"/>
    <n v="2024"/>
    <x v="0"/>
    <x v="0"/>
    <x v="2"/>
    <x v="0"/>
    <x v="0"/>
  </r>
  <r>
    <d v="2024-11-15T00:00:00"/>
    <d v="2024-08-27T00:00:00"/>
    <d v="2024-10-22T00:00:00"/>
    <x v="0"/>
    <x v="1"/>
    <s v="NF8598"/>
    <n v="2483"/>
    <x v="2"/>
    <n v="2024"/>
    <x v="0"/>
    <x v="0"/>
    <x v="2"/>
    <x v="0"/>
    <x v="0"/>
  </r>
  <r>
    <d v="2024-12-18T00:00:00"/>
    <d v="2024-09-01T00:00:00"/>
    <d v="2024-10-01T00:00:00"/>
    <x v="0"/>
    <x v="0"/>
    <s v="NF1535"/>
    <n v="4387"/>
    <x v="2"/>
    <n v="2024"/>
    <x v="1"/>
    <x v="0"/>
    <x v="2"/>
    <x v="0"/>
    <x v="0"/>
  </r>
  <r>
    <d v="2024-09-26T00:00:00"/>
    <d v="2024-09-02T00:00:00"/>
    <d v="2024-09-26T00:00:00"/>
    <x v="0"/>
    <x v="1"/>
    <s v="NF4333"/>
    <n v="4268"/>
    <x v="1"/>
    <n v="2024"/>
    <x v="1"/>
    <x v="0"/>
    <x v="1"/>
    <x v="0"/>
    <x v="0"/>
  </r>
  <r>
    <d v="2024-10-07T00:00:00"/>
    <d v="2024-09-06T00:00:00"/>
    <d v="2024-10-07T00:00:00"/>
    <x v="0"/>
    <x v="1"/>
    <s v="NF8091"/>
    <n v="3761"/>
    <x v="2"/>
    <n v="2024"/>
    <x v="1"/>
    <x v="0"/>
    <x v="2"/>
    <x v="0"/>
    <x v="0"/>
  </r>
  <r>
    <m/>
    <d v="2024-09-10T00:00:00"/>
    <d v="2024-10-05T00:00:00"/>
    <x v="0"/>
    <x v="1"/>
    <s v="NF2421"/>
    <n v="4983"/>
    <x v="3"/>
    <n v="0"/>
    <x v="1"/>
    <x v="0"/>
    <x v="2"/>
    <x v="0"/>
    <x v="1"/>
  </r>
  <r>
    <d v="2024-09-19T00:00:00"/>
    <d v="2024-09-12T00:00:00"/>
    <d v="2024-09-19T00:00:00"/>
    <x v="0"/>
    <x v="3"/>
    <s v="NF9787"/>
    <n v="2502"/>
    <x v="1"/>
    <n v="2024"/>
    <x v="1"/>
    <x v="0"/>
    <x v="1"/>
    <x v="0"/>
    <x v="0"/>
  </r>
  <r>
    <d v="2024-09-26T00:00:00"/>
    <d v="2024-09-16T00:00:00"/>
    <d v="2024-09-24T00:00:00"/>
    <x v="0"/>
    <x v="1"/>
    <s v="NF8674"/>
    <n v="2337"/>
    <x v="1"/>
    <n v="2024"/>
    <x v="1"/>
    <x v="0"/>
    <x v="1"/>
    <x v="0"/>
    <x v="0"/>
  </r>
  <r>
    <d v="2024-10-02T00:00:00"/>
    <d v="2024-09-23T00:00:00"/>
    <d v="2024-10-02T00:00:00"/>
    <x v="0"/>
    <x v="4"/>
    <s v="NF5880"/>
    <n v="3125"/>
    <x v="2"/>
    <n v="2024"/>
    <x v="1"/>
    <x v="0"/>
    <x v="2"/>
    <x v="0"/>
    <x v="0"/>
  </r>
  <r>
    <d v="2024-11-17T00:00:00"/>
    <d v="2024-09-26T00:00:00"/>
    <d v="2024-11-17T00:00:00"/>
    <x v="0"/>
    <x v="1"/>
    <s v="NF2763"/>
    <n v="1201"/>
    <x v="4"/>
    <n v="2024"/>
    <x v="1"/>
    <x v="0"/>
    <x v="3"/>
    <x v="0"/>
    <x v="0"/>
  </r>
  <r>
    <d v="2024-10-25T00:00:00"/>
    <d v="2024-09-27T00:00:00"/>
    <d v="2024-10-10T00:00:00"/>
    <x v="0"/>
    <x v="0"/>
    <s v="NF3303"/>
    <n v="4380"/>
    <x v="2"/>
    <n v="2024"/>
    <x v="1"/>
    <x v="0"/>
    <x v="2"/>
    <x v="0"/>
    <x v="0"/>
  </r>
  <r>
    <d v="2024-10-11T00:00:00"/>
    <d v="2024-09-30T00:00:00"/>
    <d v="2024-10-11T00:00:00"/>
    <x v="0"/>
    <x v="4"/>
    <s v="NF3966"/>
    <n v="919"/>
    <x v="2"/>
    <n v="2024"/>
    <x v="1"/>
    <x v="0"/>
    <x v="2"/>
    <x v="0"/>
    <x v="0"/>
  </r>
  <r>
    <d v="2024-10-17T00:00:00"/>
    <d v="2024-10-04T00:00:00"/>
    <d v="2024-10-17T00:00:00"/>
    <x v="0"/>
    <x v="2"/>
    <s v="NF6107"/>
    <n v="4590"/>
    <x v="2"/>
    <n v="2024"/>
    <x v="2"/>
    <x v="0"/>
    <x v="2"/>
    <x v="0"/>
    <x v="0"/>
  </r>
  <r>
    <d v="2024-11-13T00:00:00"/>
    <d v="2024-10-07T00:00:00"/>
    <d v="2024-11-13T00:00:00"/>
    <x v="0"/>
    <x v="3"/>
    <s v="NF4832"/>
    <n v="1958"/>
    <x v="4"/>
    <n v="2024"/>
    <x v="2"/>
    <x v="0"/>
    <x v="3"/>
    <x v="0"/>
    <x v="0"/>
  </r>
  <r>
    <m/>
    <d v="2024-10-09T00:00:00"/>
    <d v="2024-11-04T00:00:00"/>
    <x v="0"/>
    <x v="0"/>
    <s v="NF5012"/>
    <n v="1171"/>
    <x v="3"/>
    <n v="0"/>
    <x v="2"/>
    <x v="0"/>
    <x v="3"/>
    <x v="0"/>
    <x v="1"/>
  </r>
  <r>
    <d v="2025-02-03T00:00:00"/>
    <d v="2024-10-11T00:00:00"/>
    <d v="2024-11-21T00:00:00"/>
    <x v="0"/>
    <x v="1"/>
    <s v="NF7669"/>
    <n v="2587"/>
    <x v="4"/>
    <n v="2025"/>
    <x v="2"/>
    <x v="0"/>
    <x v="3"/>
    <x v="0"/>
    <x v="0"/>
  </r>
  <r>
    <d v="2024-11-06T00:00:00"/>
    <d v="2024-10-15T00:00:00"/>
    <d v="2024-11-06T00:00:00"/>
    <x v="0"/>
    <x v="1"/>
    <s v="NF7663"/>
    <n v="3425"/>
    <x v="4"/>
    <n v="2024"/>
    <x v="2"/>
    <x v="0"/>
    <x v="3"/>
    <x v="0"/>
    <x v="0"/>
  </r>
  <r>
    <d v="2024-11-18T00:00:00"/>
    <d v="2024-10-18T00:00:00"/>
    <d v="2024-11-18T00:00:00"/>
    <x v="0"/>
    <x v="2"/>
    <s v="NF4063"/>
    <n v="4454"/>
    <x v="4"/>
    <n v="2024"/>
    <x v="2"/>
    <x v="0"/>
    <x v="3"/>
    <x v="0"/>
    <x v="0"/>
  </r>
  <r>
    <d v="2024-10-29T00:00:00"/>
    <d v="2024-10-22T00:00:00"/>
    <d v="2024-10-29T00:00:00"/>
    <x v="0"/>
    <x v="0"/>
    <s v="NF4290"/>
    <n v="2134"/>
    <x v="2"/>
    <n v="2024"/>
    <x v="2"/>
    <x v="0"/>
    <x v="2"/>
    <x v="0"/>
    <x v="0"/>
  </r>
  <r>
    <d v="2024-12-17T00:00:00"/>
    <d v="2024-10-24T00:00:00"/>
    <d v="2024-11-19T00:00:00"/>
    <x v="0"/>
    <x v="3"/>
    <s v="NF7319"/>
    <n v="257"/>
    <x v="4"/>
    <n v="2024"/>
    <x v="2"/>
    <x v="0"/>
    <x v="3"/>
    <x v="0"/>
    <x v="0"/>
  </r>
  <r>
    <d v="2024-11-29T00:00:00"/>
    <d v="2024-10-24T00:00:00"/>
    <d v="2024-11-29T00:00:00"/>
    <x v="0"/>
    <x v="4"/>
    <s v="NF7020"/>
    <n v="2019"/>
    <x v="4"/>
    <n v="2024"/>
    <x v="2"/>
    <x v="0"/>
    <x v="3"/>
    <x v="0"/>
    <x v="0"/>
  </r>
  <r>
    <d v="2024-12-22T00:00:00"/>
    <d v="2024-10-26T00:00:00"/>
    <d v="2024-12-22T00:00:00"/>
    <x v="0"/>
    <x v="1"/>
    <s v="NF7221"/>
    <n v="3696"/>
    <x v="5"/>
    <n v="2024"/>
    <x v="2"/>
    <x v="0"/>
    <x v="4"/>
    <x v="0"/>
    <x v="0"/>
  </r>
  <r>
    <d v="2024-11-13T00:00:00"/>
    <d v="2024-10-30T00:00:00"/>
    <d v="2024-11-13T00:00:00"/>
    <x v="0"/>
    <x v="4"/>
    <s v="NF5004"/>
    <n v="4446"/>
    <x v="4"/>
    <n v="2024"/>
    <x v="2"/>
    <x v="0"/>
    <x v="3"/>
    <x v="0"/>
    <x v="0"/>
  </r>
  <r>
    <d v="2024-11-18T00:00:00"/>
    <d v="2024-11-01T00:00:00"/>
    <d v="2024-11-18T00:00:00"/>
    <x v="0"/>
    <x v="4"/>
    <s v="NF8690"/>
    <n v="1445"/>
    <x v="4"/>
    <n v="2024"/>
    <x v="3"/>
    <x v="0"/>
    <x v="3"/>
    <x v="0"/>
    <x v="0"/>
  </r>
  <r>
    <d v="2024-12-13T00:00:00"/>
    <d v="2024-11-04T00:00:00"/>
    <d v="2024-11-29T00:00:00"/>
    <x v="0"/>
    <x v="0"/>
    <s v="NF3424"/>
    <n v="3559"/>
    <x v="4"/>
    <n v="2024"/>
    <x v="3"/>
    <x v="0"/>
    <x v="3"/>
    <x v="0"/>
    <x v="0"/>
  </r>
  <r>
    <d v="2024-12-04T00:00:00"/>
    <d v="2024-11-08T00:00:00"/>
    <d v="2024-11-14T00:00:00"/>
    <x v="0"/>
    <x v="1"/>
    <s v="NF5808"/>
    <n v="547"/>
    <x v="4"/>
    <n v="2024"/>
    <x v="3"/>
    <x v="0"/>
    <x v="3"/>
    <x v="0"/>
    <x v="0"/>
  </r>
  <r>
    <d v="2024-12-21T00:00:00"/>
    <d v="2024-11-12T00:00:00"/>
    <d v="2024-12-21T00:00:00"/>
    <x v="0"/>
    <x v="1"/>
    <s v="NF2852"/>
    <n v="1221"/>
    <x v="5"/>
    <n v="2024"/>
    <x v="3"/>
    <x v="0"/>
    <x v="4"/>
    <x v="0"/>
    <x v="0"/>
  </r>
  <r>
    <d v="2025-01-30T00:00:00"/>
    <d v="2024-11-14T00:00:00"/>
    <d v="2025-01-01T00:00:00"/>
    <x v="0"/>
    <x v="4"/>
    <s v="NF2347"/>
    <n v="4108"/>
    <x v="6"/>
    <n v="2025"/>
    <x v="3"/>
    <x v="0"/>
    <x v="5"/>
    <x v="1"/>
    <x v="0"/>
  </r>
  <r>
    <d v="2024-12-12T00:00:00"/>
    <d v="2024-11-16T00:00:00"/>
    <d v="2024-12-12T00:00:00"/>
    <x v="0"/>
    <x v="1"/>
    <s v="NF7848"/>
    <n v="3714"/>
    <x v="5"/>
    <n v="2024"/>
    <x v="3"/>
    <x v="0"/>
    <x v="4"/>
    <x v="0"/>
    <x v="0"/>
  </r>
  <r>
    <d v="2025-01-01T00:00:00"/>
    <d v="2024-11-18T00:00:00"/>
    <d v="2025-01-01T00:00:00"/>
    <x v="0"/>
    <x v="3"/>
    <s v="NF4449"/>
    <n v="4843"/>
    <x v="6"/>
    <n v="2025"/>
    <x v="3"/>
    <x v="0"/>
    <x v="5"/>
    <x v="1"/>
    <x v="0"/>
  </r>
  <r>
    <d v="2025-02-20T00:00:00"/>
    <d v="2024-11-19T00:00:00"/>
    <d v="2024-12-21T00:00:00"/>
    <x v="0"/>
    <x v="2"/>
    <s v="NF7540"/>
    <n v="4831"/>
    <x v="5"/>
    <n v="2025"/>
    <x v="3"/>
    <x v="0"/>
    <x v="4"/>
    <x v="0"/>
    <x v="0"/>
  </r>
  <r>
    <d v="2025-03-29T00:00:00"/>
    <d v="2024-11-20T00:00:00"/>
    <d v="2025-01-05T00:00:00"/>
    <x v="0"/>
    <x v="1"/>
    <s v="NF7741"/>
    <n v="2072"/>
    <x v="6"/>
    <n v="2025"/>
    <x v="3"/>
    <x v="0"/>
    <x v="5"/>
    <x v="1"/>
    <x v="0"/>
  </r>
  <r>
    <d v="2025-01-22T00:00:00"/>
    <d v="2024-11-24T00:00:00"/>
    <d v="2025-01-22T00:00:00"/>
    <x v="0"/>
    <x v="0"/>
    <s v="NF6190"/>
    <n v="3992"/>
    <x v="6"/>
    <n v="2025"/>
    <x v="3"/>
    <x v="0"/>
    <x v="5"/>
    <x v="1"/>
    <x v="0"/>
  </r>
  <r>
    <m/>
    <d v="2024-11-29T00:00:00"/>
    <d v="2025-01-26T00:00:00"/>
    <x v="0"/>
    <x v="3"/>
    <s v="NF4129"/>
    <n v="1284"/>
    <x v="3"/>
    <n v="0"/>
    <x v="3"/>
    <x v="0"/>
    <x v="5"/>
    <x v="1"/>
    <x v="1"/>
  </r>
  <r>
    <d v="2025-01-21T00:00:00"/>
    <d v="2024-12-04T00:00:00"/>
    <d v="2025-01-21T00:00:00"/>
    <x v="0"/>
    <x v="0"/>
    <s v="NF6811"/>
    <n v="4073"/>
    <x v="6"/>
    <n v="2025"/>
    <x v="4"/>
    <x v="0"/>
    <x v="5"/>
    <x v="1"/>
    <x v="0"/>
  </r>
  <r>
    <d v="2024-12-15T00:00:00"/>
    <d v="2024-12-04T00:00:00"/>
    <d v="2024-12-15T00:00:00"/>
    <x v="0"/>
    <x v="3"/>
    <s v="NF1550"/>
    <n v="3008"/>
    <x v="5"/>
    <n v="2024"/>
    <x v="4"/>
    <x v="0"/>
    <x v="4"/>
    <x v="0"/>
    <x v="0"/>
  </r>
  <r>
    <d v="2025-01-31T00:00:00"/>
    <d v="2024-12-11T00:00:00"/>
    <d v="2025-01-31T00:00:00"/>
    <x v="0"/>
    <x v="3"/>
    <s v="NF7213"/>
    <n v="1267"/>
    <x v="6"/>
    <n v="2025"/>
    <x v="4"/>
    <x v="0"/>
    <x v="5"/>
    <x v="1"/>
    <x v="0"/>
  </r>
  <r>
    <d v="2025-01-03T00:00:00"/>
    <d v="2024-12-13T00:00:00"/>
    <d v="2025-01-03T00:00:00"/>
    <x v="0"/>
    <x v="3"/>
    <s v="NF8396"/>
    <n v="284"/>
    <x v="6"/>
    <n v="2025"/>
    <x v="4"/>
    <x v="0"/>
    <x v="5"/>
    <x v="1"/>
    <x v="0"/>
  </r>
  <r>
    <d v="2024-12-17T00:00:00"/>
    <d v="2024-12-14T00:00:00"/>
    <d v="2024-12-17T00:00:00"/>
    <x v="0"/>
    <x v="1"/>
    <s v="NF2432"/>
    <n v="2046"/>
    <x v="5"/>
    <n v="2024"/>
    <x v="4"/>
    <x v="0"/>
    <x v="4"/>
    <x v="0"/>
    <x v="0"/>
  </r>
  <r>
    <d v="2025-02-04T00:00:00"/>
    <d v="2024-12-16T00:00:00"/>
    <d v="2025-01-22T00:00:00"/>
    <x v="0"/>
    <x v="0"/>
    <s v="NF4722"/>
    <n v="3880"/>
    <x v="6"/>
    <n v="2025"/>
    <x v="4"/>
    <x v="0"/>
    <x v="5"/>
    <x v="1"/>
    <x v="0"/>
  </r>
  <r>
    <d v="2025-01-23T00:00:00"/>
    <d v="2024-12-17T00:00:00"/>
    <d v="2025-01-23T00:00:00"/>
    <x v="0"/>
    <x v="0"/>
    <s v="NF8944"/>
    <n v="3149"/>
    <x v="6"/>
    <n v="2025"/>
    <x v="4"/>
    <x v="0"/>
    <x v="5"/>
    <x v="1"/>
    <x v="0"/>
  </r>
  <r>
    <d v="2025-01-25T00:00:00"/>
    <d v="2024-12-19T00:00:00"/>
    <d v="2025-01-25T00:00:00"/>
    <x v="0"/>
    <x v="1"/>
    <s v="NF2816"/>
    <n v="668"/>
    <x v="6"/>
    <n v="2025"/>
    <x v="4"/>
    <x v="0"/>
    <x v="5"/>
    <x v="1"/>
    <x v="0"/>
  </r>
  <r>
    <d v="2025-01-17T00:00:00"/>
    <d v="2024-12-20T00:00:00"/>
    <d v="2025-01-17T00:00:00"/>
    <x v="0"/>
    <x v="2"/>
    <s v="NF6358"/>
    <n v="3721"/>
    <x v="6"/>
    <n v="2025"/>
    <x v="4"/>
    <x v="0"/>
    <x v="5"/>
    <x v="1"/>
    <x v="0"/>
  </r>
  <r>
    <d v="2025-05-02T00:00:00"/>
    <d v="2024-12-22T00:00:00"/>
    <d v="2025-02-02T00:00:00"/>
    <x v="0"/>
    <x v="0"/>
    <s v="NF8459"/>
    <n v="3114"/>
    <x v="7"/>
    <n v="2025"/>
    <x v="4"/>
    <x v="0"/>
    <x v="6"/>
    <x v="1"/>
    <x v="0"/>
  </r>
  <r>
    <d v="2025-03-12T00:00:00"/>
    <d v="2024-12-26T00:00:00"/>
    <d v="2025-02-19T00:00:00"/>
    <x v="0"/>
    <x v="1"/>
    <s v="NF5737"/>
    <n v="1436"/>
    <x v="7"/>
    <n v="2025"/>
    <x v="4"/>
    <x v="0"/>
    <x v="6"/>
    <x v="1"/>
    <x v="0"/>
  </r>
  <r>
    <d v="2025-01-01T00:00:00"/>
    <d v="2024-12-30T00:00:00"/>
    <d v="2025-01-01T00:00:00"/>
    <x v="0"/>
    <x v="1"/>
    <s v="NF8895"/>
    <n v="3192"/>
    <x v="6"/>
    <n v="2025"/>
    <x v="4"/>
    <x v="0"/>
    <x v="5"/>
    <x v="1"/>
    <x v="0"/>
  </r>
  <r>
    <d v="2025-02-13T00:00:00"/>
    <d v="2024-12-31T00:00:00"/>
    <d v="2025-02-13T00:00:00"/>
    <x v="0"/>
    <x v="2"/>
    <s v="NF2196"/>
    <n v="2687"/>
    <x v="7"/>
    <n v="2025"/>
    <x v="4"/>
    <x v="0"/>
    <x v="6"/>
    <x v="1"/>
    <x v="0"/>
  </r>
  <r>
    <d v="2025-02-28T00:00:00"/>
    <d v="2025-01-03T00:00:00"/>
    <d v="2025-02-28T00:00:00"/>
    <x v="0"/>
    <x v="1"/>
    <s v="NF1631"/>
    <n v="1561"/>
    <x v="7"/>
    <n v="2025"/>
    <x v="5"/>
    <x v="1"/>
    <x v="6"/>
    <x v="1"/>
    <x v="0"/>
  </r>
  <r>
    <d v="2025-01-13T00:00:00"/>
    <d v="2025-01-09T00:00:00"/>
    <d v="2025-01-13T00:00:00"/>
    <x v="0"/>
    <x v="1"/>
    <s v="NF9340"/>
    <n v="1573"/>
    <x v="6"/>
    <n v="2025"/>
    <x v="5"/>
    <x v="1"/>
    <x v="5"/>
    <x v="1"/>
    <x v="0"/>
  </r>
  <r>
    <d v="2025-02-16T00:00:00"/>
    <d v="2025-01-17T00:00:00"/>
    <d v="2025-02-16T00:00:00"/>
    <x v="0"/>
    <x v="1"/>
    <s v="NF6851"/>
    <n v="1364"/>
    <x v="7"/>
    <n v="2025"/>
    <x v="5"/>
    <x v="1"/>
    <x v="6"/>
    <x v="1"/>
    <x v="0"/>
  </r>
  <r>
    <d v="2025-03-07T00:00:00"/>
    <d v="2025-01-21T00:00:00"/>
    <d v="2025-03-07T00:00:00"/>
    <x v="0"/>
    <x v="2"/>
    <s v="NF3336"/>
    <n v="783"/>
    <x v="8"/>
    <n v="2025"/>
    <x v="5"/>
    <x v="1"/>
    <x v="7"/>
    <x v="1"/>
    <x v="0"/>
  </r>
  <r>
    <d v="2025-03-05T00:00:00"/>
    <d v="2025-01-22T00:00:00"/>
    <d v="2025-02-14T00:00:00"/>
    <x v="0"/>
    <x v="2"/>
    <s v="NF7526"/>
    <n v="3928"/>
    <x v="7"/>
    <n v="2025"/>
    <x v="5"/>
    <x v="1"/>
    <x v="6"/>
    <x v="1"/>
    <x v="0"/>
  </r>
  <r>
    <d v="2025-02-11T00:00:00"/>
    <d v="2025-01-24T00:00:00"/>
    <d v="2025-02-11T00:00:00"/>
    <x v="0"/>
    <x v="0"/>
    <s v="NF3023"/>
    <n v="3843"/>
    <x v="7"/>
    <n v="2025"/>
    <x v="5"/>
    <x v="1"/>
    <x v="6"/>
    <x v="1"/>
    <x v="0"/>
  </r>
  <r>
    <d v="2025-03-24T00:00:00"/>
    <d v="2025-01-25T00:00:00"/>
    <d v="2025-01-29T00:00:00"/>
    <x v="0"/>
    <x v="3"/>
    <s v="NF7934"/>
    <n v="1864"/>
    <x v="6"/>
    <n v="2025"/>
    <x v="5"/>
    <x v="1"/>
    <x v="5"/>
    <x v="1"/>
    <x v="0"/>
  </r>
  <r>
    <d v="2025-03-22T00:00:00"/>
    <d v="2025-01-28T00:00:00"/>
    <d v="2025-03-22T00:00:00"/>
    <x v="0"/>
    <x v="1"/>
    <s v="NF7720"/>
    <n v="1184"/>
    <x v="8"/>
    <n v="2025"/>
    <x v="5"/>
    <x v="1"/>
    <x v="7"/>
    <x v="1"/>
    <x v="0"/>
  </r>
  <r>
    <d v="2025-03-02T00:00:00"/>
    <d v="2025-01-29T00:00:00"/>
    <d v="2025-03-02T00:00:00"/>
    <x v="0"/>
    <x v="1"/>
    <s v="NF2719"/>
    <n v="4055"/>
    <x v="8"/>
    <n v="2025"/>
    <x v="5"/>
    <x v="1"/>
    <x v="7"/>
    <x v="1"/>
    <x v="0"/>
  </r>
  <r>
    <d v="2025-03-19T00:00:00"/>
    <d v="2025-01-30T00:00:00"/>
    <d v="2025-03-19T00:00:00"/>
    <x v="0"/>
    <x v="1"/>
    <s v="NF3036"/>
    <n v="427"/>
    <x v="8"/>
    <n v="2025"/>
    <x v="5"/>
    <x v="1"/>
    <x v="7"/>
    <x v="1"/>
    <x v="0"/>
  </r>
  <r>
    <d v="2025-02-07T00:00:00"/>
    <d v="2025-02-02T00:00:00"/>
    <d v="2025-02-07T00:00:00"/>
    <x v="0"/>
    <x v="4"/>
    <s v="NF4604"/>
    <n v="460"/>
    <x v="7"/>
    <n v="2025"/>
    <x v="6"/>
    <x v="1"/>
    <x v="6"/>
    <x v="1"/>
    <x v="0"/>
  </r>
  <r>
    <d v="2025-03-31T00:00:00"/>
    <d v="2025-02-05T00:00:00"/>
    <d v="2025-03-31T00:00:00"/>
    <x v="0"/>
    <x v="2"/>
    <s v="NF2493"/>
    <n v="964"/>
    <x v="8"/>
    <n v="2025"/>
    <x v="6"/>
    <x v="1"/>
    <x v="7"/>
    <x v="1"/>
    <x v="0"/>
  </r>
  <r>
    <d v="2025-02-14T00:00:00"/>
    <d v="2025-02-09T00:00:00"/>
    <d v="2025-02-14T00:00:00"/>
    <x v="0"/>
    <x v="1"/>
    <s v="NF5788"/>
    <n v="3412"/>
    <x v="7"/>
    <n v="2025"/>
    <x v="6"/>
    <x v="1"/>
    <x v="6"/>
    <x v="1"/>
    <x v="0"/>
  </r>
  <r>
    <d v="2025-02-15T00:00:00"/>
    <d v="2025-02-11T00:00:00"/>
    <d v="2025-02-15T00:00:00"/>
    <x v="0"/>
    <x v="0"/>
    <s v="NF9580"/>
    <n v="3095"/>
    <x v="7"/>
    <n v="2025"/>
    <x v="6"/>
    <x v="1"/>
    <x v="6"/>
    <x v="1"/>
    <x v="0"/>
  </r>
  <r>
    <d v="2025-04-03T00:00:00"/>
    <d v="2025-02-17T00:00:00"/>
    <d v="2025-04-03T00:00:00"/>
    <x v="0"/>
    <x v="4"/>
    <s v="NF4061"/>
    <n v="1532"/>
    <x v="9"/>
    <n v="2025"/>
    <x v="6"/>
    <x v="1"/>
    <x v="8"/>
    <x v="1"/>
    <x v="0"/>
  </r>
  <r>
    <d v="2025-04-03T00:00:00"/>
    <d v="2025-02-20T00:00:00"/>
    <d v="2025-04-03T00:00:00"/>
    <x v="0"/>
    <x v="4"/>
    <s v="NF6503"/>
    <n v="3726"/>
    <x v="9"/>
    <n v="2025"/>
    <x v="6"/>
    <x v="1"/>
    <x v="8"/>
    <x v="1"/>
    <x v="0"/>
  </r>
  <r>
    <d v="2025-06-10T00:00:00"/>
    <d v="2025-02-23T00:00:00"/>
    <d v="2025-03-21T00:00:00"/>
    <x v="0"/>
    <x v="1"/>
    <s v="NF6701"/>
    <n v="4322"/>
    <x v="8"/>
    <n v="2025"/>
    <x v="6"/>
    <x v="1"/>
    <x v="7"/>
    <x v="1"/>
    <x v="0"/>
  </r>
  <r>
    <d v="2025-06-02T00:00:00"/>
    <d v="2025-02-25T00:00:00"/>
    <d v="2025-04-15T00:00:00"/>
    <x v="0"/>
    <x v="0"/>
    <s v="NF8891"/>
    <n v="3998"/>
    <x v="9"/>
    <n v="2025"/>
    <x v="6"/>
    <x v="1"/>
    <x v="8"/>
    <x v="1"/>
    <x v="0"/>
  </r>
  <r>
    <d v="2025-06-17T00:00:00"/>
    <d v="2025-02-27T00:00:00"/>
    <d v="2025-03-29T00:00:00"/>
    <x v="0"/>
    <x v="0"/>
    <s v="NF2640"/>
    <n v="3252"/>
    <x v="8"/>
    <n v="2025"/>
    <x v="6"/>
    <x v="1"/>
    <x v="7"/>
    <x v="1"/>
    <x v="0"/>
  </r>
  <r>
    <d v="2025-03-10T00:00:00"/>
    <d v="2025-03-01T00:00:00"/>
    <d v="2025-03-10T00:00:00"/>
    <x v="0"/>
    <x v="4"/>
    <s v="NF8852"/>
    <n v="3701"/>
    <x v="8"/>
    <n v="2025"/>
    <x v="7"/>
    <x v="1"/>
    <x v="7"/>
    <x v="1"/>
    <x v="0"/>
  </r>
  <r>
    <d v="2025-04-12T00:00:00"/>
    <d v="2025-03-03T00:00:00"/>
    <d v="2025-04-12T00:00:00"/>
    <x v="0"/>
    <x v="2"/>
    <s v="NF7869"/>
    <n v="1977"/>
    <x v="9"/>
    <n v="2025"/>
    <x v="7"/>
    <x v="1"/>
    <x v="8"/>
    <x v="1"/>
    <x v="0"/>
  </r>
  <r>
    <d v="2025-06-26T00:00:00"/>
    <d v="2025-03-04T00:00:00"/>
    <d v="2025-04-21T00:00:00"/>
    <x v="0"/>
    <x v="4"/>
    <s v="NF4994"/>
    <n v="1217"/>
    <x v="9"/>
    <n v="2025"/>
    <x v="7"/>
    <x v="1"/>
    <x v="8"/>
    <x v="1"/>
    <x v="0"/>
  </r>
  <r>
    <d v="2025-07-02T00:00:00"/>
    <d v="2025-03-07T00:00:00"/>
    <d v="2025-04-13T00:00:00"/>
    <x v="0"/>
    <x v="3"/>
    <s v="NF5720"/>
    <n v="1660"/>
    <x v="9"/>
    <n v="2025"/>
    <x v="7"/>
    <x v="1"/>
    <x v="8"/>
    <x v="1"/>
    <x v="0"/>
  </r>
  <r>
    <d v="2025-03-25T00:00:00"/>
    <d v="2025-03-10T00:00:00"/>
    <d v="2025-03-25T00:00:00"/>
    <x v="0"/>
    <x v="3"/>
    <s v="NF6393"/>
    <n v="837"/>
    <x v="8"/>
    <n v="2025"/>
    <x v="7"/>
    <x v="1"/>
    <x v="7"/>
    <x v="1"/>
    <x v="0"/>
  </r>
  <r>
    <d v="2025-04-10T00:00:00"/>
    <d v="2025-03-12T00:00:00"/>
    <d v="2025-04-10T00:00:00"/>
    <x v="0"/>
    <x v="1"/>
    <s v="NF9057"/>
    <n v="1838"/>
    <x v="9"/>
    <n v="2025"/>
    <x v="7"/>
    <x v="1"/>
    <x v="8"/>
    <x v="1"/>
    <x v="0"/>
  </r>
  <r>
    <d v="2025-04-17T00:00:00"/>
    <d v="2025-03-17T00:00:00"/>
    <d v="2025-04-17T00:00:00"/>
    <x v="0"/>
    <x v="2"/>
    <s v="NF7365"/>
    <n v="4471"/>
    <x v="9"/>
    <n v="2025"/>
    <x v="7"/>
    <x v="1"/>
    <x v="8"/>
    <x v="1"/>
    <x v="0"/>
  </r>
  <r>
    <d v="2025-05-14T00:00:00"/>
    <d v="2025-03-18T00:00:00"/>
    <d v="2025-05-14T00:00:00"/>
    <x v="0"/>
    <x v="1"/>
    <s v="NF4559"/>
    <n v="3540"/>
    <x v="10"/>
    <n v="2025"/>
    <x v="7"/>
    <x v="1"/>
    <x v="9"/>
    <x v="1"/>
    <x v="0"/>
  </r>
  <r>
    <d v="2025-04-30T00:00:00"/>
    <d v="2025-03-21T00:00:00"/>
    <d v="2025-04-30T00:00:00"/>
    <x v="0"/>
    <x v="1"/>
    <s v="NF7119"/>
    <n v="4606"/>
    <x v="9"/>
    <n v="2025"/>
    <x v="7"/>
    <x v="1"/>
    <x v="8"/>
    <x v="1"/>
    <x v="0"/>
  </r>
  <r>
    <m/>
    <d v="2025-03-23T00:00:00"/>
    <d v="2025-04-09T00:00:00"/>
    <x v="0"/>
    <x v="0"/>
    <s v="NF2814"/>
    <n v="2388"/>
    <x v="3"/>
    <n v="0"/>
    <x v="7"/>
    <x v="1"/>
    <x v="8"/>
    <x v="1"/>
    <x v="1"/>
  </r>
  <r>
    <d v="2025-03-28T00:00:00"/>
    <d v="2025-03-25T00:00:00"/>
    <d v="2025-03-28T00:00:00"/>
    <x v="0"/>
    <x v="3"/>
    <s v="NF5963"/>
    <n v="2303"/>
    <x v="8"/>
    <n v="2025"/>
    <x v="7"/>
    <x v="1"/>
    <x v="7"/>
    <x v="1"/>
    <x v="0"/>
  </r>
  <r>
    <d v="2025-04-15T00:00:00"/>
    <d v="2025-03-28T00:00:00"/>
    <d v="2025-04-15T00:00:00"/>
    <x v="0"/>
    <x v="2"/>
    <s v="NF3293"/>
    <n v="1662"/>
    <x v="9"/>
    <n v="2025"/>
    <x v="7"/>
    <x v="1"/>
    <x v="8"/>
    <x v="1"/>
    <x v="0"/>
  </r>
  <r>
    <d v="2025-05-08T00:00:00"/>
    <d v="2025-03-30T00:00:00"/>
    <d v="2025-05-08T00:00:00"/>
    <x v="0"/>
    <x v="0"/>
    <s v="NF8254"/>
    <n v="3241"/>
    <x v="10"/>
    <n v="2025"/>
    <x v="7"/>
    <x v="1"/>
    <x v="9"/>
    <x v="1"/>
    <x v="0"/>
  </r>
  <r>
    <d v="2025-05-08T00:00:00"/>
    <d v="2025-03-31T00:00:00"/>
    <d v="2025-05-08T00:00:00"/>
    <x v="0"/>
    <x v="2"/>
    <s v="NF4303"/>
    <n v="4017"/>
    <x v="10"/>
    <n v="2025"/>
    <x v="7"/>
    <x v="1"/>
    <x v="9"/>
    <x v="1"/>
    <x v="0"/>
  </r>
  <r>
    <d v="2025-07-08T00:00:00"/>
    <d v="2025-04-03T00:00:00"/>
    <d v="2025-05-31T00:00:00"/>
    <x v="0"/>
    <x v="1"/>
    <s v="NF2605"/>
    <n v="3586"/>
    <x v="10"/>
    <n v="2025"/>
    <x v="8"/>
    <x v="1"/>
    <x v="9"/>
    <x v="1"/>
    <x v="0"/>
  </r>
  <r>
    <d v="2025-05-01T00:00:00"/>
    <d v="2025-04-06T00:00:00"/>
    <d v="2025-05-01T00:00:00"/>
    <x v="0"/>
    <x v="0"/>
    <s v="NF8043"/>
    <n v="4467"/>
    <x v="10"/>
    <n v="2025"/>
    <x v="8"/>
    <x v="1"/>
    <x v="9"/>
    <x v="1"/>
    <x v="0"/>
  </r>
  <r>
    <d v="2025-05-31T00:00:00"/>
    <d v="2025-04-09T00:00:00"/>
    <d v="2025-05-31T00:00:00"/>
    <x v="0"/>
    <x v="1"/>
    <s v="NF6697"/>
    <n v="4262"/>
    <x v="10"/>
    <n v="2025"/>
    <x v="8"/>
    <x v="1"/>
    <x v="9"/>
    <x v="1"/>
    <x v="0"/>
  </r>
  <r>
    <d v="2025-06-13T00:00:00"/>
    <d v="2025-04-11T00:00:00"/>
    <d v="2025-06-09T00:00:00"/>
    <x v="0"/>
    <x v="1"/>
    <s v="NF5208"/>
    <n v="2593"/>
    <x v="11"/>
    <n v="2025"/>
    <x v="8"/>
    <x v="1"/>
    <x v="10"/>
    <x v="1"/>
    <x v="0"/>
  </r>
  <r>
    <d v="2025-05-04T00:00:00"/>
    <d v="2025-04-14T00:00:00"/>
    <d v="2025-05-04T00:00:00"/>
    <x v="0"/>
    <x v="1"/>
    <s v="NF2907"/>
    <n v="1885"/>
    <x v="10"/>
    <n v="2025"/>
    <x v="8"/>
    <x v="1"/>
    <x v="9"/>
    <x v="1"/>
    <x v="0"/>
  </r>
  <r>
    <m/>
    <d v="2025-04-19T00:00:00"/>
    <d v="2025-06-15T00:00:00"/>
    <x v="0"/>
    <x v="1"/>
    <s v="NF9381"/>
    <n v="2224"/>
    <x v="3"/>
    <n v="0"/>
    <x v="8"/>
    <x v="1"/>
    <x v="10"/>
    <x v="1"/>
    <x v="1"/>
  </r>
  <r>
    <d v="2025-07-21T00:00:00"/>
    <d v="2025-04-23T00:00:00"/>
    <d v="2025-05-14T00:00:00"/>
    <x v="0"/>
    <x v="1"/>
    <s v="NF3247"/>
    <n v="3223"/>
    <x v="10"/>
    <n v="2025"/>
    <x v="8"/>
    <x v="1"/>
    <x v="9"/>
    <x v="1"/>
    <x v="0"/>
  </r>
  <r>
    <d v="2025-07-18T00:00:00"/>
    <d v="2025-04-26T00:00:00"/>
    <d v="2025-06-14T00:00:00"/>
    <x v="0"/>
    <x v="4"/>
    <s v="NF4377"/>
    <n v="3446"/>
    <x v="11"/>
    <n v="2025"/>
    <x v="8"/>
    <x v="1"/>
    <x v="10"/>
    <x v="1"/>
    <x v="0"/>
  </r>
  <r>
    <d v="2025-06-14T00:00:00"/>
    <d v="2025-04-30T00:00:00"/>
    <d v="2025-06-14T00:00:00"/>
    <x v="0"/>
    <x v="1"/>
    <s v="NF2988"/>
    <n v="4540"/>
    <x v="11"/>
    <n v="2025"/>
    <x v="8"/>
    <x v="1"/>
    <x v="10"/>
    <x v="1"/>
    <x v="0"/>
  </r>
  <r>
    <d v="2025-08-18T00:00:00"/>
    <d v="2025-05-08T00:00:00"/>
    <d v="2025-07-02T00:00:00"/>
    <x v="0"/>
    <x v="2"/>
    <s v="NF4912"/>
    <n v="3862"/>
    <x v="12"/>
    <n v="2025"/>
    <x v="9"/>
    <x v="1"/>
    <x v="11"/>
    <x v="1"/>
    <x v="0"/>
  </r>
  <r>
    <d v="2025-06-28T00:00:00"/>
    <d v="2025-05-11T00:00:00"/>
    <d v="2025-06-28T00:00:00"/>
    <x v="0"/>
    <x v="4"/>
    <s v="NF7104"/>
    <n v="611"/>
    <x v="11"/>
    <n v="2025"/>
    <x v="9"/>
    <x v="1"/>
    <x v="10"/>
    <x v="1"/>
    <x v="0"/>
  </r>
  <r>
    <d v="2025-07-04T00:00:00"/>
    <d v="2025-05-13T00:00:00"/>
    <d v="2025-07-04T00:00:00"/>
    <x v="0"/>
    <x v="3"/>
    <s v="NF6700"/>
    <n v="1486"/>
    <x v="12"/>
    <n v="2025"/>
    <x v="9"/>
    <x v="1"/>
    <x v="11"/>
    <x v="1"/>
    <x v="0"/>
  </r>
  <r>
    <d v="2025-06-01T00:00:00"/>
    <d v="2025-05-21T00:00:00"/>
    <d v="2025-06-01T00:00:00"/>
    <x v="0"/>
    <x v="1"/>
    <s v="NF7947"/>
    <n v="4850"/>
    <x v="11"/>
    <n v="2025"/>
    <x v="9"/>
    <x v="1"/>
    <x v="10"/>
    <x v="1"/>
    <x v="0"/>
  </r>
  <r>
    <m/>
    <d v="2025-05-24T00:00:00"/>
    <d v="2025-06-24T00:00:00"/>
    <x v="0"/>
    <x v="3"/>
    <s v="NF7741"/>
    <n v="3878"/>
    <x v="3"/>
    <n v="0"/>
    <x v="9"/>
    <x v="1"/>
    <x v="10"/>
    <x v="1"/>
    <x v="1"/>
  </r>
  <r>
    <d v="2025-06-24T00:00:00"/>
    <d v="2025-05-29T00:00:00"/>
    <d v="2025-06-24T00:00:00"/>
    <x v="0"/>
    <x v="3"/>
    <s v="NF3255"/>
    <n v="976"/>
    <x v="11"/>
    <n v="2025"/>
    <x v="9"/>
    <x v="1"/>
    <x v="10"/>
    <x v="1"/>
    <x v="0"/>
  </r>
  <r>
    <d v="2025-06-14T00:00:00"/>
    <d v="2025-05-30T00:00:00"/>
    <d v="2025-06-14T00:00:00"/>
    <x v="0"/>
    <x v="2"/>
    <s v="NF7106"/>
    <n v="3346"/>
    <x v="11"/>
    <n v="2025"/>
    <x v="9"/>
    <x v="1"/>
    <x v="10"/>
    <x v="1"/>
    <x v="0"/>
  </r>
  <r>
    <d v="2025-08-01T00:00:00"/>
    <d v="2025-06-03T00:00:00"/>
    <d v="2025-08-01T00:00:00"/>
    <x v="0"/>
    <x v="4"/>
    <s v="NF1835"/>
    <n v="443"/>
    <x v="0"/>
    <n v="2025"/>
    <x v="10"/>
    <x v="1"/>
    <x v="0"/>
    <x v="1"/>
    <x v="0"/>
  </r>
  <r>
    <d v="2025-07-28T00:00:00"/>
    <d v="2025-06-04T00:00:00"/>
    <d v="2025-07-28T00:00:00"/>
    <x v="0"/>
    <x v="4"/>
    <s v="NF7322"/>
    <n v="2781"/>
    <x v="12"/>
    <n v="2025"/>
    <x v="10"/>
    <x v="1"/>
    <x v="11"/>
    <x v="1"/>
    <x v="0"/>
  </r>
  <r>
    <d v="2025-06-16T00:00:00"/>
    <d v="2025-06-05T00:00:00"/>
    <d v="2025-06-16T00:00:00"/>
    <x v="0"/>
    <x v="3"/>
    <s v="NF3899"/>
    <n v="1875"/>
    <x v="11"/>
    <n v="2025"/>
    <x v="10"/>
    <x v="1"/>
    <x v="10"/>
    <x v="1"/>
    <x v="0"/>
  </r>
  <r>
    <d v="2025-07-14T00:00:00"/>
    <d v="2025-06-08T00:00:00"/>
    <d v="2025-07-14T00:00:00"/>
    <x v="0"/>
    <x v="1"/>
    <s v="NF5496"/>
    <n v="3134"/>
    <x v="12"/>
    <n v="2025"/>
    <x v="10"/>
    <x v="1"/>
    <x v="11"/>
    <x v="1"/>
    <x v="0"/>
  </r>
  <r>
    <d v="2025-06-25T00:00:00"/>
    <d v="2025-06-10T00:00:00"/>
    <d v="2025-06-25T00:00:00"/>
    <x v="0"/>
    <x v="0"/>
    <s v="NF4824"/>
    <n v="2114"/>
    <x v="11"/>
    <n v="2025"/>
    <x v="10"/>
    <x v="1"/>
    <x v="10"/>
    <x v="1"/>
    <x v="0"/>
  </r>
  <r>
    <d v="2025-08-08T00:00:00"/>
    <d v="2025-06-13T00:00:00"/>
    <d v="2025-08-08T00:00:00"/>
    <x v="0"/>
    <x v="3"/>
    <s v="NF2022"/>
    <n v="4961"/>
    <x v="0"/>
    <n v="2025"/>
    <x v="10"/>
    <x v="1"/>
    <x v="0"/>
    <x v="1"/>
    <x v="0"/>
  </r>
  <r>
    <d v="2025-07-22T00:00:00"/>
    <d v="2025-06-14T00:00:00"/>
    <d v="2025-07-22T00:00:00"/>
    <x v="0"/>
    <x v="1"/>
    <s v="NF8075"/>
    <n v="909"/>
    <x v="12"/>
    <n v="2025"/>
    <x v="10"/>
    <x v="1"/>
    <x v="11"/>
    <x v="1"/>
    <x v="0"/>
  </r>
  <r>
    <d v="2025-07-12T00:00:00"/>
    <d v="2025-06-15T00:00:00"/>
    <d v="2025-07-12T00:00:00"/>
    <x v="0"/>
    <x v="1"/>
    <s v="NF1137"/>
    <n v="2197"/>
    <x v="12"/>
    <n v="2025"/>
    <x v="10"/>
    <x v="1"/>
    <x v="11"/>
    <x v="1"/>
    <x v="0"/>
  </r>
  <r>
    <d v="2025-09-04T00:00:00"/>
    <d v="2025-06-17T00:00:00"/>
    <d v="2025-07-29T00:00:00"/>
    <x v="0"/>
    <x v="2"/>
    <s v="NF3353"/>
    <n v="3045"/>
    <x v="12"/>
    <n v="2025"/>
    <x v="10"/>
    <x v="1"/>
    <x v="11"/>
    <x v="1"/>
    <x v="0"/>
  </r>
  <r>
    <d v="2025-08-16T00:00:00"/>
    <d v="2025-06-21T00:00:00"/>
    <d v="2025-07-28T00:00:00"/>
    <x v="0"/>
    <x v="2"/>
    <s v="NF5074"/>
    <n v="460"/>
    <x v="12"/>
    <n v="2025"/>
    <x v="10"/>
    <x v="1"/>
    <x v="11"/>
    <x v="1"/>
    <x v="0"/>
  </r>
  <r>
    <m/>
    <d v="2025-06-24T00:00:00"/>
    <d v="2025-08-01T00:00:00"/>
    <x v="0"/>
    <x v="2"/>
    <s v="NF1725"/>
    <n v="770"/>
    <x v="3"/>
    <n v="0"/>
    <x v="10"/>
    <x v="1"/>
    <x v="0"/>
    <x v="1"/>
    <x v="1"/>
  </r>
  <r>
    <d v="2025-08-09T00:00:00"/>
    <d v="2025-06-25T00:00:00"/>
    <d v="2025-08-05T00:00:00"/>
    <x v="0"/>
    <x v="1"/>
    <s v="NF5560"/>
    <n v="3646"/>
    <x v="0"/>
    <n v="2025"/>
    <x v="10"/>
    <x v="1"/>
    <x v="0"/>
    <x v="1"/>
    <x v="0"/>
  </r>
  <r>
    <d v="2025-08-16T00:00:00"/>
    <d v="2025-06-29T00:00:00"/>
    <d v="2025-08-16T00:00:00"/>
    <x v="0"/>
    <x v="1"/>
    <s v="NF2674"/>
    <n v="2376"/>
    <x v="0"/>
    <n v="2025"/>
    <x v="10"/>
    <x v="1"/>
    <x v="0"/>
    <x v="1"/>
    <x v="0"/>
  </r>
  <r>
    <d v="2025-07-29T00:00:00"/>
    <d v="2025-07-03T00:00:00"/>
    <d v="2025-07-29T00:00:00"/>
    <x v="0"/>
    <x v="1"/>
    <s v="NF2175"/>
    <n v="3940"/>
    <x v="12"/>
    <n v="2025"/>
    <x v="11"/>
    <x v="1"/>
    <x v="11"/>
    <x v="1"/>
    <x v="0"/>
  </r>
  <r>
    <d v="2025-08-31T00:00:00"/>
    <d v="2025-07-04T00:00:00"/>
    <d v="2025-08-31T00:00:00"/>
    <x v="0"/>
    <x v="1"/>
    <s v="NF3338"/>
    <n v="1732"/>
    <x v="0"/>
    <n v="2025"/>
    <x v="11"/>
    <x v="1"/>
    <x v="0"/>
    <x v="1"/>
    <x v="0"/>
  </r>
  <r>
    <d v="2025-08-04T00:00:00"/>
    <d v="2025-07-05T00:00:00"/>
    <d v="2025-08-04T00:00:00"/>
    <x v="0"/>
    <x v="4"/>
    <s v="NF7689"/>
    <n v="1306"/>
    <x v="0"/>
    <n v="2025"/>
    <x v="11"/>
    <x v="1"/>
    <x v="0"/>
    <x v="1"/>
    <x v="0"/>
  </r>
  <r>
    <d v="2025-08-24T00:00:00"/>
    <d v="2025-07-07T00:00:00"/>
    <d v="2025-08-24T00:00:00"/>
    <x v="0"/>
    <x v="0"/>
    <s v="NF5938"/>
    <n v="3954"/>
    <x v="0"/>
    <n v="2025"/>
    <x v="11"/>
    <x v="1"/>
    <x v="0"/>
    <x v="1"/>
    <x v="0"/>
  </r>
  <r>
    <d v="2025-09-24T00:00:00"/>
    <d v="2025-07-11T00:00:00"/>
    <d v="2025-08-11T00:00:00"/>
    <x v="0"/>
    <x v="2"/>
    <s v="NF9391"/>
    <n v="4090"/>
    <x v="0"/>
    <n v="2025"/>
    <x v="11"/>
    <x v="1"/>
    <x v="0"/>
    <x v="1"/>
    <x v="0"/>
  </r>
  <r>
    <d v="2025-07-30T00:00:00"/>
    <d v="2025-07-12T00:00:00"/>
    <d v="2025-07-30T00:00:00"/>
    <x v="0"/>
    <x v="3"/>
    <s v="NF6298"/>
    <n v="2713"/>
    <x v="12"/>
    <n v="2025"/>
    <x v="11"/>
    <x v="1"/>
    <x v="11"/>
    <x v="1"/>
    <x v="0"/>
  </r>
  <r>
    <d v="2025-07-21T00:00:00"/>
    <d v="2025-07-16T00:00:00"/>
    <d v="2025-07-21T00:00:00"/>
    <x v="0"/>
    <x v="1"/>
    <s v="NF7941"/>
    <n v="3482"/>
    <x v="12"/>
    <n v="2025"/>
    <x v="11"/>
    <x v="1"/>
    <x v="11"/>
    <x v="1"/>
    <x v="0"/>
  </r>
  <r>
    <d v="2025-09-03T00:00:00"/>
    <d v="2025-07-18T00:00:00"/>
    <d v="2025-09-03T00:00:00"/>
    <x v="0"/>
    <x v="1"/>
    <s v="NF3604"/>
    <n v="2071"/>
    <x v="1"/>
    <n v="2025"/>
    <x v="11"/>
    <x v="1"/>
    <x v="1"/>
    <x v="1"/>
    <x v="0"/>
  </r>
  <r>
    <d v="2025-08-21T00:00:00"/>
    <d v="2025-07-23T00:00:00"/>
    <d v="2025-08-21T00:00:00"/>
    <x v="0"/>
    <x v="2"/>
    <s v="NF4605"/>
    <n v="4258"/>
    <x v="0"/>
    <n v="2025"/>
    <x v="11"/>
    <x v="1"/>
    <x v="0"/>
    <x v="1"/>
    <x v="0"/>
  </r>
  <r>
    <d v="2025-11-24T00:00:00"/>
    <d v="2025-07-25T00:00:00"/>
    <d v="2025-09-07T00:00:00"/>
    <x v="0"/>
    <x v="0"/>
    <s v="NF1759"/>
    <n v="4383"/>
    <x v="1"/>
    <n v="2025"/>
    <x v="11"/>
    <x v="1"/>
    <x v="1"/>
    <x v="1"/>
    <x v="0"/>
  </r>
  <r>
    <d v="2025-09-09T00:00:00"/>
    <d v="2025-07-29T00:00:00"/>
    <d v="2025-09-09T00:00:00"/>
    <x v="0"/>
    <x v="1"/>
    <s v="NF2800"/>
    <n v="1369"/>
    <x v="1"/>
    <n v="2025"/>
    <x v="11"/>
    <x v="1"/>
    <x v="1"/>
    <x v="1"/>
    <x v="0"/>
  </r>
  <r>
    <d v="2025-09-14T00:00:00"/>
    <d v="2025-08-03T00:00:00"/>
    <d v="2025-09-14T00:00:00"/>
    <x v="0"/>
    <x v="1"/>
    <s v="NF7248"/>
    <n v="331"/>
    <x v="1"/>
    <n v="2025"/>
    <x v="0"/>
    <x v="1"/>
    <x v="1"/>
    <x v="1"/>
    <x v="0"/>
  </r>
  <r>
    <d v="2025-08-09T00:00:00"/>
    <d v="2025-08-06T00:00:00"/>
    <d v="2025-08-09T00:00:00"/>
    <x v="0"/>
    <x v="1"/>
    <s v="NF5280"/>
    <n v="3031"/>
    <x v="0"/>
    <n v="2025"/>
    <x v="0"/>
    <x v="1"/>
    <x v="0"/>
    <x v="1"/>
    <x v="0"/>
  </r>
  <r>
    <d v="2025-08-29T00:00:00"/>
    <d v="2025-08-09T00:00:00"/>
    <d v="2025-08-29T00:00:00"/>
    <x v="0"/>
    <x v="0"/>
    <s v="NF2968"/>
    <n v="1200"/>
    <x v="0"/>
    <n v="2025"/>
    <x v="0"/>
    <x v="1"/>
    <x v="0"/>
    <x v="1"/>
    <x v="0"/>
  </r>
  <r>
    <d v="2025-08-31T00:00:00"/>
    <d v="2025-08-11T00:00:00"/>
    <d v="2025-08-31T00:00:00"/>
    <x v="0"/>
    <x v="0"/>
    <s v="NF4862"/>
    <n v="405"/>
    <x v="0"/>
    <n v="2025"/>
    <x v="0"/>
    <x v="1"/>
    <x v="0"/>
    <x v="1"/>
    <x v="0"/>
  </r>
  <r>
    <d v="2025-09-17T00:00:00"/>
    <d v="2025-08-14T00:00:00"/>
    <d v="2025-09-17T00:00:00"/>
    <x v="0"/>
    <x v="3"/>
    <s v="NF2988"/>
    <n v="3080"/>
    <x v="1"/>
    <n v="2025"/>
    <x v="0"/>
    <x v="1"/>
    <x v="1"/>
    <x v="1"/>
    <x v="0"/>
  </r>
  <r>
    <d v="2025-08-17T00:00:00"/>
    <d v="2025-08-17T00:00:00"/>
    <d v="2025-08-17T00:00:00"/>
    <x v="0"/>
    <x v="1"/>
    <s v="NF6224"/>
    <n v="2137"/>
    <x v="0"/>
    <n v="2025"/>
    <x v="0"/>
    <x v="1"/>
    <x v="0"/>
    <x v="1"/>
    <x v="0"/>
  </r>
  <r>
    <d v="2025-10-15T00:00:00"/>
    <d v="2025-08-24T00:00:00"/>
    <d v="2025-10-15T00:00:00"/>
    <x v="0"/>
    <x v="2"/>
    <s v="NF6974"/>
    <n v="4287"/>
    <x v="2"/>
    <n v="2025"/>
    <x v="0"/>
    <x v="1"/>
    <x v="2"/>
    <x v="1"/>
    <x v="0"/>
  </r>
  <r>
    <d v="2025-10-22T00:00:00"/>
    <d v="2025-08-26T00:00:00"/>
    <d v="2025-10-22T00:00:00"/>
    <x v="0"/>
    <x v="2"/>
    <s v="NF3171"/>
    <n v="4857"/>
    <x v="2"/>
    <n v="2025"/>
    <x v="0"/>
    <x v="1"/>
    <x v="2"/>
    <x v="1"/>
    <x v="0"/>
  </r>
  <r>
    <d v="2025-10-20T00:00:00"/>
    <d v="2025-08-30T00:00:00"/>
    <d v="2025-10-20T00:00:00"/>
    <x v="0"/>
    <x v="1"/>
    <s v="NF9089"/>
    <n v="507"/>
    <x v="2"/>
    <n v="2025"/>
    <x v="0"/>
    <x v="1"/>
    <x v="2"/>
    <x v="1"/>
    <x v="0"/>
  </r>
  <r>
    <d v="2025-09-11T00:00:00"/>
    <d v="2025-08-31T00:00:00"/>
    <d v="2025-09-11T00:00:00"/>
    <x v="0"/>
    <x v="0"/>
    <s v="NF9607"/>
    <n v="2467"/>
    <x v="1"/>
    <n v="2025"/>
    <x v="0"/>
    <x v="1"/>
    <x v="1"/>
    <x v="1"/>
    <x v="0"/>
  </r>
  <r>
    <m/>
    <d v="2025-09-01T00:00:00"/>
    <d v="2025-09-27T00:00:00"/>
    <x v="0"/>
    <x v="1"/>
    <s v="NF6643"/>
    <n v="4253"/>
    <x v="3"/>
    <n v="0"/>
    <x v="1"/>
    <x v="1"/>
    <x v="1"/>
    <x v="1"/>
    <x v="1"/>
  </r>
  <r>
    <d v="2025-09-14T00:00:00"/>
    <d v="2025-09-07T00:00:00"/>
    <d v="2025-09-14T00:00:00"/>
    <x v="0"/>
    <x v="2"/>
    <s v="NF3939"/>
    <n v="2391"/>
    <x v="1"/>
    <n v="2025"/>
    <x v="1"/>
    <x v="1"/>
    <x v="1"/>
    <x v="1"/>
    <x v="0"/>
  </r>
  <r>
    <d v="2025-09-27T00:00:00"/>
    <d v="2025-09-09T00:00:00"/>
    <d v="2025-09-22T00:00:00"/>
    <x v="0"/>
    <x v="1"/>
    <s v="NF3599"/>
    <n v="3669"/>
    <x v="1"/>
    <n v="2025"/>
    <x v="1"/>
    <x v="1"/>
    <x v="1"/>
    <x v="1"/>
    <x v="0"/>
  </r>
  <r>
    <d v="2025-12-18T00:00:00"/>
    <d v="2025-09-12T00:00:00"/>
    <d v="2025-10-10T00:00:00"/>
    <x v="0"/>
    <x v="1"/>
    <s v="NF9914"/>
    <n v="1207"/>
    <x v="2"/>
    <n v="2025"/>
    <x v="1"/>
    <x v="1"/>
    <x v="2"/>
    <x v="1"/>
    <x v="0"/>
  </r>
  <r>
    <d v="2025-11-08T00:00:00"/>
    <d v="2025-09-18T00:00:00"/>
    <d v="2025-11-08T00:00:00"/>
    <x v="0"/>
    <x v="0"/>
    <s v="NF5492"/>
    <n v="2539"/>
    <x v="4"/>
    <n v="2025"/>
    <x v="1"/>
    <x v="1"/>
    <x v="3"/>
    <x v="1"/>
    <x v="0"/>
  </r>
  <r>
    <d v="2025-10-01T00:00:00"/>
    <d v="2025-09-20T00:00:00"/>
    <d v="2025-10-01T00:00:00"/>
    <x v="0"/>
    <x v="4"/>
    <s v="NF7516"/>
    <n v="2895"/>
    <x v="2"/>
    <n v="2025"/>
    <x v="1"/>
    <x v="1"/>
    <x v="2"/>
    <x v="1"/>
    <x v="0"/>
  </r>
  <r>
    <d v="2025-10-15T00:00:00"/>
    <d v="2025-09-21T00:00:00"/>
    <d v="2025-10-04T00:00:00"/>
    <x v="0"/>
    <x v="1"/>
    <s v="NF8652"/>
    <n v="2106"/>
    <x v="2"/>
    <n v="2025"/>
    <x v="1"/>
    <x v="1"/>
    <x v="2"/>
    <x v="1"/>
    <x v="0"/>
  </r>
  <r>
    <d v="2025-11-01T00:00:00"/>
    <d v="2025-09-23T00:00:00"/>
    <d v="2025-11-01T00:00:00"/>
    <x v="0"/>
    <x v="4"/>
    <s v="NF4809"/>
    <n v="3742"/>
    <x v="4"/>
    <n v="2025"/>
    <x v="1"/>
    <x v="1"/>
    <x v="3"/>
    <x v="1"/>
    <x v="0"/>
  </r>
  <r>
    <d v="2025-10-22T00:00:00"/>
    <d v="2025-09-26T00:00:00"/>
    <d v="2025-10-22T00:00:00"/>
    <x v="0"/>
    <x v="0"/>
    <s v="NF5491"/>
    <n v="3222"/>
    <x v="2"/>
    <n v="2025"/>
    <x v="1"/>
    <x v="1"/>
    <x v="2"/>
    <x v="1"/>
    <x v="0"/>
  </r>
  <r>
    <d v="2025-10-19T00:00:00"/>
    <d v="2025-10-01T00:00:00"/>
    <d v="2025-10-19T00:00:00"/>
    <x v="0"/>
    <x v="1"/>
    <s v="NF7862"/>
    <n v="673"/>
    <x v="2"/>
    <n v="2025"/>
    <x v="2"/>
    <x v="1"/>
    <x v="2"/>
    <x v="1"/>
    <x v="0"/>
  </r>
  <r>
    <m/>
    <d v="2025-10-05T00:00:00"/>
    <d v="2025-10-26T00:00:00"/>
    <x v="0"/>
    <x v="3"/>
    <s v="NF3137"/>
    <n v="4922"/>
    <x v="3"/>
    <n v="0"/>
    <x v="2"/>
    <x v="1"/>
    <x v="2"/>
    <x v="1"/>
    <x v="1"/>
  </r>
  <r>
    <d v="2026-01-26T00:00:00"/>
    <d v="2025-10-09T00:00:00"/>
    <d v="2025-11-28T00:00:00"/>
    <x v="0"/>
    <x v="2"/>
    <s v="NF2705"/>
    <n v="1688"/>
    <x v="4"/>
    <n v="2026"/>
    <x v="2"/>
    <x v="1"/>
    <x v="3"/>
    <x v="1"/>
    <x v="0"/>
  </r>
  <r>
    <d v="2025-12-08T00:00:00"/>
    <d v="2025-10-09T00:00:00"/>
    <d v="2025-11-19T00:00:00"/>
    <x v="0"/>
    <x v="2"/>
    <s v="NF9537"/>
    <n v="979"/>
    <x v="4"/>
    <n v="2025"/>
    <x v="2"/>
    <x v="1"/>
    <x v="3"/>
    <x v="1"/>
    <x v="0"/>
  </r>
  <r>
    <d v="2025-10-27T00:00:00"/>
    <d v="2025-10-14T00:00:00"/>
    <d v="2025-10-27T00:00:00"/>
    <x v="0"/>
    <x v="1"/>
    <s v="NF1700"/>
    <n v="3744"/>
    <x v="2"/>
    <n v="2025"/>
    <x v="2"/>
    <x v="1"/>
    <x v="2"/>
    <x v="1"/>
    <x v="0"/>
  </r>
  <r>
    <d v="2025-12-04T00:00:00"/>
    <d v="2025-10-16T00:00:00"/>
    <d v="2025-12-04T00:00:00"/>
    <x v="0"/>
    <x v="2"/>
    <s v="NF9052"/>
    <n v="4061"/>
    <x v="5"/>
    <n v="2025"/>
    <x v="2"/>
    <x v="1"/>
    <x v="4"/>
    <x v="1"/>
    <x v="0"/>
  </r>
  <r>
    <d v="2026-01-28T00:00:00"/>
    <d v="2025-10-21T00:00:00"/>
    <d v="2025-12-01T00:00:00"/>
    <x v="0"/>
    <x v="0"/>
    <s v="NF9827"/>
    <n v="4404"/>
    <x v="5"/>
    <n v="2026"/>
    <x v="2"/>
    <x v="1"/>
    <x v="4"/>
    <x v="1"/>
    <x v="0"/>
  </r>
  <r>
    <d v="2025-11-15T00:00:00"/>
    <d v="2025-10-25T00:00:00"/>
    <d v="2025-11-15T00:00:00"/>
    <x v="0"/>
    <x v="1"/>
    <s v="NF4056"/>
    <n v="2429"/>
    <x v="4"/>
    <n v="2025"/>
    <x v="2"/>
    <x v="1"/>
    <x v="3"/>
    <x v="1"/>
    <x v="0"/>
  </r>
  <r>
    <d v="2025-12-23T00:00:00"/>
    <d v="2025-10-25T00:00:00"/>
    <d v="2025-12-23T00:00:00"/>
    <x v="0"/>
    <x v="0"/>
    <s v="NF4381"/>
    <n v="2713"/>
    <x v="5"/>
    <n v="2025"/>
    <x v="2"/>
    <x v="1"/>
    <x v="4"/>
    <x v="1"/>
    <x v="0"/>
  </r>
  <r>
    <d v="2025-11-12T00:00:00"/>
    <d v="2025-10-30T00:00:00"/>
    <d v="2025-11-12T00:00:00"/>
    <x v="0"/>
    <x v="1"/>
    <s v="NF5374"/>
    <n v="3787"/>
    <x v="4"/>
    <n v="2025"/>
    <x v="2"/>
    <x v="1"/>
    <x v="3"/>
    <x v="1"/>
    <x v="0"/>
  </r>
  <r>
    <d v="2026-02-07T00:00:00"/>
    <d v="2025-11-04T00:00:00"/>
    <d v="2025-12-08T00:00:00"/>
    <x v="0"/>
    <x v="4"/>
    <s v="NF4782"/>
    <n v="1820"/>
    <x v="5"/>
    <n v="2026"/>
    <x v="3"/>
    <x v="1"/>
    <x v="4"/>
    <x v="1"/>
    <x v="0"/>
  </r>
  <r>
    <d v="2025-11-27T00:00:00"/>
    <d v="2025-11-08T00:00:00"/>
    <d v="2025-11-27T00:00:00"/>
    <x v="0"/>
    <x v="1"/>
    <s v="NF9770"/>
    <n v="4135"/>
    <x v="4"/>
    <n v="2025"/>
    <x v="3"/>
    <x v="1"/>
    <x v="3"/>
    <x v="1"/>
    <x v="0"/>
  </r>
  <r>
    <d v="2026-01-02T00:00:00"/>
    <d v="2025-11-11T00:00:00"/>
    <d v="2025-11-17T00:00:00"/>
    <x v="0"/>
    <x v="1"/>
    <s v="NF3186"/>
    <n v="3902"/>
    <x v="4"/>
    <n v="2026"/>
    <x v="3"/>
    <x v="1"/>
    <x v="3"/>
    <x v="1"/>
    <x v="0"/>
  </r>
  <r>
    <d v="2026-02-27T00:00:00"/>
    <d v="2025-11-14T00:00:00"/>
    <d v="2025-12-07T00:00:00"/>
    <x v="0"/>
    <x v="1"/>
    <s v="NF7423"/>
    <n v="4319"/>
    <x v="5"/>
    <n v="2026"/>
    <x v="3"/>
    <x v="1"/>
    <x v="4"/>
    <x v="1"/>
    <x v="0"/>
  </r>
  <r>
    <d v="2025-12-30T00:00:00"/>
    <d v="2025-11-17T00:00:00"/>
    <d v="2025-12-30T00:00:00"/>
    <x v="0"/>
    <x v="0"/>
    <s v="NF3114"/>
    <n v="3068"/>
    <x v="5"/>
    <n v="2025"/>
    <x v="3"/>
    <x v="1"/>
    <x v="4"/>
    <x v="1"/>
    <x v="0"/>
  </r>
  <r>
    <d v="2025-12-21T00:00:00"/>
    <d v="2025-11-21T00:00:00"/>
    <d v="2025-12-21T00:00:00"/>
    <x v="0"/>
    <x v="1"/>
    <s v="NF1359"/>
    <n v="1880"/>
    <x v="5"/>
    <n v="2025"/>
    <x v="3"/>
    <x v="1"/>
    <x v="4"/>
    <x v="1"/>
    <x v="0"/>
  </r>
  <r>
    <m/>
    <d v="2025-11-23T00:00:00"/>
    <d v="2025-12-31T00:00:00"/>
    <x v="0"/>
    <x v="1"/>
    <s v="NF5107"/>
    <n v="1414"/>
    <x v="3"/>
    <n v="0"/>
    <x v="3"/>
    <x v="1"/>
    <x v="4"/>
    <x v="1"/>
    <x v="1"/>
  </r>
  <r>
    <m/>
    <d v="2025-11-26T00:00:00"/>
    <d v="2025-12-13T00:00:00"/>
    <x v="0"/>
    <x v="3"/>
    <s v="NF4367"/>
    <n v="919"/>
    <x v="3"/>
    <n v="0"/>
    <x v="3"/>
    <x v="1"/>
    <x v="4"/>
    <x v="1"/>
    <x v="1"/>
  </r>
  <r>
    <d v="2026-01-12T00:00:00"/>
    <d v="2025-11-27T00:00:00"/>
    <d v="2026-01-12T00:00:00"/>
    <x v="0"/>
    <x v="1"/>
    <s v="NF8386"/>
    <n v="4801"/>
    <x v="6"/>
    <n v="2026"/>
    <x v="3"/>
    <x v="1"/>
    <x v="5"/>
    <x v="2"/>
    <x v="0"/>
  </r>
  <r>
    <m/>
    <d v="2025-11-30T00:00:00"/>
    <d v="2025-12-21T00:00:00"/>
    <x v="0"/>
    <x v="2"/>
    <s v="NF5922"/>
    <n v="4639"/>
    <x v="3"/>
    <n v="0"/>
    <x v="3"/>
    <x v="1"/>
    <x v="4"/>
    <x v="1"/>
    <x v="1"/>
  </r>
  <r>
    <d v="2026-03-20T00:00:00"/>
    <d v="2025-12-06T00:00:00"/>
    <d v="2026-01-22T00:00:00"/>
    <x v="0"/>
    <x v="1"/>
    <s v="NF9970"/>
    <n v="1209"/>
    <x v="6"/>
    <n v="2026"/>
    <x v="4"/>
    <x v="1"/>
    <x v="5"/>
    <x v="2"/>
    <x v="0"/>
  </r>
  <r>
    <m/>
    <d v="2025-12-10T00:00:00"/>
    <d v="2026-01-12T00:00:00"/>
    <x v="0"/>
    <x v="2"/>
    <s v="NF1938"/>
    <n v="483"/>
    <x v="3"/>
    <n v="0"/>
    <x v="4"/>
    <x v="1"/>
    <x v="5"/>
    <x v="2"/>
    <x v="1"/>
  </r>
  <r>
    <d v="2026-01-04T00:00:00"/>
    <d v="2025-12-17T00:00:00"/>
    <d v="2026-01-04T00:00:00"/>
    <x v="0"/>
    <x v="1"/>
    <s v="NF7772"/>
    <n v="373"/>
    <x v="6"/>
    <n v="2026"/>
    <x v="4"/>
    <x v="1"/>
    <x v="5"/>
    <x v="2"/>
    <x v="0"/>
  </r>
  <r>
    <d v="2025-12-25T00:00:00"/>
    <d v="2025-12-20T00:00:00"/>
    <d v="2025-12-25T00:00:00"/>
    <x v="0"/>
    <x v="0"/>
    <s v="NF9932"/>
    <n v="2088"/>
    <x v="5"/>
    <n v="2025"/>
    <x v="4"/>
    <x v="1"/>
    <x v="4"/>
    <x v="1"/>
    <x v="0"/>
  </r>
  <r>
    <d v="2026-02-01T00:00:00"/>
    <d v="2025-12-21T00:00:00"/>
    <d v="2026-02-01T00:00:00"/>
    <x v="0"/>
    <x v="2"/>
    <s v="NF2970"/>
    <n v="1168"/>
    <x v="7"/>
    <n v="2026"/>
    <x v="4"/>
    <x v="1"/>
    <x v="6"/>
    <x v="2"/>
    <x v="0"/>
  </r>
  <r>
    <d v="2026-03-26T00:00:00"/>
    <d v="2025-12-23T00:00:00"/>
    <d v="2026-01-28T00:00:00"/>
    <x v="0"/>
    <x v="2"/>
    <s v="NF4423"/>
    <n v="4429"/>
    <x v="6"/>
    <n v="2026"/>
    <x v="4"/>
    <x v="1"/>
    <x v="5"/>
    <x v="2"/>
    <x v="0"/>
  </r>
  <r>
    <d v="2026-02-23T00:00:00"/>
    <d v="2025-12-28T00:00:00"/>
    <d v="2026-02-23T00:00:00"/>
    <x v="0"/>
    <x v="1"/>
    <s v="NF9682"/>
    <n v="4955"/>
    <x v="7"/>
    <n v="2026"/>
    <x v="4"/>
    <x v="1"/>
    <x v="6"/>
    <x v="2"/>
    <x v="0"/>
  </r>
  <r>
    <d v="2026-01-19T00:00:00"/>
    <d v="2025-12-31T00:00:00"/>
    <d v="2026-01-18T00:00:00"/>
    <x v="0"/>
    <x v="1"/>
    <s v="NF7840"/>
    <n v="3201"/>
    <x v="6"/>
    <n v="2026"/>
    <x v="4"/>
    <x v="1"/>
    <x v="5"/>
    <x v="2"/>
    <x v="0"/>
  </r>
  <r>
    <d v="2026-02-15T00:00:00"/>
    <d v="2026-01-04T00:00:00"/>
    <d v="2026-02-15T00:00:00"/>
    <x v="0"/>
    <x v="4"/>
    <s v="NF4946"/>
    <n v="3007"/>
    <x v="7"/>
    <n v="2026"/>
    <x v="5"/>
    <x v="2"/>
    <x v="6"/>
    <x v="2"/>
    <x v="0"/>
  </r>
  <r>
    <d v="2026-02-15T00:00:00"/>
    <d v="2026-01-08T00:00:00"/>
    <d v="2026-02-15T00:00:00"/>
    <x v="0"/>
    <x v="2"/>
    <s v="NF6806"/>
    <n v="900"/>
    <x v="7"/>
    <n v="2026"/>
    <x v="5"/>
    <x v="2"/>
    <x v="6"/>
    <x v="2"/>
    <x v="0"/>
  </r>
  <r>
    <d v="2026-02-13T00:00:00"/>
    <d v="2026-01-13T00:00:00"/>
    <d v="2026-02-13T00:00:00"/>
    <x v="0"/>
    <x v="1"/>
    <s v="NF3882"/>
    <n v="2970"/>
    <x v="7"/>
    <n v="2026"/>
    <x v="5"/>
    <x v="2"/>
    <x v="6"/>
    <x v="2"/>
    <x v="0"/>
  </r>
  <r>
    <d v="2026-05-16T00:00:00"/>
    <d v="2026-01-17T00:00:00"/>
    <d v="2026-03-14T00:00:00"/>
    <x v="0"/>
    <x v="3"/>
    <s v="NF1850"/>
    <n v="4993"/>
    <x v="8"/>
    <n v="2026"/>
    <x v="5"/>
    <x v="2"/>
    <x v="7"/>
    <x v="2"/>
    <x v="0"/>
  </r>
  <r>
    <d v="2026-01-20T00:00:00"/>
    <d v="2026-01-20T00:00:00"/>
    <d v="2026-01-20T00:00:00"/>
    <x v="0"/>
    <x v="2"/>
    <s v="NF7979"/>
    <n v="1664"/>
    <x v="6"/>
    <n v="2026"/>
    <x v="5"/>
    <x v="2"/>
    <x v="5"/>
    <x v="2"/>
    <x v="0"/>
  </r>
  <r>
    <d v="2026-02-26T00:00:00"/>
    <d v="2026-01-21T00:00:00"/>
    <d v="2026-02-26T00:00:00"/>
    <x v="0"/>
    <x v="1"/>
    <s v="NF1547"/>
    <n v="1815"/>
    <x v="7"/>
    <n v="2026"/>
    <x v="5"/>
    <x v="2"/>
    <x v="6"/>
    <x v="2"/>
    <x v="0"/>
  </r>
  <r>
    <d v="2026-02-09T00:00:00"/>
    <d v="2026-01-23T00:00:00"/>
    <d v="2026-02-09T00:00:00"/>
    <x v="0"/>
    <x v="4"/>
    <s v="NF2309"/>
    <n v="3752"/>
    <x v="7"/>
    <n v="2026"/>
    <x v="5"/>
    <x v="2"/>
    <x v="6"/>
    <x v="2"/>
    <x v="0"/>
  </r>
  <r>
    <d v="2026-02-17T00:00:00"/>
    <d v="2026-01-27T00:00:00"/>
    <d v="2026-02-17T00:00:00"/>
    <x v="0"/>
    <x v="1"/>
    <s v="NF5791"/>
    <n v="177"/>
    <x v="7"/>
    <n v="2026"/>
    <x v="5"/>
    <x v="2"/>
    <x v="6"/>
    <x v="2"/>
    <x v="0"/>
  </r>
  <r>
    <d v="2026-02-17T00:00:00"/>
    <d v="2026-01-29T00:00:00"/>
    <d v="2026-02-17T00:00:00"/>
    <x v="0"/>
    <x v="1"/>
    <s v="NF2982"/>
    <n v="3619"/>
    <x v="7"/>
    <n v="2026"/>
    <x v="5"/>
    <x v="2"/>
    <x v="6"/>
    <x v="2"/>
    <x v="0"/>
  </r>
  <r>
    <d v="2026-03-10T00:00:00"/>
    <d v="2026-02-02T00:00:00"/>
    <d v="2026-03-10T00:00:00"/>
    <x v="0"/>
    <x v="4"/>
    <s v="NF1796"/>
    <n v="4030"/>
    <x v="8"/>
    <n v="2026"/>
    <x v="6"/>
    <x v="2"/>
    <x v="7"/>
    <x v="2"/>
    <x v="0"/>
  </r>
  <r>
    <d v="2026-02-16T00:00:00"/>
    <d v="2026-02-05T00:00:00"/>
    <d v="2026-02-16T00:00:00"/>
    <x v="0"/>
    <x v="4"/>
    <s v="NF2396"/>
    <n v="4157"/>
    <x v="7"/>
    <n v="2026"/>
    <x v="6"/>
    <x v="2"/>
    <x v="6"/>
    <x v="2"/>
    <x v="0"/>
  </r>
  <r>
    <d v="2026-03-08T00:00:00"/>
    <d v="2026-02-06T00:00:00"/>
    <d v="2026-03-08T00:00:00"/>
    <x v="0"/>
    <x v="0"/>
    <s v="NF8281"/>
    <n v="1417"/>
    <x v="8"/>
    <n v="2026"/>
    <x v="6"/>
    <x v="2"/>
    <x v="7"/>
    <x v="2"/>
    <x v="0"/>
  </r>
  <r>
    <d v="2026-03-16T00:00:00"/>
    <d v="2026-02-09T00:00:00"/>
    <d v="2026-03-16T00:00:00"/>
    <x v="0"/>
    <x v="2"/>
    <s v="NF3155"/>
    <n v="1117"/>
    <x v="8"/>
    <n v="2026"/>
    <x v="6"/>
    <x v="2"/>
    <x v="7"/>
    <x v="2"/>
    <x v="0"/>
  </r>
  <r>
    <d v="2026-03-17T00:00:00"/>
    <d v="2026-02-10T00:00:00"/>
    <d v="2026-03-17T00:00:00"/>
    <x v="0"/>
    <x v="3"/>
    <s v="NF4849"/>
    <n v="4461"/>
    <x v="8"/>
    <n v="2026"/>
    <x v="6"/>
    <x v="2"/>
    <x v="7"/>
    <x v="2"/>
    <x v="0"/>
  </r>
  <r>
    <d v="2026-04-05T00:00:00"/>
    <d v="2026-02-12T00:00:00"/>
    <d v="2026-03-30T00:00:00"/>
    <x v="0"/>
    <x v="1"/>
    <s v="NF4647"/>
    <n v="3732"/>
    <x v="8"/>
    <n v="2026"/>
    <x v="6"/>
    <x v="2"/>
    <x v="7"/>
    <x v="2"/>
    <x v="0"/>
  </r>
  <r>
    <d v="2026-02-16T00:00:00"/>
    <d v="2026-02-13T00:00:00"/>
    <d v="2026-02-16T00:00:00"/>
    <x v="0"/>
    <x v="2"/>
    <s v="NF9056"/>
    <n v="2024"/>
    <x v="7"/>
    <n v="2026"/>
    <x v="6"/>
    <x v="2"/>
    <x v="6"/>
    <x v="2"/>
    <x v="0"/>
  </r>
  <r>
    <m/>
    <d v="2026-02-16T00:00:00"/>
    <d v="2026-04-15T00:00:00"/>
    <x v="0"/>
    <x v="1"/>
    <s v="NF4097"/>
    <n v="928"/>
    <x v="3"/>
    <n v="0"/>
    <x v="6"/>
    <x v="2"/>
    <x v="8"/>
    <x v="2"/>
    <x v="1"/>
  </r>
  <r>
    <d v="2026-04-05T00:00:00"/>
    <d v="2026-02-17T00:00:00"/>
    <d v="2026-04-05T00:00:00"/>
    <x v="0"/>
    <x v="1"/>
    <s v="NF9792"/>
    <n v="3557"/>
    <x v="9"/>
    <n v="2026"/>
    <x v="6"/>
    <x v="2"/>
    <x v="8"/>
    <x v="2"/>
    <x v="0"/>
  </r>
  <r>
    <d v="2026-03-16T00:00:00"/>
    <d v="2026-02-18T00:00:00"/>
    <d v="2026-03-16T00:00:00"/>
    <x v="0"/>
    <x v="2"/>
    <s v="NF1943"/>
    <n v="741"/>
    <x v="8"/>
    <n v="2026"/>
    <x v="6"/>
    <x v="2"/>
    <x v="7"/>
    <x v="2"/>
    <x v="0"/>
  </r>
  <r>
    <d v="2026-03-24T00:00:00"/>
    <d v="2026-02-21T00:00:00"/>
    <d v="2026-03-24T00:00:00"/>
    <x v="0"/>
    <x v="2"/>
    <s v="NF5598"/>
    <n v="850"/>
    <x v="8"/>
    <n v="2026"/>
    <x v="6"/>
    <x v="2"/>
    <x v="7"/>
    <x v="2"/>
    <x v="0"/>
  </r>
  <r>
    <d v="2026-06-09T00:00:00"/>
    <d v="2026-02-26T00:00:00"/>
    <d v="2026-04-08T00:00:00"/>
    <x v="0"/>
    <x v="1"/>
    <s v="NF8881"/>
    <n v="4741"/>
    <x v="9"/>
    <n v="2026"/>
    <x v="6"/>
    <x v="2"/>
    <x v="8"/>
    <x v="2"/>
    <x v="0"/>
  </r>
  <r>
    <d v="2026-04-16T00:00:00"/>
    <d v="2026-03-01T00:00:00"/>
    <d v="2026-04-16T00:00:00"/>
    <x v="0"/>
    <x v="0"/>
    <s v="NF3500"/>
    <n v="471"/>
    <x v="9"/>
    <n v="2026"/>
    <x v="7"/>
    <x v="2"/>
    <x v="8"/>
    <x v="2"/>
    <x v="0"/>
  </r>
  <r>
    <d v="2026-05-05T00:00:00"/>
    <d v="2026-03-03T00:00:00"/>
    <d v="2026-04-13T00:00:00"/>
    <x v="0"/>
    <x v="0"/>
    <s v="NF3489"/>
    <n v="517"/>
    <x v="9"/>
    <n v="2026"/>
    <x v="7"/>
    <x v="2"/>
    <x v="8"/>
    <x v="2"/>
    <x v="0"/>
  </r>
  <r>
    <d v="2026-04-08T00:00:00"/>
    <d v="2026-03-10T00:00:00"/>
    <d v="2026-04-08T00:00:00"/>
    <x v="0"/>
    <x v="0"/>
    <s v="NF8682"/>
    <n v="3034"/>
    <x v="9"/>
    <n v="2026"/>
    <x v="7"/>
    <x v="2"/>
    <x v="8"/>
    <x v="2"/>
    <x v="0"/>
  </r>
  <r>
    <d v="2026-04-23T00:00:00"/>
    <d v="2026-03-13T00:00:00"/>
    <d v="2026-04-23T00:00:00"/>
    <x v="0"/>
    <x v="1"/>
    <s v="NF8525"/>
    <n v="3172"/>
    <x v="9"/>
    <n v="2026"/>
    <x v="7"/>
    <x v="2"/>
    <x v="8"/>
    <x v="2"/>
    <x v="0"/>
  </r>
  <r>
    <d v="2026-03-31T00:00:00"/>
    <d v="2026-03-19T00:00:00"/>
    <d v="2026-03-31T00:00:00"/>
    <x v="0"/>
    <x v="4"/>
    <s v="NF2006"/>
    <n v="2069"/>
    <x v="8"/>
    <n v="2026"/>
    <x v="7"/>
    <x v="2"/>
    <x v="7"/>
    <x v="2"/>
    <x v="0"/>
  </r>
  <r>
    <d v="2026-05-29T00:00:00"/>
    <d v="2026-03-21T00:00:00"/>
    <d v="2026-04-04T00:00:00"/>
    <x v="0"/>
    <x v="4"/>
    <s v="NF7648"/>
    <n v="3849"/>
    <x v="9"/>
    <n v="2026"/>
    <x v="7"/>
    <x v="2"/>
    <x v="8"/>
    <x v="2"/>
    <x v="0"/>
  </r>
  <r>
    <d v="2026-06-06T00:00:00"/>
    <d v="2026-03-27T00:00:00"/>
    <d v="2026-05-01T00:00:00"/>
    <x v="0"/>
    <x v="2"/>
    <s v="NF6770"/>
    <n v="4141"/>
    <x v="10"/>
    <n v="2026"/>
    <x v="7"/>
    <x v="2"/>
    <x v="9"/>
    <x v="2"/>
    <x v="0"/>
  </r>
  <r>
    <m/>
    <d v="2026-03-28T00:00:00"/>
    <d v="2026-05-01T00:00:00"/>
    <x v="0"/>
    <x v="2"/>
    <s v="NF2352"/>
    <n v="1348"/>
    <x v="3"/>
    <n v="0"/>
    <x v="7"/>
    <x v="2"/>
    <x v="9"/>
    <x v="2"/>
    <x v="1"/>
  </r>
  <r>
    <d v="2026-04-24T00:00:00"/>
    <d v="2026-04-03T00:00:00"/>
    <d v="2026-04-24T00:00:00"/>
    <x v="0"/>
    <x v="1"/>
    <s v="NF4686"/>
    <n v="1738"/>
    <x v="9"/>
    <n v="2026"/>
    <x v="8"/>
    <x v="2"/>
    <x v="8"/>
    <x v="2"/>
    <x v="0"/>
  </r>
  <r>
    <d v="2026-05-31T00:00:00"/>
    <d v="2026-04-06T00:00:00"/>
    <d v="2026-05-31T00:00:00"/>
    <x v="0"/>
    <x v="1"/>
    <s v="NF9108"/>
    <n v="732"/>
    <x v="10"/>
    <n v="2026"/>
    <x v="8"/>
    <x v="2"/>
    <x v="9"/>
    <x v="2"/>
    <x v="0"/>
  </r>
  <r>
    <d v="2026-06-09T00:00:00"/>
    <d v="2026-04-07T00:00:00"/>
    <d v="2026-05-01T00:00:00"/>
    <x v="0"/>
    <x v="2"/>
    <s v="NF1934"/>
    <n v="373"/>
    <x v="10"/>
    <n v="2026"/>
    <x v="8"/>
    <x v="2"/>
    <x v="9"/>
    <x v="2"/>
    <x v="0"/>
  </r>
  <r>
    <d v="2026-08-03T00:00:00"/>
    <d v="2026-04-09T00:00:00"/>
    <d v="2026-05-24T00:00:00"/>
    <x v="0"/>
    <x v="0"/>
    <s v="NF5748"/>
    <n v="609"/>
    <x v="10"/>
    <n v="2026"/>
    <x v="8"/>
    <x v="2"/>
    <x v="9"/>
    <x v="2"/>
    <x v="0"/>
  </r>
  <r>
    <d v="2026-05-30T00:00:00"/>
    <d v="2026-04-12T00:00:00"/>
    <d v="2026-05-30T00:00:00"/>
    <x v="0"/>
    <x v="1"/>
    <s v="NF3443"/>
    <n v="2883"/>
    <x v="10"/>
    <n v="2026"/>
    <x v="8"/>
    <x v="2"/>
    <x v="9"/>
    <x v="2"/>
    <x v="0"/>
  </r>
  <r>
    <d v="2026-04-15T00:00:00"/>
    <d v="2026-04-14T00:00:00"/>
    <d v="2026-04-15T00:00:00"/>
    <x v="0"/>
    <x v="0"/>
    <s v="NF4433"/>
    <n v="4651"/>
    <x v="9"/>
    <n v="2026"/>
    <x v="8"/>
    <x v="2"/>
    <x v="8"/>
    <x v="2"/>
    <x v="0"/>
  </r>
  <r>
    <d v="2026-04-24T00:00:00"/>
    <d v="2026-04-18T00:00:00"/>
    <d v="2026-04-24T00:00:00"/>
    <x v="0"/>
    <x v="0"/>
    <s v="NF7700"/>
    <n v="4797"/>
    <x v="9"/>
    <n v="2026"/>
    <x v="8"/>
    <x v="2"/>
    <x v="8"/>
    <x v="2"/>
    <x v="0"/>
  </r>
  <r>
    <d v="2026-05-13T00:00:00"/>
    <d v="2026-04-20T00:00:00"/>
    <d v="2026-05-13T00:00:00"/>
    <x v="0"/>
    <x v="4"/>
    <s v="NF8475"/>
    <n v="1620"/>
    <x v="10"/>
    <n v="2026"/>
    <x v="8"/>
    <x v="2"/>
    <x v="9"/>
    <x v="2"/>
    <x v="0"/>
  </r>
  <r>
    <d v="2026-06-09T00:00:00"/>
    <d v="2026-04-27T00:00:00"/>
    <d v="2026-06-09T00:00:00"/>
    <x v="0"/>
    <x v="2"/>
    <s v="NF3694"/>
    <n v="245"/>
    <x v="11"/>
    <n v="2026"/>
    <x v="8"/>
    <x v="2"/>
    <x v="10"/>
    <x v="2"/>
    <x v="0"/>
  </r>
  <r>
    <d v="2026-05-10T00:00:00"/>
    <d v="2026-04-29T00:00:00"/>
    <d v="2026-05-10T00:00:00"/>
    <x v="0"/>
    <x v="1"/>
    <s v="NF5571"/>
    <n v="2091"/>
    <x v="10"/>
    <n v="2026"/>
    <x v="8"/>
    <x v="2"/>
    <x v="9"/>
    <x v="2"/>
    <x v="0"/>
  </r>
  <r>
    <d v="2026-05-09T00:00:00"/>
    <d v="2026-04-30T00:00:00"/>
    <d v="2026-05-09T00:00:00"/>
    <x v="0"/>
    <x v="1"/>
    <s v="NF7836"/>
    <n v="3200"/>
    <x v="10"/>
    <n v="2026"/>
    <x v="8"/>
    <x v="2"/>
    <x v="9"/>
    <x v="2"/>
    <x v="0"/>
  </r>
  <r>
    <d v="2026-05-19T00:00:00"/>
    <d v="2026-05-02T00:00:00"/>
    <d v="2026-05-19T00:00:00"/>
    <x v="0"/>
    <x v="2"/>
    <s v="NF7705"/>
    <n v="583"/>
    <x v="10"/>
    <n v="2026"/>
    <x v="9"/>
    <x v="2"/>
    <x v="9"/>
    <x v="2"/>
    <x v="0"/>
  </r>
  <r>
    <d v="2026-06-10T00:00:00"/>
    <d v="2026-05-05T00:00:00"/>
    <d v="2026-06-10T00:00:00"/>
    <x v="0"/>
    <x v="1"/>
    <s v="NF1629"/>
    <n v="4505"/>
    <x v="11"/>
    <n v="2026"/>
    <x v="9"/>
    <x v="2"/>
    <x v="10"/>
    <x v="2"/>
    <x v="0"/>
  </r>
  <r>
    <d v="2026-06-08T00:00:00"/>
    <d v="2026-05-07T00:00:00"/>
    <d v="2026-05-24T00:00:00"/>
    <x v="0"/>
    <x v="1"/>
    <s v="NF4027"/>
    <n v="343"/>
    <x v="10"/>
    <n v="2026"/>
    <x v="9"/>
    <x v="2"/>
    <x v="9"/>
    <x v="2"/>
    <x v="0"/>
  </r>
  <r>
    <d v="2026-05-18T00:00:00"/>
    <d v="2026-05-08T00:00:00"/>
    <d v="2026-05-18T00:00:00"/>
    <x v="0"/>
    <x v="0"/>
    <s v="NF7582"/>
    <n v="4510"/>
    <x v="10"/>
    <n v="2026"/>
    <x v="9"/>
    <x v="2"/>
    <x v="9"/>
    <x v="2"/>
    <x v="0"/>
  </r>
  <r>
    <m/>
    <d v="2026-05-12T00:00:00"/>
    <d v="2026-05-20T00:00:00"/>
    <x v="0"/>
    <x v="1"/>
    <s v="NF7868"/>
    <n v="667"/>
    <x v="3"/>
    <n v="0"/>
    <x v="9"/>
    <x v="2"/>
    <x v="9"/>
    <x v="2"/>
    <x v="1"/>
  </r>
  <r>
    <d v="2026-06-15T00:00:00"/>
    <d v="2026-05-15T00:00:00"/>
    <d v="2026-06-15T00:00:00"/>
    <x v="0"/>
    <x v="1"/>
    <s v="NF6154"/>
    <n v="1006"/>
    <x v="11"/>
    <n v="2026"/>
    <x v="9"/>
    <x v="2"/>
    <x v="10"/>
    <x v="2"/>
    <x v="0"/>
  </r>
  <r>
    <d v="2026-08-09T00:00:00"/>
    <d v="2026-05-19T00:00:00"/>
    <d v="2026-06-19T00:00:00"/>
    <x v="0"/>
    <x v="2"/>
    <s v="NF5531"/>
    <n v="1071"/>
    <x v="11"/>
    <n v="2026"/>
    <x v="9"/>
    <x v="2"/>
    <x v="10"/>
    <x v="2"/>
    <x v="0"/>
  </r>
  <r>
    <d v="2026-06-14T00:00:00"/>
    <d v="2026-05-24T00:00:00"/>
    <d v="2026-06-14T00:00:00"/>
    <x v="0"/>
    <x v="4"/>
    <s v="NF9744"/>
    <n v="2194"/>
    <x v="11"/>
    <n v="2026"/>
    <x v="9"/>
    <x v="2"/>
    <x v="10"/>
    <x v="2"/>
    <x v="0"/>
  </r>
  <r>
    <d v="2026-05-26T00:00:00"/>
    <d v="2026-05-26T00:00:00"/>
    <d v="2026-05-26T00:00:00"/>
    <x v="0"/>
    <x v="1"/>
    <s v="NF1516"/>
    <n v="2531"/>
    <x v="10"/>
    <n v="2026"/>
    <x v="9"/>
    <x v="2"/>
    <x v="9"/>
    <x v="2"/>
    <x v="0"/>
  </r>
  <r>
    <d v="2026-08-31T00:00:00"/>
    <d v="2026-05-29T00:00:00"/>
    <d v="2026-07-09T00:00:00"/>
    <x v="0"/>
    <x v="0"/>
    <s v="NF2007"/>
    <n v="657"/>
    <x v="12"/>
    <n v="2026"/>
    <x v="9"/>
    <x v="2"/>
    <x v="11"/>
    <x v="2"/>
    <x v="0"/>
  </r>
  <r>
    <d v="2026-07-02T00:00:00"/>
    <d v="2026-05-30T00:00:00"/>
    <d v="2026-07-02T00:00:00"/>
    <x v="0"/>
    <x v="3"/>
    <s v="NF9904"/>
    <n v="4535"/>
    <x v="12"/>
    <n v="2026"/>
    <x v="9"/>
    <x v="2"/>
    <x v="11"/>
    <x v="2"/>
    <x v="0"/>
  </r>
  <r>
    <d v="2026-07-21T00:00:00"/>
    <d v="2026-06-04T00:00:00"/>
    <d v="2026-06-25T00:00:00"/>
    <x v="0"/>
    <x v="1"/>
    <s v="NF8631"/>
    <n v="1848"/>
    <x v="11"/>
    <n v="2026"/>
    <x v="10"/>
    <x v="2"/>
    <x v="10"/>
    <x v="2"/>
    <x v="0"/>
  </r>
  <r>
    <d v="2026-06-17T00:00:00"/>
    <d v="2026-06-09T00:00:00"/>
    <d v="2026-06-16T00:00:00"/>
    <x v="0"/>
    <x v="1"/>
    <s v="NF5098"/>
    <n v="191"/>
    <x v="11"/>
    <n v="2026"/>
    <x v="10"/>
    <x v="2"/>
    <x v="10"/>
    <x v="2"/>
    <x v="0"/>
  </r>
  <r>
    <m/>
    <d v="2026-06-13T00:00:00"/>
    <d v="2026-07-22T00:00:00"/>
    <x v="0"/>
    <x v="3"/>
    <s v="NF8169"/>
    <n v="508"/>
    <x v="3"/>
    <n v="0"/>
    <x v="10"/>
    <x v="2"/>
    <x v="11"/>
    <x v="2"/>
    <x v="0"/>
  </r>
  <r>
    <d v="2026-07-17T00:00:00"/>
    <d v="2026-06-15T00:00:00"/>
    <d v="2026-07-17T00:00:00"/>
    <x v="0"/>
    <x v="4"/>
    <s v="NF4469"/>
    <n v="1482"/>
    <x v="12"/>
    <n v="2026"/>
    <x v="10"/>
    <x v="2"/>
    <x v="11"/>
    <x v="2"/>
    <x v="0"/>
  </r>
  <r>
    <d v="2026-07-01T00:00:00"/>
    <d v="2026-06-16T00:00:00"/>
    <d v="2026-07-01T00:00:00"/>
    <x v="0"/>
    <x v="2"/>
    <s v="NF6729"/>
    <n v="555"/>
    <x v="12"/>
    <n v="2026"/>
    <x v="10"/>
    <x v="2"/>
    <x v="11"/>
    <x v="2"/>
    <x v="0"/>
  </r>
  <r>
    <d v="2026-10-03T00:00:00"/>
    <d v="2026-06-20T00:00:00"/>
    <d v="2026-08-10T00:00:00"/>
    <x v="0"/>
    <x v="3"/>
    <s v="NF3586"/>
    <n v="1906"/>
    <x v="0"/>
    <n v="2026"/>
    <x v="10"/>
    <x v="2"/>
    <x v="0"/>
    <x v="2"/>
    <x v="0"/>
  </r>
  <r>
    <d v="2026-06-29T00:00:00"/>
    <d v="2026-06-25T00:00:00"/>
    <d v="2026-06-29T00:00:00"/>
    <x v="0"/>
    <x v="3"/>
    <s v="NF9837"/>
    <n v="450"/>
    <x v="11"/>
    <n v="2026"/>
    <x v="10"/>
    <x v="2"/>
    <x v="10"/>
    <x v="2"/>
    <x v="0"/>
  </r>
  <r>
    <m/>
    <d v="2026-06-28T00:00:00"/>
    <d v="2026-07-16T00:00:00"/>
    <x v="0"/>
    <x v="1"/>
    <s v="NF6344"/>
    <n v="1479"/>
    <x v="3"/>
    <n v="0"/>
    <x v="10"/>
    <x v="2"/>
    <x v="11"/>
    <x v="2"/>
    <x v="0"/>
  </r>
  <r>
    <d v="2026-09-19T00:00:00"/>
    <d v="2026-06-29T00:00:00"/>
    <d v="2026-07-01T00:00:00"/>
    <x v="0"/>
    <x v="1"/>
    <s v="NF3701"/>
    <n v="3446"/>
    <x v="12"/>
    <n v="2026"/>
    <x v="10"/>
    <x v="2"/>
    <x v="1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d v="2024-10-07T00:00:00"/>
    <d v="2024-08-10T00:00:00"/>
    <d v="2024-10-07T00:00:00"/>
    <x v="0"/>
    <x v="0"/>
    <s v="NF4400"/>
    <n v="4021"/>
    <x v="0"/>
    <x v="0"/>
    <x v="0"/>
    <x v="0"/>
    <x v="0"/>
    <x v="0"/>
  </r>
  <r>
    <d v="2024-09-17T00:00:00"/>
    <d v="2024-08-13T00:00:00"/>
    <d v="2024-09-17T00:00:00"/>
    <x v="0"/>
    <x v="1"/>
    <s v="NF5356"/>
    <n v="651"/>
    <x v="1"/>
    <x v="0"/>
    <x v="0"/>
    <x v="0"/>
    <x v="1"/>
    <x v="0"/>
  </r>
  <r>
    <d v="2024-09-05T00:00:00"/>
    <d v="2024-08-18T00:00:00"/>
    <d v="2024-09-05T00:00:00"/>
    <x v="0"/>
    <x v="0"/>
    <s v="NF1847"/>
    <n v="131"/>
    <x v="1"/>
    <x v="0"/>
    <x v="0"/>
    <x v="0"/>
    <x v="1"/>
    <x v="0"/>
  </r>
  <r>
    <d v="2024-09-26T00:00:00"/>
    <d v="2024-08-23T00:00:00"/>
    <d v="2024-09-26T00:00:00"/>
    <x v="0"/>
    <x v="0"/>
    <s v="NF7011"/>
    <n v="803"/>
    <x v="1"/>
    <x v="0"/>
    <x v="0"/>
    <x v="0"/>
    <x v="1"/>
    <x v="0"/>
  </r>
  <r>
    <d v="2024-09-24T00:00:00"/>
    <d v="2024-08-24T00:00:00"/>
    <d v="2024-09-24T00:00:00"/>
    <x v="0"/>
    <x v="1"/>
    <s v="NF7746"/>
    <n v="4460"/>
    <x v="1"/>
    <x v="0"/>
    <x v="0"/>
    <x v="0"/>
    <x v="1"/>
    <x v="0"/>
  </r>
  <r>
    <d v="2024-09-02T00:00:00"/>
    <d v="2024-08-25T00:00:00"/>
    <d v="2024-09-02T00:00:00"/>
    <x v="0"/>
    <x v="2"/>
    <s v="NF1507"/>
    <n v="299"/>
    <x v="1"/>
    <x v="0"/>
    <x v="0"/>
    <x v="0"/>
    <x v="1"/>
    <x v="0"/>
  </r>
  <r>
    <d v="2024-10-06T00:00:00"/>
    <d v="2024-08-29T00:00:00"/>
    <d v="2024-10-06T00:00:00"/>
    <x v="0"/>
    <x v="1"/>
    <s v="NF5445"/>
    <n v="618"/>
    <x v="0"/>
    <x v="0"/>
    <x v="0"/>
    <x v="0"/>
    <x v="0"/>
    <x v="0"/>
  </r>
  <r>
    <d v="2024-09-12T00:00:00"/>
    <d v="2024-09-01T00:00:00"/>
    <d v="2024-09-02T00:00:00"/>
    <x v="0"/>
    <x v="1"/>
    <s v="NF7526"/>
    <n v="2505"/>
    <x v="1"/>
    <x v="0"/>
    <x v="1"/>
    <x v="0"/>
    <x v="1"/>
    <x v="0"/>
  </r>
  <r>
    <d v="2024-09-09T00:00:00"/>
    <d v="2024-09-04T00:00:00"/>
    <d v="2024-09-09T00:00:00"/>
    <x v="0"/>
    <x v="0"/>
    <s v="NF7559"/>
    <n v="817"/>
    <x v="1"/>
    <x v="0"/>
    <x v="1"/>
    <x v="0"/>
    <x v="1"/>
    <x v="0"/>
  </r>
  <r>
    <m/>
    <d v="2024-09-06T00:00:00"/>
    <d v="2024-09-06T00:00:00"/>
    <x v="0"/>
    <x v="2"/>
    <s v="NF9357"/>
    <n v="1565"/>
    <x v="2"/>
    <x v="1"/>
    <x v="1"/>
    <x v="0"/>
    <x v="1"/>
    <x v="0"/>
  </r>
  <r>
    <m/>
    <d v="2024-09-12T00:00:00"/>
    <d v="2024-10-12T00:00:00"/>
    <x v="0"/>
    <x v="3"/>
    <s v="NF3898"/>
    <n v="1357"/>
    <x v="2"/>
    <x v="1"/>
    <x v="1"/>
    <x v="0"/>
    <x v="0"/>
    <x v="0"/>
  </r>
  <r>
    <d v="2024-10-17T00:00:00"/>
    <d v="2024-09-13T00:00:00"/>
    <d v="2024-10-17T00:00:00"/>
    <x v="0"/>
    <x v="3"/>
    <s v="NF7275"/>
    <n v="4739"/>
    <x v="0"/>
    <x v="0"/>
    <x v="1"/>
    <x v="0"/>
    <x v="0"/>
    <x v="0"/>
  </r>
  <r>
    <d v="2024-09-30T00:00:00"/>
    <d v="2024-09-14T00:00:00"/>
    <d v="2024-09-30T00:00:00"/>
    <x v="0"/>
    <x v="0"/>
    <s v="NF9591"/>
    <n v="4675"/>
    <x v="1"/>
    <x v="0"/>
    <x v="1"/>
    <x v="0"/>
    <x v="1"/>
    <x v="0"/>
  </r>
  <r>
    <d v="2024-09-26T00:00:00"/>
    <d v="2024-09-19T00:00:00"/>
    <d v="2024-09-26T00:00:00"/>
    <x v="0"/>
    <x v="1"/>
    <s v="NF3104"/>
    <n v="1797"/>
    <x v="1"/>
    <x v="0"/>
    <x v="1"/>
    <x v="0"/>
    <x v="1"/>
    <x v="0"/>
  </r>
  <r>
    <d v="2024-11-04T00:00:00"/>
    <d v="2024-09-24T00:00:00"/>
    <d v="2024-11-04T00:00:00"/>
    <x v="0"/>
    <x v="3"/>
    <s v="NF3440"/>
    <n v="888"/>
    <x v="3"/>
    <x v="0"/>
    <x v="1"/>
    <x v="0"/>
    <x v="2"/>
    <x v="0"/>
  </r>
  <r>
    <d v="2024-10-07T00:00:00"/>
    <d v="2024-09-25T00:00:00"/>
    <d v="2024-10-07T00:00:00"/>
    <x v="0"/>
    <x v="1"/>
    <s v="NF9195"/>
    <n v="2784"/>
    <x v="0"/>
    <x v="0"/>
    <x v="1"/>
    <x v="0"/>
    <x v="0"/>
    <x v="0"/>
  </r>
  <r>
    <d v="2024-10-02T00:00:00"/>
    <d v="2024-09-25T00:00:00"/>
    <d v="2024-10-02T00:00:00"/>
    <x v="0"/>
    <x v="2"/>
    <s v="NF1821"/>
    <n v="707"/>
    <x v="0"/>
    <x v="0"/>
    <x v="1"/>
    <x v="0"/>
    <x v="0"/>
    <x v="0"/>
  </r>
  <r>
    <d v="2025-01-18T00:00:00"/>
    <d v="2024-09-28T00:00:00"/>
    <d v="2024-11-03T00:00:00"/>
    <x v="0"/>
    <x v="2"/>
    <s v="NF5625"/>
    <n v="229"/>
    <x v="4"/>
    <x v="2"/>
    <x v="1"/>
    <x v="0"/>
    <x v="2"/>
    <x v="0"/>
  </r>
  <r>
    <d v="2024-11-20T00:00:00"/>
    <d v="2024-10-01T00:00:00"/>
    <d v="2024-11-20T00:00:00"/>
    <x v="0"/>
    <x v="1"/>
    <s v="NF7471"/>
    <n v="2894"/>
    <x v="3"/>
    <x v="0"/>
    <x v="2"/>
    <x v="0"/>
    <x v="2"/>
    <x v="0"/>
  </r>
  <r>
    <m/>
    <d v="2024-10-04T00:00:00"/>
    <d v="2024-10-22T00:00:00"/>
    <x v="0"/>
    <x v="3"/>
    <s v="NF9225"/>
    <n v="4516"/>
    <x v="2"/>
    <x v="1"/>
    <x v="2"/>
    <x v="0"/>
    <x v="0"/>
    <x v="0"/>
  </r>
  <r>
    <d v="2024-10-23T00:00:00"/>
    <d v="2024-10-06T00:00:00"/>
    <d v="2024-10-23T00:00:00"/>
    <x v="0"/>
    <x v="3"/>
    <s v="NF3883"/>
    <n v="885"/>
    <x v="0"/>
    <x v="0"/>
    <x v="2"/>
    <x v="0"/>
    <x v="0"/>
    <x v="0"/>
  </r>
  <r>
    <d v="2024-11-12T00:00:00"/>
    <d v="2024-10-09T00:00:00"/>
    <d v="2024-11-07T00:00:00"/>
    <x v="0"/>
    <x v="4"/>
    <s v="NF9408"/>
    <n v="1509"/>
    <x v="3"/>
    <x v="0"/>
    <x v="2"/>
    <x v="0"/>
    <x v="2"/>
    <x v="0"/>
  </r>
  <r>
    <d v="2025-02-03T00:00:00"/>
    <d v="2024-10-14T00:00:00"/>
    <d v="2024-11-06T00:00:00"/>
    <x v="0"/>
    <x v="1"/>
    <s v="NF1517"/>
    <n v="145"/>
    <x v="5"/>
    <x v="2"/>
    <x v="2"/>
    <x v="0"/>
    <x v="2"/>
    <x v="0"/>
  </r>
  <r>
    <d v="2024-11-12T00:00:00"/>
    <d v="2024-10-16T00:00:00"/>
    <d v="2024-10-23T00:00:00"/>
    <x v="0"/>
    <x v="1"/>
    <s v="NF8626"/>
    <n v="1311"/>
    <x v="3"/>
    <x v="0"/>
    <x v="2"/>
    <x v="0"/>
    <x v="0"/>
    <x v="0"/>
  </r>
  <r>
    <d v="2024-11-20T00:00:00"/>
    <d v="2024-10-18T00:00:00"/>
    <d v="2024-11-20T00:00:00"/>
    <x v="0"/>
    <x v="1"/>
    <s v="NF4936"/>
    <n v="4182"/>
    <x v="3"/>
    <x v="0"/>
    <x v="2"/>
    <x v="0"/>
    <x v="2"/>
    <x v="0"/>
  </r>
  <r>
    <d v="2024-10-29T00:00:00"/>
    <d v="2024-10-24T00:00:00"/>
    <d v="2024-10-29T00:00:00"/>
    <x v="0"/>
    <x v="2"/>
    <s v="NF7062"/>
    <n v="339"/>
    <x v="0"/>
    <x v="0"/>
    <x v="2"/>
    <x v="0"/>
    <x v="0"/>
    <x v="0"/>
  </r>
  <r>
    <d v="2025-01-30T00:00:00"/>
    <d v="2024-10-29T00:00:00"/>
    <d v="2024-11-29T00:00:00"/>
    <x v="0"/>
    <x v="4"/>
    <s v="NF3172"/>
    <n v="1788"/>
    <x v="4"/>
    <x v="2"/>
    <x v="2"/>
    <x v="0"/>
    <x v="2"/>
    <x v="0"/>
  </r>
  <r>
    <d v="2024-12-20T00:00:00"/>
    <d v="2024-11-03T00:00:00"/>
    <d v="2024-12-20T00:00:00"/>
    <x v="0"/>
    <x v="3"/>
    <s v="NF5821"/>
    <n v="1171"/>
    <x v="6"/>
    <x v="0"/>
    <x v="3"/>
    <x v="0"/>
    <x v="3"/>
    <x v="0"/>
  </r>
  <r>
    <d v="2024-11-14T00:00:00"/>
    <d v="2024-11-05T00:00:00"/>
    <d v="2024-11-14T00:00:00"/>
    <x v="0"/>
    <x v="1"/>
    <s v="NF8137"/>
    <n v="4059"/>
    <x v="3"/>
    <x v="0"/>
    <x v="3"/>
    <x v="0"/>
    <x v="2"/>
    <x v="0"/>
  </r>
  <r>
    <d v="2024-12-11T00:00:00"/>
    <d v="2024-11-08T00:00:00"/>
    <d v="2024-12-11T00:00:00"/>
    <x v="0"/>
    <x v="0"/>
    <s v="NF8083"/>
    <n v="4919"/>
    <x v="6"/>
    <x v="0"/>
    <x v="3"/>
    <x v="0"/>
    <x v="3"/>
    <x v="0"/>
  </r>
  <r>
    <d v="2024-12-28T00:00:00"/>
    <d v="2024-11-12T00:00:00"/>
    <d v="2024-12-18T00:00:00"/>
    <x v="0"/>
    <x v="1"/>
    <s v="NF9597"/>
    <n v="3224"/>
    <x v="6"/>
    <x v="0"/>
    <x v="3"/>
    <x v="0"/>
    <x v="3"/>
    <x v="0"/>
  </r>
  <r>
    <d v="2024-12-26T00:00:00"/>
    <d v="2024-11-15T00:00:00"/>
    <d v="2024-12-26T00:00:00"/>
    <x v="0"/>
    <x v="3"/>
    <s v="NF2065"/>
    <n v="3725"/>
    <x v="6"/>
    <x v="0"/>
    <x v="3"/>
    <x v="0"/>
    <x v="3"/>
    <x v="0"/>
  </r>
  <r>
    <d v="2024-12-16T00:00:00"/>
    <d v="2024-11-17T00:00:00"/>
    <d v="2024-12-16T00:00:00"/>
    <x v="0"/>
    <x v="3"/>
    <s v="NF3192"/>
    <n v="312"/>
    <x v="6"/>
    <x v="0"/>
    <x v="3"/>
    <x v="0"/>
    <x v="3"/>
    <x v="0"/>
  </r>
  <r>
    <d v="2025-01-12T00:00:00"/>
    <d v="2024-11-18T00:00:00"/>
    <d v="2025-01-12T00:00:00"/>
    <x v="0"/>
    <x v="1"/>
    <s v="NF1977"/>
    <n v="4773"/>
    <x v="4"/>
    <x v="2"/>
    <x v="3"/>
    <x v="0"/>
    <x v="4"/>
    <x v="1"/>
  </r>
  <r>
    <d v="2024-12-07T00:00:00"/>
    <d v="2024-11-19T00:00:00"/>
    <d v="2024-12-07T00:00:00"/>
    <x v="0"/>
    <x v="0"/>
    <s v="NF3208"/>
    <n v="228"/>
    <x v="6"/>
    <x v="0"/>
    <x v="3"/>
    <x v="0"/>
    <x v="3"/>
    <x v="0"/>
  </r>
  <r>
    <d v="2024-12-28T00:00:00"/>
    <d v="2024-11-22T00:00:00"/>
    <d v="2024-12-28T00:00:00"/>
    <x v="0"/>
    <x v="1"/>
    <s v="NF9545"/>
    <n v="450"/>
    <x v="6"/>
    <x v="0"/>
    <x v="3"/>
    <x v="0"/>
    <x v="3"/>
    <x v="0"/>
  </r>
  <r>
    <m/>
    <d v="2024-11-23T00:00:00"/>
    <d v="2025-01-03T00:00:00"/>
    <x v="0"/>
    <x v="1"/>
    <s v="NF3100"/>
    <n v="1155"/>
    <x v="2"/>
    <x v="1"/>
    <x v="3"/>
    <x v="0"/>
    <x v="4"/>
    <x v="1"/>
  </r>
  <r>
    <m/>
    <d v="2024-11-30T00:00:00"/>
    <d v="2024-12-01T00:00:00"/>
    <x v="0"/>
    <x v="1"/>
    <s v="NF7746"/>
    <n v="1967"/>
    <x v="2"/>
    <x v="1"/>
    <x v="3"/>
    <x v="0"/>
    <x v="3"/>
    <x v="0"/>
  </r>
  <r>
    <d v="2025-02-28T00:00:00"/>
    <d v="2024-12-01T00:00:00"/>
    <d v="2024-12-27T00:00:00"/>
    <x v="0"/>
    <x v="4"/>
    <s v="NF1179"/>
    <n v="2741"/>
    <x v="5"/>
    <x v="2"/>
    <x v="4"/>
    <x v="0"/>
    <x v="3"/>
    <x v="0"/>
  </r>
  <r>
    <d v="2025-01-25T00:00:00"/>
    <d v="2024-12-02T00:00:00"/>
    <d v="2025-01-25T00:00:00"/>
    <x v="0"/>
    <x v="2"/>
    <s v="NF3829"/>
    <n v="1130"/>
    <x v="4"/>
    <x v="2"/>
    <x v="4"/>
    <x v="0"/>
    <x v="4"/>
    <x v="1"/>
  </r>
  <r>
    <d v="2025-01-18T00:00:00"/>
    <d v="2024-12-06T00:00:00"/>
    <d v="2025-01-18T00:00:00"/>
    <x v="0"/>
    <x v="3"/>
    <s v="NF6865"/>
    <n v="4835"/>
    <x v="4"/>
    <x v="2"/>
    <x v="4"/>
    <x v="0"/>
    <x v="4"/>
    <x v="1"/>
  </r>
  <r>
    <d v="2025-01-29T00:00:00"/>
    <d v="2024-12-08T00:00:00"/>
    <d v="2025-01-29T00:00:00"/>
    <x v="0"/>
    <x v="4"/>
    <s v="NF4400"/>
    <n v="1411"/>
    <x v="4"/>
    <x v="2"/>
    <x v="4"/>
    <x v="0"/>
    <x v="4"/>
    <x v="1"/>
  </r>
  <r>
    <d v="2024-12-30T00:00:00"/>
    <d v="2024-12-10T00:00:00"/>
    <d v="2024-12-30T00:00:00"/>
    <x v="0"/>
    <x v="1"/>
    <s v="NF9617"/>
    <n v="457"/>
    <x v="6"/>
    <x v="0"/>
    <x v="4"/>
    <x v="0"/>
    <x v="3"/>
    <x v="0"/>
  </r>
  <r>
    <d v="2025-02-11T00:00:00"/>
    <d v="2024-12-15T00:00:00"/>
    <d v="2025-02-11T00:00:00"/>
    <x v="0"/>
    <x v="2"/>
    <s v="NF5659"/>
    <n v="2623"/>
    <x v="5"/>
    <x v="2"/>
    <x v="4"/>
    <x v="0"/>
    <x v="5"/>
    <x v="1"/>
  </r>
  <r>
    <d v="2024-12-29T00:00:00"/>
    <d v="2024-12-17T00:00:00"/>
    <d v="2024-12-29T00:00:00"/>
    <x v="0"/>
    <x v="4"/>
    <s v="NF6102"/>
    <n v="3440"/>
    <x v="6"/>
    <x v="0"/>
    <x v="4"/>
    <x v="0"/>
    <x v="3"/>
    <x v="0"/>
  </r>
  <r>
    <d v="2025-01-11T00:00:00"/>
    <d v="2024-12-20T00:00:00"/>
    <d v="2025-01-11T00:00:00"/>
    <x v="0"/>
    <x v="1"/>
    <s v="NF8162"/>
    <n v="3993"/>
    <x v="4"/>
    <x v="2"/>
    <x v="4"/>
    <x v="0"/>
    <x v="4"/>
    <x v="1"/>
  </r>
  <r>
    <d v="2025-02-17T00:00:00"/>
    <d v="2024-12-21T00:00:00"/>
    <d v="2025-02-17T00:00:00"/>
    <x v="0"/>
    <x v="1"/>
    <s v="NF4573"/>
    <n v="3273"/>
    <x v="5"/>
    <x v="2"/>
    <x v="4"/>
    <x v="0"/>
    <x v="5"/>
    <x v="1"/>
  </r>
  <r>
    <d v="2025-02-04T00:00:00"/>
    <d v="2024-12-25T00:00:00"/>
    <d v="2025-02-04T00:00:00"/>
    <x v="0"/>
    <x v="4"/>
    <s v="NF8503"/>
    <n v="4494"/>
    <x v="5"/>
    <x v="2"/>
    <x v="4"/>
    <x v="0"/>
    <x v="5"/>
    <x v="1"/>
  </r>
  <r>
    <d v="2025-01-24T00:00:00"/>
    <d v="2024-12-27T00:00:00"/>
    <d v="2025-01-24T00:00:00"/>
    <x v="0"/>
    <x v="0"/>
    <s v="NF3380"/>
    <n v="2511"/>
    <x v="4"/>
    <x v="2"/>
    <x v="4"/>
    <x v="0"/>
    <x v="4"/>
    <x v="1"/>
  </r>
  <r>
    <d v="2025-02-12T00:00:00"/>
    <d v="2024-12-29T00:00:00"/>
    <d v="2025-02-12T00:00:00"/>
    <x v="0"/>
    <x v="2"/>
    <s v="NF6566"/>
    <n v="2015"/>
    <x v="5"/>
    <x v="2"/>
    <x v="4"/>
    <x v="0"/>
    <x v="5"/>
    <x v="1"/>
  </r>
  <r>
    <d v="2025-03-21T00:00:00"/>
    <d v="2024-12-31T00:00:00"/>
    <d v="2025-02-20T00:00:00"/>
    <x v="0"/>
    <x v="3"/>
    <s v="NF5838"/>
    <n v="3413"/>
    <x v="7"/>
    <x v="2"/>
    <x v="4"/>
    <x v="0"/>
    <x v="5"/>
    <x v="1"/>
  </r>
  <r>
    <d v="2025-02-13T00:00:00"/>
    <d v="2025-01-03T00:00:00"/>
    <d v="2025-01-08T00:00:00"/>
    <x v="0"/>
    <x v="0"/>
    <s v="NF1174"/>
    <n v="4087"/>
    <x v="5"/>
    <x v="2"/>
    <x v="5"/>
    <x v="1"/>
    <x v="4"/>
    <x v="1"/>
  </r>
  <r>
    <d v="2025-01-17T00:00:00"/>
    <d v="2025-01-06T00:00:00"/>
    <d v="2025-01-17T00:00:00"/>
    <x v="0"/>
    <x v="1"/>
    <s v="NF2942"/>
    <n v="2441"/>
    <x v="4"/>
    <x v="2"/>
    <x v="5"/>
    <x v="1"/>
    <x v="4"/>
    <x v="1"/>
  </r>
  <r>
    <d v="2025-01-27T00:00:00"/>
    <d v="2025-01-09T00:00:00"/>
    <d v="2025-01-27T00:00:00"/>
    <x v="0"/>
    <x v="2"/>
    <s v="NF8563"/>
    <n v="3598"/>
    <x v="4"/>
    <x v="2"/>
    <x v="5"/>
    <x v="1"/>
    <x v="4"/>
    <x v="1"/>
  </r>
  <r>
    <d v="2025-01-18T00:00:00"/>
    <d v="2025-01-10T00:00:00"/>
    <d v="2025-01-18T00:00:00"/>
    <x v="0"/>
    <x v="1"/>
    <s v="NF8237"/>
    <n v="4895"/>
    <x v="4"/>
    <x v="2"/>
    <x v="5"/>
    <x v="1"/>
    <x v="4"/>
    <x v="1"/>
  </r>
  <r>
    <d v="2025-03-08T00:00:00"/>
    <d v="2025-01-12T00:00:00"/>
    <d v="2025-03-08T00:00:00"/>
    <x v="0"/>
    <x v="1"/>
    <s v="NF4859"/>
    <n v="971"/>
    <x v="7"/>
    <x v="2"/>
    <x v="5"/>
    <x v="1"/>
    <x v="6"/>
    <x v="1"/>
  </r>
  <r>
    <d v="2025-02-06T00:00:00"/>
    <d v="2025-01-13T00:00:00"/>
    <d v="2025-02-06T00:00:00"/>
    <x v="0"/>
    <x v="0"/>
    <s v="NF1529"/>
    <n v="556"/>
    <x v="5"/>
    <x v="2"/>
    <x v="5"/>
    <x v="1"/>
    <x v="5"/>
    <x v="1"/>
  </r>
  <r>
    <d v="2025-02-13T00:00:00"/>
    <d v="2025-01-14T00:00:00"/>
    <d v="2025-02-13T00:00:00"/>
    <x v="0"/>
    <x v="0"/>
    <s v="NF6931"/>
    <n v="1977"/>
    <x v="5"/>
    <x v="2"/>
    <x v="5"/>
    <x v="1"/>
    <x v="5"/>
    <x v="1"/>
  </r>
  <r>
    <d v="2025-01-27T00:00:00"/>
    <d v="2025-01-16T00:00:00"/>
    <d v="2025-01-27T00:00:00"/>
    <x v="0"/>
    <x v="1"/>
    <s v="NF7559"/>
    <n v="2951"/>
    <x v="4"/>
    <x v="2"/>
    <x v="5"/>
    <x v="1"/>
    <x v="4"/>
    <x v="1"/>
  </r>
  <r>
    <d v="2025-03-05T00:00:00"/>
    <d v="2025-01-20T00:00:00"/>
    <d v="2025-03-05T00:00:00"/>
    <x v="0"/>
    <x v="1"/>
    <s v="NF9620"/>
    <n v="2535"/>
    <x v="7"/>
    <x v="2"/>
    <x v="5"/>
    <x v="1"/>
    <x v="6"/>
    <x v="1"/>
  </r>
  <r>
    <d v="2025-02-10T00:00:00"/>
    <d v="2025-01-21T00:00:00"/>
    <d v="2025-02-10T00:00:00"/>
    <x v="0"/>
    <x v="4"/>
    <s v="NF4547"/>
    <n v="3057"/>
    <x v="5"/>
    <x v="2"/>
    <x v="5"/>
    <x v="1"/>
    <x v="5"/>
    <x v="1"/>
  </r>
  <r>
    <d v="2025-02-09T00:00:00"/>
    <d v="2025-01-23T00:00:00"/>
    <d v="2025-02-09T00:00:00"/>
    <x v="0"/>
    <x v="0"/>
    <s v="NF6004"/>
    <n v="3152"/>
    <x v="5"/>
    <x v="2"/>
    <x v="5"/>
    <x v="1"/>
    <x v="5"/>
    <x v="1"/>
  </r>
  <r>
    <d v="2025-03-08T00:00:00"/>
    <d v="2025-01-25T00:00:00"/>
    <d v="2025-03-08T00:00:00"/>
    <x v="0"/>
    <x v="3"/>
    <s v="NF3415"/>
    <n v="2247"/>
    <x v="7"/>
    <x v="2"/>
    <x v="5"/>
    <x v="1"/>
    <x v="6"/>
    <x v="1"/>
  </r>
  <r>
    <d v="2025-03-21T00:00:00"/>
    <d v="2025-01-27T00:00:00"/>
    <d v="2025-03-21T00:00:00"/>
    <x v="0"/>
    <x v="2"/>
    <s v="NF1603"/>
    <n v="2456"/>
    <x v="7"/>
    <x v="2"/>
    <x v="5"/>
    <x v="1"/>
    <x v="6"/>
    <x v="1"/>
  </r>
  <r>
    <d v="2025-02-22T00:00:00"/>
    <d v="2025-01-29T00:00:00"/>
    <d v="2025-02-11T00:00:00"/>
    <x v="0"/>
    <x v="1"/>
    <s v="NF8784"/>
    <n v="3801"/>
    <x v="5"/>
    <x v="2"/>
    <x v="5"/>
    <x v="1"/>
    <x v="5"/>
    <x v="1"/>
  </r>
  <r>
    <d v="2025-02-13T00:00:00"/>
    <d v="2025-01-31T00:00:00"/>
    <d v="2025-02-13T00:00:00"/>
    <x v="0"/>
    <x v="0"/>
    <s v="NF1826"/>
    <n v="3049"/>
    <x v="5"/>
    <x v="2"/>
    <x v="5"/>
    <x v="1"/>
    <x v="5"/>
    <x v="1"/>
  </r>
  <r>
    <d v="2025-03-29T00:00:00"/>
    <d v="2025-02-04T00:00:00"/>
    <d v="2025-03-11T00:00:00"/>
    <x v="0"/>
    <x v="4"/>
    <s v="NF7390"/>
    <n v="3255"/>
    <x v="7"/>
    <x v="2"/>
    <x v="6"/>
    <x v="1"/>
    <x v="6"/>
    <x v="1"/>
  </r>
  <r>
    <d v="2025-03-20T00:00:00"/>
    <d v="2025-02-05T00:00:00"/>
    <d v="2025-03-17T00:00:00"/>
    <x v="0"/>
    <x v="1"/>
    <s v="NF7009"/>
    <n v="2074"/>
    <x v="7"/>
    <x v="2"/>
    <x v="6"/>
    <x v="1"/>
    <x v="6"/>
    <x v="1"/>
  </r>
  <r>
    <d v="2025-03-16T00:00:00"/>
    <d v="2025-02-06T00:00:00"/>
    <d v="2025-03-16T00:00:00"/>
    <x v="0"/>
    <x v="1"/>
    <s v="NF7629"/>
    <n v="3606"/>
    <x v="7"/>
    <x v="2"/>
    <x v="6"/>
    <x v="1"/>
    <x v="6"/>
    <x v="1"/>
  </r>
  <r>
    <d v="2025-03-18T00:00:00"/>
    <d v="2025-02-07T00:00:00"/>
    <d v="2025-03-18T00:00:00"/>
    <x v="0"/>
    <x v="2"/>
    <s v="NF2748"/>
    <n v="4867"/>
    <x v="7"/>
    <x v="2"/>
    <x v="6"/>
    <x v="1"/>
    <x v="6"/>
    <x v="1"/>
  </r>
  <r>
    <d v="2025-03-16T00:00:00"/>
    <d v="2025-02-09T00:00:00"/>
    <d v="2025-03-16T00:00:00"/>
    <x v="0"/>
    <x v="3"/>
    <s v="NF5961"/>
    <n v="702"/>
    <x v="7"/>
    <x v="2"/>
    <x v="6"/>
    <x v="1"/>
    <x v="6"/>
    <x v="1"/>
  </r>
  <r>
    <d v="2025-05-18T00:00:00"/>
    <d v="2025-02-14T00:00:00"/>
    <d v="2025-02-19T00:00:00"/>
    <x v="0"/>
    <x v="3"/>
    <s v="NF7680"/>
    <n v="2801"/>
    <x v="8"/>
    <x v="2"/>
    <x v="6"/>
    <x v="1"/>
    <x v="5"/>
    <x v="1"/>
  </r>
  <r>
    <m/>
    <d v="2025-02-15T00:00:00"/>
    <d v="2025-03-10T00:00:00"/>
    <x v="0"/>
    <x v="1"/>
    <s v="NF9629"/>
    <n v="4438"/>
    <x v="2"/>
    <x v="1"/>
    <x v="6"/>
    <x v="1"/>
    <x v="6"/>
    <x v="1"/>
  </r>
  <r>
    <d v="2025-04-08T00:00:00"/>
    <d v="2025-02-20T00:00:00"/>
    <d v="2025-04-08T00:00:00"/>
    <x v="0"/>
    <x v="2"/>
    <s v="NF5978"/>
    <n v="3835"/>
    <x v="9"/>
    <x v="2"/>
    <x v="6"/>
    <x v="1"/>
    <x v="7"/>
    <x v="1"/>
  </r>
  <r>
    <d v="2025-04-09T00:00:00"/>
    <d v="2025-03-01T00:00:00"/>
    <d v="2025-04-09T00:00:00"/>
    <x v="0"/>
    <x v="1"/>
    <s v="NF5651"/>
    <n v="3893"/>
    <x v="9"/>
    <x v="2"/>
    <x v="7"/>
    <x v="1"/>
    <x v="7"/>
    <x v="1"/>
  </r>
  <r>
    <d v="2025-03-25T00:00:00"/>
    <d v="2025-03-04T00:00:00"/>
    <d v="2025-03-25T00:00:00"/>
    <x v="0"/>
    <x v="1"/>
    <s v="NF7772"/>
    <n v="1970"/>
    <x v="7"/>
    <x v="2"/>
    <x v="7"/>
    <x v="1"/>
    <x v="6"/>
    <x v="1"/>
  </r>
  <r>
    <d v="2025-04-29T00:00:00"/>
    <d v="2025-03-05T00:00:00"/>
    <d v="2025-04-29T00:00:00"/>
    <x v="0"/>
    <x v="3"/>
    <s v="NF5401"/>
    <n v="729"/>
    <x v="9"/>
    <x v="2"/>
    <x v="7"/>
    <x v="1"/>
    <x v="7"/>
    <x v="1"/>
  </r>
  <r>
    <d v="2025-03-29T00:00:00"/>
    <d v="2025-03-07T00:00:00"/>
    <d v="2025-03-29T00:00:00"/>
    <x v="0"/>
    <x v="2"/>
    <s v="NF9115"/>
    <n v="474"/>
    <x v="7"/>
    <x v="2"/>
    <x v="7"/>
    <x v="1"/>
    <x v="6"/>
    <x v="1"/>
  </r>
  <r>
    <d v="2025-04-07T00:00:00"/>
    <d v="2025-03-09T00:00:00"/>
    <d v="2025-04-07T00:00:00"/>
    <x v="0"/>
    <x v="3"/>
    <s v="NF4115"/>
    <n v="3164"/>
    <x v="9"/>
    <x v="2"/>
    <x v="7"/>
    <x v="1"/>
    <x v="7"/>
    <x v="1"/>
  </r>
  <r>
    <d v="2025-05-08T00:00:00"/>
    <d v="2025-03-14T00:00:00"/>
    <d v="2025-05-08T00:00:00"/>
    <x v="0"/>
    <x v="1"/>
    <s v="NF5683"/>
    <n v="3113"/>
    <x v="8"/>
    <x v="2"/>
    <x v="7"/>
    <x v="1"/>
    <x v="8"/>
    <x v="1"/>
  </r>
  <r>
    <d v="2025-07-07T00:00:00"/>
    <d v="2025-03-17T00:00:00"/>
    <d v="2025-04-11T00:00:00"/>
    <x v="0"/>
    <x v="4"/>
    <s v="NF7027"/>
    <n v="789"/>
    <x v="10"/>
    <x v="2"/>
    <x v="7"/>
    <x v="1"/>
    <x v="7"/>
    <x v="1"/>
  </r>
  <r>
    <d v="2025-04-01T00:00:00"/>
    <d v="2025-03-21T00:00:00"/>
    <d v="2025-04-01T00:00:00"/>
    <x v="0"/>
    <x v="4"/>
    <s v="NF7168"/>
    <n v="3521"/>
    <x v="9"/>
    <x v="2"/>
    <x v="7"/>
    <x v="1"/>
    <x v="7"/>
    <x v="1"/>
  </r>
  <r>
    <d v="2025-03-28T00:00:00"/>
    <d v="2025-03-24T00:00:00"/>
    <d v="2025-03-28T00:00:00"/>
    <x v="0"/>
    <x v="1"/>
    <s v="NF4972"/>
    <n v="4947"/>
    <x v="7"/>
    <x v="2"/>
    <x v="7"/>
    <x v="1"/>
    <x v="6"/>
    <x v="1"/>
  </r>
  <r>
    <d v="2025-05-03T00:00:00"/>
    <d v="2025-03-25T00:00:00"/>
    <d v="2025-05-03T00:00:00"/>
    <x v="0"/>
    <x v="4"/>
    <s v="NF7283"/>
    <n v="1527"/>
    <x v="8"/>
    <x v="2"/>
    <x v="7"/>
    <x v="1"/>
    <x v="8"/>
    <x v="1"/>
  </r>
  <r>
    <d v="2025-05-14T00:00:00"/>
    <d v="2025-04-01T00:00:00"/>
    <d v="2025-05-14T00:00:00"/>
    <x v="0"/>
    <x v="4"/>
    <s v="NF6320"/>
    <n v="764"/>
    <x v="8"/>
    <x v="2"/>
    <x v="8"/>
    <x v="1"/>
    <x v="8"/>
    <x v="1"/>
  </r>
  <r>
    <d v="2025-04-12T00:00:00"/>
    <d v="2025-04-03T00:00:00"/>
    <d v="2025-04-12T00:00:00"/>
    <x v="0"/>
    <x v="2"/>
    <s v="NF7850"/>
    <n v="2463"/>
    <x v="9"/>
    <x v="2"/>
    <x v="8"/>
    <x v="1"/>
    <x v="7"/>
    <x v="1"/>
  </r>
  <r>
    <d v="2025-04-30T00:00:00"/>
    <d v="2025-04-05T00:00:00"/>
    <d v="2025-04-25T00:00:00"/>
    <x v="0"/>
    <x v="3"/>
    <s v="NF2420"/>
    <n v="2111"/>
    <x v="9"/>
    <x v="2"/>
    <x v="8"/>
    <x v="1"/>
    <x v="7"/>
    <x v="1"/>
  </r>
  <r>
    <d v="2025-05-01T00:00:00"/>
    <d v="2025-04-06T00:00:00"/>
    <d v="2025-05-01T00:00:00"/>
    <x v="0"/>
    <x v="1"/>
    <s v="NF6764"/>
    <n v="1144"/>
    <x v="8"/>
    <x v="2"/>
    <x v="8"/>
    <x v="1"/>
    <x v="8"/>
    <x v="1"/>
  </r>
  <r>
    <d v="2025-05-20T00:00:00"/>
    <d v="2025-04-10T00:00:00"/>
    <d v="2025-05-20T00:00:00"/>
    <x v="0"/>
    <x v="3"/>
    <s v="NF6382"/>
    <n v="597"/>
    <x v="8"/>
    <x v="2"/>
    <x v="8"/>
    <x v="1"/>
    <x v="8"/>
    <x v="1"/>
  </r>
  <r>
    <d v="2025-07-09T00:00:00"/>
    <d v="2025-04-16T00:00:00"/>
    <d v="2025-04-19T00:00:00"/>
    <x v="0"/>
    <x v="1"/>
    <s v="NF8079"/>
    <n v="3445"/>
    <x v="10"/>
    <x v="2"/>
    <x v="8"/>
    <x v="1"/>
    <x v="7"/>
    <x v="1"/>
  </r>
  <r>
    <d v="2025-05-02T00:00:00"/>
    <d v="2025-04-22T00:00:00"/>
    <d v="2025-05-02T00:00:00"/>
    <x v="0"/>
    <x v="4"/>
    <s v="NF2434"/>
    <n v="1996"/>
    <x v="8"/>
    <x v="2"/>
    <x v="8"/>
    <x v="1"/>
    <x v="8"/>
    <x v="1"/>
  </r>
  <r>
    <d v="2025-05-12T00:00:00"/>
    <d v="2025-04-28T00:00:00"/>
    <d v="2025-05-12T00:00:00"/>
    <x v="0"/>
    <x v="3"/>
    <s v="NF3230"/>
    <n v="1254"/>
    <x v="8"/>
    <x v="2"/>
    <x v="8"/>
    <x v="1"/>
    <x v="8"/>
    <x v="1"/>
  </r>
  <r>
    <d v="2025-05-21T00:00:00"/>
    <d v="2025-04-29T00:00:00"/>
    <d v="2025-05-03T00:00:00"/>
    <x v="0"/>
    <x v="3"/>
    <s v="NF8847"/>
    <n v="905"/>
    <x v="8"/>
    <x v="2"/>
    <x v="8"/>
    <x v="1"/>
    <x v="8"/>
    <x v="1"/>
  </r>
  <r>
    <d v="2025-05-31T00:00:00"/>
    <d v="2025-05-02T00:00:00"/>
    <d v="2025-05-31T00:00:00"/>
    <x v="0"/>
    <x v="2"/>
    <s v="NF8053"/>
    <n v="2975"/>
    <x v="8"/>
    <x v="2"/>
    <x v="9"/>
    <x v="1"/>
    <x v="8"/>
    <x v="1"/>
  </r>
  <r>
    <d v="2025-05-08T00:00:00"/>
    <d v="2025-05-03T00:00:00"/>
    <d v="2025-05-08T00:00:00"/>
    <x v="0"/>
    <x v="1"/>
    <s v="NF2454"/>
    <n v="4807"/>
    <x v="8"/>
    <x v="2"/>
    <x v="9"/>
    <x v="1"/>
    <x v="8"/>
    <x v="1"/>
  </r>
  <r>
    <d v="2025-06-13T00:00:00"/>
    <d v="2025-05-10T00:00:00"/>
    <d v="2025-06-13T00:00:00"/>
    <x v="0"/>
    <x v="4"/>
    <s v="NF8252"/>
    <n v="1882"/>
    <x v="11"/>
    <x v="2"/>
    <x v="9"/>
    <x v="1"/>
    <x v="9"/>
    <x v="1"/>
  </r>
  <r>
    <d v="2025-06-27T00:00:00"/>
    <d v="2025-05-15T00:00:00"/>
    <d v="2025-06-27T00:00:00"/>
    <x v="0"/>
    <x v="0"/>
    <s v="NF6573"/>
    <n v="3932"/>
    <x v="11"/>
    <x v="2"/>
    <x v="9"/>
    <x v="1"/>
    <x v="9"/>
    <x v="1"/>
  </r>
  <r>
    <m/>
    <d v="2025-05-18T00:00:00"/>
    <d v="2025-06-02T00:00:00"/>
    <x v="0"/>
    <x v="1"/>
    <s v="NF8780"/>
    <n v="701"/>
    <x v="2"/>
    <x v="1"/>
    <x v="9"/>
    <x v="1"/>
    <x v="9"/>
    <x v="1"/>
  </r>
  <r>
    <d v="2025-06-27T00:00:00"/>
    <d v="2025-05-19T00:00:00"/>
    <d v="2025-06-27T00:00:00"/>
    <x v="0"/>
    <x v="1"/>
    <s v="NF6166"/>
    <n v="2651"/>
    <x v="11"/>
    <x v="2"/>
    <x v="9"/>
    <x v="1"/>
    <x v="9"/>
    <x v="1"/>
  </r>
  <r>
    <d v="2025-09-07T00:00:00"/>
    <d v="2025-05-26T00:00:00"/>
    <d v="2025-07-01T00:00:00"/>
    <x v="0"/>
    <x v="1"/>
    <s v="NF8437"/>
    <n v="3792"/>
    <x v="1"/>
    <x v="2"/>
    <x v="9"/>
    <x v="1"/>
    <x v="10"/>
    <x v="1"/>
  </r>
  <r>
    <d v="2025-08-22T00:00:00"/>
    <d v="2025-05-28T00:00:00"/>
    <d v="2025-07-25T00:00:00"/>
    <x v="0"/>
    <x v="0"/>
    <s v="NF6635"/>
    <n v="611"/>
    <x v="12"/>
    <x v="2"/>
    <x v="9"/>
    <x v="1"/>
    <x v="10"/>
    <x v="1"/>
  </r>
  <r>
    <d v="2025-07-11T00:00:00"/>
    <d v="2025-05-31T00:00:00"/>
    <d v="2025-07-11T00:00:00"/>
    <x v="0"/>
    <x v="2"/>
    <s v="NF8734"/>
    <n v="3431"/>
    <x v="10"/>
    <x v="2"/>
    <x v="9"/>
    <x v="1"/>
    <x v="10"/>
    <x v="1"/>
  </r>
  <r>
    <d v="2025-06-28T00:00:00"/>
    <d v="2025-06-02T00:00:00"/>
    <d v="2025-06-28T00:00:00"/>
    <x v="0"/>
    <x v="1"/>
    <s v="NF4208"/>
    <n v="3670"/>
    <x v="11"/>
    <x v="2"/>
    <x v="10"/>
    <x v="1"/>
    <x v="9"/>
    <x v="1"/>
  </r>
  <r>
    <d v="2025-06-08T00:00:00"/>
    <d v="2025-06-04T00:00:00"/>
    <d v="2025-06-08T00:00:00"/>
    <x v="0"/>
    <x v="1"/>
    <s v="NF4923"/>
    <n v="4320"/>
    <x v="11"/>
    <x v="2"/>
    <x v="10"/>
    <x v="1"/>
    <x v="9"/>
    <x v="1"/>
  </r>
  <r>
    <d v="2025-07-01T00:00:00"/>
    <d v="2025-06-05T00:00:00"/>
    <d v="2025-07-01T00:00:00"/>
    <x v="0"/>
    <x v="2"/>
    <s v="NF6782"/>
    <n v="1809"/>
    <x v="10"/>
    <x v="2"/>
    <x v="10"/>
    <x v="1"/>
    <x v="10"/>
    <x v="1"/>
  </r>
  <r>
    <d v="2025-07-25T00:00:00"/>
    <d v="2025-06-07T00:00:00"/>
    <d v="2025-07-25T00:00:00"/>
    <x v="0"/>
    <x v="1"/>
    <s v="NF6280"/>
    <n v="667"/>
    <x v="10"/>
    <x v="2"/>
    <x v="10"/>
    <x v="1"/>
    <x v="10"/>
    <x v="1"/>
  </r>
  <r>
    <d v="2025-06-18T00:00:00"/>
    <d v="2025-06-11T00:00:00"/>
    <d v="2025-06-18T00:00:00"/>
    <x v="0"/>
    <x v="4"/>
    <s v="NF7827"/>
    <n v="1613"/>
    <x v="11"/>
    <x v="2"/>
    <x v="10"/>
    <x v="1"/>
    <x v="9"/>
    <x v="1"/>
  </r>
  <r>
    <d v="2025-07-28T00:00:00"/>
    <d v="2025-06-17T00:00:00"/>
    <d v="2025-07-28T00:00:00"/>
    <x v="0"/>
    <x v="0"/>
    <s v="NF5357"/>
    <n v="3756"/>
    <x v="10"/>
    <x v="2"/>
    <x v="10"/>
    <x v="1"/>
    <x v="10"/>
    <x v="1"/>
  </r>
  <r>
    <d v="2025-08-16T00:00:00"/>
    <d v="2025-06-20T00:00:00"/>
    <d v="2025-08-16T00:00:00"/>
    <x v="0"/>
    <x v="2"/>
    <s v="NF8188"/>
    <n v="3672"/>
    <x v="12"/>
    <x v="2"/>
    <x v="10"/>
    <x v="1"/>
    <x v="11"/>
    <x v="1"/>
  </r>
  <r>
    <d v="2025-08-17T00:00:00"/>
    <d v="2025-06-26T00:00:00"/>
    <d v="2025-07-07T00:00:00"/>
    <x v="0"/>
    <x v="1"/>
    <s v="NF4640"/>
    <n v="658"/>
    <x v="12"/>
    <x v="2"/>
    <x v="10"/>
    <x v="1"/>
    <x v="10"/>
    <x v="1"/>
  </r>
  <r>
    <d v="2025-08-24T00:00:00"/>
    <d v="2025-06-29T00:00:00"/>
    <d v="2025-08-24T00:00:00"/>
    <x v="0"/>
    <x v="2"/>
    <s v="NF2293"/>
    <n v="4762"/>
    <x v="12"/>
    <x v="2"/>
    <x v="10"/>
    <x v="1"/>
    <x v="11"/>
    <x v="1"/>
  </r>
  <r>
    <d v="2025-07-09T00:00:00"/>
    <d v="2025-07-02T00:00:00"/>
    <d v="2025-07-09T00:00:00"/>
    <x v="0"/>
    <x v="0"/>
    <s v="NF2933"/>
    <n v="2186"/>
    <x v="10"/>
    <x v="2"/>
    <x v="11"/>
    <x v="1"/>
    <x v="10"/>
    <x v="1"/>
  </r>
  <r>
    <d v="2025-07-24T00:00:00"/>
    <d v="2025-07-03T00:00:00"/>
    <d v="2025-07-24T00:00:00"/>
    <x v="0"/>
    <x v="2"/>
    <s v="NF4384"/>
    <n v="3411"/>
    <x v="10"/>
    <x v="2"/>
    <x v="11"/>
    <x v="1"/>
    <x v="10"/>
    <x v="1"/>
  </r>
  <r>
    <d v="2025-07-24T00:00:00"/>
    <d v="2025-07-08T00:00:00"/>
    <d v="2025-07-24T00:00:00"/>
    <x v="0"/>
    <x v="2"/>
    <s v="NF8316"/>
    <n v="2524"/>
    <x v="10"/>
    <x v="2"/>
    <x v="11"/>
    <x v="1"/>
    <x v="10"/>
    <x v="1"/>
  </r>
  <r>
    <d v="2025-08-01T00:00:00"/>
    <d v="2025-07-10T00:00:00"/>
    <d v="2025-08-01T00:00:00"/>
    <x v="0"/>
    <x v="0"/>
    <s v="NF1506"/>
    <n v="1709"/>
    <x v="12"/>
    <x v="2"/>
    <x v="11"/>
    <x v="1"/>
    <x v="11"/>
    <x v="1"/>
  </r>
  <r>
    <d v="2025-08-28T00:00:00"/>
    <d v="2025-07-15T00:00:00"/>
    <d v="2025-08-28T00:00:00"/>
    <x v="0"/>
    <x v="1"/>
    <s v="NF4913"/>
    <n v="3181"/>
    <x v="12"/>
    <x v="2"/>
    <x v="11"/>
    <x v="1"/>
    <x v="11"/>
    <x v="1"/>
  </r>
  <r>
    <d v="2025-08-09T00:00:00"/>
    <d v="2025-07-16T00:00:00"/>
    <d v="2025-08-09T00:00:00"/>
    <x v="0"/>
    <x v="3"/>
    <s v="NF8526"/>
    <n v="1108"/>
    <x v="12"/>
    <x v="2"/>
    <x v="11"/>
    <x v="1"/>
    <x v="11"/>
    <x v="1"/>
  </r>
  <r>
    <d v="2025-08-18T00:00:00"/>
    <d v="2025-07-17T00:00:00"/>
    <d v="2025-08-18T00:00:00"/>
    <x v="0"/>
    <x v="1"/>
    <s v="NF9873"/>
    <n v="2777"/>
    <x v="12"/>
    <x v="2"/>
    <x v="11"/>
    <x v="1"/>
    <x v="11"/>
    <x v="1"/>
  </r>
  <r>
    <d v="2025-09-14T00:00:00"/>
    <d v="2025-07-19T00:00:00"/>
    <d v="2025-09-14T00:00:00"/>
    <x v="0"/>
    <x v="0"/>
    <s v="NF9870"/>
    <n v="3793"/>
    <x v="1"/>
    <x v="2"/>
    <x v="11"/>
    <x v="1"/>
    <x v="1"/>
    <x v="1"/>
  </r>
  <r>
    <m/>
    <d v="2025-07-21T00:00:00"/>
    <d v="2025-08-12T00:00:00"/>
    <x v="0"/>
    <x v="2"/>
    <s v="NF5563"/>
    <n v="4217"/>
    <x v="2"/>
    <x v="1"/>
    <x v="11"/>
    <x v="1"/>
    <x v="11"/>
    <x v="1"/>
  </r>
  <r>
    <d v="2025-08-30T00:00:00"/>
    <d v="2025-07-28T00:00:00"/>
    <d v="2025-08-30T00:00:00"/>
    <x v="0"/>
    <x v="1"/>
    <s v="NF5510"/>
    <n v="4850"/>
    <x v="12"/>
    <x v="2"/>
    <x v="11"/>
    <x v="1"/>
    <x v="11"/>
    <x v="1"/>
  </r>
  <r>
    <d v="2025-09-11T00:00:00"/>
    <d v="2025-07-30T00:00:00"/>
    <d v="2025-08-19T00:00:00"/>
    <x v="0"/>
    <x v="2"/>
    <s v="NF1440"/>
    <n v="4309"/>
    <x v="1"/>
    <x v="2"/>
    <x v="11"/>
    <x v="1"/>
    <x v="11"/>
    <x v="1"/>
  </r>
  <r>
    <d v="2025-10-01T00:00:00"/>
    <d v="2025-08-01T00:00:00"/>
    <d v="2025-08-02T00:00:00"/>
    <x v="0"/>
    <x v="3"/>
    <s v="NF2709"/>
    <n v="4462"/>
    <x v="0"/>
    <x v="2"/>
    <x v="0"/>
    <x v="1"/>
    <x v="11"/>
    <x v="1"/>
  </r>
  <r>
    <d v="2025-10-02T00:00:00"/>
    <d v="2025-08-07T00:00:00"/>
    <d v="2025-10-02T00:00:00"/>
    <x v="0"/>
    <x v="4"/>
    <s v="NF9886"/>
    <n v="4947"/>
    <x v="0"/>
    <x v="2"/>
    <x v="0"/>
    <x v="1"/>
    <x v="0"/>
    <x v="1"/>
  </r>
  <r>
    <d v="2025-09-25T00:00:00"/>
    <d v="2025-08-10T00:00:00"/>
    <d v="2025-09-25T00:00:00"/>
    <x v="0"/>
    <x v="0"/>
    <s v="NF6993"/>
    <n v="902"/>
    <x v="1"/>
    <x v="2"/>
    <x v="0"/>
    <x v="1"/>
    <x v="1"/>
    <x v="1"/>
  </r>
  <r>
    <d v="2025-09-23T00:00:00"/>
    <d v="2025-08-12T00:00:00"/>
    <d v="2025-09-23T00:00:00"/>
    <x v="0"/>
    <x v="4"/>
    <s v="NF9126"/>
    <n v="432"/>
    <x v="1"/>
    <x v="2"/>
    <x v="0"/>
    <x v="1"/>
    <x v="1"/>
    <x v="1"/>
  </r>
  <r>
    <d v="2025-09-13T00:00:00"/>
    <d v="2025-08-15T00:00:00"/>
    <d v="2025-09-13T00:00:00"/>
    <x v="0"/>
    <x v="2"/>
    <s v="NF3531"/>
    <n v="4084"/>
    <x v="1"/>
    <x v="2"/>
    <x v="0"/>
    <x v="1"/>
    <x v="1"/>
    <x v="1"/>
  </r>
  <r>
    <d v="2025-11-29T00:00:00"/>
    <d v="2025-08-22T00:00:00"/>
    <d v="2025-09-16T00:00:00"/>
    <x v="0"/>
    <x v="1"/>
    <s v="NF6599"/>
    <n v="1054"/>
    <x v="3"/>
    <x v="2"/>
    <x v="0"/>
    <x v="1"/>
    <x v="1"/>
    <x v="1"/>
  </r>
  <r>
    <d v="2025-09-09T00:00:00"/>
    <d v="2025-08-23T00:00:00"/>
    <d v="2025-09-09T00:00:00"/>
    <x v="0"/>
    <x v="4"/>
    <s v="NF9323"/>
    <n v="4608"/>
    <x v="1"/>
    <x v="2"/>
    <x v="0"/>
    <x v="1"/>
    <x v="1"/>
    <x v="1"/>
  </r>
  <r>
    <d v="2025-09-20T00:00:00"/>
    <d v="2025-08-28T00:00:00"/>
    <d v="2025-09-20T00:00:00"/>
    <x v="0"/>
    <x v="0"/>
    <s v="NF3529"/>
    <n v="1238"/>
    <x v="1"/>
    <x v="2"/>
    <x v="0"/>
    <x v="1"/>
    <x v="1"/>
    <x v="1"/>
  </r>
  <r>
    <d v="2025-09-27T00:00:00"/>
    <d v="2025-09-03T00:00:00"/>
    <d v="2025-09-27T00:00:00"/>
    <x v="0"/>
    <x v="1"/>
    <s v="NF5824"/>
    <n v="1342"/>
    <x v="1"/>
    <x v="2"/>
    <x v="1"/>
    <x v="1"/>
    <x v="1"/>
    <x v="1"/>
  </r>
  <r>
    <d v="2025-12-04T00:00:00"/>
    <d v="2025-09-07T00:00:00"/>
    <d v="2025-10-29T00:00:00"/>
    <x v="0"/>
    <x v="4"/>
    <s v="NF3860"/>
    <n v="2936"/>
    <x v="6"/>
    <x v="2"/>
    <x v="1"/>
    <x v="1"/>
    <x v="0"/>
    <x v="1"/>
  </r>
  <r>
    <d v="2025-10-08T00:00:00"/>
    <d v="2025-09-08T00:00:00"/>
    <d v="2025-10-08T00:00:00"/>
    <x v="0"/>
    <x v="1"/>
    <s v="NF7260"/>
    <n v="875"/>
    <x v="0"/>
    <x v="2"/>
    <x v="1"/>
    <x v="1"/>
    <x v="0"/>
    <x v="1"/>
  </r>
  <r>
    <d v="2025-09-12T00:00:00"/>
    <d v="2025-09-10T00:00:00"/>
    <d v="2025-09-12T00:00:00"/>
    <x v="0"/>
    <x v="3"/>
    <s v="NF2238"/>
    <n v="159"/>
    <x v="1"/>
    <x v="2"/>
    <x v="1"/>
    <x v="1"/>
    <x v="1"/>
    <x v="1"/>
  </r>
  <r>
    <d v="2025-10-09T00:00:00"/>
    <d v="2025-09-15T00:00:00"/>
    <d v="2025-10-09T00:00:00"/>
    <x v="0"/>
    <x v="1"/>
    <s v="NF7342"/>
    <n v="2933"/>
    <x v="0"/>
    <x v="2"/>
    <x v="1"/>
    <x v="1"/>
    <x v="0"/>
    <x v="1"/>
  </r>
  <r>
    <d v="2025-11-01T00:00:00"/>
    <d v="2025-09-15T00:00:00"/>
    <d v="2025-11-01T00:00:00"/>
    <x v="0"/>
    <x v="1"/>
    <s v="NF8517"/>
    <n v="4944"/>
    <x v="3"/>
    <x v="2"/>
    <x v="1"/>
    <x v="1"/>
    <x v="2"/>
    <x v="1"/>
  </r>
  <r>
    <d v="2025-10-04T00:00:00"/>
    <d v="2025-09-19T00:00:00"/>
    <d v="2025-10-04T00:00:00"/>
    <x v="0"/>
    <x v="0"/>
    <s v="NF9366"/>
    <n v="4173"/>
    <x v="0"/>
    <x v="2"/>
    <x v="1"/>
    <x v="1"/>
    <x v="0"/>
    <x v="1"/>
  </r>
  <r>
    <d v="2025-10-02T00:00:00"/>
    <d v="2025-09-24T00:00:00"/>
    <d v="2025-10-02T00:00:00"/>
    <x v="0"/>
    <x v="4"/>
    <s v="NF4973"/>
    <n v="2065"/>
    <x v="0"/>
    <x v="2"/>
    <x v="1"/>
    <x v="1"/>
    <x v="0"/>
    <x v="1"/>
  </r>
  <r>
    <d v="2025-11-18T00:00:00"/>
    <d v="2025-09-28T00:00:00"/>
    <d v="2025-11-18T00:00:00"/>
    <x v="0"/>
    <x v="2"/>
    <s v="NF1111"/>
    <n v="521"/>
    <x v="3"/>
    <x v="2"/>
    <x v="1"/>
    <x v="1"/>
    <x v="2"/>
    <x v="1"/>
  </r>
  <r>
    <d v="2025-11-13T00:00:00"/>
    <d v="2025-10-01T00:00:00"/>
    <d v="2025-11-13T00:00:00"/>
    <x v="0"/>
    <x v="2"/>
    <s v="NF8344"/>
    <n v="819"/>
    <x v="3"/>
    <x v="2"/>
    <x v="2"/>
    <x v="1"/>
    <x v="2"/>
    <x v="1"/>
  </r>
  <r>
    <d v="2025-11-29T00:00:00"/>
    <d v="2025-10-04T00:00:00"/>
    <d v="2025-11-29T00:00:00"/>
    <x v="0"/>
    <x v="0"/>
    <s v="NF8750"/>
    <n v="1260"/>
    <x v="3"/>
    <x v="2"/>
    <x v="2"/>
    <x v="1"/>
    <x v="2"/>
    <x v="1"/>
  </r>
  <r>
    <d v="2025-10-16T00:00:00"/>
    <d v="2025-10-10T00:00:00"/>
    <d v="2025-10-16T00:00:00"/>
    <x v="0"/>
    <x v="4"/>
    <s v="NF7616"/>
    <n v="2998"/>
    <x v="0"/>
    <x v="2"/>
    <x v="2"/>
    <x v="1"/>
    <x v="0"/>
    <x v="1"/>
  </r>
  <r>
    <d v="2025-10-31T00:00:00"/>
    <d v="2025-10-12T00:00:00"/>
    <d v="2025-10-31T00:00:00"/>
    <x v="0"/>
    <x v="4"/>
    <s v="NF3536"/>
    <n v="4287"/>
    <x v="0"/>
    <x v="2"/>
    <x v="2"/>
    <x v="1"/>
    <x v="0"/>
    <x v="1"/>
  </r>
  <r>
    <d v="2026-02-11T00:00:00"/>
    <d v="2025-10-14T00:00:00"/>
    <d v="2025-11-24T00:00:00"/>
    <x v="0"/>
    <x v="3"/>
    <s v="NF9376"/>
    <n v="2015"/>
    <x v="5"/>
    <x v="3"/>
    <x v="2"/>
    <x v="1"/>
    <x v="2"/>
    <x v="1"/>
  </r>
  <r>
    <d v="2025-12-15T00:00:00"/>
    <d v="2025-10-20T00:00:00"/>
    <d v="2025-12-15T00:00:00"/>
    <x v="0"/>
    <x v="3"/>
    <s v="NF1222"/>
    <n v="3369"/>
    <x v="6"/>
    <x v="2"/>
    <x v="2"/>
    <x v="1"/>
    <x v="3"/>
    <x v="1"/>
  </r>
  <r>
    <d v="2025-10-31T00:00:00"/>
    <d v="2025-10-21T00:00:00"/>
    <d v="2025-10-31T00:00:00"/>
    <x v="0"/>
    <x v="1"/>
    <s v="NF3914"/>
    <n v="4851"/>
    <x v="0"/>
    <x v="2"/>
    <x v="2"/>
    <x v="1"/>
    <x v="0"/>
    <x v="1"/>
  </r>
  <r>
    <d v="2025-12-22T00:00:00"/>
    <d v="2025-10-25T00:00:00"/>
    <d v="2025-12-15T00:00:00"/>
    <x v="0"/>
    <x v="1"/>
    <s v="NF7447"/>
    <n v="2178"/>
    <x v="6"/>
    <x v="2"/>
    <x v="2"/>
    <x v="1"/>
    <x v="3"/>
    <x v="1"/>
  </r>
  <r>
    <d v="2025-11-20T00:00:00"/>
    <d v="2025-10-27T00:00:00"/>
    <d v="2025-11-20T00:00:00"/>
    <x v="0"/>
    <x v="3"/>
    <s v="NF5088"/>
    <n v="4052"/>
    <x v="3"/>
    <x v="2"/>
    <x v="2"/>
    <x v="1"/>
    <x v="2"/>
    <x v="1"/>
  </r>
  <r>
    <d v="2025-11-16T00:00:00"/>
    <d v="2025-10-30T00:00:00"/>
    <d v="2025-11-16T00:00:00"/>
    <x v="0"/>
    <x v="4"/>
    <s v="NF7858"/>
    <n v="2864"/>
    <x v="3"/>
    <x v="2"/>
    <x v="2"/>
    <x v="1"/>
    <x v="2"/>
    <x v="1"/>
  </r>
  <r>
    <d v="2025-12-27T00:00:00"/>
    <d v="2025-11-01T00:00:00"/>
    <d v="2025-12-27T00:00:00"/>
    <x v="0"/>
    <x v="1"/>
    <s v="NF7692"/>
    <n v="2425"/>
    <x v="6"/>
    <x v="2"/>
    <x v="3"/>
    <x v="1"/>
    <x v="3"/>
    <x v="1"/>
  </r>
  <r>
    <d v="2026-01-26T00:00:00"/>
    <d v="2025-11-03T00:00:00"/>
    <d v="2026-01-01T00:00:00"/>
    <x v="0"/>
    <x v="4"/>
    <s v="NF7390"/>
    <n v="1542"/>
    <x v="4"/>
    <x v="3"/>
    <x v="3"/>
    <x v="1"/>
    <x v="4"/>
    <x v="2"/>
  </r>
  <r>
    <d v="2025-12-12T00:00:00"/>
    <d v="2025-11-08T00:00:00"/>
    <d v="2025-12-12T00:00:00"/>
    <x v="0"/>
    <x v="1"/>
    <s v="NF6262"/>
    <n v="1736"/>
    <x v="6"/>
    <x v="2"/>
    <x v="3"/>
    <x v="1"/>
    <x v="3"/>
    <x v="1"/>
  </r>
  <r>
    <d v="2026-01-09T00:00:00"/>
    <d v="2025-11-11T00:00:00"/>
    <d v="2026-01-09T00:00:00"/>
    <x v="0"/>
    <x v="2"/>
    <s v="NF9573"/>
    <n v="1628"/>
    <x v="4"/>
    <x v="3"/>
    <x v="3"/>
    <x v="1"/>
    <x v="4"/>
    <x v="2"/>
  </r>
  <r>
    <d v="2025-11-16T00:00:00"/>
    <d v="2025-11-13T00:00:00"/>
    <d v="2025-11-16T00:00:00"/>
    <x v="0"/>
    <x v="1"/>
    <s v="NF8087"/>
    <n v="3853"/>
    <x v="3"/>
    <x v="2"/>
    <x v="3"/>
    <x v="1"/>
    <x v="2"/>
    <x v="1"/>
  </r>
  <r>
    <d v="2025-12-17T00:00:00"/>
    <d v="2025-11-17T00:00:00"/>
    <d v="2025-12-17T00:00:00"/>
    <x v="0"/>
    <x v="2"/>
    <s v="NF5909"/>
    <n v="883"/>
    <x v="6"/>
    <x v="2"/>
    <x v="3"/>
    <x v="1"/>
    <x v="3"/>
    <x v="1"/>
  </r>
  <r>
    <d v="2025-12-07T00:00:00"/>
    <d v="2025-11-17T00:00:00"/>
    <d v="2025-12-07T00:00:00"/>
    <x v="0"/>
    <x v="1"/>
    <s v="NF4172"/>
    <n v="976"/>
    <x v="6"/>
    <x v="2"/>
    <x v="3"/>
    <x v="1"/>
    <x v="3"/>
    <x v="1"/>
  </r>
  <r>
    <d v="2025-12-31T00:00:00"/>
    <d v="2025-11-20T00:00:00"/>
    <d v="2025-12-31T00:00:00"/>
    <x v="0"/>
    <x v="2"/>
    <s v="NF8957"/>
    <n v="2663"/>
    <x v="6"/>
    <x v="2"/>
    <x v="3"/>
    <x v="1"/>
    <x v="3"/>
    <x v="1"/>
  </r>
  <r>
    <d v="2025-11-26T00:00:00"/>
    <d v="2025-11-26T00:00:00"/>
    <d v="2025-11-26T00:00:00"/>
    <x v="0"/>
    <x v="1"/>
    <s v="NF2981"/>
    <n v="4888"/>
    <x v="3"/>
    <x v="2"/>
    <x v="3"/>
    <x v="1"/>
    <x v="2"/>
    <x v="1"/>
  </r>
  <r>
    <d v="2026-02-21T00:00:00"/>
    <d v="2025-11-29T00:00:00"/>
    <d v="2026-01-13T00:00:00"/>
    <x v="0"/>
    <x v="2"/>
    <s v="NF5104"/>
    <n v="2030"/>
    <x v="5"/>
    <x v="3"/>
    <x v="3"/>
    <x v="1"/>
    <x v="4"/>
    <x v="2"/>
  </r>
  <r>
    <m/>
    <d v="2025-12-02T00:00:00"/>
    <d v="2026-01-20T00:00:00"/>
    <x v="0"/>
    <x v="1"/>
    <s v="NF3942"/>
    <n v="2117"/>
    <x v="2"/>
    <x v="1"/>
    <x v="4"/>
    <x v="1"/>
    <x v="4"/>
    <x v="2"/>
  </r>
  <r>
    <d v="2026-04-21T00:00:00"/>
    <d v="2025-12-04T00:00:00"/>
    <d v="2026-01-29T00:00:00"/>
    <x v="0"/>
    <x v="1"/>
    <s v="NF6376"/>
    <n v="1236"/>
    <x v="9"/>
    <x v="3"/>
    <x v="4"/>
    <x v="1"/>
    <x v="4"/>
    <x v="2"/>
  </r>
  <r>
    <d v="2025-12-31T00:00:00"/>
    <d v="2025-12-09T00:00:00"/>
    <d v="2025-12-31T00:00:00"/>
    <x v="0"/>
    <x v="1"/>
    <s v="NF7518"/>
    <n v="426"/>
    <x v="6"/>
    <x v="2"/>
    <x v="4"/>
    <x v="1"/>
    <x v="3"/>
    <x v="1"/>
  </r>
  <r>
    <d v="2025-12-31T00:00:00"/>
    <d v="2025-12-10T00:00:00"/>
    <d v="2025-12-24T00:00:00"/>
    <x v="0"/>
    <x v="4"/>
    <s v="NF5359"/>
    <n v="3956"/>
    <x v="6"/>
    <x v="2"/>
    <x v="4"/>
    <x v="1"/>
    <x v="3"/>
    <x v="1"/>
  </r>
  <r>
    <m/>
    <d v="2025-12-14T00:00:00"/>
    <d v="2026-01-15T00:00:00"/>
    <x v="0"/>
    <x v="1"/>
    <s v="NF5153"/>
    <n v="3042"/>
    <x v="2"/>
    <x v="1"/>
    <x v="4"/>
    <x v="1"/>
    <x v="4"/>
    <x v="2"/>
  </r>
  <r>
    <d v="2026-02-10T00:00:00"/>
    <d v="2025-12-15T00:00:00"/>
    <d v="2026-01-24T00:00:00"/>
    <x v="0"/>
    <x v="1"/>
    <s v="NF3127"/>
    <n v="1434"/>
    <x v="5"/>
    <x v="3"/>
    <x v="4"/>
    <x v="1"/>
    <x v="4"/>
    <x v="2"/>
  </r>
  <r>
    <d v="2026-01-22T00:00:00"/>
    <d v="2025-12-18T00:00:00"/>
    <d v="2026-01-22T00:00:00"/>
    <x v="0"/>
    <x v="0"/>
    <s v="NF7641"/>
    <n v="1782"/>
    <x v="4"/>
    <x v="3"/>
    <x v="4"/>
    <x v="1"/>
    <x v="4"/>
    <x v="2"/>
  </r>
  <r>
    <d v="2026-02-18T00:00:00"/>
    <d v="2025-12-25T00:00:00"/>
    <d v="2026-02-18T00:00:00"/>
    <x v="0"/>
    <x v="1"/>
    <s v="NF2758"/>
    <n v="365"/>
    <x v="5"/>
    <x v="3"/>
    <x v="4"/>
    <x v="1"/>
    <x v="5"/>
    <x v="2"/>
  </r>
  <r>
    <d v="2026-01-26T00:00:00"/>
    <d v="2025-12-27T00:00:00"/>
    <d v="2026-01-26T00:00:00"/>
    <x v="0"/>
    <x v="1"/>
    <s v="NF9279"/>
    <n v="2757"/>
    <x v="4"/>
    <x v="3"/>
    <x v="4"/>
    <x v="1"/>
    <x v="4"/>
    <x v="2"/>
  </r>
  <r>
    <d v="2026-02-19T00:00:00"/>
    <d v="2025-12-30T00:00:00"/>
    <d v="2026-02-19T00:00:00"/>
    <x v="0"/>
    <x v="0"/>
    <s v="NF2386"/>
    <n v="2112"/>
    <x v="5"/>
    <x v="3"/>
    <x v="4"/>
    <x v="1"/>
    <x v="5"/>
    <x v="2"/>
  </r>
  <r>
    <d v="2026-04-18T00:00:00"/>
    <d v="2026-01-02T00:00:00"/>
    <d v="2026-01-18T00:00:00"/>
    <x v="0"/>
    <x v="0"/>
    <s v="NF6751"/>
    <n v="2190"/>
    <x v="9"/>
    <x v="3"/>
    <x v="5"/>
    <x v="2"/>
    <x v="4"/>
    <x v="2"/>
  </r>
  <r>
    <d v="2026-01-20T00:00:00"/>
    <d v="2026-01-04T00:00:00"/>
    <d v="2026-01-20T00:00:00"/>
    <x v="0"/>
    <x v="1"/>
    <s v="NF9460"/>
    <n v="2998"/>
    <x v="4"/>
    <x v="3"/>
    <x v="5"/>
    <x v="2"/>
    <x v="4"/>
    <x v="2"/>
  </r>
  <r>
    <d v="2026-02-05T00:00:00"/>
    <d v="2026-01-11T00:00:00"/>
    <d v="2026-02-05T00:00:00"/>
    <x v="0"/>
    <x v="1"/>
    <s v="NF5556"/>
    <n v="3808"/>
    <x v="5"/>
    <x v="3"/>
    <x v="5"/>
    <x v="2"/>
    <x v="5"/>
    <x v="2"/>
  </r>
  <r>
    <d v="2026-01-30T00:00:00"/>
    <d v="2026-01-14T00:00:00"/>
    <d v="2026-01-30T00:00:00"/>
    <x v="0"/>
    <x v="1"/>
    <s v="NF4918"/>
    <n v="4928"/>
    <x v="4"/>
    <x v="3"/>
    <x v="5"/>
    <x v="2"/>
    <x v="4"/>
    <x v="2"/>
  </r>
  <r>
    <d v="2026-03-12T00:00:00"/>
    <d v="2026-01-17T00:00:00"/>
    <d v="2026-03-12T00:00:00"/>
    <x v="0"/>
    <x v="0"/>
    <s v="NF1763"/>
    <n v="4179"/>
    <x v="7"/>
    <x v="3"/>
    <x v="5"/>
    <x v="2"/>
    <x v="6"/>
    <x v="2"/>
  </r>
  <r>
    <d v="2026-02-03T00:00:00"/>
    <d v="2026-01-19T00:00:00"/>
    <d v="2026-02-03T00:00:00"/>
    <x v="0"/>
    <x v="4"/>
    <s v="NF2024"/>
    <n v="4896"/>
    <x v="5"/>
    <x v="3"/>
    <x v="5"/>
    <x v="2"/>
    <x v="5"/>
    <x v="2"/>
  </r>
  <r>
    <d v="2026-02-02T00:00:00"/>
    <d v="2026-01-22T00:00:00"/>
    <d v="2026-02-02T00:00:00"/>
    <x v="0"/>
    <x v="0"/>
    <s v="NF8079"/>
    <n v="4092"/>
    <x v="5"/>
    <x v="3"/>
    <x v="5"/>
    <x v="2"/>
    <x v="5"/>
    <x v="2"/>
  </r>
  <r>
    <d v="2026-01-31T00:00:00"/>
    <d v="2026-01-27T00:00:00"/>
    <d v="2026-01-31T00:00:00"/>
    <x v="0"/>
    <x v="1"/>
    <s v="NF6383"/>
    <n v="2956"/>
    <x v="4"/>
    <x v="3"/>
    <x v="5"/>
    <x v="2"/>
    <x v="4"/>
    <x v="2"/>
  </r>
  <r>
    <d v="2026-02-13T00:00:00"/>
    <d v="2026-01-31T00:00:00"/>
    <d v="2026-02-13T00:00:00"/>
    <x v="0"/>
    <x v="0"/>
    <s v="NF3919"/>
    <n v="533"/>
    <x v="5"/>
    <x v="3"/>
    <x v="5"/>
    <x v="2"/>
    <x v="5"/>
    <x v="2"/>
  </r>
  <r>
    <d v="2026-02-24T00:00:00"/>
    <d v="2026-02-01T00:00:00"/>
    <d v="2026-02-24T00:00:00"/>
    <x v="0"/>
    <x v="2"/>
    <s v="NF1390"/>
    <n v="3519"/>
    <x v="5"/>
    <x v="3"/>
    <x v="6"/>
    <x v="2"/>
    <x v="5"/>
    <x v="2"/>
  </r>
  <r>
    <d v="2026-03-24T00:00:00"/>
    <d v="2026-02-03T00:00:00"/>
    <d v="2026-03-24T00:00:00"/>
    <x v="0"/>
    <x v="4"/>
    <s v="NF2500"/>
    <n v="757"/>
    <x v="7"/>
    <x v="3"/>
    <x v="6"/>
    <x v="2"/>
    <x v="6"/>
    <x v="2"/>
  </r>
  <r>
    <d v="2026-03-28T00:00:00"/>
    <d v="2026-02-07T00:00:00"/>
    <d v="2026-03-28T00:00:00"/>
    <x v="0"/>
    <x v="1"/>
    <s v="NF2427"/>
    <n v="2688"/>
    <x v="7"/>
    <x v="3"/>
    <x v="6"/>
    <x v="2"/>
    <x v="6"/>
    <x v="2"/>
  </r>
  <r>
    <d v="2026-03-30T00:00:00"/>
    <d v="2026-02-09T00:00:00"/>
    <d v="2026-03-30T00:00:00"/>
    <x v="0"/>
    <x v="3"/>
    <s v="NF4680"/>
    <n v="340"/>
    <x v="7"/>
    <x v="3"/>
    <x v="6"/>
    <x v="2"/>
    <x v="6"/>
    <x v="2"/>
  </r>
  <r>
    <d v="2026-02-12T00:00:00"/>
    <d v="2026-02-10T00:00:00"/>
    <d v="2026-02-12T00:00:00"/>
    <x v="0"/>
    <x v="3"/>
    <s v="NF7019"/>
    <n v="4204"/>
    <x v="5"/>
    <x v="3"/>
    <x v="6"/>
    <x v="2"/>
    <x v="5"/>
    <x v="2"/>
  </r>
  <r>
    <d v="2026-03-31T00:00:00"/>
    <d v="2026-02-12T00:00:00"/>
    <d v="2026-03-31T00:00:00"/>
    <x v="0"/>
    <x v="2"/>
    <s v="NF4961"/>
    <n v="3695"/>
    <x v="7"/>
    <x v="3"/>
    <x v="6"/>
    <x v="2"/>
    <x v="6"/>
    <x v="2"/>
  </r>
  <r>
    <d v="2026-06-03T00:00:00"/>
    <d v="2026-02-21T00:00:00"/>
    <d v="2026-03-24T00:00:00"/>
    <x v="0"/>
    <x v="0"/>
    <s v="NF4608"/>
    <n v="4148"/>
    <x v="11"/>
    <x v="3"/>
    <x v="6"/>
    <x v="2"/>
    <x v="6"/>
    <x v="2"/>
  </r>
  <r>
    <d v="2026-04-11T00:00:00"/>
    <d v="2026-02-25T00:00:00"/>
    <d v="2026-03-29T00:00:00"/>
    <x v="0"/>
    <x v="1"/>
    <s v="NF1913"/>
    <n v="4303"/>
    <x v="9"/>
    <x v="3"/>
    <x v="6"/>
    <x v="2"/>
    <x v="6"/>
    <x v="2"/>
  </r>
  <r>
    <d v="2026-03-07T00:00:00"/>
    <d v="2026-02-27T00:00:00"/>
    <d v="2026-03-07T00:00:00"/>
    <x v="0"/>
    <x v="3"/>
    <s v="NF5844"/>
    <n v="2674"/>
    <x v="7"/>
    <x v="3"/>
    <x v="6"/>
    <x v="2"/>
    <x v="6"/>
    <x v="2"/>
  </r>
  <r>
    <d v="2026-04-14T00:00:00"/>
    <d v="2026-03-02T00:00:00"/>
    <d v="2026-04-14T00:00:00"/>
    <x v="0"/>
    <x v="4"/>
    <s v="NF7813"/>
    <n v="1720"/>
    <x v="9"/>
    <x v="3"/>
    <x v="7"/>
    <x v="2"/>
    <x v="7"/>
    <x v="2"/>
  </r>
  <r>
    <d v="2026-04-12T00:00:00"/>
    <d v="2026-03-06T00:00:00"/>
    <d v="2026-04-12T00:00:00"/>
    <x v="0"/>
    <x v="4"/>
    <s v="NF6780"/>
    <n v="1854"/>
    <x v="9"/>
    <x v="3"/>
    <x v="7"/>
    <x v="2"/>
    <x v="7"/>
    <x v="2"/>
  </r>
  <r>
    <d v="2026-03-11T00:00:00"/>
    <d v="2026-03-08T00:00:00"/>
    <d v="2026-03-11T00:00:00"/>
    <x v="0"/>
    <x v="1"/>
    <s v="NF9599"/>
    <n v="2568"/>
    <x v="7"/>
    <x v="3"/>
    <x v="7"/>
    <x v="2"/>
    <x v="6"/>
    <x v="2"/>
  </r>
  <r>
    <d v="2026-04-17T00:00:00"/>
    <d v="2026-03-08T00:00:00"/>
    <d v="2026-04-17T00:00:00"/>
    <x v="0"/>
    <x v="1"/>
    <s v="NF8659"/>
    <n v="3690"/>
    <x v="9"/>
    <x v="3"/>
    <x v="7"/>
    <x v="2"/>
    <x v="7"/>
    <x v="2"/>
  </r>
  <r>
    <d v="2026-06-05T00:00:00"/>
    <d v="2026-03-10T00:00:00"/>
    <d v="2026-04-15T00:00:00"/>
    <x v="0"/>
    <x v="0"/>
    <s v="NF4652"/>
    <n v="3746"/>
    <x v="11"/>
    <x v="3"/>
    <x v="7"/>
    <x v="2"/>
    <x v="7"/>
    <x v="2"/>
  </r>
  <r>
    <d v="2026-04-16T00:00:00"/>
    <d v="2026-03-12T00:00:00"/>
    <d v="2026-04-16T00:00:00"/>
    <x v="0"/>
    <x v="4"/>
    <s v="NF3068"/>
    <n v="4360"/>
    <x v="9"/>
    <x v="3"/>
    <x v="7"/>
    <x v="2"/>
    <x v="7"/>
    <x v="2"/>
  </r>
  <r>
    <m/>
    <d v="2026-03-13T00:00:00"/>
    <d v="2026-04-21T00:00:00"/>
    <x v="0"/>
    <x v="0"/>
    <s v="NF7141"/>
    <n v="1753"/>
    <x v="2"/>
    <x v="1"/>
    <x v="7"/>
    <x v="2"/>
    <x v="7"/>
    <x v="2"/>
  </r>
  <r>
    <d v="2026-03-19T00:00:00"/>
    <d v="2026-03-16T00:00:00"/>
    <d v="2026-03-19T00:00:00"/>
    <x v="0"/>
    <x v="4"/>
    <s v="NF3366"/>
    <n v="1421"/>
    <x v="7"/>
    <x v="3"/>
    <x v="7"/>
    <x v="2"/>
    <x v="6"/>
    <x v="2"/>
  </r>
  <r>
    <d v="2026-04-11T00:00:00"/>
    <d v="2026-03-19T00:00:00"/>
    <d v="2026-04-11T00:00:00"/>
    <x v="0"/>
    <x v="0"/>
    <s v="NF8853"/>
    <n v="3565"/>
    <x v="9"/>
    <x v="3"/>
    <x v="7"/>
    <x v="2"/>
    <x v="7"/>
    <x v="2"/>
  </r>
  <r>
    <d v="2026-07-17T00:00:00"/>
    <d v="2026-03-22T00:00:00"/>
    <d v="2026-05-01T00:00:00"/>
    <x v="0"/>
    <x v="1"/>
    <s v="NF7681"/>
    <n v="1961"/>
    <x v="10"/>
    <x v="3"/>
    <x v="7"/>
    <x v="2"/>
    <x v="8"/>
    <x v="2"/>
  </r>
  <r>
    <d v="2026-04-15T00:00:00"/>
    <d v="2026-03-27T00:00:00"/>
    <d v="2026-04-02T00:00:00"/>
    <x v="0"/>
    <x v="3"/>
    <s v="NF1441"/>
    <n v="4854"/>
    <x v="9"/>
    <x v="3"/>
    <x v="7"/>
    <x v="2"/>
    <x v="7"/>
    <x v="2"/>
  </r>
  <r>
    <d v="2026-04-23T00:00:00"/>
    <d v="2026-04-02T00:00:00"/>
    <d v="2026-04-23T00:00:00"/>
    <x v="0"/>
    <x v="4"/>
    <s v="NF9964"/>
    <n v="3453"/>
    <x v="9"/>
    <x v="3"/>
    <x v="8"/>
    <x v="2"/>
    <x v="7"/>
    <x v="2"/>
  </r>
  <r>
    <d v="2026-04-20T00:00:00"/>
    <d v="2026-04-03T00:00:00"/>
    <d v="2026-04-05T00:00:00"/>
    <x v="0"/>
    <x v="1"/>
    <s v="NF9101"/>
    <n v="3341"/>
    <x v="9"/>
    <x v="3"/>
    <x v="8"/>
    <x v="2"/>
    <x v="7"/>
    <x v="2"/>
  </r>
  <r>
    <d v="2026-05-20T00:00:00"/>
    <d v="2026-04-06T00:00:00"/>
    <d v="2026-05-20T00:00:00"/>
    <x v="0"/>
    <x v="3"/>
    <s v="NF3185"/>
    <n v="2707"/>
    <x v="8"/>
    <x v="3"/>
    <x v="8"/>
    <x v="2"/>
    <x v="8"/>
    <x v="2"/>
  </r>
  <r>
    <d v="2026-05-18T00:00:00"/>
    <d v="2026-04-08T00:00:00"/>
    <d v="2026-05-18T00:00:00"/>
    <x v="0"/>
    <x v="1"/>
    <s v="NF2836"/>
    <n v="1582"/>
    <x v="8"/>
    <x v="3"/>
    <x v="8"/>
    <x v="2"/>
    <x v="8"/>
    <x v="2"/>
  </r>
  <r>
    <d v="2026-05-14T00:00:00"/>
    <d v="2026-04-10T00:00:00"/>
    <d v="2026-05-14T00:00:00"/>
    <x v="0"/>
    <x v="1"/>
    <s v="NF7779"/>
    <n v="3889"/>
    <x v="8"/>
    <x v="3"/>
    <x v="8"/>
    <x v="2"/>
    <x v="8"/>
    <x v="2"/>
  </r>
  <r>
    <d v="2026-04-29T00:00:00"/>
    <d v="2026-04-14T00:00:00"/>
    <d v="2026-04-29T00:00:00"/>
    <x v="0"/>
    <x v="1"/>
    <s v="NF5919"/>
    <n v="2303"/>
    <x v="9"/>
    <x v="3"/>
    <x v="8"/>
    <x v="2"/>
    <x v="7"/>
    <x v="2"/>
  </r>
  <r>
    <d v="2026-05-19T00:00:00"/>
    <d v="2026-04-17T00:00:00"/>
    <d v="2026-05-19T00:00:00"/>
    <x v="0"/>
    <x v="2"/>
    <s v="NF1620"/>
    <n v="802"/>
    <x v="8"/>
    <x v="3"/>
    <x v="8"/>
    <x v="2"/>
    <x v="8"/>
    <x v="2"/>
  </r>
  <r>
    <d v="2026-05-04T00:00:00"/>
    <d v="2026-04-19T00:00:00"/>
    <d v="2026-05-04T00:00:00"/>
    <x v="0"/>
    <x v="1"/>
    <s v="NF3801"/>
    <n v="4513"/>
    <x v="8"/>
    <x v="3"/>
    <x v="8"/>
    <x v="2"/>
    <x v="8"/>
    <x v="2"/>
  </r>
  <r>
    <d v="2026-05-01T00:00:00"/>
    <d v="2026-04-21T00:00:00"/>
    <d v="2026-05-01T00:00:00"/>
    <x v="0"/>
    <x v="1"/>
    <s v="NF8086"/>
    <n v="3908"/>
    <x v="8"/>
    <x v="3"/>
    <x v="8"/>
    <x v="2"/>
    <x v="8"/>
    <x v="2"/>
  </r>
  <r>
    <d v="2026-06-25T00:00:00"/>
    <d v="2026-04-25T00:00:00"/>
    <d v="2026-06-19T00:00:00"/>
    <x v="0"/>
    <x v="1"/>
    <s v="NF4964"/>
    <n v="156"/>
    <x v="11"/>
    <x v="3"/>
    <x v="8"/>
    <x v="2"/>
    <x v="9"/>
    <x v="2"/>
  </r>
  <r>
    <d v="2026-06-06T00:00:00"/>
    <d v="2026-04-27T00:00:00"/>
    <d v="2026-06-06T00:00:00"/>
    <x v="0"/>
    <x v="2"/>
    <s v="NF6112"/>
    <n v="457"/>
    <x v="11"/>
    <x v="3"/>
    <x v="8"/>
    <x v="2"/>
    <x v="9"/>
    <x v="2"/>
  </r>
  <r>
    <d v="2026-06-08T00:00:00"/>
    <d v="2026-05-03T00:00:00"/>
    <d v="2026-06-08T00:00:00"/>
    <x v="0"/>
    <x v="1"/>
    <s v="NF2333"/>
    <n v="3536"/>
    <x v="11"/>
    <x v="3"/>
    <x v="9"/>
    <x v="2"/>
    <x v="9"/>
    <x v="2"/>
  </r>
  <r>
    <d v="2026-05-10T00:00:00"/>
    <d v="2026-05-05T00:00:00"/>
    <d v="2026-05-10T00:00:00"/>
    <x v="0"/>
    <x v="1"/>
    <s v="NF7121"/>
    <n v="1809"/>
    <x v="8"/>
    <x v="3"/>
    <x v="9"/>
    <x v="2"/>
    <x v="8"/>
    <x v="2"/>
  </r>
  <r>
    <d v="2026-05-28T00:00:00"/>
    <d v="2026-05-06T00:00:00"/>
    <d v="2026-05-28T00:00:00"/>
    <x v="0"/>
    <x v="2"/>
    <s v="NF8208"/>
    <n v="4172"/>
    <x v="8"/>
    <x v="3"/>
    <x v="9"/>
    <x v="2"/>
    <x v="8"/>
    <x v="2"/>
  </r>
  <r>
    <d v="2026-06-07T00:00:00"/>
    <d v="2026-05-07T00:00:00"/>
    <d v="2026-06-07T00:00:00"/>
    <x v="0"/>
    <x v="2"/>
    <s v="NF1320"/>
    <n v="3827"/>
    <x v="11"/>
    <x v="3"/>
    <x v="9"/>
    <x v="2"/>
    <x v="9"/>
    <x v="2"/>
  </r>
  <r>
    <d v="2026-09-24T00:00:00"/>
    <d v="2026-05-09T00:00:00"/>
    <d v="2026-06-29T00:00:00"/>
    <x v="0"/>
    <x v="2"/>
    <s v="NF9162"/>
    <n v="1700"/>
    <x v="1"/>
    <x v="3"/>
    <x v="9"/>
    <x v="2"/>
    <x v="9"/>
    <x v="2"/>
  </r>
  <r>
    <d v="2026-05-29T00:00:00"/>
    <d v="2026-05-10T00:00:00"/>
    <d v="2026-05-29T00:00:00"/>
    <x v="0"/>
    <x v="2"/>
    <s v="NF1497"/>
    <n v="2090"/>
    <x v="8"/>
    <x v="3"/>
    <x v="9"/>
    <x v="2"/>
    <x v="8"/>
    <x v="2"/>
  </r>
  <r>
    <d v="2026-05-17T00:00:00"/>
    <d v="2026-05-13T00:00:00"/>
    <d v="2026-05-17T00:00:00"/>
    <x v="0"/>
    <x v="0"/>
    <s v="NF8398"/>
    <n v="3230"/>
    <x v="8"/>
    <x v="3"/>
    <x v="9"/>
    <x v="2"/>
    <x v="8"/>
    <x v="2"/>
  </r>
  <r>
    <d v="2026-06-02T00:00:00"/>
    <d v="2026-05-16T00:00:00"/>
    <d v="2026-06-02T00:00:00"/>
    <x v="0"/>
    <x v="1"/>
    <s v="NF1274"/>
    <n v="4030"/>
    <x v="11"/>
    <x v="3"/>
    <x v="9"/>
    <x v="2"/>
    <x v="9"/>
    <x v="2"/>
  </r>
  <r>
    <d v="2026-08-26T00:00:00"/>
    <d v="2026-05-19T00:00:00"/>
    <d v="2026-05-30T00:00:00"/>
    <x v="0"/>
    <x v="0"/>
    <s v="NF1599"/>
    <n v="1367"/>
    <x v="12"/>
    <x v="3"/>
    <x v="9"/>
    <x v="2"/>
    <x v="8"/>
    <x v="2"/>
  </r>
  <r>
    <d v="2026-06-10T00:00:00"/>
    <d v="2026-05-22T00:00:00"/>
    <d v="2026-06-10T00:00:00"/>
    <x v="0"/>
    <x v="1"/>
    <s v="NF6880"/>
    <n v="3945"/>
    <x v="11"/>
    <x v="3"/>
    <x v="9"/>
    <x v="2"/>
    <x v="9"/>
    <x v="2"/>
  </r>
  <r>
    <d v="2026-06-27T00:00:00"/>
    <d v="2026-05-25T00:00:00"/>
    <d v="2026-06-25T00:00:00"/>
    <x v="0"/>
    <x v="4"/>
    <s v="NF3246"/>
    <n v="4518"/>
    <x v="11"/>
    <x v="3"/>
    <x v="9"/>
    <x v="2"/>
    <x v="9"/>
    <x v="2"/>
  </r>
  <r>
    <d v="2026-07-27T00:00:00"/>
    <d v="2026-05-29T00:00:00"/>
    <d v="2026-06-29T00:00:00"/>
    <x v="0"/>
    <x v="1"/>
    <s v="NF4547"/>
    <n v="3086"/>
    <x v="10"/>
    <x v="3"/>
    <x v="9"/>
    <x v="2"/>
    <x v="9"/>
    <x v="2"/>
  </r>
  <r>
    <d v="2026-06-12T00:00:00"/>
    <d v="2026-06-03T00:00:00"/>
    <d v="2026-06-12T00:00:00"/>
    <x v="0"/>
    <x v="2"/>
    <s v="NF5900"/>
    <n v="297"/>
    <x v="11"/>
    <x v="3"/>
    <x v="10"/>
    <x v="2"/>
    <x v="9"/>
    <x v="2"/>
  </r>
  <r>
    <d v="2026-06-23T00:00:00"/>
    <d v="2026-06-07T00:00:00"/>
    <d v="2026-06-23T00:00:00"/>
    <x v="0"/>
    <x v="0"/>
    <s v="NF2566"/>
    <n v="3226"/>
    <x v="11"/>
    <x v="3"/>
    <x v="10"/>
    <x v="2"/>
    <x v="9"/>
    <x v="2"/>
  </r>
  <r>
    <m/>
    <d v="2026-06-09T00:00:00"/>
    <d v="2026-07-26T00:00:00"/>
    <x v="0"/>
    <x v="1"/>
    <s v="NF1823"/>
    <n v="2338"/>
    <x v="2"/>
    <x v="1"/>
    <x v="10"/>
    <x v="2"/>
    <x v="10"/>
    <x v="2"/>
  </r>
  <r>
    <d v="2026-10-03T00:00:00"/>
    <d v="2026-06-16T00:00:00"/>
    <d v="2026-07-18T00:00:00"/>
    <x v="0"/>
    <x v="0"/>
    <s v="NF9109"/>
    <n v="3773"/>
    <x v="0"/>
    <x v="3"/>
    <x v="10"/>
    <x v="2"/>
    <x v="10"/>
    <x v="2"/>
  </r>
  <r>
    <m/>
    <d v="2026-06-19T00:00:00"/>
    <d v="2026-08-09T00:00:00"/>
    <x v="0"/>
    <x v="0"/>
    <s v="NF4812"/>
    <n v="2759"/>
    <x v="2"/>
    <x v="1"/>
    <x v="10"/>
    <x v="2"/>
    <x v="11"/>
    <x v="2"/>
  </r>
  <r>
    <d v="2026-08-05T00:00:00"/>
    <d v="2026-06-21T00:00:00"/>
    <d v="2026-08-05T00:00:00"/>
    <x v="0"/>
    <x v="0"/>
    <s v="NF9082"/>
    <n v="1425"/>
    <x v="12"/>
    <x v="3"/>
    <x v="10"/>
    <x v="2"/>
    <x v="11"/>
    <x v="2"/>
  </r>
  <r>
    <d v="2026-08-20T00:00:00"/>
    <d v="2026-06-23T00:00:00"/>
    <d v="2026-08-20T00:00:00"/>
    <x v="0"/>
    <x v="0"/>
    <s v="NF3611"/>
    <n v="332"/>
    <x v="12"/>
    <x v="3"/>
    <x v="10"/>
    <x v="2"/>
    <x v="11"/>
    <x v="2"/>
  </r>
  <r>
    <d v="2026-07-07T00:00:00"/>
    <d v="2026-06-30T00:00:00"/>
    <d v="2026-07-07T00:00:00"/>
    <x v="0"/>
    <x v="1"/>
    <s v="NF4931"/>
    <n v="2819"/>
    <x v="10"/>
    <x v="3"/>
    <x v="10"/>
    <x v="2"/>
    <x v="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D8F6E-AB6A-441D-A4FF-416A68676C8D}" name="TdDetalhaReceita" cacheId="8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4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hier="-1"/>
  </pageFields>
  <dataFields count="1">
    <dataField name="Soma de Valor" fld="6" baseField="0" baseItem="0" numFmtId="44"/>
  </dataFields>
  <formats count="1">
    <format dxfId="47">
      <pivotArea type="all" dataOnly="0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C4ECF-BD4B-4AEC-8A21-E901D2B6F5C2}" name="TdDetalhaDespesa" cacheId="8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P14" firstHeaderRow="1" firstDataRow="2" firstDataCol="1" rowPageCount="1" colPageCount="1"/>
  <pivotFields count="13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44" showAll="0"/>
    <pivotField axis="axisCol" showAll="0">
      <items count="14">
        <item x="2"/>
        <item x="4"/>
        <item x="5"/>
        <item x="7"/>
        <item x="9"/>
        <item x="8"/>
        <item x="11"/>
        <item x="10"/>
        <item x="12"/>
        <item x="1"/>
        <item x="0"/>
        <item x="3"/>
        <item x="6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8" hier="-1"/>
  </pageFields>
  <dataFields count="1">
    <dataField name="Soma de Valor" fld="6" baseField="0" baseItem="0" numFmtId="44"/>
  </dataFields>
  <formats count="1">
    <format dxfId="46">
      <pivotArea type="all" dataOnly="0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23449-68F8-4096-A867-02DA107EC6E4}" name="TdContasPagar" cacheId="87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B6:L14" firstHeaderRow="1" firstDataRow="3" firstDataCol="1" rowPageCount="1" colPageCount="1"/>
  <pivotFields count="13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44" showAll="0"/>
    <pivotField axis="axisCol" showAll="0">
      <items count="14">
        <item x="2"/>
        <item h="1" x="4"/>
        <item h="1" x="5"/>
        <item h="1" x="7"/>
        <item h="1" x="9"/>
        <item h="1" x="8"/>
        <item h="1" x="11"/>
        <item h="1" x="10"/>
        <item h="1" x="12"/>
        <item h="1" x="1"/>
        <item h="1" x="0"/>
        <item h="1" x="3"/>
        <item h="1" x="6"/>
        <item t="default"/>
      </items>
    </pivotField>
    <pivotField showAll="0"/>
    <pivotField showAll="0"/>
    <pivotField showAll="0"/>
    <pivotField axis="axisCol" showAll="0">
      <items count="13">
        <item x="4"/>
        <item x="5"/>
        <item x="6"/>
        <item x="7"/>
        <item x="8"/>
        <item x="9"/>
        <item x="10"/>
        <item x="11"/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2">
    <field x="3"/>
    <field x="4"/>
  </rowFields>
  <rowItems count="6">
    <i>
      <x/>
    </i>
    <i r="1">
      <x v="1"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10">
    <i>
      <x/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1"/>
    </i>
    <i t="default">
      <x/>
    </i>
  </colItems>
  <pageFields count="1">
    <pageField fld="12" hier="-1"/>
  </pageFields>
  <dataFields count="1">
    <dataField name="Soma de Valor" fld="6" baseField="0" baseItem="0" numFmtId="44"/>
  </dataFields>
  <formats count="13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7" type="button" dataOnly="0" labelOnly="1" outline="0" axis="axisCol" fieldPosition="0"/>
    </format>
    <format dxfId="41">
      <pivotArea field="11" type="button" dataOnly="0" labelOnly="1" outline="0" axis="axisCol" fieldPosition="1"/>
    </format>
    <format dxfId="40">
      <pivotArea type="topRight" dataOnly="0" labelOnly="1" outline="0" fieldPosition="0"/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3" count="0" selected="0"/>
          <reference field="4" count="4">
            <x v="1"/>
            <x v="2"/>
            <x v="3"/>
            <x v="4"/>
          </reference>
        </references>
      </pivotArea>
    </format>
    <format dxfId="35">
      <pivotArea dataOnly="0" labelOnly="1" fieldPosition="0">
        <references count="1">
          <reference field="7" count="0"/>
        </references>
      </pivotArea>
    </format>
    <format dxfId="34">
      <pivotArea dataOnly="0" labelOnly="1" fieldPosition="0">
        <references count="1">
          <reference field="7" count="0" defaultSubtotal="1"/>
        </references>
      </pivotArea>
    </format>
    <format dxfId="33">
      <pivotArea dataOnly="0" labelOnly="1" fieldPosition="0">
        <references count="2">
          <reference field="7" count="0" selected="0"/>
          <reference field="11" count="9">
            <x v="0"/>
            <x v="2"/>
            <x v="3"/>
            <x v="5"/>
            <x v="6"/>
            <x v="7"/>
            <x v="8"/>
            <x v="9"/>
            <x v="1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E89A8-96D8-4232-A700-3731DD8CEF44}" name="TdContasReceber" cacheId="8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>
  <location ref="B6:M14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44" showAll="0"/>
    <pivotField axis="axisCol" showAll="0">
      <items count="14">
        <item x="3"/>
        <item h="1" x="6"/>
        <item h="1" x="7"/>
        <item h="1" x="8"/>
        <item h="1" x="9"/>
        <item h="1" x="10"/>
        <item h="1" x="11"/>
        <item h="1" x="12"/>
        <item h="1" x="0"/>
        <item h="1" x="1"/>
        <item h="1" x="2"/>
        <item h="1" x="4"/>
        <item h="1" x="5"/>
        <item t="default"/>
      </items>
    </pivotField>
    <pivotField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</pivotFields>
  <rowFields count="2">
    <field x="3"/>
    <field x="4"/>
  </rowFields>
  <rowItems count="6">
    <i>
      <x/>
    </i>
    <i r="1">
      <x/>
    </i>
    <i r="1">
      <x v="1"/>
    </i>
    <i r="1">
      <x v="3"/>
    </i>
    <i r="1">
      <x v="4"/>
    </i>
    <i t="grand">
      <x/>
    </i>
  </rowItems>
  <colFields count="2">
    <field x="7"/>
    <field x="11"/>
  </colFields>
  <colItems count="11">
    <i>
      <x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</colItems>
  <pageFields count="1">
    <pageField fld="12" hier="-1"/>
  </pageFields>
  <dataFields count="1">
    <dataField name="Soma de Valor" fld="6" baseField="0" baseItem="0" numFmtId="44"/>
  </dataFields>
  <formats count="14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7" type="button" dataOnly="0" labelOnly="1" outline="0" axis="axisCol" fieldPosition="0"/>
    </format>
    <format dxfId="28">
      <pivotArea field="11" type="button" dataOnly="0" labelOnly="1" outline="0" axis="axisCol" fieldPosition="1"/>
    </format>
    <format dxfId="27">
      <pivotArea type="topRight" dataOnly="0" labelOnly="1" outline="0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3" count="0" selected="0"/>
          <reference field="4" count="4">
            <x v="0"/>
            <x v="1"/>
            <x v="3"/>
            <x v="4"/>
          </reference>
        </references>
      </pivotArea>
    </format>
    <format dxfId="22">
      <pivotArea dataOnly="0" labelOnly="1" fieldPosition="0">
        <references count="1">
          <reference field="7" count="0"/>
        </references>
      </pivotArea>
    </format>
    <format dxfId="21">
      <pivotArea dataOnly="0" labelOnly="1" fieldPosition="0">
        <references count="1">
          <reference field="7" count="0" defaultSubtotal="1"/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7" count="0" selected="0"/>
          <reference field="11" count="10">
            <x v="0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F5EE-3D87-4406-99B2-B9A8E18A2A80}" name="TdContasReceberVencidass" cacheId="8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6:M14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4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3">
        <item h="1" x="0"/>
        <item x="1"/>
        <item t="default"/>
      </items>
    </pivotField>
  </pivotFields>
  <rowFields count="2">
    <field x="3"/>
    <field x="4"/>
  </rowFields>
  <rowItems count="6">
    <i>
      <x/>
    </i>
    <i r="1">
      <x/>
    </i>
    <i r="1">
      <x v="1"/>
    </i>
    <i r="1">
      <x v="3"/>
    </i>
    <i r="1">
      <x v="4"/>
    </i>
    <i t="grand">
      <x/>
    </i>
  </rowItems>
  <colFields count="2">
    <field x="13"/>
    <field x="9"/>
  </colFields>
  <colItems count="11">
    <i>
      <x v="1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t="default">
      <x v="1"/>
    </i>
    <i t="grand">
      <x/>
    </i>
  </colItems>
  <pageFields count="1">
    <pageField fld="10" hier="-1"/>
  </pageFields>
  <dataFields count="1">
    <dataField name="Soma de Valor" fld="6" baseField="0" baseItem="0" numFmtId="44"/>
  </dataFields>
  <formats count="14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3" type="button" dataOnly="0" labelOnly="1" outline="0" axis="axisCol" fieldPosition="0"/>
    </format>
    <format dxfId="14">
      <pivotArea field="9" type="button" dataOnly="0" labelOnly="1" outline="0" axis="axisCol" fieldPosition="1"/>
    </format>
    <format dxfId="13">
      <pivotArea type="topRight" dataOnly="0" labelOnly="1" outline="0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3" count="0" selected="0"/>
          <reference field="4" count="4">
            <x v="0"/>
            <x v="1"/>
            <x v="3"/>
            <x v="4"/>
          </reference>
        </references>
      </pivotArea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fieldPosition="0">
        <references count="1">
          <reference field="13" count="0" defaultSubtotal="1"/>
        </references>
      </pivotArea>
    </format>
    <format dxfId="6">
      <pivotArea dataOnly="0" labelOnly="1" grandCol="1" outline="0" fieldPosition="0"/>
    </format>
    <format dxfId="5">
      <pivotArea dataOnly="0" labelOnly="1" fieldPosition="0">
        <references count="2">
          <reference field="9" count="9">
            <x v="1"/>
            <x v="2"/>
            <x v="3"/>
            <x v="4"/>
            <x v="5"/>
            <x v="8"/>
            <x v="9"/>
            <x v="10"/>
            <x v="11"/>
          </reference>
          <reference field="13" count="0" selected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" xr10:uid="{9B7C55AC-1501-46D1-863D-C5E27B0F01A2}" sourceName="Mês Competência">
  <pivotTables>
    <pivotTable tabId="10" name="TdDetalhaReceita"/>
  </pivotTables>
  <data>
    <tabular pivotCacheId="1268637945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" xr10:uid="{5485E5D9-4094-4684-81A4-BBE64E1A290D}" sourceName="Ano Competência">
  <pivotTables>
    <pivotTable tabId="10" name="TdDetalhaReceita"/>
  </pivotTables>
  <data>
    <tabular pivotCacheId="1268637945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1" xr10:uid="{483463C8-5EA8-4231-AD06-08CE5FBE22BD}" sourceName="Mês Competência">
  <pivotTables>
    <pivotTable tabId="11" name="TdDetalhaDespesa"/>
  </pivotTables>
  <data>
    <tabular pivotCacheId="1283494941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1" xr10:uid="{513A0CD2-4ACD-493B-B62E-2E567CFF2657}" sourceName="Ano Competência">
  <pivotTables>
    <pivotTable tabId="11" name="TdDetalhaDespesa"/>
  </pivotTables>
  <data>
    <tabular pivotCacheId="1283494941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" xr10:uid="{1437D650-0F3D-4BDD-9853-68260D6D7B86}" sourceName="Mês Previsto">
  <pivotTables>
    <pivotTable tabId="12" name="TdContasPagar"/>
  </pivotTables>
  <data>
    <tabular pivotCacheId="1283494941">
      <items count="12">
        <i x="4" s="1"/>
        <i x="6" s="1"/>
        <i x="7" s="1"/>
        <i x="9" s="1"/>
        <i x="10" s="1"/>
        <i x="11" s="1"/>
        <i x="1" s="1"/>
        <i x="0" s="1"/>
        <i x="3" s="1"/>
        <i x="5" s="1" nd="1"/>
        <i x="8" s="1" nd="1"/>
        <i x="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" xr10:uid="{9BA73629-CE20-4AB3-ABE8-8BB04151A546}" sourceName="Ano Previsto">
  <pivotTables>
    <pivotTable tabId="12" name="TdContasPagar"/>
  </pivotTables>
  <data>
    <tabular pivotCacheId="1283494941">
      <items count="3">
        <i x="0" s="1"/>
        <i x="1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1" xr10:uid="{CD810E71-051E-4EA9-B939-40AE2FE4B377}" sourceName="Mês Previsto">
  <pivotTables>
    <pivotTable tabId="13" name="TdContasReceber"/>
  </pivotTables>
  <data>
    <tabular pivotCacheId="1268637945">
      <items count="12">
        <i x="5" s="1"/>
        <i x="8" s="1"/>
        <i x="9" s="1"/>
        <i x="10" s="1"/>
        <i x="11" s="1"/>
        <i x="0" s="1"/>
        <i x="1" s="1"/>
        <i x="2" s="1"/>
        <i x="3" s="1"/>
        <i x="4" s="1"/>
        <i x="6" s="1" nd="1"/>
        <i x="7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1" xr10:uid="{73C5C1FC-4845-4986-BEBE-12F107A43CD8}" sourceName="Ano Previsto">
  <pivotTables>
    <pivotTable tabId="13" name="TdContasReceber"/>
  </pivotTables>
  <data>
    <tabular pivotCacheId="1268637945">
      <items count="3">
        <i x="0" s="1"/>
        <i x="1" s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2" xr10:uid="{748A28D4-0636-40DF-8C43-B504DD9DEE6F}" sourceName="Ano Competência">
  <pivotTables>
    <pivotTable tabId="14" name="TdContasReceberVencidass"/>
  </pivotTables>
  <data>
    <tabular pivotCacheId="126863794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" xr10:uid="{8D348E52-015A-434B-BBAD-1888B561F06F}" cache="SegmentaçãodeDados_Mês_Competência" caption="Mês Competência" columnCount="4" style="SlicerStyleOther2" rowHeight="257175"/>
  <slicer name="Ano Competência" xr10:uid="{F6A0D6E3-C1E6-4BD5-A85B-E994DC995644}" cache="SegmentaçãodeDados_Ano_Competência" caption="Ano Competência" columnCount="3" style="SlicerStyleOther2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 1" xr10:uid="{9DC18647-BAC8-4666-8C2B-AFC0CA65500C}" cache="SegmentaçãodeDados_Mês_Competência1" caption="Mês Competência" columnCount="4" style="SlicerStyleOther2" rowHeight="257175"/>
  <slicer name="Ano Competência 1" xr10:uid="{D74A5F6A-0217-40AB-A0C2-AC517020B718}" cache="SegmentaçãodeDados_Ano_Competência1" caption="Ano Competência" columnCount="3" style="SlicerStyleOther2" rowHeight="252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" xr10:uid="{C12452C1-AFEB-446C-B1F6-F3EBFA9204CB}" cache="SegmentaçãodeDados_Mês_Previsto" caption="Mês Previsto" columnCount="4" style="SlicerStyleOther2" rowHeight="257175"/>
  <slicer name="Ano Previsto" xr10:uid="{6BC8CBA7-134F-42F1-B9CB-CE36AAD4BFCE}" cache="SegmentaçãodeDados_Ano_Previsto" caption="Ano Previsto" columnCount="3" style="SlicerStyleOther2" rowHeight="2520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 1" xr10:uid="{077E852A-64A7-4589-AA24-798FF4EAF810}" cache="SegmentaçãodeDados_Mês_Previsto1" caption="Mês Previsto" columnCount="4" style="SlicerStyleOther2" rowHeight="257175"/>
  <slicer name="Ano Previsto 1" xr10:uid="{D08BF1B2-06C0-40B5-BF2E-85A4DD7D51E6}" cache="SegmentaçãodeDados_Ano_Previsto1" caption="Ano Previsto" columnCount="3" style="SlicerStyleOther2" rowHeight="2520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Competência 2" xr10:uid="{39201DB8-78DB-4B37-9ED9-E74DA15BCCE4}" cache="SegmentaçãodeDados_Ano_Competência2" caption="Ano Competência" style="SlicerStyleOther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2DFF3-6ECE-4157-9B92-AFEDC81729A7}" name="TbPCEntradasN1" displayName="TbPCEntradasN1" ref="B4:B9" totalsRowShown="0" headerRowDxfId="101">
  <autoFilter ref="B4:B9" xr:uid="{36F2DFF3-6ECE-4157-9B92-AFEDC81729A7}"/>
  <tableColumns count="1">
    <tableColumn id="1" xr3:uid="{398BBBA3-14C7-4BCD-BE66-C1A217CB493B}" name="Nível 1 " dataDxfId="10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3A506E-515C-4F8A-9297-9929F97CE6E3}" name="TbPCEntradasN2" displayName="TbPCEntradasN2" ref="B4:C13" totalsRowShown="0" headerRowDxfId="99">
  <autoFilter ref="B4:C13" xr:uid="{393A506E-515C-4F8A-9297-9929F97CE6E3}"/>
  <tableColumns count="2">
    <tableColumn id="1" xr3:uid="{9A64C41D-33A9-4284-8E24-D10BB797B466}" name="Nível 1" dataDxfId="98"/>
    <tableColumn id="2" xr3:uid="{F411C831-9BCA-4215-946C-D31DFAE38075}" name="Nível 2" dataDxfId="97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6E5BBF-2C5E-49A6-A60E-BAB60C751077}" name="TbPCSaídasN1" displayName="TbPCSaídasN1" ref="B4:B10" totalsRowShown="0" headerRowDxfId="96" headerRowBorderDxfId="95" tableBorderDxfId="94" totalsRowBorderDxfId="93">
  <autoFilter ref="B4:B10" xr:uid="{BC6E5BBF-2C5E-49A6-A60E-BAB60C751077}"/>
  <tableColumns count="1">
    <tableColumn id="1" xr3:uid="{E07A12DC-4835-4297-9F85-6E1CA0FBD4E9}" name="Nível 1" dataDxfId="9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7D6078-671B-4E8C-853F-84AE1362F712}" name="TbPCSaídasN2" displayName="TbPCSaídasN2" ref="B4:C16" totalsRowShown="0" headerRowDxfId="91" headerRowBorderDxfId="90" tableBorderDxfId="89" totalsRowBorderDxfId="88">
  <autoFilter ref="B4:C16" xr:uid="{B97D6078-671B-4E8C-853F-84AE1362F712}"/>
  <tableColumns count="2">
    <tableColumn id="1" xr3:uid="{9AE938FC-0D37-405F-8370-211BF63DB755}" name="Nível 1" dataDxfId="87"/>
    <tableColumn id="2" xr3:uid="{94DDE5A3-7257-4AD5-AF57-FC7AA51FBB25}" name="Nível 2" dataDxfId="8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FFBC58-D349-4FA3-9A58-0EAECD49041C}" name="TbRegistroEntradas" displayName="TbRegistroEntradas" ref="B3:Q234" totalsRowShown="0" headerRowDxfId="85" headerRowBorderDxfId="84" tableBorderDxfId="83" totalsRowBorderDxfId="82">
  <autoFilter ref="B3:Q234" xr:uid="{6FFFBC58-D349-4FA3-9A58-0EAECD49041C}"/>
  <tableColumns count="16">
    <tableColumn id="1" xr3:uid="{47C1ED61-F074-4CE3-B0FA-3EFEEADE549D}" name="Data do Caixa Realizado" dataDxfId="81"/>
    <tableColumn id="2" xr3:uid="{D5C22AC7-22B3-4F8E-AAC7-2834F2F2A232}" name="Data da Competência" dataDxfId="80"/>
    <tableColumn id="3" xr3:uid="{35B32E75-5945-4AC3-95E7-F7861740BFEE}" name="Data do Caixa Previsto" dataDxfId="79"/>
    <tableColumn id="4" xr3:uid="{5E5303D5-5040-4AC5-8739-8B90B9960194}" name="Conta Nível 1" dataDxfId="78"/>
    <tableColumn id="5" xr3:uid="{FA164E86-3479-4722-BFC2-F8BB430F7CBE}" name="Conta Nível 2" dataDxfId="77"/>
    <tableColumn id="6" xr3:uid="{E5C3E611-D783-4BC4-888F-5F4A71EE38A2}" name="Histórico" dataDxfId="76"/>
    <tableColumn id="7" xr3:uid="{02488FFA-3F66-4E23-BA3C-0E9D228F729B}" name="Valor" dataDxfId="75"/>
    <tableColumn id="8" xr3:uid="{613EBEA3-15FB-4C01-B784-F46017BEAE88}" name="Mês Caixa" dataDxfId="74">
      <calculatedColumnFormula>IF(TbRegistroEntradas[[#This Row],[Data do Caixa Realizado]]="",0,MONTH(TbRegistroEntradas[[#This Row],[Data do Caixa Previsto]]))</calculatedColumnFormula>
    </tableColumn>
    <tableColumn id="9" xr3:uid="{2C815A75-0C42-43A0-9E46-144CA1CAE8EE}" name="Ano Caixa" dataDxfId="73">
      <calculatedColumnFormula>IF(TbRegistroEntradas[[#This Row],[Data do Caixa Realizado]]="",0,YEAR(TbRegistroEntradas[[#This Row],[Data do Caixa Realizado]]))</calculatedColumnFormula>
    </tableColumn>
    <tableColumn id="10" xr3:uid="{9AA3F100-08E1-41D6-8E6B-BF29D1D6440D}" name="Mês Competência" dataDxfId="72">
      <calculatedColumnFormula>IF(TbRegistroEntradas[[#This Row],[Data da Competência]]="",0,MONTH(TbRegistroEntradas[[#This Row],[Data da Competência]]))</calculatedColumnFormula>
    </tableColumn>
    <tableColumn id="11" xr3:uid="{1E15F9DE-2A66-446C-985B-51028F3F7EAA}" name="Ano Competência" dataDxfId="71">
      <calculatedColumnFormula>IF(TbRegistroEntradas[[#This Row],[Data da Competência]]="",0,YEAR(TbRegistroEntradas[[#This Row],[Data da Competência]]))</calculatedColumnFormula>
    </tableColumn>
    <tableColumn id="12" xr3:uid="{A579CEB9-C792-463B-A695-E40BE4EDF60D}" name="Mês Previsto" dataDxfId="70">
      <calculatedColumnFormula>IF(TbRegistroEntradas[[#This Row],[Data do Caixa Previsto]]="",0,MONTH(TbRegistroEntradas[[#This Row],[Data do Caixa Previsto]]))</calculatedColumnFormula>
    </tableColumn>
    <tableColumn id="13" xr3:uid="{E7949EFC-05AB-458C-8F36-BC46CC603707}" name="Ano Previsto" dataDxfId="69">
      <calculatedColumnFormula>IF(TbRegistroEntradas[[#This Row],[Data do Caixa Previsto]]="",0,YEAR(TbRegistroEntradas[[#This Row],[Data do Caixa Previsto]]))</calculatedColumnFormula>
    </tableColumn>
    <tableColumn id="14" xr3:uid="{E349D0AF-B928-4925-8C31-CCAE1B601E6F}" name="Conta Vencida" dataDxfId="68">
      <calculatedColumnFormula>IF(AND(TbRegistroEntradas[[#This Row],[Data do Caixa Previsto]]&lt;TODAY(),TbRegistroEntradas[[#This Row],[Data do Caixa Realizado]]=""),"Vencida","Não Vencida")</calculatedColumnFormula>
    </tableColumn>
    <tableColumn id="15" xr3:uid="{81C6B2EF-0B36-457D-AF46-D26139685A2D}" name="Venda à Vista" dataDxfId="67">
      <calculatedColumnFormula>IF(TbRegistroEntradas[[#This Row],[Data da Competência]]=TbRegistroEntradas[[#This Row],[Data do Caixa Previsto]],"Vista","Prazo")</calculatedColumnFormula>
    </tableColumn>
    <tableColumn id="16" xr3:uid="{38F46A0D-5DC6-42BE-BB66-66EDFD94631E}" name="Dias de Atraso" dataDxfId="66">
      <calculatedColumnFormula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9917F3-D55C-4DE7-B56F-3E1643A9346B}" name="TbRegistroSaídas" displayName="TbRegistroSaídas" ref="B3:O232" totalsRowShown="0" headerRowDxfId="65" headerRowBorderDxfId="64" tableBorderDxfId="63" totalsRowBorderDxfId="62">
  <autoFilter ref="B3:O232" xr:uid="{C99917F3-D55C-4DE7-B56F-3E1643A9346B}"/>
  <tableColumns count="14">
    <tableColumn id="1" xr3:uid="{216205C7-072F-4D5E-95AD-E9C6BB4FC90C}" name="Data do Caixa Realizado" dataDxfId="61"/>
    <tableColumn id="2" xr3:uid="{9AC0EAC8-46FC-4CBF-B215-5E65BE71EFBF}" name="Data da Competência" dataDxfId="60"/>
    <tableColumn id="3" xr3:uid="{3D20030E-B4FE-4F2A-B379-D414789A5DAB}" name="Data do Caixa Previsto" dataDxfId="59"/>
    <tableColumn id="4" xr3:uid="{D753DEA1-A220-4F39-9010-84BD21B114BF}" name="Conta Nível 1" dataDxfId="58"/>
    <tableColumn id="5" xr3:uid="{A1D06D71-F315-4091-AF80-93C4F93C756B}" name="Conta Nível 2" dataDxfId="57"/>
    <tableColumn id="6" xr3:uid="{ED0166E7-403C-4C83-929B-2F64E06D0C6E}" name="Histórico" dataDxfId="56"/>
    <tableColumn id="7" xr3:uid="{98B0D4CA-A827-46F5-ABFF-C2655E0F1576}" name="Valor" dataDxfId="55"/>
    <tableColumn id="8" xr3:uid="{188FC5D3-3B41-4A21-90E5-7C016DA61284}" name="Mês Caixa" dataDxfId="54">
      <calculatedColumnFormula>IF(TbRegistroSaídas[[#This Row],[Data do Caixa Realizado]]="",0,MONTH(TbRegistroSaídas[[#This Row],[Data do Caixa Realizado]]))</calculatedColumnFormula>
    </tableColumn>
    <tableColumn id="9" xr3:uid="{836B1C16-8AC5-42DF-B6AD-E6E525E7F657}" name="Ano Caixa" dataDxfId="53">
      <calculatedColumnFormula>IF(TbRegistroSaídas[[#This Row],[Data do Caixa Realizado]]="",0,YEAR(TbRegistroSaídas[[#This Row],[Data do Caixa Realizado]]))</calculatedColumnFormula>
    </tableColumn>
    <tableColumn id="10" xr3:uid="{05F2E741-60DB-4A64-8A2E-48E5675AF6B4}" name="Mês Competência" dataDxfId="52">
      <calculatedColumnFormula>IF(TbRegistroSaídas[[#This Row],[Data da Competência]]="",0,MONTH(TbRegistroSaídas[[#This Row],[Data da Competência]]))</calculatedColumnFormula>
    </tableColumn>
    <tableColumn id="11" xr3:uid="{3BD16AA4-DC93-4CD2-8879-807553026F61}" name="Ano Competência" dataDxfId="51">
      <calculatedColumnFormula>IF(TbRegistroSaídas[[#This Row],[Data da Competência]]="",0,YEAR(TbRegistroSaídas[[#This Row],[Data da Competência]]))</calculatedColumnFormula>
    </tableColumn>
    <tableColumn id="12" xr3:uid="{14B2F6AB-AF03-4D9E-9292-5D697273BF23}" name="Mês Previsto" dataDxfId="50">
      <calculatedColumnFormula>IF(TbRegistroSaídas[[#This Row],[Data do Caixa Previsto]]="",0,MONTH(TbRegistroSaídas[[#This Row],[Data do Caixa Previsto]]))</calculatedColumnFormula>
    </tableColumn>
    <tableColumn id="13" xr3:uid="{80AD243E-306A-4175-963C-C7354C7C1267}" name="Ano Previsto" dataDxfId="49">
      <calculatedColumnFormula>IF(TbRegistroSaídas[[#This Row],[Data do Caixa Previsto]]="",0,YEAR(TbRegistroSaídas[[#This Row],[Data do Caixa Previsto]]))</calculatedColumnFormula>
    </tableColumn>
    <tableColumn id="14" xr3:uid="{72DB0F9B-B02C-42E2-9CE1-F7FEDA4986F6}" name="Dias de Atraso" dataDxfId="48">
      <calculatedColumnFormula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5E58-3757-4EDA-AEF6-A8E9AD9B8C51}">
  <dimension ref="A1:O55"/>
  <sheetViews>
    <sheetView showGridLines="0" showRowColHeaders="0" tabSelected="1" zoomScale="120" zoomScaleNormal="120" workbookViewId="0">
      <selection activeCell="B8" sqref="B8"/>
    </sheetView>
  </sheetViews>
  <sheetFormatPr defaultColWidth="0" defaultRowHeight="15" x14ac:dyDescent="0.25"/>
  <cols>
    <col min="1" max="1" width="2.7109375" customWidth="1"/>
    <col min="2" max="2" width="40.7109375" customWidth="1"/>
    <col min="3" max="14" width="11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590</v>
      </c>
    </row>
    <row r="2" spans="2:14" ht="39.950000000000003" customHeight="1" x14ac:dyDescent="0.25"/>
    <row r="3" spans="2:14" ht="20.100000000000001" customHeight="1" x14ac:dyDescent="0.25">
      <c r="B3" s="5" t="s">
        <v>1</v>
      </c>
    </row>
    <row r="4" spans="2:14" ht="20.100000000000001" customHeight="1" x14ac:dyDescent="0.25">
      <c r="B4" s="160" t="s">
        <v>0</v>
      </c>
    </row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>
      <c r="B7" s="5" t="s">
        <v>2</v>
      </c>
    </row>
    <row r="8" spans="2:14" ht="20.100000000000001" customHeight="1" x14ac:dyDescent="0.25">
      <c r="B8" s="160"/>
    </row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>
      <c r="B16" s="163" t="s">
        <v>591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1" ht="20.100000000000001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60FC-6D23-41DD-842A-AF4428B632E8}">
  <dimension ref="A1:O55"/>
  <sheetViews>
    <sheetView showGridLines="0" zoomScale="90" zoomScaleNormal="90" workbookViewId="0">
      <selection activeCell="A8" sqref="A8"/>
    </sheetView>
  </sheetViews>
  <sheetFormatPr defaultColWidth="0" defaultRowHeight="15" x14ac:dyDescent="0.25"/>
  <cols>
    <col min="1" max="1" width="2.7109375" customWidth="1"/>
    <col min="2" max="2" width="40.7109375" customWidth="1"/>
    <col min="3" max="14" width="11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3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6F63-040B-4B85-B256-299349429C31}">
  <dimension ref="A1:O55"/>
  <sheetViews>
    <sheetView showGridLines="0" showRowColHeaders="0" zoomScale="120" zoomScaleNormal="120" workbookViewId="0">
      <pane ySplit="4" topLeftCell="A5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2" width="51.140625" customWidth="1"/>
    <col min="3" max="14" width="11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4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>
      <c r="B3" s="8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20.100000000000001" customHeight="1" x14ac:dyDescent="0.25">
      <c r="B4" s="9" t="s">
        <v>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20.100000000000001" customHeight="1" x14ac:dyDescent="0.25">
      <c r="B5" s="7" t="s">
        <v>17</v>
      </c>
    </row>
    <row r="6" spans="2:14" ht="20.100000000000001" customHeight="1" x14ac:dyDescent="0.25">
      <c r="B6" s="7" t="s">
        <v>18</v>
      </c>
    </row>
    <row r="7" spans="2:14" ht="20.100000000000001" customHeight="1" x14ac:dyDescent="0.25">
      <c r="B7" s="7" t="s">
        <v>19</v>
      </c>
    </row>
    <row r="8" spans="2:14" ht="20.100000000000001" customHeight="1" x14ac:dyDescent="0.25">
      <c r="B8" s="7" t="s">
        <v>20</v>
      </c>
    </row>
    <row r="9" spans="2:14" ht="20.100000000000001" customHeight="1" x14ac:dyDescent="0.25">
      <c r="B9" s="7" t="s">
        <v>21</v>
      </c>
    </row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D1AF-6007-4035-A2C6-2CABFA7DAAA3}">
  <dimension ref="A1:O55"/>
  <sheetViews>
    <sheetView showGridLines="0" showRowColHeaders="0" zoomScale="120" zoomScaleNormal="120" workbookViewId="0">
      <pane ySplit="4" topLeftCell="A5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2" width="44.5703125" customWidth="1"/>
    <col min="3" max="3" width="42.5703125" customWidth="1"/>
    <col min="4" max="14" width="8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5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>
      <c r="B3" s="148" t="s">
        <v>22</v>
      </c>
      <c r="C3" s="148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20.100000000000001" customHeight="1" x14ac:dyDescent="0.25">
      <c r="B4" s="6" t="s">
        <v>23</v>
      </c>
      <c r="C4" s="6" t="s">
        <v>24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20.100000000000001" customHeight="1" x14ac:dyDescent="0.25">
      <c r="B5" s="7" t="s">
        <v>17</v>
      </c>
      <c r="C5" s="7" t="s">
        <v>25</v>
      </c>
    </row>
    <row r="6" spans="2:14" ht="20.100000000000001" customHeight="1" x14ac:dyDescent="0.25">
      <c r="B6" s="7" t="s">
        <v>19</v>
      </c>
      <c r="C6" s="7" t="s">
        <v>26</v>
      </c>
    </row>
    <row r="7" spans="2:14" ht="19.5" customHeight="1" x14ac:dyDescent="0.25">
      <c r="B7" s="7" t="s">
        <v>20</v>
      </c>
      <c r="C7" s="7" t="s">
        <v>27</v>
      </c>
    </row>
    <row r="8" spans="2:14" ht="20.100000000000001" customHeight="1" x14ac:dyDescent="0.25">
      <c r="B8" s="7" t="s">
        <v>21</v>
      </c>
      <c r="C8" s="7" t="s">
        <v>28</v>
      </c>
    </row>
    <row r="9" spans="2:14" ht="20.100000000000001" customHeight="1" x14ac:dyDescent="0.25">
      <c r="B9" s="7" t="s">
        <v>21</v>
      </c>
      <c r="C9" s="7" t="s">
        <v>29</v>
      </c>
    </row>
    <row r="10" spans="2:14" ht="20.100000000000001" customHeight="1" x14ac:dyDescent="0.25">
      <c r="B10" s="7" t="s">
        <v>21</v>
      </c>
      <c r="C10" s="7" t="s">
        <v>30</v>
      </c>
    </row>
    <row r="11" spans="2:14" ht="20.100000000000001" customHeight="1" x14ac:dyDescent="0.25">
      <c r="B11" s="7" t="s">
        <v>21</v>
      </c>
      <c r="C11" s="7" t="s">
        <v>31</v>
      </c>
    </row>
    <row r="12" spans="2:14" ht="20.100000000000001" customHeight="1" x14ac:dyDescent="0.25">
      <c r="B12" s="7" t="s">
        <v>21</v>
      </c>
      <c r="C12" s="7" t="s">
        <v>32</v>
      </c>
    </row>
    <row r="13" spans="2:14" ht="20.100000000000001" customHeight="1" x14ac:dyDescent="0.25">
      <c r="B13" s="7" t="s">
        <v>18</v>
      </c>
      <c r="C13" s="7" t="s">
        <v>55</v>
      </c>
    </row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mergeCells count="1">
    <mergeCell ref="B3:C3"/>
  </mergeCells>
  <dataValidations count="1">
    <dataValidation type="list" allowBlank="1" showInputMessage="1" showErrorMessage="1" sqref="B5:B13" xr:uid="{A5E9072B-9AFD-4F07-8CBC-4E5924567710}">
      <formula1>PCEntradasN1_Nível_1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F414-01A7-411B-B50F-BE1E4FE14ACB}">
  <dimension ref="A1:O55"/>
  <sheetViews>
    <sheetView showGridLines="0" showRowColHeaders="0" zoomScale="120" zoomScaleNormal="120" workbookViewId="0">
      <pane ySplit="4" topLeftCell="A5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2" width="44.85546875" customWidth="1"/>
    <col min="3" max="14" width="11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6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>
      <c r="B3" s="10" t="s">
        <v>33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20.100000000000001" customHeight="1" x14ac:dyDescent="0.25">
      <c r="B4" s="19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20.100000000000001" customHeight="1" x14ac:dyDescent="0.25">
      <c r="B5" s="15" t="s">
        <v>34</v>
      </c>
    </row>
    <row r="6" spans="2:14" ht="20.100000000000001" customHeight="1" x14ac:dyDescent="0.25">
      <c r="B6" s="15" t="s">
        <v>35</v>
      </c>
    </row>
    <row r="7" spans="2:14" ht="20.100000000000001" customHeight="1" x14ac:dyDescent="0.25">
      <c r="B7" s="15" t="s">
        <v>36</v>
      </c>
    </row>
    <row r="8" spans="2:14" ht="20.100000000000001" customHeight="1" x14ac:dyDescent="0.25">
      <c r="B8" s="15" t="s">
        <v>37</v>
      </c>
    </row>
    <row r="9" spans="2:14" ht="20.100000000000001" customHeight="1" x14ac:dyDescent="0.25">
      <c r="B9" s="15" t="s">
        <v>38</v>
      </c>
    </row>
    <row r="10" spans="2:14" ht="20.100000000000001" customHeight="1" x14ac:dyDescent="0.25">
      <c r="B10" s="16" t="s">
        <v>39</v>
      </c>
    </row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6608-7380-40E1-ACED-544D359D8104}">
  <dimension ref="A1:O55"/>
  <sheetViews>
    <sheetView showGridLines="0" showRowColHeaders="0" zoomScale="120" zoomScaleNormal="120" workbookViewId="0">
      <pane ySplit="4" topLeftCell="A5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2" width="40.7109375" customWidth="1"/>
    <col min="3" max="3" width="42.5703125" customWidth="1"/>
    <col min="4" max="14" width="8.710937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7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>
      <c r="B3" s="148" t="s">
        <v>40</v>
      </c>
      <c r="C3" s="148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20.100000000000001" customHeight="1" x14ac:dyDescent="0.25">
      <c r="B4" s="21" t="s">
        <v>23</v>
      </c>
      <c r="C4" s="22" t="s">
        <v>24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20.100000000000001" customHeight="1" x14ac:dyDescent="0.25">
      <c r="B5" s="11" t="s">
        <v>34</v>
      </c>
      <c r="C5" s="12" t="s">
        <v>28</v>
      </c>
    </row>
    <row r="6" spans="2:14" ht="20.100000000000001" customHeight="1" x14ac:dyDescent="0.25">
      <c r="B6" s="11" t="s">
        <v>34</v>
      </c>
      <c r="C6" s="12" t="s">
        <v>29</v>
      </c>
    </row>
    <row r="7" spans="2:14" ht="20.100000000000001" customHeight="1" x14ac:dyDescent="0.25">
      <c r="B7" s="11" t="s">
        <v>34</v>
      </c>
      <c r="C7" s="12" t="s">
        <v>30</v>
      </c>
    </row>
    <row r="8" spans="2:14" ht="20.100000000000001" customHeight="1" x14ac:dyDescent="0.25">
      <c r="B8" s="11" t="s">
        <v>34</v>
      </c>
      <c r="C8" s="12" t="s">
        <v>32</v>
      </c>
    </row>
    <row r="9" spans="2:14" ht="20.100000000000001" customHeight="1" x14ac:dyDescent="0.25">
      <c r="B9" s="11" t="s">
        <v>34</v>
      </c>
      <c r="C9" s="12" t="s">
        <v>41</v>
      </c>
    </row>
    <row r="10" spans="2:14" ht="20.100000000000001" customHeight="1" x14ac:dyDescent="0.25">
      <c r="B10" s="11" t="s">
        <v>35</v>
      </c>
      <c r="C10" s="12" t="s">
        <v>42</v>
      </c>
    </row>
    <row r="11" spans="2:14" ht="20.100000000000001" customHeight="1" x14ac:dyDescent="0.25">
      <c r="B11" s="11" t="s">
        <v>35</v>
      </c>
      <c r="C11" s="12" t="s">
        <v>43</v>
      </c>
    </row>
    <row r="12" spans="2:14" ht="20.100000000000001" customHeight="1" x14ac:dyDescent="0.25">
      <c r="B12" s="11" t="s">
        <v>36</v>
      </c>
      <c r="C12" s="12" t="s">
        <v>44</v>
      </c>
    </row>
    <row r="13" spans="2:14" ht="20.100000000000001" customHeight="1" x14ac:dyDescent="0.25">
      <c r="B13" s="11" t="s">
        <v>36</v>
      </c>
      <c r="C13" s="12" t="s">
        <v>45</v>
      </c>
    </row>
    <row r="14" spans="2:14" ht="20.100000000000001" customHeight="1" x14ac:dyDescent="0.25">
      <c r="B14" s="11" t="s">
        <v>37</v>
      </c>
      <c r="C14" s="12" t="s">
        <v>46</v>
      </c>
    </row>
    <row r="15" spans="2:14" ht="20.100000000000001" customHeight="1" x14ac:dyDescent="0.25">
      <c r="B15" s="13" t="s">
        <v>38</v>
      </c>
      <c r="C15" s="14" t="s">
        <v>47</v>
      </c>
    </row>
    <row r="16" spans="2:14" ht="20.100000000000001" customHeight="1" x14ac:dyDescent="0.25">
      <c r="B16" s="13" t="s">
        <v>39</v>
      </c>
      <c r="C16" s="14" t="s">
        <v>55</v>
      </c>
    </row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mergeCells count="1">
    <mergeCell ref="B3:C3"/>
  </mergeCells>
  <dataValidations count="1">
    <dataValidation type="list" allowBlank="1" showInputMessage="1" showErrorMessage="1" sqref="B5:B16" xr:uid="{47132761-D13B-4E80-B047-F538777F3939}">
      <formula1>PCSaídasN1_Nível_1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18ED-7191-4484-83B6-72FA7A7723A5}">
  <sheetPr>
    <pageSetUpPr fitToPage="1"/>
  </sheetPr>
  <dimension ref="B1:XFC234"/>
  <sheetViews>
    <sheetView showGridLines="0" showRowColHeaders="0" zoomScale="120" zoomScaleNormal="120" workbookViewId="0">
      <pane ySplit="3" topLeftCell="A4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3" width="21.28515625" style="26" customWidth="1"/>
    <col min="4" max="4" width="21.140625" style="26" customWidth="1"/>
    <col min="5" max="5" width="37.7109375" customWidth="1"/>
    <col min="6" max="6" width="35.5703125" customWidth="1"/>
    <col min="7" max="7" width="43" customWidth="1"/>
    <col min="8" max="8" width="22.140625" style="29" customWidth="1"/>
    <col min="9" max="9" width="17.7109375" hidden="1" customWidth="1"/>
    <col min="10" max="10" width="17.5703125" hidden="1" customWidth="1"/>
    <col min="11" max="11" width="17.7109375" hidden="1" customWidth="1"/>
    <col min="12" max="12" width="18" hidden="1" customWidth="1"/>
    <col min="13" max="13" width="17.42578125" hidden="1" customWidth="1"/>
    <col min="14" max="14" width="21.28515625" hidden="1" customWidth="1"/>
    <col min="15" max="15" width="19.85546875" hidden="1" customWidth="1"/>
    <col min="16" max="16" width="21.7109375" hidden="1" customWidth="1"/>
    <col min="17" max="17" width="12" hidden="1" customWidth="1"/>
    <col min="18" max="18" width="3.140625" customWidth="1"/>
    <col min="19" max="16377" width="9.140625" hidden="1"/>
    <col min="16378" max="16378" width="4.5703125" hidden="1"/>
    <col min="16379" max="16379" width="6.140625" hidden="1"/>
    <col min="16380" max="16380" width="7.42578125" hidden="1"/>
    <col min="16381" max="16381" width="6.85546875" hidden="1"/>
    <col min="16382" max="16382" width="10.42578125" hidden="1"/>
    <col min="16383" max="16383" width="9.140625" hidden="1"/>
  </cols>
  <sheetData>
    <row r="1" spans="2:17" ht="39.950000000000003" customHeight="1" x14ac:dyDescent="0.25">
      <c r="B1" s="23" t="s">
        <v>0</v>
      </c>
      <c r="C1" s="24"/>
      <c r="D1" s="24"/>
      <c r="E1" s="1"/>
      <c r="F1" s="1"/>
      <c r="G1" s="1"/>
      <c r="H1" s="27" t="s">
        <v>8</v>
      </c>
    </row>
    <row r="2" spans="2:17" ht="39.75" customHeight="1" x14ac:dyDescent="0.25">
      <c r="B2" s="25"/>
      <c r="C2" s="25"/>
      <c r="D2" s="25"/>
      <c r="E2" s="4"/>
      <c r="F2" s="4"/>
      <c r="G2" s="4"/>
      <c r="H2" s="28"/>
    </row>
    <row r="3" spans="2:17" ht="45" customHeight="1" x14ac:dyDescent="0.25">
      <c r="B3" s="33" t="s">
        <v>48</v>
      </c>
      <c r="C3" s="34" t="s">
        <v>49</v>
      </c>
      <c r="D3" s="34" t="s">
        <v>50</v>
      </c>
      <c r="E3" s="35" t="s">
        <v>51</v>
      </c>
      <c r="F3" s="35" t="s">
        <v>52</v>
      </c>
      <c r="G3" s="35" t="s">
        <v>53</v>
      </c>
      <c r="H3" s="36" t="s">
        <v>54</v>
      </c>
      <c r="I3" s="35" t="s">
        <v>531</v>
      </c>
      <c r="J3" s="35" t="s">
        <v>532</v>
      </c>
      <c r="K3" s="35" t="s">
        <v>533</v>
      </c>
      <c r="L3" s="35" t="s">
        <v>534</v>
      </c>
      <c r="M3" s="35" t="s">
        <v>542</v>
      </c>
      <c r="N3" s="35" t="s">
        <v>541</v>
      </c>
      <c r="O3" s="35" t="s">
        <v>544</v>
      </c>
      <c r="P3" s="35" t="s">
        <v>587</v>
      </c>
      <c r="Q3" s="35" t="s">
        <v>588</v>
      </c>
    </row>
    <row r="4" spans="2:17" ht="20.100000000000001" customHeight="1" x14ac:dyDescent="0.25">
      <c r="B4" s="30">
        <v>45551</v>
      </c>
      <c r="C4" s="31">
        <v>45514</v>
      </c>
      <c r="D4" s="31">
        <v>45529</v>
      </c>
      <c r="E4" s="7" t="s">
        <v>21</v>
      </c>
      <c r="F4" s="7" t="s">
        <v>29</v>
      </c>
      <c r="G4" s="7" t="s">
        <v>56</v>
      </c>
      <c r="H4" s="32">
        <v>1133</v>
      </c>
      <c r="I4" s="18">
        <f>IF(TbRegistroEntradas[[#This Row],[Data do Caixa Realizado]]="",0,MONTH(TbRegistroEntradas[[#This Row],[Data do Caixa Previsto]]))</f>
        <v>8</v>
      </c>
      <c r="J4" s="18">
        <f>IF(TbRegistroEntradas[[#This Row],[Data do Caixa Realizado]]="",0,YEAR(TbRegistroEntradas[[#This Row],[Data do Caixa Realizado]]))</f>
        <v>2024</v>
      </c>
      <c r="K4">
        <f>IF(TbRegistroEntradas[[#This Row],[Data da Competência]]="",0,MONTH(TbRegistroEntradas[[#This Row],[Data da Competência]]))</f>
        <v>8</v>
      </c>
      <c r="L4">
        <f>IF(TbRegistroEntradas[[#This Row],[Data da Competência]]="",0,YEAR(TbRegistroEntradas[[#This Row],[Data da Competência]]))</f>
        <v>2024</v>
      </c>
      <c r="M4">
        <f>IF(TbRegistroEntradas[[#This Row],[Data do Caixa Previsto]]="",0,MONTH(TbRegistroEntradas[[#This Row],[Data do Caixa Previsto]]))</f>
        <v>8</v>
      </c>
      <c r="N4">
        <f>IF(TbRegistroEntradas[[#This Row],[Data do Caixa Previsto]]="",0,YEAR(TbRegistroEntradas[[#This Row],[Data do Caixa Previsto]]))</f>
        <v>2024</v>
      </c>
      <c r="O4" t="str">
        <f ca="1">IF(AND(TbRegistroEntradas[[#This Row],[Data do Caixa Previsto]]&lt;TODAY(),TbRegistroEntradas[[#This Row],[Data do Caixa Realizado]]=""),"Vencida","Não Vencida")</f>
        <v>Não Vencida</v>
      </c>
      <c r="P4" t="str">
        <f>IF(TbRegistroEntradas[[#This Row],[Data da Competência]]=TbRegistroEntradas[[#This Row],[Data do Caixa Previsto]],"Vista","Prazo")</f>
        <v>Prazo</v>
      </c>
      <c r="Q4" s="1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22</v>
      </c>
    </row>
    <row r="5" spans="2:17" ht="20.100000000000001" customHeight="1" x14ac:dyDescent="0.25">
      <c r="B5" s="30">
        <v>45542</v>
      </c>
      <c r="C5" s="31">
        <v>45517</v>
      </c>
      <c r="D5" s="31">
        <v>45542</v>
      </c>
      <c r="E5" s="7" t="s">
        <v>21</v>
      </c>
      <c r="F5" s="7" t="s">
        <v>31</v>
      </c>
      <c r="G5" s="7" t="s">
        <v>57</v>
      </c>
      <c r="H5" s="32">
        <v>164</v>
      </c>
      <c r="I5" s="7">
        <f>IF(TbRegistroEntradas[[#This Row],[Data do Caixa Realizado]]="",0,MONTH(TbRegistroEntradas[[#This Row],[Data do Caixa Previsto]]))</f>
        <v>9</v>
      </c>
      <c r="J5" s="7">
        <f>IF(TbRegistroEntradas[[#This Row],[Data do Caixa Realizado]]="",0,YEAR(TbRegistroEntradas[[#This Row],[Data do Caixa Realizado]]))</f>
        <v>2024</v>
      </c>
      <c r="K5">
        <f>IF(TbRegistroEntradas[[#This Row],[Data da Competência]]="",0,MONTH(TbRegistroEntradas[[#This Row],[Data da Competência]]))</f>
        <v>8</v>
      </c>
      <c r="L5">
        <f>IF(TbRegistroEntradas[[#This Row],[Data da Competência]]="",0,YEAR(TbRegistroEntradas[[#This Row],[Data da Competência]]))</f>
        <v>2024</v>
      </c>
      <c r="M5">
        <f>IF(TbRegistroEntradas[[#This Row],[Data do Caixa Previsto]]="",0,MONTH(TbRegistroEntradas[[#This Row],[Data do Caixa Previsto]]))</f>
        <v>9</v>
      </c>
      <c r="N5">
        <f>IF(TbRegistroEntradas[[#This Row],[Data do Caixa Previsto]]="",0,YEAR(TbRegistroEntradas[[#This Row],[Data do Caixa Previsto]]))</f>
        <v>2024</v>
      </c>
      <c r="O5" t="str">
        <f ca="1">IF(AND(TbRegistroEntradas[[#This Row],[Data do Caixa Previsto]]&lt;TODAY(),TbRegistroEntradas[[#This Row],[Data do Caixa Realizado]]=""),"Vencida","Não Vencida")</f>
        <v>Não Vencida</v>
      </c>
      <c r="P5" t="str">
        <f>IF(TbRegistroEntradas[[#This Row],[Data da Competência]]=TbRegistroEntradas[[#This Row],[Data do Caixa Previsto]],"Vista","Prazo")</f>
        <v>Prazo</v>
      </c>
      <c r="Q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" spans="2:17" ht="20.100000000000001" customHeight="1" x14ac:dyDescent="0.25">
      <c r="B6" s="30">
        <v>45564</v>
      </c>
      <c r="C6" s="31">
        <v>45521</v>
      </c>
      <c r="D6" s="31">
        <v>45558</v>
      </c>
      <c r="E6" s="7" t="s">
        <v>21</v>
      </c>
      <c r="F6" s="7" t="s">
        <v>31</v>
      </c>
      <c r="G6" s="7" t="s">
        <v>58</v>
      </c>
      <c r="H6" s="32">
        <v>2937</v>
      </c>
      <c r="I6" s="7">
        <f>IF(TbRegistroEntradas[[#This Row],[Data do Caixa Realizado]]="",0,MONTH(TbRegistroEntradas[[#This Row],[Data do Caixa Previsto]]))</f>
        <v>9</v>
      </c>
      <c r="J6" s="7">
        <f>IF(TbRegistroEntradas[[#This Row],[Data do Caixa Realizado]]="",0,YEAR(TbRegistroEntradas[[#This Row],[Data do Caixa Realizado]]))</f>
        <v>2024</v>
      </c>
      <c r="K6">
        <f>IF(TbRegistroEntradas[[#This Row],[Data da Competência]]="",0,MONTH(TbRegistroEntradas[[#This Row],[Data da Competência]]))</f>
        <v>8</v>
      </c>
      <c r="L6">
        <f>IF(TbRegistroEntradas[[#This Row],[Data da Competência]]="",0,YEAR(TbRegistroEntradas[[#This Row],[Data da Competência]]))</f>
        <v>2024</v>
      </c>
      <c r="M6">
        <f>IF(TbRegistroEntradas[[#This Row],[Data do Caixa Previsto]]="",0,MONTH(TbRegistroEntradas[[#This Row],[Data do Caixa Previsto]]))</f>
        <v>9</v>
      </c>
      <c r="N6">
        <f>IF(TbRegistroEntradas[[#This Row],[Data do Caixa Previsto]]="",0,YEAR(TbRegistroEntradas[[#This Row],[Data do Caixa Previsto]]))</f>
        <v>2024</v>
      </c>
      <c r="O6" t="str">
        <f ca="1">IF(AND(TbRegistroEntradas[[#This Row],[Data do Caixa Previsto]]&lt;TODAY(),TbRegistroEntradas[[#This Row],[Data do Caixa Realizado]]=""),"Vencida","Não Vencida")</f>
        <v>Não Vencida</v>
      </c>
      <c r="P6" t="str">
        <f>IF(TbRegistroEntradas[[#This Row],[Data da Competência]]=TbRegistroEntradas[[#This Row],[Data do Caixa Previsto]],"Vista","Prazo")</f>
        <v>Prazo</v>
      </c>
      <c r="Q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7" spans="2:17" ht="20.100000000000001" customHeight="1" x14ac:dyDescent="0.25">
      <c r="B7" s="30">
        <v>45577</v>
      </c>
      <c r="C7" s="31">
        <v>45526</v>
      </c>
      <c r="D7" s="31">
        <v>45577</v>
      </c>
      <c r="E7" s="7" t="s">
        <v>21</v>
      </c>
      <c r="F7" s="7" t="s">
        <v>32</v>
      </c>
      <c r="G7" s="7" t="s">
        <v>59</v>
      </c>
      <c r="H7" s="32">
        <v>807</v>
      </c>
      <c r="I7" s="7">
        <f>IF(TbRegistroEntradas[[#This Row],[Data do Caixa Realizado]]="",0,MONTH(TbRegistroEntradas[[#This Row],[Data do Caixa Previsto]]))</f>
        <v>10</v>
      </c>
      <c r="J7" s="7">
        <f>IF(TbRegistroEntradas[[#This Row],[Data do Caixa Realizado]]="",0,YEAR(TbRegistroEntradas[[#This Row],[Data do Caixa Realizado]]))</f>
        <v>2024</v>
      </c>
      <c r="K7">
        <f>IF(TbRegistroEntradas[[#This Row],[Data da Competência]]="",0,MONTH(TbRegistroEntradas[[#This Row],[Data da Competência]]))</f>
        <v>8</v>
      </c>
      <c r="L7">
        <f>IF(TbRegistroEntradas[[#This Row],[Data da Competência]]="",0,YEAR(TbRegistroEntradas[[#This Row],[Data da Competência]]))</f>
        <v>2024</v>
      </c>
      <c r="M7">
        <f>IF(TbRegistroEntradas[[#This Row],[Data do Caixa Previsto]]="",0,MONTH(TbRegistroEntradas[[#This Row],[Data do Caixa Previsto]]))</f>
        <v>10</v>
      </c>
      <c r="N7">
        <f>IF(TbRegistroEntradas[[#This Row],[Data do Caixa Previsto]]="",0,YEAR(TbRegistroEntradas[[#This Row],[Data do Caixa Previsto]]))</f>
        <v>2024</v>
      </c>
      <c r="O7" t="str">
        <f ca="1">IF(AND(TbRegistroEntradas[[#This Row],[Data do Caixa Previsto]]&lt;TODAY(),TbRegistroEntradas[[#This Row],[Data do Caixa Realizado]]=""),"Vencida","Não Vencida")</f>
        <v>Não Vencida</v>
      </c>
      <c r="P7" t="str">
        <f>IF(TbRegistroEntradas[[#This Row],[Data da Competência]]=TbRegistroEntradas[[#This Row],[Data do Caixa Previsto]],"Vista","Prazo")</f>
        <v>Prazo</v>
      </c>
      <c r="Q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" spans="2:17" ht="20.100000000000001" customHeight="1" x14ac:dyDescent="0.25">
      <c r="B8" s="30">
        <v>45571</v>
      </c>
      <c r="C8" s="31">
        <v>45529</v>
      </c>
      <c r="D8" s="31">
        <v>45571</v>
      </c>
      <c r="E8" s="7" t="s">
        <v>21</v>
      </c>
      <c r="F8" s="7" t="s">
        <v>29</v>
      </c>
      <c r="G8" s="7" t="s">
        <v>60</v>
      </c>
      <c r="H8" s="32">
        <v>2612</v>
      </c>
      <c r="I8" s="7">
        <f>IF(TbRegistroEntradas[[#This Row],[Data do Caixa Realizado]]="",0,MONTH(TbRegistroEntradas[[#This Row],[Data do Caixa Previsto]]))</f>
        <v>10</v>
      </c>
      <c r="J8" s="7">
        <f>IF(TbRegistroEntradas[[#This Row],[Data do Caixa Realizado]]="",0,YEAR(TbRegistroEntradas[[#This Row],[Data do Caixa Realizado]]))</f>
        <v>2024</v>
      </c>
      <c r="K8">
        <f>IF(TbRegistroEntradas[[#This Row],[Data da Competência]]="",0,MONTH(TbRegistroEntradas[[#This Row],[Data da Competência]]))</f>
        <v>8</v>
      </c>
      <c r="L8">
        <f>IF(TbRegistroEntradas[[#This Row],[Data da Competência]]="",0,YEAR(TbRegistroEntradas[[#This Row],[Data da Competência]]))</f>
        <v>2024</v>
      </c>
      <c r="M8">
        <f>IF(TbRegistroEntradas[[#This Row],[Data do Caixa Previsto]]="",0,MONTH(TbRegistroEntradas[[#This Row],[Data do Caixa Previsto]]))</f>
        <v>10</v>
      </c>
      <c r="N8">
        <f>IF(TbRegistroEntradas[[#This Row],[Data do Caixa Previsto]]="",0,YEAR(TbRegistroEntradas[[#This Row],[Data do Caixa Previsto]]))</f>
        <v>2024</v>
      </c>
      <c r="O8" t="str">
        <f ca="1">IF(AND(TbRegistroEntradas[[#This Row],[Data do Caixa Previsto]]&lt;TODAY(),TbRegistroEntradas[[#This Row],[Data do Caixa Realizado]]=""),"Vencida","Não Vencida")</f>
        <v>Não Vencida</v>
      </c>
      <c r="P8" t="str">
        <f>IF(TbRegistroEntradas[[#This Row],[Data da Competência]]=TbRegistroEntradas[[#This Row],[Data do Caixa Previsto]],"Vista","Prazo")</f>
        <v>Prazo</v>
      </c>
      <c r="Q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" spans="2:17" ht="20.100000000000001" customHeight="1" x14ac:dyDescent="0.25">
      <c r="B9" s="30">
        <v>45611</v>
      </c>
      <c r="C9" s="31">
        <v>45531</v>
      </c>
      <c r="D9" s="31">
        <v>45587</v>
      </c>
      <c r="E9" s="7" t="s">
        <v>21</v>
      </c>
      <c r="F9" s="7" t="s">
        <v>31</v>
      </c>
      <c r="G9" s="7" t="s">
        <v>61</v>
      </c>
      <c r="H9" s="32">
        <v>2483</v>
      </c>
      <c r="I9" s="7">
        <f>IF(TbRegistroEntradas[[#This Row],[Data do Caixa Realizado]]="",0,MONTH(TbRegistroEntradas[[#This Row],[Data do Caixa Previsto]]))</f>
        <v>10</v>
      </c>
      <c r="J9" s="7">
        <f>IF(TbRegistroEntradas[[#This Row],[Data do Caixa Realizado]]="",0,YEAR(TbRegistroEntradas[[#This Row],[Data do Caixa Realizado]]))</f>
        <v>2024</v>
      </c>
      <c r="K9">
        <f>IF(TbRegistroEntradas[[#This Row],[Data da Competência]]="",0,MONTH(TbRegistroEntradas[[#This Row],[Data da Competência]]))</f>
        <v>8</v>
      </c>
      <c r="L9">
        <f>IF(TbRegistroEntradas[[#This Row],[Data da Competência]]="",0,YEAR(TbRegistroEntradas[[#This Row],[Data da Competência]]))</f>
        <v>2024</v>
      </c>
      <c r="M9">
        <f>IF(TbRegistroEntradas[[#This Row],[Data do Caixa Previsto]]="",0,MONTH(TbRegistroEntradas[[#This Row],[Data do Caixa Previsto]]))</f>
        <v>10</v>
      </c>
      <c r="N9">
        <f>IF(TbRegistroEntradas[[#This Row],[Data do Caixa Previsto]]="",0,YEAR(TbRegistroEntradas[[#This Row],[Data do Caixa Previsto]]))</f>
        <v>2024</v>
      </c>
      <c r="O9" t="str">
        <f ca="1">IF(AND(TbRegistroEntradas[[#This Row],[Data do Caixa Previsto]]&lt;TODAY(),TbRegistroEntradas[[#This Row],[Data do Caixa Realizado]]=""),"Vencida","Não Vencida")</f>
        <v>Não Vencida</v>
      </c>
      <c r="P9" t="str">
        <f>IF(TbRegistroEntradas[[#This Row],[Data da Competência]]=TbRegistroEntradas[[#This Row],[Data do Caixa Previsto]],"Vista","Prazo")</f>
        <v>Prazo</v>
      </c>
      <c r="Q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</v>
      </c>
    </row>
    <row r="10" spans="2:17" ht="20.100000000000001" customHeight="1" x14ac:dyDescent="0.25">
      <c r="B10" s="30">
        <v>45644</v>
      </c>
      <c r="C10" s="31">
        <v>45536</v>
      </c>
      <c r="D10" s="31">
        <v>45566</v>
      </c>
      <c r="E10" s="7" t="s">
        <v>21</v>
      </c>
      <c r="F10" s="7" t="s">
        <v>29</v>
      </c>
      <c r="G10" s="7" t="s">
        <v>62</v>
      </c>
      <c r="H10" s="32">
        <v>4387</v>
      </c>
      <c r="I10" s="7">
        <f>IF(TbRegistroEntradas[[#This Row],[Data do Caixa Realizado]]="",0,MONTH(TbRegistroEntradas[[#This Row],[Data do Caixa Previsto]]))</f>
        <v>10</v>
      </c>
      <c r="J10" s="7">
        <f>IF(TbRegistroEntradas[[#This Row],[Data do Caixa Realizado]]="",0,YEAR(TbRegistroEntradas[[#This Row],[Data do Caixa Realizado]]))</f>
        <v>2024</v>
      </c>
      <c r="K10">
        <f>IF(TbRegistroEntradas[[#This Row],[Data da Competência]]="",0,MONTH(TbRegistroEntradas[[#This Row],[Data da Competência]]))</f>
        <v>9</v>
      </c>
      <c r="L10">
        <f>IF(TbRegistroEntradas[[#This Row],[Data da Competência]]="",0,YEAR(TbRegistroEntradas[[#This Row],[Data da Competência]]))</f>
        <v>2024</v>
      </c>
      <c r="M10">
        <f>IF(TbRegistroEntradas[[#This Row],[Data do Caixa Previsto]]="",0,MONTH(TbRegistroEntradas[[#This Row],[Data do Caixa Previsto]]))</f>
        <v>10</v>
      </c>
      <c r="N10">
        <f>IF(TbRegistroEntradas[[#This Row],[Data do Caixa Previsto]]="",0,YEAR(TbRegistroEntradas[[#This Row],[Data do Caixa Previsto]]))</f>
        <v>2024</v>
      </c>
      <c r="O10" t="str">
        <f ca="1">IF(AND(TbRegistroEntradas[[#This Row],[Data do Caixa Previsto]]&lt;TODAY(),TbRegistroEntradas[[#This Row],[Data do Caixa Realizado]]=""),"Vencida","Não Vencida")</f>
        <v>Não Vencida</v>
      </c>
      <c r="P10" t="str">
        <f>IF(TbRegistroEntradas[[#This Row],[Data da Competência]]=TbRegistroEntradas[[#This Row],[Data do Caixa Previsto]],"Vista","Prazo")</f>
        <v>Prazo</v>
      </c>
      <c r="Q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11" spans="2:17" ht="20.100000000000001" customHeight="1" x14ac:dyDescent="0.25">
      <c r="B11" s="30">
        <v>45561</v>
      </c>
      <c r="C11" s="31">
        <v>45537</v>
      </c>
      <c r="D11" s="31">
        <v>45561</v>
      </c>
      <c r="E11" s="7" t="s">
        <v>21</v>
      </c>
      <c r="F11" s="7" t="s">
        <v>31</v>
      </c>
      <c r="G11" s="7" t="s">
        <v>63</v>
      </c>
      <c r="H11" s="32">
        <v>4268</v>
      </c>
      <c r="I11" s="7">
        <f>IF(TbRegistroEntradas[[#This Row],[Data do Caixa Realizado]]="",0,MONTH(TbRegistroEntradas[[#This Row],[Data do Caixa Previsto]]))</f>
        <v>9</v>
      </c>
      <c r="J11" s="7">
        <f>IF(TbRegistroEntradas[[#This Row],[Data do Caixa Realizado]]="",0,YEAR(TbRegistroEntradas[[#This Row],[Data do Caixa Realizado]]))</f>
        <v>2024</v>
      </c>
      <c r="K11">
        <f>IF(TbRegistroEntradas[[#This Row],[Data da Competência]]="",0,MONTH(TbRegistroEntradas[[#This Row],[Data da Competência]]))</f>
        <v>9</v>
      </c>
      <c r="L11">
        <f>IF(TbRegistroEntradas[[#This Row],[Data da Competência]]="",0,YEAR(TbRegistroEntradas[[#This Row],[Data da Competência]]))</f>
        <v>2024</v>
      </c>
      <c r="M11">
        <f>IF(TbRegistroEntradas[[#This Row],[Data do Caixa Previsto]]="",0,MONTH(TbRegistroEntradas[[#This Row],[Data do Caixa Previsto]]))</f>
        <v>9</v>
      </c>
      <c r="N11">
        <f>IF(TbRegistroEntradas[[#This Row],[Data do Caixa Previsto]]="",0,YEAR(TbRegistroEntradas[[#This Row],[Data do Caixa Previsto]]))</f>
        <v>2024</v>
      </c>
      <c r="O11" t="str">
        <f ca="1">IF(AND(TbRegistroEntradas[[#This Row],[Data do Caixa Previsto]]&lt;TODAY(),TbRegistroEntradas[[#This Row],[Data do Caixa Realizado]]=""),"Vencida","Não Vencida")</f>
        <v>Não Vencida</v>
      </c>
      <c r="P11" t="str">
        <f>IF(TbRegistroEntradas[[#This Row],[Data da Competência]]=TbRegistroEntradas[[#This Row],[Data do Caixa Previsto]],"Vista","Prazo")</f>
        <v>Prazo</v>
      </c>
      <c r="Q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" spans="2:17" ht="20.100000000000001" customHeight="1" x14ac:dyDescent="0.25">
      <c r="B12" s="30">
        <v>45572</v>
      </c>
      <c r="C12" s="31">
        <v>45541</v>
      </c>
      <c r="D12" s="31">
        <v>45572</v>
      </c>
      <c r="E12" s="7" t="s">
        <v>21</v>
      </c>
      <c r="F12" s="7" t="s">
        <v>31</v>
      </c>
      <c r="G12" s="7" t="s">
        <v>64</v>
      </c>
      <c r="H12" s="32">
        <v>3761</v>
      </c>
      <c r="I12" s="7">
        <f>IF(TbRegistroEntradas[[#This Row],[Data do Caixa Realizado]]="",0,MONTH(TbRegistroEntradas[[#This Row],[Data do Caixa Previsto]]))</f>
        <v>10</v>
      </c>
      <c r="J12" s="7">
        <f>IF(TbRegistroEntradas[[#This Row],[Data do Caixa Realizado]]="",0,YEAR(TbRegistroEntradas[[#This Row],[Data do Caixa Realizado]]))</f>
        <v>2024</v>
      </c>
      <c r="K12">
        <f>IF(TbRegistroEntradas[[#This Row],[Data da Competência]]="",0,MONTH(TbRegistroEntradas[[#This Row],[Data da Competência]]))</f>
        <v>9</v>
      </c>
      <c r="L12">
        <f>IF(TbRegistroEntradas[[#This Row],[Data da Competência]]="",0,YEAR(TbRegistroEntradas[[#This Row],[Data da Competência]]))</f>
        <v>2024</v>
      </c>
      <c r="M12">
        <f>IF(TbRegistroEntradas[[#This Row],[Data do Caixa Previsto]]="",0,MONTH(TbRegistroEntradas[[#This Row],[Data do Caixa Previsto]]))</f>
        <v>10</v>
      </c>
      <c r="N12">
        <f>IF(TbRegistroEntradas[[#This Row],[Data do Caixa Previsto]]="",0,YEAR(TbRegistroEntradas[[#This Row],[Data do Caixa Previsto]]))</f>
        <v>2024</v>
      </c>
      <c r="O12" t="str">
        <f ca="1">IF(AND(TbRegistroEntradas[[#This Row],[Data do Caixa Previsto]]&lt;TODAY(),TbRegistroEntradas[[#This Row],[Data do Caixa Realizado]]=""),"Vencida","Não Vencida")</f>
        <v>Não Vencida</v>
      </c>
      <c r="P12" t="str">
        <f>IF(TbRegistroEntradas[[#This Row],[Data da Competência]]=TbRegistroEntradas[[#This Row],[Data do Caixa Previsto]],"Vista","Prazo")</f>
        <v>Prazo</v>
      </c>
      <c r="Q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" spans="2:17" ht="20.100000000000001" customHeight="1" x14ac:dyDescent="0.25">
      <c r="B13" s="30"/>
      <c r="C13" s="31">
        <v>45545</v>
      </c>
      <c r="D13" s="31">
        <v>45570</v>
      </c>
      <c r="E13" s="7" t="s">
        <v>21</v>
      </c>
      <c r="F13" s="7" t="s">
        <v>31</v>
      </c>
      <c r="G13" s="7" t="s">
        <v>65</v>
      </c>
      <c r="H13" s="32">
        <v>4983</v>
      </c>
      <c r="I13" s="7">
        <f>IF(TbRegistroEntradas[[#This Row],[Data do Caixa Realizado]]="",0,MONTH(TbRegistroEntradas[[#This Row],[Data do Caixa Previsto]]))</f>
        <v>0</v>
      </c>
      <c r="J13" s="7">
        <f>IF(TbRegistroEntradas[[#This Row],[Data do Caixa Realizado]]="",0,YEAR(TbRegistroEntradas[[#This Row],[Data do Caixa Realizado]]))</f>
        <v>0</v>
      </c>
      <c r="K13">
        <f>IF(TbRegistroEntradas[[#This Row],[Data da Competência]]="",0,MONTH(TbRegistroEntradas[[#This Row],[Data da Competência]]))</f>
        <v>9</v>
      </c>
      <c r="L13">
        <f>IF(TbRegistroEntradas[[#This Row],[Data da Competência]]="",0,YEAR(TbRegistroEntradas[[#This Row],[Data da Competência]]))</f>
        <v>2024</v>
      </c>
      <c r="M13">
        <f>IF(TbRegistroEntradas[[#This Row],[Data do Caixa Previsto]]="",0,MONTH(TbRegistroEntradas[[#This Row],[Data do Caixa Previsto]]))</f>
        <v>10</v>
      </c>
      <c r="N13">
        <f>IF(TbRegistroEntradas[[#This Row],[Data do Caixa Previsto]]="",0,YEAR(TbRegistroEntradas[[#This Row],[Data do Caixa Previsto]]))</f>
        <v>2024</v>
      </c>
      <c r="O13" t="str">
        <f ca="1">IF(AND(TbRegistroEntradas[[#This Row],[Data do Caixa Previsto]]&lt;TODAY(),TbRegistroEntradas[[#This Row],[Data do Caixa Realizado]]=""),"Vencida","Não Vencida")</f>
        <v>Vencida</v>
      </c>
      <c r="P13" t="str">
        <f>IF(TbRegistroEntradas[[#This Row],[Data da Competência]]=TbRegistroEntradas[[#This Row],[Data do Caixa Previsto]],"Vista","Prazo")</f>
        <v>Prazo</v>
      </c>
      <c r="Q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639</v>
      </c>
    </row>
    <row r="14" spans="2:17" ht="20.100000000000001" customHeight="1" x14ac:dyDescent="0.25">
      <c r="B14" s="30">
        <v>45554</v>
      </c>
      <c r="C14" s="31">
        <v>45547</v>
      </c>
      <c r="D14" s="31">
        <v>45554</v>
      </c>
      <c r="E14" s="7" t="s">
        <v>21</v>
      </c>
      <c r="F14" s="7" t="s">
        <v>28</v>
      </c>
      <c r="G14" s="7" t="s">
        <v>66</v>
      </c>
      <c r="H14" s="32">
        <v>2502</v>
      </c>
      <c r="I14" s="7">
        <f>IF(TbRegistroEntradas[[#This Row],[Data do Caixa Realizado]]="",0,MONTH(TbRegistroEntradas[[#This Row],[Data do Caixa Previsto]]))</f>
        <v>9</v>
      </c>
      <c r="J14" s="7">
        <f>IF(TbRegistroEntradas[[#This Row],[Data do Caixa Realizado]]="",0,YEAR(TbRegistroEntradas[[#This Row],[Data do Caixa Realizado]]))</f>
        <v>2024</v>
      </c>
      <c r="K14">
        <f>IF(TbRegistroEntradas[[#This Row],[Data da Competência]]="",0,MONTH(TbRegistroEntradas[[#This Row],[Data da Competência]]))</f>
        <v>9</v>
      </c>
      <c r="L14">
        <f>IF(TbRegistroEntradas[[#This Row],[Data da Competência]]="",0,YEAR(TbRegistroEntradas[[#This Row],[Data da Competência]]))</f>
        <v>2024</v>
      </c>
      <c r="M14">
        <f>IF(TbRegistroEntradas[[#This Row],[Data do Caixa Previsto]]="",0,MONTH(TbRegistroEntradas[[#This Row],[Data do Caixa Previsto]]))</f>
        <v>9</v>
      </c>
      <c r="N14">
        <f>IF(TbRegistroEntradas[[#This Row],[Data do Caixa Previsto]]="",0,YEAR(TbRegistroEntradas[[#This Row],[Data do Caixa Previsto]]))</f>
        <v>2024</v>
      </c>
      <c r="O14" t="str">
        <f ca="1">IF(AND(TbRegistroEntradas[[#This Row],[Data do Caixa Previsto]]&lt;TODAY(),TbRegistroEntradas[[#This Row],[Data do Caixa Realizado]]=""),"Vencida","Não Vencida")</f>
        <v>Não Vencida</v>
      </c>
      <c r="P14" t="str">
        <f>IF(TbRegistroEntradas[[#This Row],[Data da Competência]]=TbRegistroEntradas[[#This Row],[Data do Caixa Previsto]],"Vista","Prazo")</f>
        <v>Prazo</v>
      </c>
      <c r="Q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" spans="2:17" ht="20.100000000000001" customHeight="1" x14ac:dyDescent="0.25">
      <c r="B15" s="30">
        <v>45561</v>
      </c>
      <c r="C15" s="31">
        <v>45551</v>
      </c>
      <c r="D15" s="31">
        <v>45559</v>
      </c>
      <c r="E15" s="7" t="s">
        <v>21</v>
      </c>
      <c r="F15" s="7" t="s">
        <v>31</v>
      </c>
      <c r="G15" s="7" t="s">
        <v>67</v>
      </c>
      <c r="H15" s="32">
        <v>2337</v>
      </c>
      <c r="I15" s="7">
        <f>IF(TbRegistroEntradas[[#This Row],[Data do Caixa Realizado]]="",0,MONTH(TbRegistroEntradas[[#This Row],[Data do Caixa Previsto]]))</f>
        <v>9</v>
      </c>
      <c r="J15" s="7">
        <f>IF(TbRegistroEntradas[[#This Row],[Data do Caixa Realizado]]="",0,YEAR(TbRegistroEntradas[[#This Row],[Data do Caixa Realizado]]))</f>
        <v>2024</v>
      </c>
      <c r="K15">
        <f>IF(TbRegistroEntradas[[#This Row],[Data da Competência]]="",0,MONTH(TbRegistroEntradas[[#This Row],[Data da Competência]]))</f>
        <v>9</v>
      </c>
      <c r="L15">
        <f>IF(TbRegistroEntradas[[#This Row],[Data da Competência]]="",0,YEAR(TbRegistroEntradas[[#This Row],[Data da Competência]]))</f>
        <v>2024</v>
      </c>
      <c r="M15">
        <f>IF(TbRegistroEntradas[[#This Row],[Data do Caixa Previsto]]="",0,MONTH(TbRegistroEntradas[[#This Row],[Data do Caixa Previsto]]))</f>
        <v>9</v>
      </c>
      <c r="N15">
        <f>IF(TbRegistroEntradas[[#This Row],[Data do Caixa Previsto]]="",0,YEAR(TbRegistroEntradas[[#This Row],[Data do Caixa Previsto]]))</f>
        <v>2024</v>
      </c>
      <c r="O15" t="str">
        <f ca="1">IF(AND(TbRegistroEntradas[[#This Row],[Data do Caixa Previsto]]&lt;TODAY(),TbRegistroEntradas[[#This Row],[Data do Caixa Realizado]]=""),"Vencida","Não Vencida")</f>
        <v>Não Vencida</v>
      </c>
      <c r="P15" t="str">
        <f>IF(TbRegistroEntradas[[#This Row],[Data da Competência]]=TbRegistroEntradas[[#This Row],[Data do Caixa Previsto]],"Vista","Prazo")</f>
        <v>Prazo</v>
      </c>
      <c r="Q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</v>
      </c>
    </row>
    <row r="16" spans="2:17" ht="20.100000000000001" customHeight="1" x14ac:dyDescent="0.25">
      <c r="B16" s="30">
        <v>45567</v>
      </c>
      <c r="C16" s="31">
        <v>45558</v>
      </c>
      <c r="D16" s="31">
        <v>45567</v>
      </c>
      <c r="E16" s="7" t="s">
        <v>21</v>
      </c>
      <c r="F16" s="7" t="s">
        <v>30</v>
      </c>
      <c r="G16" s="7" t="s">
        <v>68</v>
      </c>
      <c r="H16" s="32">
        <v>3125</v>
      </c>
      <c r="I16" s="7">
        <f>IF(TbRegistroEntradas[[#This Row],[Data do Caixa Realizado]]="",0,MONTH(TbRegistroEntradas[[#This Row],[Data do Caixa Previsto]]))</f>
        <v>10</v>
      </c>
      <c r="J16" s="7">
        <f>IF(TbRegistroEntradas[[#This Row],[Data do Caixa Realizado]]="",0,YEAR(TbRegistroEntradas[[#This Row],[Data do Caixa Realizado]]))</f>
        <v>2024</v>
      </c>
      <c r="K16">
        <f>IF(TbRegistroEntradas[[#This Row],[Data da Competência]]="",0,MONTH(TbRegistroEntradas[[#This Row],[Data da Competência]]))</f>
        <v>9</v>
      </c>
      <c r="L16">
        <f>IF(TbRegistroEntradas[[#This Row],[Data da Competência]]="",0,YEAR(TbRegistroEntradas[[#This Row],[Data da Competência]]))</f>
        <v>2024</v>
      </c>
      <c r="M16">
        <f>IF(TbRegistroEntradas[[#This Row],[Data do Caixa Previsto]]="",0,MONTH(TbRegistroEntradas[[#This Row],[Data do Caixa Previsto]]))</f>
        <v>10</v>
      </c>
      <c r="N16">
        <f>IF(TbRegistroEntradas[[#This Row],[Data do Caixa Previsto]]="",0,YEAR(TbRegistroEntradas[[#This Row],[Data do Caixa Previsto]]))</f>
        <v>2024</v>
      </c>
      <c r="O16" t="str">
        <f ca="1">IF(AND(TbRegistroEntradas[[#This Row],[Data do Caixa Previsto]]&lt;TODAY(),TbRegistroEntradas[[#This Row],[Data do Caixa Realizado]]=""),"Vencida","Não Vencida")</f>
        <v>Não Vencida</v>
      </c>
      <c r="P16" t="str">
        <f>IF(TbRegistroEntradas[[#This Row],[Data da Competência]]=TbRegistroEntradas[[#This Row],[Data do Caixa Previsto]],"Vista","Prazo")</f>
        <v>Prazo</v>
      </c>
      <c r="Q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" spans="2:17" ht="20.100000000000001" customHeight="1" x14ac:dyDescent="0.25">
      <c r="B17" s="30">
        <v>45613</v>
      </c>
      <c r="C17" s="31">
        <v>45561</v>
      </c>
      <c r="D17" s="31">
        <v>45613</v>
      </c>
      <c r="E17" s="7" t="s">
        <v>21</v>
      </c>
      <c r="F17" s="7" t="s">
        <v>31</v>
      </c>
      <c r="G17" s="7" t="s">
        <v>69</v>
      </c>
      <c r="H17" s="32">
        <v>1201</v>
      </c>
      <c r="I17" s="7">
        <f>IF(TbRegistroEntradas[[#This Row],[Data do Caixa Realizado]]="",0,MONTH(TbRegistroEntradas[[#This Row],[Data do Caixa Previsto]]))</f>
        <v>11</v>
      </c>
      <c r="J17" s="7">
        <f>IF(TbRegistroEntradas[[#This Row],[Data do Caixa Realizado]]="",0,YEAR(TbRegistroEntradas[[#This Row],[Data do Caixa Realizado]]))</f>
        <v>2024</v>
      </c>
      <c r="K17">
        <f>IF(TbRegistroEntradas[[#This Row],[Data da Competência]]="",0,MONTH(TbRegistroEntradas[[#This Row],[Data da Competência]]))</f>
        <v>9</v>
      </c>
      <c r="L17">
        <f>IF(TbRegistroEntradas[[#This Row],[Data da Competência]]="",0,YEAR(TbRegistroEntradas[[#This Row],[Data da Competência]]))</f>
        <v>2024</v>
      </c>
      <c r="M17">
        <f>IF(TbRegistroEntradas[[#This Row],[Data do Caixa Previsto]]="",0,MONTH(TbRegistroEntradas[[#This Row],[Data do Caixa Previsto]]))</f>
        <v>11</v>
      </c>
      <c r="N17">
        <f>IF(TbRegistroEntradas[[#This Row],[Data do Caixa Previsto]]="",0,YEAR(TbRegistroEntradas[[#This Row],[Data do Caixa Previsto]]))</f>
        <v>2024</v>
      </c>
      <c r="O17" t="str">
        <f ca="1">IF(AND(TbRegistroEntradas[[#This Row],[Data do Caixa Previsto]]&lt;TODAY(),TbRegistroEntradas[[#This Row],[Data do Caixa Realizado]]=""),"Vencida","Não Vencida")</f>
        <v>Não Vencida</v>
      </c>
      <c r="P17" t="str">
        <f>IF(TbRegistroEntradas[[#This Row],[Data da Competência]]=TbRegistroEntradas[[#This Row],[Data do Caixa Previsto]],"Vista","Prazo")</f>
        <v>Prazo</v>
      </c>
      <c r="Q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" spans="2:17" x14ac:dyDescent="0.25">
      <c r="B18" s="30">
        <v>45590</v>
      </c>
      <c r="C18" s="31">
        <v>45562</v>
      </c>
      <c r="D18" s="31">
        <v>45575</v>
      </c>
      <c r="E18" s="7" t="s">
        <v>21</v>
      </c>
      <c r="F18" s="7" t="s">
        <v>29</v>
      </c>
      <c r="G18" s="7" t="s">
        <v>70</v>
      </c>
      <c r="H18" s="32">
        <v>4380</v>
      </c>
      <c r="I18" s="7">
        <f>IF(TbRegistroEntradas[[#This Row],[Data do Caixa Realizado]]="",0,MONTH(TbRegistroEntradas[[#This Row],[Data do Caixa Previsto]]))</f>
        <v>10</v>
      </c>
      <c r="J18" s="7">
        <f>IF(TbRegistroEntradas[[#This Row],[Data do Caixa Realizado]]="",0,YEAR(TbRegistroEntradas[[#This Row],[Data do Caixa Realizado]]))</f>
        <v>2024</v>
      </c>
      <c r="K18">
        <f>IF(TbRegistroEntradas[[#This Row],[Data da Competência]]="",0,MONTH(TbRegistroEntradas[[#This Row],[Data da Competência]]))</f>
        <v>9</v>
      </c>
      <c r="L18">
        <f>IF(TbRegistroEntradas[[#This Row],[Data da Competência]]="",0,YEAR(TbRegistroEntradas[[#This Row],[Data da Competência]]))</f>
        <v>2024</v>
      </c>
      <c r="M18">
        <f>IF(TbRegistroEntradas[[#This Row],[Data do Caixa Previsto]]="",0,MONTH(TbRegistroEntradas[[#This Row],[Data do Caixa Previsto]]))</f>
        <v>10</v>
      </c>
      <c r="N18">
        <f>IF(TbRegistroEntradas[[#This Row],[Data do Caixa Previsto]]="",0,YEAR(TbRegistroEntradas[[#This Row],[Data do Caixa Previsto]]))</f>
        <v>2024</v>
      </c>
      <c r="O18" t="str">
        <f ca="1">IF(AND(TbRegistroEntradas[[#This Row],[Data do Caixa Previsto]]&lt;TODAY(),TbRegistroEntradas[[#This Row],[Data do Caixa Realizado]]=""),"Vencida","Não Vencida")</f>
        <v>Não Vencida</v>
      </c>
      <c r="P18" t="str">
        <f>IF(TbRegistroEntradas[[#This Row],[Data da Competência]]=TbRegistroEntradas[[#This Row],[Data do Caixa Previsto]],"Vista","Prazo")</f>
        <v>Prazo</v>
      </c>
      <c r="Q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15</v>
      </c>
    </row>
    <row r="19" spans="2:17" x14ac:dyDescent="0.25">
      <c r="B19" s="30">
        <v>45576</v>
      </c>
      <c r="C19" s="31">
        <v>45565</v>
      </c>
      <c r="D19" s="31">
        <v>45576</v>
      </c>
      <c r="E19" s="7" t="s">
        <v>21</v>
      </c>
      <c r="F19" s="7" t="s">
        <v>30</v>
      </c>
      <c r="G19" s="7" t="s">
        <v>71</v>
      </c>
      <c r="H19" s="32">
        <v>919</v>
      </c>
      <c r="I19" s="7">
        <f>IF(TbRegistroEntradas[[#This Row],[Data do Caixa Realizado]]="",0,MONTH(TbRegistroEntradas[[#This Row],[Data do Caixa Previsto]]))</f>
        <v>10</v>
      </c>
      <c r="J19" s="7">
        <f>IF(TbRegistroEntradas[[#This Row],[Data do Caixa Realizado]]="",0,YEAR(TbRegistroEntradas[[#This Row],[Data do Caixa Realizado]]))</f>
        <v>2024</v>
      </c>
      <c r="K19">
        <f>IF(TbRegistroEntradas[[#This Row],[Data da Competência]]="",0,MONTH(TbRegistroEntradas[[#This Row],[Data da Competência]]))</f>
        <v>9</v>
      </c>
      <c r="L19">
        <f>IF(TbRegistroEntradas[[#This Row],[Data da Competência]]="",0,YEAR(TbRegistroEntradas[[#This Row],[Data da Competência]]))</f>
        <v>2024</v>
      </c>
      <c r="M19">
        <f>IF(TbRegistroEntradas[[#This Row],[Data do Caixa Previsto]]="",0,MONTH(TbRegistroEntradas[[#This Row],[Data do Caixa Previsto]]))</f>
        <v>10</v>
      </c>
      <c r="N19">
        <f>IF(TbRegistroEntradas[[#This Row],[Data do Caixa Previsto]]="",0,YEAR(TbRegistroEntradas[[#This Row],[Data do Caixa Previsto]]))</f>
        <v>2024</v>
      </c>
      <c r="O19" t="str">
        <f ca="1">IF(AND(TbRegistroEntradas[[#This Row],[Data do Caixa Previsto]]&lt;TODAY(),TbRegistroEntradas[[#This Row],[Data do Caixa Realizado]]=""),"Vencida","Não Vencida")</f>
        <v>Não Vencida</v>
      </c>
      <c r="P19" t="str">
        <f>IF(TbRegistroEntradas[[#This Row],[Data da Competência]]=TbRegistroEntradas[[#This Row],[Data do Caixa Previsto]],"Vista","Prazo")</f>
        <v>Prazo</v>
      </c>
      <c r="Q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" spans="2:17" x14ac:dyDescent="0.25">
      <c r="B20" s="30">
        <v>45582</v>
      </c>
      <c r="C20" s="31">
        <v>45569</v>
      </c>
      <c r="D20" s="31">
        <v>45582</v>
      </c>
      <c r="E20" s="7" t="s">
        <v>21</v>
      </c>
      <c r="F20" s="7" t="s">
        <v>32</v>
      </c>
      <c r="G20" s="7" t="s">
        <v>72</v>
      </c>
      <c r="H20" s="32">
        <v>4590</v>
      </c>
      <c r="I20" s="7">
        <f>IF(TbRegistroEntradas[[#This Row],[Data do Caixa Realizado]]="",0,MONTH(TbRegistroEntradas[[#This Row],[Data do Caixa Previsto]]))</f>
        <v>10</v>
      </c>
      <c r="J20" s="7">
        <f>IF(TbRegistroEntradas[[#This Row],[Data do Caixa Realizado]]="",0,YEAR(TbRegistroEntradas[[#This Row],[Data do Caixa Realizado]]))</f>
        <v>2024</v>
      </c>
      <c r="K20">
        <f>IF(TbRegistroEntradas[[#This Row],[Data da Competência]]="",0,MONTH(TbRegistroEntradas[[#This Row],[Data da Competência]]))</f>
        <v>10</v>
      </c>
      <c r="L20">
        <f>IF(TbRegistroEntradas[[#This Row],[Data da Competência]]="",0,YEAR(TbRegistroEntradas[[#This Row],[Data da Competência]]))</f>
        <v>2024</v>
      </c>
      <c r="M20">
        <f>IF(TbRegistroEntradas[[#This Row],[Data do Caixa Previsto]]="",0,MONTH(TbRegistroEntradas[[#This Row],[Data do Caixa Previsto]]))</f>
        <v>10</v>
      </c>
      <c r="N20">
        <f>IF(TbRegistroEntradas[[#This Row],[Data do Caixa Previsto]]="",0,YEAR(TbRegistroEntradas[[#This Row],[Data do Caixa Previsto]]))</f>
        <v>2024</v>
      </c>
      <c r="O20" t="str">
        <f ca="1">IF(AND(TbRegistroEntradas[[#This Row],[Data do Caixa Previsto]]&lt;TODAY(),TbRegistroEntradas[[#This Row],[Data do Caixa Realizado]]=""),"Vencida","Não Vencida")</f>
        <v>Não Vencida</v>
      </c>
      <c r="P20" t="str">
        <f>IF(TbRegistroEntradas[[#This Row],[Data da Competência]]=TbRegistroEntradas[[#This Row],[Data do Caixa Previsto]],"Vista","Prazo")</f>
        <v>Prazo</v>
      </c>
      <c r="Q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" spans="2:17" x14ac:dyDescent="0.25">
      <c r="B21" s="30">
        <v>45609</v>
      </c>
      <c r="C21" s="31">
        <v>45572</v>
      </c>
      <c r="D21" s="31">
        <v>45609</v>
      </c>
      <c r="E21" s="7" t="s">
        <v>21</v>
      </c>
      <c r="F21" s="7" t="s">
        <v>28</v>
      </c>
      <c r="G21" s="7" t="s">
        <v>73</v>
      </c>
      <c r="H21" s="32">
        <v>1958</v>
      </c>
      <c r="I21" s="7">
        <f>IF(TbRegistroEntradas[[#This Row],[Data do Caixa Realizado]]="",0,MONTH(TbRegistroEntradas[[#This Row],[Data do Caixa Previsto]]))</f>
        <v>11</v>
      </c>
      <c r="J21" s="7">
        <f>IF(TbRegistroEntradas[[#This Row],[Data do Caixa Realizado]]="",0,YEAR(TbRegistroEntradas[[#This Row],[Data do Caixa Realizado]]))</f>
        <v>2024</v>
      </c>
      <c r="K21">
        <f>IF(TbRegistroEntradas[[#This Row],[Data da Competência]]="",0,MONTH(TbRegistroEntradas[[#This Row],[Data da Competência]]))</f>
        <v>10</v>
      </c>
      <c r="L21">
        <f>IF(TbRegistroEntradas[[#This Row],[Data da Competência]]="",0,YEAR(TbRegistroEntradas[[#This Row],[Data da Competência]]))</f>
        <v>2024</v>
      </c>
      <c r="M21">
        <f>IF(TbRegistroEntradas[[#This Row],[Data do Caixa Previsto]]="",0,MONTH(TbRegistroEntradas[[#This Row],[Data do Caixa Previsto]]))</f>
        <v>11</v>
      </c>
      <c r="N21">
        <f>IF(TbRegistroEntradas[[#This Row],[Data do Caixa Previsto]]="",0,YEAR(TbRegistroEntradas[[#This Row],[Data do Caixa Previsto]]))</f>
        <v>2024</v>
      </c>
      <c r="O21" t="str">
        <f ca="1">IF(AND(TbRegistroEntradas[[#This Row],[Data do Caixa Previsto]]&lt;TODAY(),TbRegistroEntradas[[#This Row],[Data do Caixa Realizado]]=""),"Vencida","Não Vencida")</f>
        <v>Não Vencida</v>
      </c>
      <c r="P21" t="str">
        <f>IF(TbRegistroEntradas[[#This Row],[Data da Competência]]=TbRegistroEntradas[[#This Row],[Data do Caixa Previsto]],"Vista","Prazo")</f>
        <v>Prazo</v>
      </c>
      <c r="Q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" spans="2:17" x14ac:dyDescent="0.25">
      <c r="B22" s="30"/>
      <c r="C22" s="31">
        <v>45574</v>
      </c>
      <c r="D22" s="31">
        <v>45600</v>
      </c>
      <c r="E22" s="7" t="s">
        <v>21</v>
      </c>
      <c r="F22" s="7" t="s">
        <v>29</v>
      </c>
      <c r="G22" s="7" t="s">
        <v>74</v>
      </c>
      <c r="H22" s="32">
        <v>1171</v>
      </c>
      <c r="I22" s="7">
        <f>IF(TbRegistroEntradas[[#This Row],[Data do Caixa Realizado]]="",0,MONTH(TbRegistroEntradas[[#This Row],[Data do Caixa Previsto]]))</f>
        <v>0</v>
      </c>
      <c r="J22" s="7">
        <f>IF(TbRegistroEntradas[[#This Row],[Data do Caixa Realizado]]="",0,YEAR(TbRegistroEntradas[[#This Row],[Data do Caixa Realizado]]))</f>
        <v>0</v>
      </c>
      <c r="K22">
        <f>IF(TbRegistroEntradas[[#This Row],[Data da Competência]]="",0,MONTH(TbRegistroEntradas[[#This Row],[Data da Competência]]))</f>
        <v>10</v>
      </c>
      <c r="L22">
        <f>IF(TbRegistroEntradas[[#This Row],[Data da Competência]]="",0,YEAR(TbRegistroEntradas[[#This Row],[Data da Competência]]))</f>
        <v>2024</v>
      </c>
      <c r="M22">
        <f>IF(TbRegistroEntradas[[#This Row],[Data do Caixa Previsto]]="",0,MONTH(TbRegistroEntradas[[#This Row],[Data do Caixa Previsto]]))</f>
        <v>11</v>
      </c>
      <c r="N22">
        <f>IF(TbRegistroEntradas[[#This Row],[Data do Caixa Previsto]]="",0,YEAR(TbRegistroEntradas[[#This Row],[Data do Caixa Previsto]]))</f>
        <v>2024</v>
      </c>
      <c r="O22" t="str">
        <f ca="1">IF(AND(TbRegistroEntradas[[#This Row],[Data do Caixa Previsto]]&lt;TODAY(),TbRegistroEntradas[[#This Row],[Data do Caixa Realizado]]=""),"Vencida","Não Vencida")</f>
        <v>Vencida</v>
      </c>
      <c r="P22" t="str">
        <f>IF(TbRegistroEntradas[[#This Row],[Data da Competência]]=TbRegistroEntradas[[#This Row],[Data do Caixa Previsto]],"Vista","Prazo")</f>
        <v>Prazo</v>
      </c>
      <c r="Q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609</v>
      </c>
    </row>
    <row r="23" spans="2:17" x14ac:dyDescent="0.25">
      <c r="B23" s="30">
        <v>45691</v>
      </c>
      <c r="C23" s="31">
        <v>45576</v>
      </c>
      <c r="D23" s="31">
        <v>45617</v>
      </c>
      <c r="E23" s="7" t="s">
        <v>21</v>
      </c>
      <c r="F23" s="7" t="s">
        <v>31</v>
      </c>
      <c r="G23" s="7" t="s">
        <v>75</v>
      </c>
      <c r="H23" s="32">
        <v>2587</v>
      </c>
      <c r="I23" s="7">
        <f>IF(TbRegistroEntradas[[#This Row],[Data do Caixa Realizado]]="",0,MONTH(TbRegistroEntradas[[#This Row],[Data do Caixa Previsto]]))</f>
        <v>11</v>
      </c>
      <c r="J23" s="7">
        <f>IF(TbRegistroEntradas[[#This Row],[Data do Caixa Realizado]]="",0,YEAR(TbRegistroEntradas[[#This Row],[Data do Caixa Realizado]]))</f>
        <v>2025</v>
      </c>
      <c r="K23">
        <f>IF(TbRegistroEntradas[[#This Row],[Data da Competência]]="",0,MONTH(TbRegistroEntradas[[#This Row],[Data da Competência]]))</f>
        <v>10</v>
      </c>
      <c r="L23">
        <f>IF(TbRegistroEntradas[[#This Row],[Data da Competência]]="",0,YEAR(TbRegistroEntradas[[#This Row],[Data da Competência]]))</f>
        <v>2024</v>
      </c>
      <c r="M23">
        <f>IF(TbRegistroEntradas[[#This Row],[Data do Caixa Previsto]]="",0,MONTH(TbRegistroEntradas[[#This Row],[Data do Caixa Previsto]]))</f>
        <v>11</v>
      </c>
      <c r="N23">
        <f>IF(TbRegistroEntradas[[#This Row],[Data do Caixa Previsto]]="",0,YEAR(TbRegistroEntradas[[#This Row],[Data do Caixa Previsto]]))</f>
        <v>2024</v>
      </c>
      <c r="O23" t="str">
        <f ca="1">IF(AND(TbRegistroEntradas[[#This Row],[Data do Caixa Previsto]]&lt;TODAY(),TbRegistroEntradas[[#This Row],[Data do Caixa Realizado]]=""),"Vencida","Não Vencida")</f>
        <v>Não Vencida</v>
      </c>
      <c r="P23" t="str">
        <f>IF(TbRegistroEntradas[[#This Row],[Data da Competência]]=TbRegistroEntradas[[#This Row],[Data do Caixa Previsto]],"Vista","Prazo")</f>
        <v>Prazo</v>
      </c>
      <c r="Q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74</v>
      </c>
    </row>
    <row r="24" spans="2:17" x14ac:dyDescent="0.25">
      <c r="B24" s="30">
        <v>45602</v>
      </c>
      <c r="C24" s="31">
        <v>45580</v>
      </c>
      <c r="D24" s="31">
        <v>45602</v>
      </c>
      <c r="E24" s="7" t="s">
        <v>21</v>
      </c>
      <c r="F24" s="7" t="s">
        <v>31</v>
      </c>
      <c r="G24" s="7" t="s">
        <v>76</v>
      </c>
      <c r="H24" s="32">
        <v>3425</v>
      </c>
      <c r="I24" s="7">
        <f>IF(TbRegistroEntradas[[#This Row],[Data do Caixa Realizado]]="",0,MONTH(TbRegistroEntradas[[#This Row],[Data do Caixa Previsto]]))</f>
        <v>11</v>
      </c>
      <c r="J24" s="7">
        <f>IF(TbRegistroEntradas[[#This Row],[Data do Caixa Realizado]]="",0,YEAR(TbRegistroEntradas[[#This Row],[Data do Caixa Realizado]]))</f>
        <v>2024</v>
      </c>
      <c r="K24">
        <f>IF(TbRegistroEntradas[[#This Row],[Data da Competência]]="",0,MONTH(TbRegistroEntradas[[#This Row],[Data da Competência]]))</f>
        <v>10</v>
      </c>
      <c r="L24">
        <f>IF(TbRegistroEntradas[[#This Row],[Data da Competência]]="",0,YEAR(TbRegistroEntradas[[#This Row],[Data da Competência]]))</f>
        <v>2024</v>
      </c>
      <c r="M24">
        <f>IF(TbRegistroEntradas[[#This Row],[Data do Caixa Previsto]]="",0,MONTH(TbRegistroEntradas[[#This Row],[Data do Caixa Previsto]]))</f>
        <v>11</v>
      </c>
      <c r="N24">
        <f>IF(TbRegistroEntradas[[#This Row],[Data do Caixa Previsto]]="",0,YEAR(TbRegistroEntradas[[#This Row],[Data do Caixa Previsto]]))</f>
        <v>2024</v>
      </c>
      <c r="O24" t="str">
        <f ca="1">IF(AND(TbRegistroEntradas[[#This Row],[Data do Caixa Previsto]]&lt;TODAY(),TbRegistroEntradas[[#This Row],[Data do Caixa Realizado]]=""),"Vencida","Não Vencida")</f>
        <v>Não Vencida</v>
      </c>
      <c r="P24" t="str">
        <f>IF(TbRegistroEntradas[[#This Row],[Data da Competência]]=TbRegistroEntradas[[#This Row],[Data do Caixa Previsto]],"Vista","Prazo")</f>
        <v>Prazo</v>
      </c>
      <c r="Q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5" spans="2:17" x14ac:dyDescent="0.25">
      <c r="B25" s="30">
        <v>45614</v>
      </c>
      <c r="C25" s="31">
        <v>45583</v>
      </c>
      <c r="D25" s="31">
        <v>45614</v>
      </c>
      <c r="E25" s="7" t="s">
        <v>21</v>
      </c>
      <c r="F25" s="7" t="s">
        <v>32</v>
      </c>
      <c r="G25" s="7" t="s">
        <v>77</v>
      </c>
      <c r="H25" s="32">
        <v>4454</v>
      </c>
      <c r="I25" s="7">
        <f>IF(TbRegistroEntradas[[#This Row],[Data do Caixa Realizado]]="",0,MONTH(TbRegistroEntradas[[#This Row],[Data do Caixa Previsto]]))</f>
        <v>11</v>
      </c>
      <c r="J25" s="7">
        <f>IF(TbRegistroEntradas[[#This Row],[Data do Caixa Realizado]]="",0,YEAR(TbRegistroEntradas[[#This Row],[Data do Caixa Realizado]]))</f>
        <v>2024</v>
      </c>
      <c r="K25">
        <f>IF(TbRegistroEntradas[[#This Row],[Data da Competência]]="",0,MONTH(TbRegistroEntradas[[#This Row],[Data da Competência]]))</f>
        <v>10</v>
      </c>
      <c r="L25">
        <f>IF(TbRegistroEntradas[[#This Row],[Data da Competência]]="",0,YEAR(TbRegistroEntradas[[#This Row],[Data da Competência]]))</f>
        <v>2024</v>
      </c>
      <c r="M25">
        <f>IF(TbRegistroEntradas[[#This Row],[Data do Caixa Previsto]]="",0,MONTH(TbRegistroEntradas[[#This Row],[Data do Caixa Previsto]]))</f>
        <v>11</v>
      </c>
      <c r="N25">
        <f>IF(TbRegistroEntradas[[#This Row],[Data do Caixa Previsto]]="",0,YEAR(TbRegistroEntradas[[#This Row],[Data do Caixa Previsto]]))</f>
        <v>2024</v>
      </c>
      <c r="O25" t="str">
        <f ca="1">IF(AND(TbRegistroEntradas[[#This Row],[Data do Caixa Previsto]]&lt;TODAY(),TbRegistroEntradas[[#This Row],[Data do Caixa Realizado]]=""),"Vencida","Não Vencida")</f>
        <v>Não Vencida</v>
      </c>
      <c r="P25" t="str">
        <f>IF(TbRegistroEntradas[[#This Row],[Data da Competência]]=TbRegistroEntradas[[#This Row],[Data do Caixa Previsto]],"Vista","Prazo")</f>
        <v>Prazo</v>
      </c>
      <c r="Q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6" spans="2:17" x14ac:dyDescent="0.25">
      <c r="B26" s="30">
        <v>45594</v>
      </c>
      <c r="C26" s="31">
        <v>45587</v>
      </c>
      <c r="D26" s="31">
        <v>45594</v>
      </c>
      <c r="E26" s="7" t="s">
        <v>21</v>
      </c>
      <c r="F26" s="7" t="s">
        <v>29</v>
      </c>
      <c r="G26" s="7" t="s">
        <v>78</v>
      </c>
      <c r="H26" s="32">
        <v>2134</v>
      </c>
      <c r="I26" s="7">
        <f>IF(TbRegistroEntradas[[#This Row],[Data do Caixa Realizado]]="",0,MONTH(TbRegistroEntradas[[#This Row],[Data do Caixa Previsto]]))</f>
        <v>10</v>
      </c>
      <c r="J26" s="7">
        <f>IF(TbRegistroEntradas[[#This Row],[Data do Caixa Realizado]]="",0,YEAR(TbRegistroEntradas[[#This Row],[Data do Caixa Realizado]]))</f>
        <v>2024</v>
      </c>
      <c r="K26">
        <f>IF(TbRegistroEntradas[[#This Row],[Data da Competência]]="",0,MONTH(TbRegistroEntradas[[#This Row],[Data da Competência]]))</f>
        <v>10</v>
      </c>
      <c r="L26">
        <f>IF(TbRegistroEntradas[[#This Row],[Data da Competência]]="",0,YEAR(TbRegistroEntradas[[#This Row],[Data da Competência]]))</f>
        <v>2024</v>
      </c>
      <c r="M26">
        <f>IF(TbRegistroEntradas[[#This Row],[Data do Caixa Previsto]]="",0,MONTH(TbRegistroEntradas[[#This Row],[Data do Caixa Previsto]]))</f>
        <v>10</v>
      </c>
      <c r="N26">
        <f>IF(TbRegistroEntradas[[#This Row],[Data do Caixa Previsto]]="",0,YEAR(TbRegistroEntradas[[#This Row],[Data do Caixa Previsto]]))</f>
        <v>2024</v>
      </c>
      <c r="O26" t="str">
        <f ca="1">IF(AND(TbRegistroEntradas[[#This Row],[Data do Caixa Previsto]]&lt;TODAY(),TbRegistroEntradas[[#This Row],[Data do Caixa Realizado]]=""),"Vencida","Não Vencida")</f>
        <v>Não Vencida</v>
      </c>
      <c r="P26" t="str">
        <f>IF(TbRegistroEntradas[[#This Row],[Data da Competência]]=TbRegistroEntradas[[#This Row],[Data do Caixa Previsto]],"Vista","Prazo")</f>
        <v>Prazo</v>
      </c>
      <c r="Q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7" spans="2:17" x14ac:dyDescent="0.25">
      <c r="B27" s="30">
        <v>45643</v>
      </c>
      <c r="C27" s="31">
        <v>45589</v>
      </c>
      <c r="D27" s="31">
        <v>45615</v>
      </c>
      <c r="E27" s="7" t="s">
        <v>21</v>
      </c>
      <c r="F27" s="7" t="s">
        <v>28</v>
      </c>
      <c r="G27" s="7" t="s">
        <v>79</v>
      </c>
      <c r="H27" s="32">
        <v>257</v>
      </c>
      <c r="I27" s="7">
        <f>IF(TbRegistroEntradas[[#This Row],[Data do Caixa Realizado]]="",0,MONTH(TbRegistroEntradas[[#This Row],[Data do Caixa Previsto]]))</f>
        <v>11</v>
      </c>
      <c r="J27" s="7">
        <f>IF(TbRegistroEntradas[[#This Row],[Data do Caixa Realizado]]="",0,YEAR(TbRegistroEntradas[[#This Row],[Data do Caixa Realizado]]))</f>
        <v>2024</v>
      </c>
      <c r="K27">
        <f>IF(TbRegistroEntradas[[#This Row],[Data da Competência]]="",0,MONTH(TbRegistroEntradas[[#This Row],[Data da Competência]]))</f>
        <v>10</v>
      </c>
      <c r="L27">
        <f>IF(TbRegistroEntradas[[#This Row],[Data da Competência]]="",0,YEAR(TbRegistroEntradas[[#This Row],[Data da Competência]]))</f>
        <v>2024</v>
      </c>
      <c r="M27">
        <f>IF(TbRegistroEntradas[[#This Row],[Data do Caixa Previsto]]="",0,MONTH(TbRegistroEntradas[[#This Row],[Data do Caixa Previsto]]))</f>
        <v>11</v>
      </c>
      <c r="N27">
        <f>IF(TbRegistroEntradas[[#This Row],[Data do Caixa Previsto]]="",0,YEAR(TbRegistroEntradas[[#This Row],[Data do Caixa Previsto]]))</f>
        <v>2024</v>
      </c>
      <c r="O27" t="str">
        <f ca="1">IF(AND(TbRegistroEntradas[[#This Row],[Data do Caixa Previsto]]&lt;TODAY(),TbRegistroEntradas[[#This Row],[Data do Caixa Realizado]]=""),"Vencida","Não Vencida")</f>
        <v>Não Vencida</v>
      </c>
      <c r="P27" t="str">
        <f>IF(TbRegistroEntradas[[#This Row],[Data da Competência]]=TbRegistroEntradas[[#This Row],[Data do Caixa Previsto]],"Vista","Prazo")</f>
        <v>Prazo</v>
      </c>
      <c r="Q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</v>
      </c>
    </row>
    <row r="28" spans="2:17" x14ac:dyDescent="0.25">
      <c r="B28" s="30">
        <v>45625</v>
      </c>
      <c r="C28" s="31">
        <v>45589</v>
      </c>
      <c r="D28" s="31">
        <v>45625</v>
      </c>
      <c r="E28" s="7" t="s">
        <v>21</v>
      </c>
      <c r="F28" s="7" t="s">
        <v>30</v>
      </c>
      <c r="G28" s="7" t="s">
        <v>80</v>
      </c>
      <c r="H28" s="32">
        <v>2019</v>
      </c>
      <c r="I28" s="7">
        <f>IF(TbRegistroEntradas[[#This Row],[Data do Caixa Realizado]]="",0,MONTH(TbRegistroEntradas[[#This Row],[Data do Caixa Previsto]]))</f>
        <v>11</v>
      </c>
      <c r="J28" s="7">
        <f>IF(TbRegistroEntradas[[#This Row],[Data do Caixa Realizado]]="",0,YEAR(TbRegistroEntradas[[#This Row],[Data do Caixa Realizado]]))</f>
        <v>2024</v>
      </c>
      <c r="K28">
        <f>IF(TbRegistroEntradas[[#This Row],[Data da Competência]]="",0,MONTH(TbRegistroEntradas[[#This Row],[Data da Competência]]))</f>
        <v>10</v>
      </c>
      <c r="L28">
        <f>IF(TbRegistroEntradas[[#This Row],[Data da Competência]]="",0,YEAR(TbRegistroEntradas[[#This Row],[Data da Competência]]))</f>
        <v>2024</v>
      </c>
      <c r="M28">
        <f>IF(TbRegistroEntradas[[#This Row],[Data do Caixa Previsto]]="",0,MONTH(TbRegistroEntradas[[#This Row],[Data do Caixa Previsto]]))</f>
        <v>11</v>
      </c>
      <c r="N28">
        <f>IF(TbRegistroEntradas[[#This Row],[Data do Caixa Previsto]]="",0,YEAR(TbRegistroEntradas[[#This Row],[Data do Caixa Previsto]]))</f>
        <v>2024</v>
      </c>
      <c r="O28" t="str">
        <f ca="1">IF(AND(TbRegistroEntradas[[#This Row],[Data do Caixa Previsto]]&lt;TODAY(),TbRegistroEntradas[[#This Row],[Data do Caixa Realizado]]=""),"Vencida","Não Vencida")</f>
        <v>Não Vencida</v>
      </c>
      <c r="P28" t="str">
        <f>IF(TbRegistroEntradas[[#This Row],[Data da Competência]]=TbRegistroEntradas[[#This Row],[Data do Caixa Previsto]],"Vista","Prazo")</f>
        <v>Prazo</v>
      </c>
      <c r="Q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9" spans="2:17" x14ac:dyDescent="0.25">
      <c r="B29" s="30">
        <v>45648</v>
      </c>
      <c r="C29" s="31">
        <v>45591</v>
      </c>
      <c r="D29" s="31">
        <v>45648</v>
      </c>
      <c r="E29" s="7" t="s">
        <v>21</v>
      </c>
      <c r="F29" s="7" t="s">
        <v>31</v>
      </c>
      <c r="G29" s="7" t="s">
        <v>81</v>
      </c>
      <c r="H29" s="32">
        <v>3696</v>
      </c>
      <c r="I29" s="7">
        <f>IF(TbRegistroEntradas[[#This Row],[Data do Caixa Realizado]]="",0,MONTH(TbRegistroEntradas[[#This Row],[Data do Caixa Previsto]]))</f>
        <v>12</v>
      </c>
      <c r="J29" s="7">
        <f>IF(TbRegistroEntradas[[#This Row],[Data do Caixa Realizado]]="",0,YEAR(TbRegistroEntradas[[#This Row],[Data do Caixa Realizado]]))</f>
        <v>2024</v>
      </c>
      <c r="K29">
        <f>IF(TbRegistroEntradas[[#This Row],[Data da Competência]]="",0,MONTH(TbRegistroEntradas[[#This Row],[Data da Competência]]))</f>
        <v>10</v>
      </c>
      <c r="L29">
        <f>IF(TbRegistroEntradas[[#This Row],[Data da Competência]]="",0,YEAR(TbRegistroEntradas[[#This Row],[Data da Competência]]))</f>
        <v>2024</v>
      </c>
      <c r="M29">
        <f>IF(TbRegistroEntradas[[#This Row],[Data do Caixa Previsto]]="",0,MONTH(TbRegistroEntradas[[#This Row],[Data do Caixa Previsto]]))</f>
        <v>12</v>
      </c>
      <c r="N29">
        <f>IF(TbRegistroEntradas[[#This Row],[Data do Caixa Previsto]]="",0,YEAR(TbRegistroEntradas[[#This Row],[Data do Caixa Previsto]]))</f>
        <v>2024</v>
      </c>
      <c r="O29" t="str">
        <f ca="1">IF(AND(TbRegistroEntradas[[#This Row],[Data do Caixa Previsto]]&lt;TODAY(),TbRegistroEntradas[[#This Row],[Data do Caixa Realizado]]=""),"Vencida","Não Vencida")</f>
        <v>Não Vencida</v>
      </c>
      <c r="P29" t="str">
        <f>IF(TbRegistroEntradas[[#This Row],[Data da Competência]]=TbRegistroEntradas[[#This Row],[Data do Caixa Previsto]],"Vista","Prazo")</f>
        <v>Prazo</v>
      </c>
      <c r="Q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0" spans="2:17" x14ac:dyDescent="0.25">
      <c r="B30" s="30">
        <v>45609</v>
      </c>
      <c r="C30" s="31">
        <v>45595</v>
      </c>
      <c r="D30" s="31">
        <v>45609</v>
      </c>
      <c r="E30" s="7" t="s">
        <v>21</v>
      </c>
      <c r="F30" s="7" t="s">
        <v>30</v>
      </c>
      <c r="G30" s="7" t="s">
        <v>82</v>
      </c>
      <c r="H30" s="32">
        <v>4446</v>
      </c>
      <c r="I30" s="7">
        <f>IF(TbRegistroEntradas[[#This Row],[Data do Caixa Realizado]]="",0,MONTH(TbRegistroEntradas[[#This Row],[Data do Caixa Previsto]]))</f>
        <v>11</v>
      </c>
      <c r="J30" s="7">
        <f>IF(TbRegistroEntradas[[#This Row],[Data do Caixa Realizado]]="",0,YEAR(TbRegistroEntradas[[#This Row],[Data do Caixa Realizado]]))</f>
        <v>2024</v>
      </c>
      <c r="K30">
        <f>IF(TbRegistroEntradas[[#This Row],[Data da Competência]]="",0,MONTH(TbRegistroEntradas[[#This Row],[Data da Competência]]))</f>
        <v>10</v>
      </c>
      <c r="L30">
        <f>IF(TbRegistroEntradas[[#This Row],[Data da Competência]]="",0,YEAR(TbRegistroEntradas[[#This Row],[Data da Competência]]))</f>
        <v>2024</v>
      </c>
      <c r="M30">
        <f>IF(TbRegistroEntradas[[#This Row],[Data do Caixa Previsto]]="",0,MONTH(TbRegistroEntradas[[#This Row],[Data do Caixa Previsto]]))</f>
        <v>11</v>
      </c>
      <c r="N30">
        <f>IF(TbRegistroEntradas[[#This Row],[Data do Caixa Previsto]]="",0,YEAR(TbRegistroEntradas[[#This Row],[Data do Caixa Previsto]]))</f>
        <v>2024</v>
      </c>
      <c r="O30" t="str">
        <f ca="1">IF(AND(TbRegistroEntradas[[#This Row],[Data do Caixa Previsto]]&lt;TODAY(),TbRegistroEntradas[[#This Row],[Data do Caixa Realizado]]=""),"Vencida","Não Vencida")</f>
        <v>Não Vencida</v>
      </c>
      <c r="P30" t="str">
        <f>IF(TbRegistroEntradas[[#This Row],[Data da Competência]]=TbRegistroEntradas[[#This Row],[Data do Caixa Previsto]],"Vista","Prazo")</f>
        <v>Prazo</v>
      </c>
      <c r="Q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1" spans="2:17" x14ac:dyDescent="0.25">
      <c r="B31" s="30">
        <v>45614</v>
      </c>
      <c r="C31" s="31">
        <v>45597</v>
      </c>
      <c r="D31" s="31">
        <v>45614</v>
      </c>
      <c r="E31" s="7" t="s">
        <v>21</v>
      </c>
      <c r="F31" s="7" t="s">
        <v>30</v>
      </c>
      <c r="G31" s="7" t="s">
        <v>83</v>
      </c>
      <c r="H31" s="32">
        <v>1445</v>
      </c>
      <c r="I31" s="7">
        <f>IF(TbRegistroEntradas[[#This Row],[Data do Caixa Realizado]]="",0,MONTH(TbRegistroEntradas[[#This Row],[Data do Caixa Previsto]]))</f>
        <v>11</v>
      </c>
      <c r="J31" s="7">
        <f>IF(TbRegistroEntradas[[#This Row],[Data do Caixa Realizado]]="",0,YEAR(TbRegistroEntradas[[#This Row],[Data do Caixa Realizado]]))</f>
        <v>2024</v>
      </c>
      <c r="K31">
        <f>IF(TbRegistroEntradas[[#This Row],[Data da Competência]]="",0,MONTH(TbRegistroEntradas[[#This Row],[Data da Competência]]))</f>
        <v>11</v>
      </c>
      <c r="L31">
        <f>IF(TbRegistroEntradas[[#This Row],[Data da Competência]]="",0,YEAR(TbRegistroEntradas[[#This Row],[Data da Competência]]))</f>
        <v>2024</v>
      </c>
      <c r="M31">
        <f>IF(TbRegistroEntradas[[#This Row],[Data do Caixa Previsto]]="",0,MONTH(TbRegistroEntradas[[#This Row],[Data do Caixa Previsto]]))</f>
        <v>11</v>
      </c>
      <c r="N31">
        <f>IF(TbRegistroEntradas[[#This Row],[Data do Caixa Previsto]]="",0,YEAR(TbRegistroEntradas[[#This Row],[Data do Caixa Previsto]]))</f>
        <v>2024</v>
      </c>
      <c r="O31" t="str">
        <f ca="1">IF(AND(TbRegistroEntradas[[#This Row],[Data do Caixa Previsto]]&lt;TODAY(),TbRegistroEntradas[[#This Row],[Data do Caixa Realizado]]=""),"Vencida","Não Vencida")</f>
        <v>Não Vencida</v>
      </c>
      <c r="P31" t="str">
        <f>IF(TbRegistroEntradas[[#This Row],[Data da Competência]]=TbRegistroEntradas[[#This Row],[Data do Caixa Previsto]],"Vista","Prazo")</f>
        <v>Prazo</v>
      </c>
      <c r="Q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2" spans="2:17" x14ac:dyDescent="0.25">
      <c r="B32" s="30">
        <v>45639</v>
      </c>
      <c r="C32" s="31">
        <v>45600</v>
      </c>
      <c r="D32" s="31">
        <v>45625</v>
      </c>
      <c r="E32" s="7" t="s">
        <v>21</v>
      </c>
      <c r="F32" s="7" t="s">
        <v>29</v>
      </c>
      <c r="G32" s="7" t="s">
        <v>84</v>
      </c>
      <c r="H32" s="32">
        <v>3559</v>
      </c>
      <c r="I32" s="7">
        <f>IF(TbRegistroEntradas[[#This Row],[Data do Caixa Realizado]]="",0,MONTH(TbRegistroEntradas[[#This Row],[Data do Caixa Previsto]]))</f>
        <v>11</v>
      </c>
      <c r="J32" s="7">
        <f>IF(TbRegistroEntradas[[#This Row],[Data do Caixa Realizado]]="",0,YEAR(TbRegistroEntradas[[#This Row],[Data do Caixa Realizado]]))</f>
        <v>2024</v>
      </c>
      <c r="K32">
        <f>IF(TbRegistroEntradas[[#This Row],[Data da Competência]]="",0,MONTH(TbRegistroEntradas[[#This Row],[Data da Competência]]))</f>
        <v>11</v>
      </c>
      <c r="L32">
        <f>IF(TbRegistroEntradas[[#This Row],[Data da Competência]]="",0,YEAR(TbRegistroEntradas[[#This Row],[Data da Competência]]))</f>
        <v>2024</v>
      </c>
      <c r="M32">
        <f>IF(TbRegistroEntradas[[#This Row],[Data do Caixa Previsto]]="",0,MONTH(TbRegistroEntradas[[#This Row],[Data do Caixa Previsto]]))</f>
        <v>11</v>
      </c>
      <c r="N32">
        <f>IF(TbRegistroEntradas[[#This Row],[Data do Caixa Previsto]]="",0,YEAR(TbRegistroEntradas[[#This Row],[Data do Caixa Previsto]]))</f>
        <v>2024</v>
      </c>
      <c r="O32" t="str">
        <f ca="1">IF(AND(TbRegistroEntradas[[#This Row],[Data do Caixa Previsto]]&lt;TODAY(),TbRegistroEntradas[[#This Row],[Data do Caixa Realizado]]=""),"Vencida","Não Vencida")</f>
        <v>Não Vencida</v>
      </c>
      <c r="P32" t="str">
        <f>IF(TbRegistroEntradas[[#This Row],[Data da Competência]]=TbRegistroEntradas[[#This Row],[Data do Caixa Previsto]],"Vista","Prazo")</f>
        <v>Prazo</v>
      </c>
      <c r="Q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14</v>
      </c>
    </row>
    <row r="33" spans="2:17" x14ac:dyDescent="0.25">
      <c r="B33" s="30">
        <v>45630</v>
      </c>
      <c r="C33" s="31">
        <v>45604</v>
      </c>
      <c r="D33" s="31">
        <v>45610</v>
      </c>
      <c r="E33" s="7" t="s">
        <v>21</v>
      </c>
      <c r="F33" s="7" t="s">
        <v>31</v>
      </c>
      <c r="G33" s="7" t="s">
        <v>85</v>
      </c>
      <c r="H33" s="32">
        <v>547</v>
      </c>
      <c r="I33" s="7">
        <f>IF(TbRegistroEntradas[[#This Row],[Data do Caixa Realizado]]="",0,MONTH(TbRegistroEntradas[[#This Row],[Data do Caixa Previsto]]))</f>
        <v>11</v>
      </c>
      <c r="J33" s="7">
        <f>IF(TbRegistroEntradas[[#This Row],[Data do Caixa Realizado]]="",0,YEAR(TbRegistroEntradas[[#This Row],[Data do Caixa Realizado]]))</f>
        <v>2024</v>
      </c>
      <c r="K33">
        <f>IF(TbRegistroEntradas[[#This Row],[Data da Competência]]="",0,MONTH(TbRegistroEntradas[[#This Row],[Data da Competência]]))</f>
        <v>11</v>
      </c>
      <c r="L33">
        <f>IF(TbRegistroEntradas[[#This Row],[Data da Competência]]="",0,YEAR(TbRegistroEntradas[[#This Row],[Data da Competência]]))</f>
        <v>2024</v>
      </c>
      <c r="M33">
        <f>IF(TbRegistroEntradas[[#This Row],[Data do Caixa Previsto]]="",0,MONTH(TbRegistroEntradas[[#This Row],[Data do Caixa Previsto]]))</f>
        <v>11</v>
      </c>
      <c r="N33">
        <f>IF(TbRegistroEntradas[[#This Row],[Data do Caixa Previsto]]="",0,YEAR(TbRegistroEntradas[[#This Row],[Data do Caixa Previsto]]))</f>
        <v>2024</v>
      </c>
      <c r="O33" t="str">
        <f ca="1">IF(AND(TbRegistroEntradas[[#This Row],[Data do Caixa Previsto]]&lt;TODAY(),TbRegistroEntradas[[#This Row],[Data do Caixa Realizado]]=""),"Vencida","Não Vencida")</f>
        <v>Não Vencida</v>
      </c>
      <c r="P33" t="str">
        <f>IF(TbRegistroEntradas[[#This Row],[Data da Competência]]=TbRegistroEntradas[[#This Row],[Data do Caixa Previsto]],"Vista","Prazo")</f>
        <v>Prazo</v>
      </c>
      <c r="Q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20</v>
      </c>
    </row>
    <row r="34" spans="2:17" x14ac:dyDescent="0.25">
      <c r="B34" s="30">
        <v>45647</v>
      </c>
      <c r="C34" s="31">
        <v>45608</v>
      </c>
      <c r="D34" s="31">
        <v>45647</v>
      </c>
      <c r="E34" s="7" t="s">
        <v>21</v>
      </c>
      <c r="F34" s="7" t="s">
        <v>31</v>
      </c>
      <c r="G34" s="7" t="s">
        <v>86</v>
      </c>
      <c r="H34" s="32">
        <v>1221</v>
      </c>
      <c r="I34" s="7">
        <f>IF(TbRegistroEntradas[[#This Row],[Data do Caixa Realizado]]="",0,MONTH(TbRegistroEntradas[[#This Row],[Data do Caixa Previsto]]))</f>
        <v>12</v>
      </c>
      <c r="J34" s="7">
        <f>IF(TbRegistroEntradas[[#This Row],[Data do Caixa Realizado]]="",0,YEAR(TbRegistroEntradas[[#This Row],[Data do Caixa Realizado]]))</f>
        <v>2024</v>
      </c>
      <c r="K34">
        <f>IF(TbRegistroEntradas[[#This Row],[Data da Competência]]="",0,MONTH(TbRegistroEntradas[[#This Row],[Data da Competência]]))</f>
        <v>11</v>
      </c>
      <c r="L34">
        <f>IF(TbRegistroEntradas[[#This Row],[Data da Competência]]="",0,YEAR(TbRegistroEntradas[[#This Row],[Data da Competência]]))</f>
        <v>2024</v>
      </c>
      <c r="M34">
        <f>IF(TbRegistroEntradas[[#This Row],[Data do Caixa Previsto]]="",0,MONTH(TbRegistroEntradas[[#This Row],[Data do Caixa Previsto]]))</f>
        <v>12</v>
      </c>
      <c r="N34">
        <f>IF(TbRegistroEntradas[[#This Row],[Data do Caixa Previsto]]="",0,YEAR(TbRegistroEntradas[[#This Row],[Data do Caixa Previsto]]))</f>
        <v>2024</v>
      </c>
      <c r="O34" t="str">
        <f ca="1">IF(AND(TbRegistroEntradas[[#This Row],[Data do Caixa Previsto]]&lt;TODAY(),TbRegistroEntradas[[#This Row],[Data do Caixa Realizado]]=""),"Vencida","Não Vencida")</f>
        <v>Não Vencida</v>
      </c>
      <c r="P34" t="str">
        <f>IF(TbRegistroEntradas[[#This Row],[Data da Competência]]=TbRegistroEntradas[[#This Row],[Data do Caixa Previsto]],"Vista","Prazo")</f>
        <v>Prazo</v>
      </c>
      <c r="Q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5" spans="2:17" x14ac:dyDescent="0.25">
      <c r="B35" s="30">
        <v>45687</v>
      </c>
      <c r="C35" s="31">
        <v>45610</v>
      </c>
      <c r="D35" s="31">
        <v>45658</v>
      </c>
      <c r="E35" s="7" t="s">
        <v>21</v>
      </c>
      <c r="F35" s="7" t="s">
        <v>30</v>
      </c>
      <c r="G35" s="7" t="s">
        <v>87</v>
      </c>
      <c r="H35" s="32">
        <v>4108</v>
      </c>
      <c r="I35" s="7">
        <f>IF(TbRegistroEntradas[[#This Row],[Data do Caixa Realizado]]="",0,MONTH(TbRegistroEntradas[[#This Row],[Data do Caixa Previsto]]))</f>
        <v>1</v>
      </c>
      <c r="J35" s="7">
        <f>IF(TbRegistroEntradas[[#This Row],[Data do Caixa Realizado]]="",0,YEAR(TbRegistroEntradas[[#This Row],[Data do Caixa Realizado]]))</f>
        <v>2025</v>
      </c>
      <c r="K35">
        <f>IF(TbRegistroEntradas[[#This Row],[Data da Competência]]="",0,MONTH(TbRegistroEntradas[[#This Row],[Data da Competência]]))</f>
        <v>11</v>
      </c>
      <c r="L35">
        <f>IF(TbRegistroEntradas[[#This Row],[Data da Competência]]="",0,YEAR(TbRegistroEntradas[[#This Row],[Data da Competência]]))</f>
        <v>2024</v>
      </c>
      <c r="M35">
        <f>IF(TbRegistroEntradas[[#This Row],[Data do Caixa Previsto]]="",0,MONTH(TbRegistroEntradas[[#This Row],[Data do Caixa Previsto]]))</f>
        <v>1</v>
      </c>
      <c r="N35">
        <f>IF(TbRegistroEntradas[[#This Row],[Data do Caixa Previsto]]="",0,YEAR(TbRegistroEntradas[[#This Row],[Data do Caixa Previsto]]))</f>
        <v>2025</v>
      </c>
      <c r="O35" t="str">
        <f ca="1">IF(AND(TbRegistroEntradas[[#This Row],[Data do Caixa Previsto]]&lt;TODAY(),TbRegistroEntradas[[#This Row],[Data do Caixa Realizado]]=""),"Vencida","Não Vencida")</f>
        <v>Não Vencida</v>
      </c>
      <c r="P35" t="str">
        <f>IF(TbRegistroEntradas[[#This Row],[Data da Competência]]=TbRegistroEntradas[[#This Row],[Data do Caixa Previsto]],"Vista","Prazo")</f>
        <v>Prazo</v>
      </c>
      <c r="Q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</v>
      </c>
    </row>
    <row r="36" spans="2:17" x14ac:dyDescent="0.25">
      <c r="B36" s="30">
        <v>45638</v>
      </c>
      <c r="C36" s="31">
        <v>45612</v>
      </c>
      <c r="D36" s="31">
        <v>45638</v>
      </c>
      <c r="E36" s="7" t="s">
        <v>21</v>
      </c>
      <c r="F36" s="7" t="s">
        <v>31</v>
      </c>
      <c r="G36" s="7" t="s">
        <v>88</v>
      </c>
      <c r="H36" s="32">
        <v>3714</v>
      </c>
      <c r="I36" s="7">
        <f>IF(TbRegistroEntradas[[#This Row],[Data do Caixa Realizado]]="",0,MONTH(TbRegistroEntradas[[#This Row],[Data do Caixa Previsto]]))</f>
        <v>12</v>
      </c>
      <c r="J36" s="7">
        <f>IF(TbRegistroEntradas[[#This Row],[Data do Caixa Realizado]]="",0,YEAR(TbRegistroEntradas[[#This Row],[Data do Caixa Realizado]]))</f>
        <v>2024</v>
      </c>
      <c r="K36">
        <f>IF(TbRegistroEntradas[[#This Row],[Data da Competência]]="",0,MONTH(TbRegistroEntradas[[#This Row],[Data da Competência]]))</f>
        <v>11</v>
      </c>
      <c r="L36">
        <f>IF(TbRegistroEntradas[[#This Row],[Data da Competência]]="",0,YEAR(TbRegistroEntradas[[#This Row],[Data da Competência]]))</f>
        <v>2024</v>
      </c>
      <c r="M36">
        <f>IF(TbRegistroEntradas[[#This Row],[Data do Caixa Previsto]]="",0,MONTH(TbRegistroEntradas[[#This Row],[Data do Caixa Previsto]]))</f>
        <v>12</v>
      </c>
      <c r="N36">
        <f>IF(TbRegistroEntradas[[#This Row],[Data do Caixa Previsto]]="",0,YEAR(TbRegistroEntradas[[#This Row],[Data do Caixa Previsto]]))</f>
        <v>2024</v>
      </c>
      <c r="O36" t="str">
        <f ca="1">IF(AND(TbRegistroEntradas[[#This Row],[Data do Caixa Previsto]]&lt;TODAY(),TbRegistroEntradas[[#This Row],[Data do Caixa Realizado]]=""),"Vencida","Não Vencida")</f>
        <v>Não Vencida</v>
      </c>
      <c r="P36" t="str">
        <f>IF(TbRegistroEntradas[[#This Row],[Data da Competência]]=TbRegistroEntradas[[#This Row],[Data do Caixa Previsto]],"Vista","Prazo")</f>
        <v>Prazo</v>
      </c>
      <c r="Q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7" spans="2:17" x14ac:dyDescent="0.25">
      <c r="B37" s="30">
        <v>45658</v>
      </c>
      <c r="C37" s="31">
        <v>45614</v>
      </c>
      <c r="D37" s="31">
        <v>45658</v>
      </c>
      <c r="E37" s="7" t="s">
        <v>21</v>
      </c>
      <c r="F37" s="7" t="s">
        <v>28</v>
      </c>
      <c r="G37" s="7" t="s">
        <v>89</v>
      </c>
      <c r="H37" s="32">
        <v>4843</v>
      </c>
      <c r="I37" s="7">
        <f>IF(TbRegistroEntradas[[#This Row],[Data do Caixa Realizado]]="",0,MONTH(TbRegistroEntradas[[#This Row],[Data do Caixa Previsto]]))</f>
        <v>1</v>
      </c>
      <c r="J37" s="7">
        <f>IF(TbRegistroEntradas[[#This Row],[Data do Caixa Realizado]]="",0,YEAR(TbRegistroEntradas[[#This Row],[Data do Caixa Realizado]]))</f>
        <v>2025</v>
      </c>
      <c r="K37">
        <f>IF(TbRegistroEntradas[[#This Row],[Data da Competência]]="",0,MONTH(TbRegistroEntradas[[#This Row],[Data da Competência]]))</f>
        <v>11</v>
      </c>
      <c r="L37">
        <f>IF(TbRegistroEntradas[[#This Row],[Data da Competência]]="",0,YEAR(TbRegistroEntradas[[#This Row],[Data da Competência]]))</f>
        <v>2024</v>
      </c>
      <c r="M37">
        <f>IF(TbRegistroEntradas[[#This Row],[Data do Caixa Previsto]]="",0,MONTH(TbRegistroEntradas[[#This Row],[Data do Caixa Previsto]]))</f>
        <v>1</v>
      </c>
      <c r="N37">
        <f>IF(TbRegistroEntradas[[#This Row],[Data do Caixa Previsto]]="",0,YEAR(TbRegistroEntradas[[#This Row],[Data do Caixa Previsto]]))</f>
        <v>2025</v>
      </c>
      <c r="O37" t="str">
        <f ca="1">IF(AND(TbRegistroEntradas[[#This Row],[Data do Caixa Previsto]]&lt;TODAY(),TbRegistroEntradas[[#This Row],[Data do Caixa Realizado]]=""),"Vencida","Não Vencida")</f>
        <v>Não Vencida</v>
      </c>
      <c r="P37" t="str">
        <f>IF(TbRegistroEntradas[[#This Row],[Data da Competência]]=TbRegistroEntradas[[#This Row],[Data do Caixa Previsto]],"Vista","Prazo")</f>
        <v>Prazo</v>
      </c>
      <c r="Q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8" spans="2:17" x14ac:dyDescent="0.25">
      <c r="B38" s="30">
        <v>45708</v>
      </c>
      <c r="C38" s="31">
        <v>45615</v>
      </c>
      <c r="D38" s="31">
        <v>45647</v>
      </c>
      <c r="E38" s="7" t="s">
        <v>21</v>
      </c>
      <c r="F38" s="7" t="s">
        <v>32</v>
      </c>
      <c r="G38" s="7" t="s">
        <v>90</v>
      </c>
      <c r="H38" s="32">
        <v>4831</v>
      </c>
      <c r="I38" s="7">
        <f>IF(TbRegistroEntradas[[#This Row],[Data do Caixa Realizado]]="",0,MONTH(TbRegistroEntradas[[#This Row],[Data do Caixa Previsto]]))</f>
        <v>12</v>
      </c>
      <c r="J38" s="7">
        <f>IF(TbRegistroEntradas[[#This Row],[Data do Caixa Realizado]]="",0,YEAR(TbRegistroEntradas[[#This Row],[Data do Caixa Realizado]]))</f>
        <v>2025</v>
      </c>
      <c r="K38">
        <f>IF(TbRegistroEntradas[[#This Row],[Data da Competência]]="",0,MONTH(TbRegistroEntradas[[#This Row],[Data da Competência]]))</f>
        <v>11</v>
      </c>
      <c r="L38">
        <f>IF(TbRegistroEntradas[[#This Row],[Data da Competência]]="",0,YEAR(TbRegistroEntradas[[#This Row],[Data da Competência]]))</f>
        <v>2024</v>
      </c>
      <c r="M38">
        <f>IF(TbRegistroEntradas[[#This Row],[Data do Caixa Previsto]]="",0,MONTH(TbRegistroEntradas[[#This Row],[Data do Caixa Previsto]]))</f>
        <v>12</v>
      </c>
      <c r="N38">
        <f>IF(TbRegistroEntradas[[#This Row],[Data do Caixa Previsto]]="",0,YEAR(TbRegistroEntradas[[#This Row],[Data do Caixa Previsto]]))</f>
        <v>2024</v>
      </c>
      <c r="O38" t="str">
        <f ca="1">IF(AND(TbRegistroEntradas[[#This Row],[Data do Caixa Previsto]]&lt;TODAY(),TbRegistroEntradas[[#This Row],[Data do Caixa Realizado]]=""),"Vencida","Não Vencida")</f>
        <v>Não Vencida</v>
      </c>
      <c r="P38" t="str">
        <f>IF(TbRegistroEntradas[[#This Row],[Data da Competência]]=TbRegistroEntradas[[#This Row],[Data do Caixa Previsto]],"Vista","Prazo")</f>
        <v>Prazo</v>
      </c>
      <c r="Q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61</v>
      </c>
    </row>
    <row r="39" spans="2:17" x14ac:dyDescent="0.25">
      <c r="B39" s="30">
        <v>45745</v>
      </c>
      <c r="C39" s="31">
        <v>45616</v>
      </c>
      <c r="D39" s="31">
        <v>45662</v>
      </c>
      <c r="E39" s="7" t="s">
        <v>21</v>
      </c>
      <c r="F39" s="7" t="s">
        <v>31</v>
      </c>
      <c r="G39" s="7" t="s">
        <v>91</v>
      </c>
      <c r="H39" s="32">
        <v>2072</v>
      </c>
      <c r="I39" s="7">
        <f>IF(TbRegistroEntradas[[#This Row],[Data do Caixa Realizado]]="",0,MONTH(TbRegistroEntradas[[#This Row],[Data do Caixa Previsto]]))</f>
        <v>1</v>
      </c>
      <c r="J39" s="7">
        <f>IF(TbRegistroEntradas[[#This Row],[Data do Caixa Realizado]]="",0,YEAR(TbRegistroEntradas[[#This Row],[Data do Caixa Realizado]]))</f>
        <v>2025</v>
      </c>
      <c r="K39">
        <f>IF(TbRegistroEntradas[[#This Row],[Data da Competência]]="",0,MONTH(TbRegistroEntradas[[#This Row],[Data da Competência]]))</f>
        <v>11</v>
      </c>
      <c r="L39">
        <f>IF(TbRegistroEntradas[[#This Row],[Data da Competência]]="",0,YEAR(TbRegistroEntradas[[#This Row],[Data da Competência]]))</f>
        <v>2024</v>
      </c>
      <c r="M39">
        <f>IF(TbRegistroEntradas[[#This Row],[Data do Caixa Previsto]]="",0,MONTH(TbRegistroEntradas[[#This Row],[Data do Caixa Previsto]]))</f>
        <v>1</v>
      </c>
      <c r="N39">
        <f>IF(TbRegistroEntradas[[#This Row],[Data do Caixa Previsto]]="",0,YEAR(TbRegistroEntradas[[#This Row],[Data do Caixa Previsto]]))</f>
        <v>2025</v>
      </c>
      <c r="O39" t="str">
        <f ca="1">IF(AND(TbRegistroEntradas[[#This Row],[Data do Caixa Previsto]]&lt;TODAY(),TbRegistroEntradas[[#This Row],[Data do Caixa Realizado]]=""),"Vencida","Não Vencida")</f>
        <v>Não Vencida</v>
      </c>
      <c r="P39" t="str">
        <f>IF(TbRegistroEntradas[[#This Row],[Data da Competência]]=TbRegistroEntradas[[#This Row],[Data do Caixa Previsto]],"Vista","Prazo")</f>
        <v>Prazo</v>
      </c>
      <c r="Q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83</v>
      </c>
    </row>
    <row r="40" spans="2:17" x14ac:dyDescent="0.25">
      <c r="B40" s="30">
        <v>45679</v>
      </c>
      <c r="C40" s="31">
        <v>45620</v>
      </c>
      <c r="D40" s="31">
        <v>45679</v>
      </c>
      <c r="E40" s="7" t="s">
        <v>21</v>
      </c>
      <c r="F40" s="7" t="s">
        <v>29</v>
      </c>
      <c r="G40" s="7" t="s">
        <v>92</v>
      </c>
      <c r="H40" s="32">
        <v>3992</v>
      </c>
      <c r="I40" s="7">
        <f>IF(TbRegistroEntradas[[#This Row],[Data do Caixa Realizado]]="",0,MONTH(TbRegistroEntradas[[#This Row],[Data do Caixa Previsto]]))</f>
        <v>1</v>
      </c>
      <c r="J40" s="7">
        <f>IF(TbRegistroEntradas[[#This Row],[Data do Caixa Realizado]]="",0,YEAR(TbRegistroEntradas[[#This Row],[Data do Caixa Realizado]]))</f>
        <v>2025</v>
      </c>
      <c r="K40">
        <f>IF(TbRegistroEntradas[[#This Row],[Data da Competência]]="",0,MONTH(TbRegistroEntradas[[#This Row],[Data da Competência]]))</f>
        <v>11</v>
      </c>
      <c r="L40">
        <f>IF(TbRegistroEntradas[[#This Row],[Data da Competência]]="",0,YEAR(TbRegistroEntradas[[#This Row],[Data da Competência]]))</f>
        <v>2024</v>
      </c>
      <c r="M40">
        <f>IF(TbRegistroEntradas[[#This Row],[Data do Caixa Previsto]]="",0,MONTH(TbRegistroEntradas[[#This Row],[Data do Caixa Previsto]]))</f>
        <v>1</v>
      </c>
      <c r="N40">
        <f>IF(TbRegistroEntradas[[#This Row],[Data do Caixa Previsto]]="",0,YEAR(TbRegistroEntradas[[#This Row],[Data do Caixa Previsto]]))</f>
        <v>2025</v>
      </c>
      <c r="O40" t="str">
        <f ca="1">IF(AND(TbRegistroEntradas[[#This Row],[Data do Caixa Previsto]]&lt;TODAY(),TbRegistroEntradas[[#This Row],[Data do Caixa Realizado]]=""),"Vencida","Não Vencida")</f>
        <v>Não Vencida</v>
      </c>
      <c r="P40" t="str">
        <f>IF(TbRegistroEntradas[[#This Row],[Data da Competência]]=TbRegistroEntradas[[#This Row],[Data do Caixa Previsto]],"Vista","Prazo")</f>
        <v>Prazo</v>
      </c>
      <c r="Q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1" spans="2:17" x14ac:dyDescent="0.25">
      <c r="B41" s="30"/>
      <c r="C41" s="31">
        <v>45625</v>
      </c>
      <c r="D41" s="31">
        <v>45683</v>
      </c>
      <c r="E41" s="7" t="s">
        <v>21</v>
      </c>
      <c r="F41" s="7" t="s">
        <v>28</v>
      </c>
      <c r="G41" s="7" t="s">
        <v>93</v>
      </c>
      <c r="H41" s="32">
        <v>1284</v>
      </c>
      <c r="I41" s="7">
        <f>IF(TbRegistroEntradas[[#This Row],[Data do Caixa Realizado]]="",0,MONTH(TbRegistroEntradas[[#This Row],[Data do Caixa Previsto]]))</f>
        <v>0</v>
      </c>
      <c r="J41" s="7">
        <f>IF(TbRegistroEntradas[[#This Row],[Data do Caixa Realizado]]="",0,YEAR(TbRegistroEntradas[[#This Row],[Data do Caixa Realizado]]))</f>
        <v>0</v>
      </c>
      <c r="K41">
        <f>IF(TbRegistroEntradas[[#This Row],[Data da Competência]]="",0,MONTH(TbRegistroEntradas[[#This Row],[Data da Competência]]))</f>
        <v>11</v>
      </c>
      <c r="L41">
        <f>IF(TbRegistroEntradas[[#This Row],[Data da Competência]]="",0,YEAR(TbRegistroEntradas[[#This Row],[Data da Competência]]))</f>
        <v>2024</v>
      </c>
      <c r="M41">
        <f>IF(TbRegistroEntradas[[#This Row],[Data do Caixa Previsto]]="",0,MONTH(TbRegistroEntradas[[#This Row],[Data do Caixa Previsto]]))</f>
        <v>1</v>
      </c>
      <c r="N41">
        <f>IF(TbRegistroEntradas[[#This Row],[Data do Caixa Previsto]]="",0,YEAR(TbRegistroEntradas[[#This Row],[Data do Caixa Previsto]]))</f>
        <v>2025</v>
      </c>
      <c r="O41" t="str">
        <f ca="1">IF(AND(TbRegistroEntradas[[#This Row],[Data do Caixa Previsto]]&lt;TODAY(),TbRegistroEntradas[[#This Row],[Data do Caixa Realizado]]=""),"Vencida","Não Vencida")</f>
        <v>Vencida</v>
      </c>
      <c r="P41" t="str">
        <f>IF(TbRegistroEntradas[[#This Row],[Data da Competência]]=TbRegistroEntradas[[#This Row],[Data do Caixa Previsto]],"Vista","Prazo")</f>
        <v>Prazo</v>
      </c>
      <c r="Q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526</v>
      </c>
    </row>
    <row r="42" spans="2:17" x14ac:dyDescent="0.25">
      <c r="B42" s="30">
        <v>45678</v>
      </c>
      <c r="C42" s="31">
        <v>45630</v>
      </c>
      <c r="D42" s="31">
        <v>45678</v>
      </c>
      <c r="E42" s="7" t="s">
        <v>21</v>
      </c>
      <c r="F42" s="7" t="s">
        <v>29</v>
      </c>
      <c r="G42" s="7" t="s">
        <v>94</v>
      </c>
      <c r="H42" s="32">
        <v>4073</v>
      </c>
      <c r="I42" s="7">
        <f>IF(TbRegistroEntradas[[#This Row],[Data do Caixa Realizado]]="",0,MONTH(TbRegistroEntradas[[#This Row],[Data do Caixa Previsto]]))</f>
        <v>1</v>
      </c>
      <c r="J42" s="7">
        <f>IF(TbRegistroEntradas[[#This Row],[Data do Caixa Realizado]]="",0,YEAR(TbRegistroEntradas[[#This Row],[Data do Caixa Realizado]]))</f>
        <v>2025</v>
      </c>
      <c r="K42">
        <f>IF(TbRegistroEntradas[[#This Row],[Data da Competência]]="",0,MONTH(TbRegistroEntradas[[#This Row],[Data da Competência]]))</f>
        <v>12</v>
      </c>
      <c r="L42">
        <f>IF(TbRegistroEntradas[[#This Row],[Data da Competência]]="",0,YEAR(TbRegistroEntradas[[#This Row],[Data da Competência]]))</f>
        <v>2024</v>
      </c>
      <c r="M42">
        <f>IF(TbRegistroEntradas[[#This Row],[Data do Caixa Previsto]]="",0,MONTH(TbRegistroEntradas[[#This Row],[Data do Caixa Previsto]]))</f>
        <v>1</v>
      </c>
      <c r="N42">
        <f>IF(TbRegistroEntradas[[#This Row],[Data do Caixa Previsto]]="",0,YEAR(TbRegistroEntradas[[#This Row],[Data do Caixa Previsto]]))</f>
        <v>2025</v>
      </c>
      <c r="O42" t="str">
        <f ca="1">IF(AND(TbRegistroEntradas[[#This Row],[Data do Caixa Previsto]]&lt;TODAY(),TbRegistroEntradas[[#This Row],[Data do Caixa Realizado]]=""),"Vencida","Não Vencida")</f>
        <v>Não Vencida</v>
      </c>
      <c r="P42" t="str">
        <f>IF(TbRegistroEntradas[[#This Row],[Data da Competência]]=TbRegistroEntradas[[#This Row],[Data do Caixa Previsto]],"Vista","Prazo")</f>
        <v>Prazo</v>
      </c>
      <c r="Q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3" spans="2:17" x14ac:dyDescent="0.25">
      <c r="B43" s="30">
        <v>45641</v>
      </c>
      <c r="C43" s="31">
        <v>45630</v>
      </c>
      <c r="D43" s="31">
        <v>45641</v>
      </c>
      <c r="E43" s="7" t="s">
        <v>21</v>
      </c>
      <c r="F43" s="7" t="s">
        <v>28</v>
      </c>
      <c r="G43" s="7" t="s">
        <v>95</v>
      </c>
      <c r="H43" s="32">
        <v>3008</v>
      </c>
      <c r="I43" s="7">
        <f>IF(TbRegistroEntradas[[#This Row],[Data do Caixa Realizado]]="",0,MONTH(TbRegistroEntradas[[#This Row],[Data do Caixa Previsto]]))</f>
        <v>12</v>
      </c>
      <c r="J43" s="7">
        <f>IF(TbRegistroEntradas[[#This Row],[Data do Caixa Realizado]]="",0,YEAR(TbRegistroEntradas[[#This Row],[Data do Caixa Realizado]]))</f>
        <v>2024</v>
      </c>
      <c r="K43">
        <f>IF(TbRegistroEntradas[[#This Row],[Data da Competência]]="",0,MONTH(TbRegistroEntradas[[#This Row],[Data da Competência]]))</f>
        <v>12</v>
      </c>
      <c r="L43">
        <f>IF(TbRegistroEntradas[[#This Row],[Data da Competência]]="",0,YEAR(TbRegistroEntradas[[#This Row],[Data da Competência]]))</f>
        <v>2024</v>
      </c>
      <c r="M43">
        <f>IF(TbRegistroEntradas[[#This Row],[Data do Caixa Previsto]]="",0,MONTH(TbRegistroEntradas[[#This Row],[Data do Caixa Previsto]]))</f>
        <v>12</v>
      </c>
      <c r="N43">
        <f>IF(TbRegistroEntradas[[#This Row],[Data do Caixa Previsto]]="",0,YEAR(TbRegistroEntradas[[#This Row],[Data do Caixa Previsto]]))</f>
        <v>2024</v>
      </c>
      <c r="O43" t="str">
        <f ca="1">IF(AND(TbRegistroEntradas[[#This Row],[Data do Caixa Previsto]]&lt;TODAY(),TbRegistroEntradas[[#This Row],[Data do Caixa Realizado]]=""),"Vencida","Não Vencida")</f>
        <v>Não Vencida</v>
      </c>
      <c r="P43" t="str">
        <f>IF(TbRegistroEntradas[[#This Row],[Data da Competência]]=TbRegistroEntradas[[#This Row],[Data do Caixa Previsto]],"Vista","Prazo")</f>
        <v>Prazo</v>
      </c>
      <c r="Q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4" spans="2:17" x14ac:dyDescent="0.25">
      <c r="B44" s="30">
        <v>45688</v>
      </c>
      <c r="C44" s="31">
        <v>45637</v>
      </c>
      <c r="D44" s="31">
        <v>45688</v>
      </c>
      <c r="E44" s="7" t="s">
        <v>21</v>
      </c>
      <c r="F44" s="7" t="s">
        <v>28</v>
      </c>
      <c r="G44" s="7" t="s">
        <v>96</v>
      </c>
      <c r="H44" s="32">
        <v>1267</v>
      </c>
      <c r="I44" s="7">
        <f>IF(TbRegistroEntradas[[#This Row],[Data do Caixa Realizado]]="",0,MONTH(TbRegistroEntradas[[#This Row],[Data do Caixa Previsto]]))</f>
        <v>1</v>
      </c>
      <c r="J44" s="7">
        <f>IF(TbRegistroEntradas[[#This Row],[Data do Caixa Realizado]]="",0,YEAR(TbRegistroEntradas[[#This Row],[Data do Caixa Realizado]]))</f>
        <v>2025</v>
      </c>
      <c r="K44">
        <f>IF(TbRegistroEntradas[[#This Row],[Data da Competência]]="",0,MONTH(TbRegistroEntradas[[#This Row],[Data da Competência]]))</f>
        <v>12</v>
      </c>
      <c r="L44">
        <f>IF(TbRegistroEntradas[[#This Row],[Data da Competência]]="",0,YEAR(TbRegistroEntradas[[#This Row],[Data da Competência]]))</f>
        <v>2024</v>
      </c>
      <c r="M44">
        <f>IF(TbRegistroEntradas[[#This Row],[Data do Caixa Previsto]]="",0,MONTH(TbRegistroEntradas[[#This Row],[Data do Caixa Previsto]]))</f>
        <v>1</v>
      </c>
      <c r="N44">
        <f>IF(TbRegistroEntradas[[#This Row],[Data do Caixa Previsto]]="",0,YEAR(TbRegistroEntradas[[#This Row],[Data do Caixa Previsto]]))</f>
        <v>2025</v>
      </c>
      <c r="O44" t="str">
        <f ca="1">IF(AND(TbRegistroEntradas[[#This Row],[Data do Caixa Previsto]]&lt;TODAY(),TbRegistroEntradas[[#This Row],[Data do Caixa Realizado]]=""),"Vencida","Não Vencida")</f>
        <v>Não Vencida</v>
      </c>
      <c r="P44" t="str">
        <f>IF(TbRegistroEntradas[[#This Row],[Data da Competência]]=TbRegistroEntradas[[#This Row],[Data do Caixa Previsto]],"Vista","Prazo")</f>
        <v>Prazo</v>
      </c>
      <c r="Q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5" spans="2:17" x14ac:dyDescent="0.25">
      <c r="B45" s="30">
        <v>45660</v>
      </c>
      <c r="C45" s="31">
        <v>45639</v>
      </c>
      <c r="D45" s="31">
        <v>45660</v>
      </c>
      <c r="E45" s="7" t="s">
        <v>21</v>
      </c>
      <c r="F45" s="7" t="s">
        <v>28</v>
      </c>
      <c r="G45" s="7" t="s">
        <v>97</v>
      </c>
      <c r="H45" s="32">
        <v>284</v>
      </c>
      <c r="I45" s="7">
        <f>IF(TbRegistroEntradas[[#This Row],[Data do Caixa Realizado]]="",0,MONTH(TbRegistroEntradas[[#This Row],[Data do Caixa Previsto]]))</f>
        <v>1</v>
      </c>
      <c r="J45" s="7">
        <f>IF(TbRegistroEntradas[[#This Row],[Data do Caixa Realizado]]="",0,YEAR(TbRegistroEntradas[[#This Row],[Data do Caixa Realizado]]))</f>
        <v>2025</v>
      </c>
      <c r="K45">
        <f>IF(TbRegistroEntradas[[#This Row],[Data da Competência]]="",0,MONTH(TbRegistroEntradas[[#This Row],[Data da Competência]]))</f>
        <v>12</v>
      </c>
      <c r="L45">
        <f>IF(TbRegistroEntradas[[#This Row],[Data da Competência]]="",0,YEAR(TbRegistroEntradas[[#This Row],[Data da Competência]]))</f>
        <v>2024</v>
      </c>
      <c r="M45">
        <f>IF(TbRegistroEntradas[[#This Row],[Data do Caixa Previsto]]="",0,MONTH(TbRegistroEntradas[[#This Row],[Data do Caixa Previsto]]))</f>
        <v>1</v>
      </c>
      <c r="N45">
        <f>IF(TbRegistroEntradas[[#This Row],[Data do Caixa Previsto]]="",0,YEAR(TbRegistroEntradas[[#This Row],[Data do Caixa Previsto]]))</f>
        <v>2025</v>
      </c>
      <c r="O45" t="str">
        <f ca="1">IF(AND(TbRegistroEntradas[[#This Row],[Data do Caixa Previsto]]&lt;TODAY(),TbRegistroEntradas[[#This Row],[Data do Caixa Realizado]]=""),"Vencida","Não Vencida")</f>
        <v>Não Vencida</v>
      </c>
      <c r="P45" t="str">
        <f>IF(TbRegistroEntradas[[#This Row],[Data da Competência]]=TbRegistroEntradas[[#This Row],[Data do Caixa Previsto]],"Vista","Prazo")</f>
        <v>Prazo</v>
      </c>
      <c r="Q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6" spans="2:17" x14ac:dyDescent="0.25">
      <c r="B46" s="30">
        <v>45643</v>
      </c>
      <c r="C46" s="31">
        <v>45640</v>
      </c>
      <c r="D46" s="31">
        <v>45643</v>
      </c>
      <c r="E46" s="7" t="s">
        <v>21</v>
      </c>
      <c r="F46" s="7" t="s">
        <v>31</v>
      </c>
      <c r="G46" s="7" t="s">
        <v>98</v>
      </c>
      <c r="H46" s="32">
        <v>2046</v>
      </c>
      <c r="I46" s="7">
        <f>IF(TbRegistroEntradas[[#This Row],[Data do Caixa Realizado]]="",0,MONTH(TbRegistroEntradas[[#This Row],[Data do Caixa Previsto]]))</f>
        <v>12</v>
      </c>
      <c r="J46" s="7">
        <f>IF(TbRegistroEntradas[[#This Row],[Data do Caixa Realizado]]="",0,YEAR(TbRegistroEntradas[[#This Row],[Data do Caixa Realizado]]))</f>
        <v>2024</v>
      </c>
      <c r="K46">
        <f>IF(TbRegistroEntradas[[#This Row],[Data da Competência]]="",0,MONTH(TbRegistroEntradas[[#This Row],[Data da Competência]]))</f>
        <v>12</v>
      </c>
      <c r="L46">
        <f>IF(TbRegistroEntradas[[#This Row],[Data da Competência]]="",0,YEAR(TbRegistroEntradas[[#This Row],[Data da Competência]]))</f>
        <v>2024</v>
      </c>
      <c r="M46">
        <f>IF(TbRegistroEntradas[[#This Row],[Data do Caixa Previsto]]="",0,MONTH(TbRegistroEntradas[[#This Row],[Data do Caixa Previsto]]))</f>
        <v>12</v>
      </c>
      <c r="N46">
        <f>IF(TbRegistroEntradas[[#This Row],[Data do Caixa Previsto]]="",0,YEAR(TbRegistroEntradas[[#This Row],[Data do Caixa Previsto]]))</f>
        <v>2024</v>
      </c>
      <c r="O46" t="str">
        <f ca="1">IF(AND(TbRegistroEntradas[[#This Row],[Data do Caixa Previsto]]&lt;TODAY(),TbRegistroEntradas[[#This Row],[Data do Caixa Realizado]]=""),"Vencida","Não Vencida")</f>
        <v>Não Vencida</v>
      </c>
      <c r="P46" t="str">
        <f>IF(TbRegistroEntradas[[#This Row],[Data da Competência]]=TbRegistroEntradas[[#This Row],[Data do Caixa Previsto]],"Vista","Prazo")</f>
        <v>Prazo</v>
      </c>
      <c r="Q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7" spans="2:17" x14ac:dyDescent="0.25">
      <c r="B47" s="30">
        <v>45692</v>
      </c>
      <c r="C47" s="31">
        <v>45642</v>
      </c>
      <c r="D47" s="31">
        <v>45679</v>
      </c>
      <c r="E47" s="7" t="s">
        <v>21</v>
      </c>
      <c r="F47" s="7" t="s">
        <v>29</v>
      </c>
      <c r="G47" s="7" t="s">
        <v>99</v>
      </c>
      <c r="H47" s="32">
        <v>3880</v>
      </c>
      <c r="I47" s="7">
        <f>IF(TbRegistroEntradas[[#This Row],[Data do Caixa Realizado]]="",0,MONTH(TbRegistroEntradas[[#This Row],[Data do Caixa Previsto]]))</f>
        <v>1</v>
      </c>
      <c r="J47" s="7">
        <f>IF(TbRegistroEntradas[[#This Row],[Data do Caixa Realizado]]="",0,YEAR(TbRegistroEntradas[[#This Row],[Data do Caixa Realizado]]))</f>
        <v>2025</v>
      </c>
      <c r="K47">
        <f>IF(TbRegistroEntradas[[#This Row],[Data da Competência]]="",0,MONTH(TbRegistroEntradas[[#This Row],[Data da Competência]]))</f>
        <v>12</v>
      </c>
      <c r="L47">
        <f>IF(TbRegistroEntradas[[#This Row],[Data da Competência]]="",0,YEAR(TbRegistroEntradas[[#This Row],[Data da Competência]]))</f>
        <v>2024</v>
      </c>
      <c r="M47">
        <f>IF(TbRegistroEntradas[[#This Row],[Data do Caixa Previsto]]="",0,MONTH(TbRegistroEntradas[[#This Row],[Data do Caixa Previsto]]))</f>
        <v>1</v>
      </c>
      <c r="N47">
        <f>IF(TbRegistroEntradas[[#This Row],[Data do Caixa Previsto]]="",0,YEAR(TbRegistroEntradas[[#This Row],[Data do Caixa Previsto]]))</f>
        <v>2025</v>
      </c>
      <c r="O47" t="str">
        <f ca="1">IF(AND(TbRegistroEntradas[[#This Row],[Data do Caixa Previsto]]&lt;TODAY(),TbRegistroEntradas[[#This Row],[Data do Caixa Realizado]]=""),"Vencida","Não Vencida")</f>
        <v>Não Vencida</v>
      </c>
      <c r="P47" t="str">
        <f>IF(TbRegistroEntradas[[#This Row],[Data da Competência]]=TbRegistroEntradas[[#This Row],[Data do Caixa Previsto]],"Vista","Prazo")</f>
        <v>Prazo</v>
      </c>
      <c r="Q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13</v>
      </c>
    </row>
    <row r="48" spans="2:17" x14ac:dyDescent="0.25">
      <c r="B48" s="30">
        <v>45680</v>
      </c>
      <c r="C48" s="31">
        <v>45643</v>
      </c>
      <c r="D48" s="31">
        <v>45680</v>
      </c>
      <c r="E48" s="7" t="s">
        <v>21</v>
      </c>
      <c r="F48" s="7" t="s">
        <v>29</v>
      </c>
      <c r="G48" s="7" t="s">
        <v>100</v>
      </c>
      <c r="H48" s="32">
        <v>3149</v>
      </c>
      <c r="I48" s="7">
        <f>IF(TbRegistroEntradas[[#This Row],[Data do Caixa Realizado]]="",0,MONTH(TbRegistroEntradas[[#This Row],[Data do Caixa Previsto]]))</f>
        <v>1</v>
      </c>
      <c r="J48" s="7">
        <f>IF(TbRegistroEntradas[[#This Row],[Data do Caixa Realizado]]="",0,YEAR(TbRegistroEntradas[[#This Row],[Data do Caixa Realizado]]))</f>
        <v>2025</v>
      </c>
      <c r="K48">
        <f>IF(TbRegistroEntradas[[#This Row],[Data da Competência]]="",0,MONTH(TbRegistroEntradas[[#This Row],[Data da Competência]]))</f>
        <v>12</v>
      </c>
      <c r="L48">
        <f>IF(TbRegistroEntradas[[#This Row],[Data da Competência]]="",0,YEAR(TbRegistroEntradas[[#This Row],[Data da Competência]]))</f>
        <v>2024</v>
      </c>
      <c r="M48">
        <f>IF(TbRegistroEntradas[[#This Row],[Data do Caixa Previsto]]="",0,MONTH(TbRegistroEntradas[[#This Row],[Data do Caixa Previsto]]))</f>
        <v>1</v>
      </c>
      <c r="N48">
        <f>IF(TbRegistroEntradas[[#This Row],[Data do Caixa Previsto]]="",0,YEAR(TbRegistroEntradas[[#This Row],[Data do Caixa Previsto]]))</f>
        <v>2025</v>
      </c>
      <c r="O48" t="str">
        <f ca="1">IF(AND(TbRegistroEntradas[[#This Row],[Data do Caixa Previsto]]&lt;TODAY(),TbRegistroEntradas[[#This Row],[Data do Caixa Realizado]]=""),"Vencida","Não Vencida")</f>
        <v>Não Vencida</v>
      </c>
      <c r="P48" t="str">
        <f>IF(TbRegistroEntradas[[#This Row],[Data da Competência]]=TbRegistroEntradas[[#This Row],[Data do Caixa Previsto]],"Vista","Prazo")</f>
        <v>Prazo</v>
      </c>
      <c r="Q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9" spans="2:17" x14ac:dyDescent="0.25">
      <c r="B49" s="30">
        <v>45682</v>
      </c>
      <c r="C49" s="31">
        <v>45645</v>
      </c>
      <c r="D49" s="31">
        <v>45682</v>
      </c>
      <c r="E49" s="7" t="s">
        <v>21</v>
      </c>
      <c r="F49" s="7" t="s">
        <v>31</v>
      </c>
      <c r="G49" s="7" t="s">
        <v>101</v>
      </c>
      <c r="H49" s="32">
        <v>668</v>
      </c>
      <c r="I49" s="7">
        <f>IF(TbRegistroEntradas[[#This Row],[Data do Caixa Realizado]]="",0,MONTH(TbRegistroEntradas[[#This Row],[Data do Caixa Previsto]]))</f>
        <v>1</v>
      </c>
      <c r="J49" s="7">
        <f>IF(TbRegistroEntradas[[#This Row],[Data do Caixa Realizado]]="",0,YEAR(TbRegistroEntradas[[#This Row],[Data do Caixa Realizado]]))</f>
        <v>2025</v>
      </c>
      <c r="K49">
        <f>IF(TbRegistroEntradas[[#This Row],[Data da Competência]]="",0,MONTH(TbRegistroEntradas[[#This Row],[Data da Competência]]))</f>
        <v>12</v>
      </c>
      <c r="L49">
        <f>IF(TbRegistroEntradas[[#This Row],[Data da Competência]]="",0,YEAR(TbRegistroEntradas[[#This Row],[Data da Competência]]))</f>
        <v>2024</v>
      </c>
      <c r="M49">
        <f>IF(TbRegistroEntradas[[#This Row],[Data do Caixa Previsto]]="",0,MONTH(TbRegistroEntradas[[#This Row],[Data do Caixa Previsto]]))</f>
        <v>1</v>
      </c>
      <c r="N49">
        <f>IF(TbRegistroEntradas[[#This Row],[Data do Caixa Previsto]]="",0,YEAR(TbRegistroEntradas[[#This Row],[Data do Caixa Previsto]]))</f>
        <v>2025</v>
      </c>
      <c r="O49" t="str">
        <f ca="1">IF(AND(TbRegistroEntradas[[#This Row],[Data do Caixa Previsto]]&lt;TODAY(),TbRegistroEntradas[[#This Row],[Data do Caixa Realizado]]=""),"Vencida","Não Vencida")</f>
        <v>Não Vencida</v>
      </c>
      <c r="P49" t="str">
        <f>IF(TbRegistroEntradas[[#This Row],[Data da Competência]]=TbRegistroEntradas[[#This Row],[Data do Caixa Previsto]],"Vista","Prazo")</f>
        <v>Prazo</v>
      </c>
      <c r="Q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0" spans="2:17" x14ac:dyDescent="0.25">
      <c r="B50" s="30">
        <v>45674</v>
      </c>
      <c r="C50" s="31">
        <v>45646</v>
      </c>
      <c r="D50" s="31">
        <v>45674</v>
      </c>
      <c r="E50" s="7" t="s">
        <v>21</v>
      </c>
      <c r="F50" s="7" t="s">
        <v>32</v>
      </c>
      <c r="G50" s="7" t="s">
        <v>102</v>
      </c>
      <c r="H50" s="32">
        <v>3721</v>
      </c>
      <c r="I50" s="7">
        <f>IF(TbRegistroEntradas[[#This Row],[Data do Caixa Realizado]]="",0,MONTH(TbRegistroEntradas[[#This Row],[Data do Caixa Previsto]]))</f>
        <v>1</v>
      </c>
      <c r="J50" s="7">
        <f>IF(TbRegistroEntradas[[#This Row],[Data do Caixa Realizado]]="",0,YEAR(TbRegistroEntradas[[#This Row],[Data do Caixa Realizado]]))</f>
        <v>2025</v>
      </c>
      <c r="K50">
        <f>IF(TbRegistroEntradas[[#This Row],[Data da Competência]]="",0,MONTH(TbRegistroEntradas[[#This Row],[Data da Competência]]))</f>
        <v>12</v>
      </c>
      <c r="L50">
        <f>IF(TbRegistroEntradas[[#This Row],[Data da Competência]]="",0,YEAR(TbRegistroEntradas[[#This Row],[Data da Competência]]))</f>
        <v>2024</v>
      </c>
      <c r="M50">
        <f>IF(TbRegistroEntradas[[#This Row],[Data do Caixa Previsto]]="",0,MONTH(TbRegistroEntradas[[#This Row],[Data do Caixa Previsto]]))</f>
        <v>1</v>
      </c>
      <c r="N50">
        <f>IF(TbRegistroEntradas[[#This Row],[Data do Caixa Previsto]]="",0,YEAR(TbRegistroEntradas[[#This Row],[Data do Caixa Previsto]]))</f>
        <v>2025</v>
      </c>
      <c r="O50" t="str">
        <f ca="1">IF(AND(TbRegistroEntradas[[#This Row],[Data do Caixa Previsto]]&lt;TODAY(),TbRegistroEntradas[[#This Row],[Data do Caixa Realizado]]=""),"Vencida","Não Vencida")</f>
        <v>Não Vencida</v>
      </c>
      <c r="P50" t="str">
        <f>IF(TbRegistroEntradas[[#This Row],[Data da Competência]]=TbRegistroEntradas[[#This Row],[Data do Caixa Previsto]],"Vista","Prazo")</f>
        <v>Prazo</v>
      </c>
      <c r="Q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1" spans="2:17" x14ac:dyDescent="0.25">
      <c r="B51" s="30">
        <v>45779</v>
      </c>
      <c r="C51" s="31">
        <v>45648</v>
      </c>
      <c r="D51" s="31">
        <v>45690</v>
      </c>
      <c r="E51" s="7" t="s">
        <v>21</v>
      </c>
      <c r="F51" s="7" t="s">
        <v>29</v>
      </c>
      <c r="G51" s="7" t="s">
        <v>103</v>
      </c>
      <c r="H51" s="32">
        <v>3114</v>
      </c>
      <c r="I51" s="7">
        <f>IF(TbRegistroEntradas[[#This Row],[Data do Caixa Realizado]]="",0,MONTH(TbRegistroEntradas[[#This Row],[Data do Caixa Previsto]]))</f>
        <v>2</v>
      </c>
      <c r="J51" s="7">
        <f>IF(TbRegistroEntradas[[#This Row],[Data do Caixa Realizado]]="",0,YEAR(TbRegistroEntradas[[#This Row],[Data do Caixa Realizado]]))</f>
        <v>2025</v>
      </c>
      <c r="K51">
        <f>IF(TbRegistroEntradas[[#This Row],[Data da Competência]]="",0,MONTH(TbRegistroEntradas[[#This Row],[Data da Competência]]))</f>
        <v>12</v>
      </c>
      <c r="L51">
        <f>IF(TbRegistroEntradas[[#This Row],[Data da Competência]]="",0,YEAR(TbRegistroEntradas[[#This Row],[Data da Competência]]))</f>
        <v>2024</v>
      </c>
      <c r="M51">
        <f>IF(TbRegistroEntradas[[#This Row],[Data do Caixa Previsto]]="",0,MONTH(TbRegistroEntradas[[#This Row],[Data do Caixa Previsto]]))</f>
        <v>2</v>
      </c>
      <c r="N51">
        <f>IF(TbRegistroEntradas[[#This Row],[Data do Caixa Previsto]]="",0,YEAR(TbRegistroEntradas[[#This Row],[Data do Caixa Previsto]]))</f>
        <v>2025</v>
      </c>
      <c r="O51" t="str">
        <f ca="1">IF(AND(TbRegistroEntradas[[#This Row],[Data do Caixa Previsto]]&lt;TODAY(),TbRegistroEntradas[[#This Row],[Data do Caixa Realizado]]=""),"Vencida","Não Vencida")</f>
        <v>Não Vencida</v>
      </c>
      <c r="P51" t="str">
        <f>IF(TbRegistroEntradas[[#This Row],[Data da Competência]]=TbRegistroEntradas[[#This Row],[Data do Caixa Previsto]],"Vista","Prazo")</f>
        <v>Prazo</v>
      </c>
      <c r="Q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89</v>
      </c>
    </row>
    <row r="52" spans="2:17" x14ac:dyDescent="0.25">
      <c r="B52" s="30">
        <v>45728</v>
      </c>
      <c r="C52" s="31">
        <v>45652</v>
      </c>
      <c r="D52" s="31">
        <v>45707</v>
      </c>
      <c r="E52" s="7" t="s">
        <v>21</v>
      </c>
      <c r="F52" s="7" t="s">
        <v>31</v>
      </c>
      <c r="G52" s="7" t="s">
        <v>104</v>
      </c>
      <c r="H52" s="32">
        <v>1436</v>
      </c>
      <c r="I52" s="7">
        <f>IF(TbRegistroEntradas[[#This Row],[Data do Caixa Realizado]]="",0,MONTH(TbRegistroEntradas[[#This Row],[Data do Caixa Previsto]]))</f>
        <v>2</v>
      </c>
      <c r="J52" s="7">
        <f>IF(TbRegistroEntradas[[#This Row],[Data do Caixa Realizado]]="",0,YEAR(TbRegistroEntradas[[#This Row],[Data do Caixa Realizado]]))</f>
        <v>2025</v>
      </c>
      <c r="K52">
        <f>IF(TbRegistroEntradas[[#This Row],[Data da Competência]]="",0,MONTH(TbRegistroEntradas[[#This Row],[Data da Competência]]))</f>
        <v>12</v>
      </c>
      <c r="L52">
        <f>IF(TbRegistroEntradas[[#This Row],[Data da Competência]]="",0,YEAR(TbRegistroEntradas[[#This Row],[Data da Competência]]))</f>
        <v>2024</v>
      </c>
      <c r="M52">
        <f>IF(TbRegistroEntradas[[#This Row],[Data do Caixa Previsto]]="",0,MONTH(TbRegistroEntradas[[#This Row],[Data do Caixa Previsto]]))</f>
        <v>2</v>
      </c>
      <c r="N52">
        <f>IF(TbRegistroEntradas[[#This Row],[Data do Caixa Previsto]]="",0,YEAR(TbRegistroEntradas[[#This Row],[Data do Caixa Previsto]]))</f>
        <v>2025</v>
      </c>
      <c r="O52" t="str">
        <f ca="1">IF(AND(TbRegistroEntradas[[#This Row],[Data do Caixa Previsto]]&lt;TODAY(),TbRegistroEntradas[[#This Row],[Data do Caixa Realizado]]=""),"Vencida","Não Vencida")</f>
        <v>Não Vencida</v>
      </c>
      <c r="P52" t="str">
        <f>IF(TbRegistroEntradas[[#This Row],[Data da Competência]]=TbRegistroEntradas[[#This Row],[Data do Caixa Previsto]],"Vista","Prazo")</f>
        <v>Prazo</v>
      </c>
      <c r="Q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21</v>
      </c>
    </row>
    <row r="53" spans="2:17" x14ac:dyDescent="0.25">
      <c r="B53" s="30">
        <v>45658</v>
      </c>
      <c r="C53" s="31">
        <v>45656</v>
      </c>
      <c r="D53" s="31">
        <v>45658</v>
      </c>
      <c r="E53" s="7" t="s">
        <v>21</v>
      </c>
      <c r="F53" s="7" t="s">
        <v>31</v>
      </c>
      <c r="G53" s="7" t="s">
        <v>105</v>
      </c>
      <c r="H53" s="32">
        <v>3192</v>
      </c>
      <c r="I53" s="7">
        <f>IF(TbRegistroEntradas[[#This Row],[Data do Caixa Realizado]]="",0,MONTH(TbRegistroEntradas[[#This Row],[Data do Caixa Previsto]]))</f>
        <v>1</v>
      </c>
      <c r="J53" s="7">
        <f>IF(TbRegistroEntradas[[#This Row],[Data do Caixa Realizado]]="",0,YEAR(TbRegistroEntradas[[#This Row],[Data do Caixa Realizado]]))</f>
        <v>2025</v>
      </c>
      <c r="K53">
        <f>IF(TbRegistroEntradas[[#This Row],[Data da Competência]]="",0,MONTH(TbRegistroEntradas[[#This Row],[Data da Competência]]))</f>
        <v>12</v>
      </c>
      <c r="L53">
        <f>IF(TbRegistroEntradas[[#This Row],[Data da Competência]]="",0,YEAR(TbRegistroEntradas[[#This Row],[Data da Competência]]))</f>
        <v>2024</v>
      </c>
      <c r="M53">
        <f>IF(TbRegistroEntradas[[#This Row],[Data do Caixa Previsto]]="",0,MONTH(TbRegistroEntradas[[#This Row],[Data do Caixa Previsto]]))</f>
        <v>1</v>
      </c>
      <c r="N53">
        <f>IF(TbRegistroEntradas[[#This Row],[Data do Caixa Previsto]]="",0,YEAR(TbRegistroEntradas[[#This Row],[Data do Caixa Previsto]]))</f>
        <v>2025</v>
      </c>
      <c r="O53" t="str">
        <f ca="1">IF(AND(TbRegistroEntradas[[#This Row],[Data do Caixa Previsto]]&lt;TODAY(),TbRegistroEntradas[[#This Row],[Data do Caixa Realizado]]=""),"Vencida","Não Vencida")</f>
        <v>Não Vencida</v>
      </c>
      <c r="P53" t="str">
        <f>IF(TbRegistroEntradas[[#This Row],[Data da Competência]]=TbRegistroEntradas[[#This Row],[Data do Caixa Previsto]],"Vista","Prazo")</f>
        <v>Prazo</v>
      </c>
      <c r="Q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4" spans="2:17" x14ac:dyDescent="0.25">
      <c r="B54" s="30">
        <v>45701</v>
      </c>
      <c r="C54" s="31">
        <v>45657</v>
      </c>
      <c r="D54" s="31">
        <v>45701</v>
      </c>
      <c r="E54" s="7" t="s">
        <v>21</v>
      </c>
      <c r="F54" s="7" t="s">
        <v>32</v>
      </c>
      <c r="G54" s="7" t="s">
        <v>106</v>
      </c>
      <c r="H54" s="32">
        <v>2687</v>
      </c>
      <c r="I54" s="7">
        <f>IF(TbRegistroEntradas[[#This Row],[Data do Caixa Realizado]]="",0,MONTH(TbRegistroEntradas[[#This Row],[Data do Caixa Previsto]]))</f>
        <v>2</v>
      </c>
      <c r="J54" s="7">
        <f>IF(TbRegistroEntradas[[#This Row],[Data do Caixa Realizado]]="",0,YEAR(TbRegistroEntradas[[#This Row],[Data do Caixa Realizado]]))</f>
        <v>2025</v>
      </c>
      <c r="K54">
        <f>IF(TbRegistroEntradas[[#This Row],[Data da Competência]]="",0,MONTH(TbRegistroEntradas[[#This Row],[Data da Competência]]))</f>
        <v>12</v>
      </c>
      <c r="L54">
        <f>IF(TbRegistroEntradas[[#This Row],[Data da Competência]]="",0,YEAR(TbRegistroEntradas[[#This Row],[Data da Competência]]))</f>
        <v>2024</v>
      </c>
      <c r="M54">
        <f>IF(TbRegistroEntradas[[#This Row],[Data do Caixa Previsto]]="",0,MONTH(TbRegistroEntradas[[#This Row],[Data do Caixa Previsto]]))</f>
        <v>2</v>
      </c>
      <c r="N54">
        <f>IF(TbRegistroEntradas[[#This Row],[Data do Caixa Previsto]]="",0,YEAR(TbRegistroEntradas[[#This Row],[Data do Caixa Previsto]]))</f>
        <v>2025</v>
      </c>
      <c r="O54" t="str">
        <f ca="1">IF(AND(TbRegistroEntradas[[#This Row],[Data do Caixa Previsto]]&lt;TODAY(),TbRegistroEntradas[[#This Row],[Data do Caixa Realizado]]=""),"Vencida","Não Vencida")</f>
        <v>Não Vencida</v>
      </c>
      <c r="P54" t="str">
        <f>IF(TbRegistroEntradas[[#This Row],[Data da Competência]]=TbRegistroEntradas[[#This Row],[Data do Caixa Previsto]],"Vista","Prazo")</f>
        <v>Prazo</v>
      </c>
      <c r="Q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5" spans="2:17" x14ac:dyDescent="0.25">
      <c r="B55" s="30">
        <v>45716</v>
      </c>
      <c r="C55" s="31">
        <v>45660</v>
      </c>
      <c r="D55" s="31">
        <v>45716</v>
      </c>
      <c r="E55" s="7" t="s">
        <v>21</v>
      </c>
      <c r="F55" s="7" t="s">
        <v>31</v>
      </c>
      <c r="G55" s="7" t="s">
        <v>107</v>
      </c>
      <c r="H55" s="32">
        <v>1561</v>
      </c>
      <c r="I55" s="7">
        <f>IF(TbRegistroEntradas[[#This Row],[Data do Caixa Realizado]]="",0,MONTH(TbRegistroEntradas[[#This Row],[Data do Caixa Previsto]]))</f>
        <v>2</v>
      </c>
      <c r="J55" s="7">
        <f>IF(TbRegistroEntradas[[#This Row],[Data do Caixa Realizado]]="",0,YEAR(TbRegistroEntradas[[#This Row],[Data do Caixa Realizado]]))</f>
        <v>2025</v>
      </c>
      <c r="K55">
        <f>IF(TbRegistroEntradas[[#This Row],[Data da Competência]]="",0,MONTH(TbRegistroEntradas[[#This Row],[Data da Competência]]))</f>
        <v>1</v>
      </c>
      <c r="L55">
        <f>IF(TbRegistroEntradas[[#This Row],[Data da Competência]]="",0,YEAR(TbRegistroEntradas[[#This Row],[Data da Competência]]))</f>
        <v>2025</v>
      </c>
      <c r="M55">
        <f>IF(TbRegistroEntradas[[#This Row],[Data do Caixa Previsto]]="",0,MONTH(TbRegistroEntradas[[#This Row],[Data do Caixa Previsto]]))</f>
        <v>2</v>
      </c>
      <c r="N55">
        <f>IF(TbRegistroEntradas[[#This Row],[Data do Caixa Previsto]]="",0,YEAR(TbRegistroEntradas[[#This Row],[Data do Caixa Previsto]]))</f>
        <v>2025</v>
      </c>
      <c r="O55" t="str">
        <f ca="1">IF(AND(TbRegistroEntradas[[#This Row],[Data do Caixa Previsto]]&lt;TODAY(),TbRegistroEntradas[[#This Row],[Data do Caixa Realizado]]=""),"Vencida","Não Vencida")</f>
        <v>Não Vencida</v>
      </c>
      <c r="P55" t="str">
        <f>IF(TbRegistroEntradas[[#This Row],[Data da Competência]]=TbRegistroEntradas[[#This Row],[Data do Caixa Previsto]],"Vista","Prazo")</f>
        <v>Prazo</v>
      </c>
      <c r="Q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6" spans="2:17" x14ac:dyDescent="0.25">
      <c r="B56" s="30">
        <v>45670</v>
      </c>
      <c r="C56" s="31">
        <v>45666</v>
      </c>
      <c r="D56" s="31">
        <v>45670</v>
      </c>
      <c r="E56" s="7" t="s">
        <v>21</v>
      </c>
      <c r="F56" s="7" t="s">
        <v>31</v>
      </c>
      <c r="G56" s="7" t="s">
        <v>108</v>
      </c>
      <c r="H56" s="32">
        <v>1573</v>
      </c>
      <c r="I56" s="7">
        <f>IF(TbRegistroEntradas[[#This Row],[Data do Caixa Realizado]]="",0,MONTH(TbRegistroEntradas[[#This Row],[Data do Caixa Previsto]]))</f>
        <v>1</v>
      </c>
      <c r="J56" s="7">
        <f>IF(TbRegistroEntradas[[#This Row],[Data do Caixa Realizado]]="",0,YEAR(TbRegistroEntradas[[#This Row],[Data do Caixa Realizado]]))</f>
        <v>2025</v>
      </c>
      <c r="K56">
        <f>IF(TbRegistroEntradas[[#This Row],[Data da Competência]]="",0,MONTH(TbRegistroEntradas[[#This Row],[Data da Competência]]))</f>
        <v>1</v>
      </c>
      <c r="L56">
        <f>IF(TbRegistroEntradas[[#This Row],[Data da Competência]]="",0,YEAR(TbRegistroEntradas[[#This Row],[Data da Competência]]))</f>
        <v>2025</v>
      </c>
      <c r="M56">
        <f>IF(TbRegistroEntradas[[#This Row],[Data do Caixa Previsto]]="",0,MONTH(TbRegistroEntradas[[#This Row],[Data do Caixa Previsto]]))</f>
        <v>1</v>
      </c>
      <c r="N56">
        <f>IF(TbRegistroEntradas[[#This Row],[Data do Caixa Previsto]]="",0,YEAR(TbRegistroEntradas[[#This Row],[Data do Caixa Previsto]]))</f>
        <v>2025</v>
      </c>
      <c r="O56" t="str">
        <f ca="1">IF(AND(TbRegistroEntradas[[#This Row],[Data do Caixa Previsto]]&lt;TODAY(),TbRegistroEntradas[[#This Row],[Data do Caixa Realizado]]=""),"Vencida","Não Vencida")</f>
        <v>Não Vencida</v>
      </c>
      <c r="P56" t="str">
        <f>IF(TbRegistroEntradas[[#This Row],[Data da Competência]]=TbRegistroEntradas[[#This Row],[Data do Caixa Previsto]],"Vista","Prazo")</f>
        <v>Prazo</v>
      </c>
      <c r="Q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7" spans="2:17" x14ac:dyDescent="0.25">
      <c r="B57" s="30">
        <v>45704</v>
      </c>
      <c r="C57" s="31">
        <v>45674</v>
      </c>
      <c r="D57" s="31">
        <v>45704</v>
      </c>
      <c r="E57" s="7" t="s">
        <v>21</v>
      </c>
      <c r="F57" s="7" t="s">
        <v>31</v>
      </c>
      <c r="G57" s="7" t="s">
        <v>109</v>
      </c>
      <c r="H57" s="32">
        <v>1364</v>
      </c>
      <c r="I57" s="7">
        <f>IF(TbRegistroEntradas[[#This Row],[Data do Caixa Realizado]]="",0,MONTH(TbRegistroEntradas[[#This Row],[Data do Caixa Previsto]]))</f>
        <v>2</v>
      </c>
      <c r="J57" s="7">
        <f>IF(TbRegistroEntradas[[#This Row],[Data do Caixa Realizado]]="",0,YEAR(TbRegistroEntradas[[#This Row],[Data do Caixa Realizado]]))</f>
        <v>2025</v>
      </c>
      <c r="K57">
        <f>IF(TbRegistroEntradas[[#This Row],[Data da Competência]]="",0,MONTH(TbRegistroEntradas[[#This Row],[Data da Competência]]))</f>
        <v>1</v>
      </c>
      <c r="L57">
        <f>IF(TbRegistroEntradas[[#This Row],[Data da Competência]]="",0,YEAR(TbRegistroEntradas[[#This Row],[Data da Competência]]))</f>
        <v>2025</v>
      </c>
      <c r="M57">
        <f>IF(TbRegistroEntradas[[#This Row],[Data do Caixa Previsto]]="",0,MONTH(TbRegistroEntradas[[#This Row],[Data do Caixa Previsto]]))</f>
        <v>2</v>
      </c>
      <c r="N57">
        <f>IF(TbRegistroEntradas[[#This Row],[Data do Caixa Previsto]]="",0,YEAR(TbRegistroEntradas[[#This Row],[Data do Caixa Previsto]]))</f>
        <v>2025</v>
      </c>
      <c r="O57" t="str">
        <f ca="1">IF(AND(TbRegistroEntradas[[#This Row],[Data do Caixa Previsto]]&lt;TODAY(),TbRegistroEntradas[[#This Row],[Data do Caixa Realizado]]=""),"Vencida","Não Vencida")</f>
        <v>Não Vencida</v>
      </c>
      <c r="P57" t="str">
        <f>IF(TbRegistroEntradas[[#This Row],[Data da Competência]]=TbRegistroEntradas[[#This Row],[Data do Caixa Previsto]],"Vista","Prazo")</f>
        <v>Prazo</v>
      </c>
      <c r="Q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8" spans="2:17" x14ac:dyDescent="0.25">
      <c r="B58" s="30">
        <v>45723</v>
      </c>
      <c r="C58" s="31">
        <v>45678</v>
      </c>
      <c r="D58" s="31">
        <v>45723</v>
      </c>
      <c r="E58" s="7" t="s">
        <v>21</v>
      </c>
      <c r="F58" s="7" t="s">
        <v>32</v>
      </c>
      <c r="G58" s="7" t="s">
        <v>110</v>
      </c>
      <c r="H58" s="32">
        <v>783</v>
      </c>
      <c r="I58" s="7">
        <f>IF(TbRegistroEntradas[[#This Row],[Data do Caixa Realizado]]="",0,MONTH(TbRegistroEntradas[[#This Row],[Data do Caixa Previsto]]))</f>
        <v>3</v>
      </c>
      <c r="J58" s="7">
        <f>IF(TbRegistroEntradas[[#This Row],[Data do Caixa Realizado]]="",0,YEAR(TbRegistroEntradas[[#This Row],[Data do Caixa Realizado]]))</f>
        <v>2025</v>
      </c>
      <c r="K58">
        <f>IF(TbRegistroEntradas[[#This Row],[Data da Competência]]="",0,MONTH(TbRegistroEntradas[[#This Row],[Data da Competência]]))</f>
        <v>1</v>
      </c>
      <c r="L58">
        <f>IF(TbRegistroEntradas[[#This Row],[Data da Competência]]="",0,YEAR(TbRegistroEntradas[[#This Row],[Data da Competência]]))</f>
        <v>2025</v>
      </c>
      <c r="M58">
        <f>IF(TbRegistroEntradas[[#This Row],[Data do Caixa Previsto]]="",0,MONTH(TbRegistroEntradas[[#This Row],[Data do Caixa Previsto]]))</f>
        <v>3</v>
      </c>
      <c r="N58">
        <f>IF(TbRegistroEntradas[[#This Row],[Data do Caixa Previsto]]="",0,YEAR(TbRegistroEntradas[[#This Row],[Data do Caixa Previsto]]))</f>
        <v>2025</v>
      </c>
      <c r="O58" t="str">
        <f ca="1">IF(AND(TbRegistroEntradas[[#This Row],[Data do Caixa Previsto]]&lt;TODAY(),TbRegistroEntradas[[#This Row],[Data do Caixa Realizado]]=""),"Vencida","Não Vencida")</f>
        <v>Não Vencida</v>
      </c>
      <c r="P58" t="str">
        <f>IF(TbRegistroEntradas[[#This Row],[Data da Competência]]=TbRegistroEntradas[[#This Row],[Data do Caixa Previsto]],"Vista","Prazo")</f>
        <v>Prazo</v>
      </c>
      <c r="Q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9" spans="2:17" x14ac:dyDescent="0.25">
      <c r="B59" s="30">
        <v>45721</v>
      </c>
      <c r="C59" s="31">
        <v>45679</v>
      </c>
      <c r="D59" s="31">
        <v>45702</v>
      </c>
      <c r="E59" s="7" t="s">
        <v>21</v>
      </c>
      <c r="F59" s="7" t="s">
        <v>32</v>
      </c>
      <c r="G59" s="7" t="s">
        <v>111</v>
      </c>
      <c r="H59" s="32">
        <v>3928</v>
      </c>
      <c r="I59" s="7">
        <f>IF(TbRegistroEntradas[[#This Row],[Data do Caixa Realizado]]="",0,MONTH(TbRegistroEntradas[[#This Row],[Data do Caixa Previsto]]))</f>
        <v>2</v>
      </c>
      <c r="J59" s="7">
        <f>IF(TbRegistroEntradas[[#This Row],[Data do Caixa Realizado]]="",0,YEAR(TbRegistroEntradas[[#This Row],[Data do Caixa Realizado]]))</f>
        <v>2025</v>
      </c>
      <c r="K59">
        <f>IF(TbRegistroEntradas[[#This Row],[Data da Competência]]="",0,MONTH(TbRegistroEntradas[[#This Row],[Data da Competência]]))</f>
        <v>1</v>
      </c>
      <c r="L59">
        <f>IF(TbRegistroEntradas[[#This Row],[Data da Competência]]="",0,YEAR(TbRegistroEntradas[[#This Row],[Data da Competência]]))</f>
        <v>2025</v>
      </c>
      <c r="M59">
        <f>IF(TbRegistroEntradas[[#This Row],[Data do Caixa Previsto]]="",0,MONTH(TbRegistroEntradas[[#This Row],[Data do Caixa Previsto]]))</f>
        <v>2</v>
      </c>
      <c r="N59">
        <f>IF(TbRegistroEntradas[[#This Row],[Data do Caixa Previsto]]="",0,YEAR(TbRegistroEntradas[[#This Row],[Data do Caixa Previsto]]))</f>
        <v>2025</v>
      </c>
      <c r="O59" t="str">
        <f ca="1">IF(AND(TbRegistroEntradas[[#This Row],[Data do Caixa Previsto]]&lt;TODAY(),TbRegistroEntradas[[#This Row],[Data do Caixa Realizado]]=""),"Vencida","Não Vencida")</f>
        <v>Não Vencida</v>
      </c>
      <c r="P59" t="str">
        <f>IF(TbRegistroEntradas[[#This Row],[Data da Competência]]=TbRegistroEntradas[[#This Row],[Data do Caixa Previsto]],"Vista","Prazo")</f>
        <v>Prazo</v>
      </c>
      <c r="Q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19</v>
      </c>
    </row>
    <row r="60" spans="2:17" x14ac:dyDescent="0.25">
      <c r="B60" s="30">
        <v>45699</v>
      </c>
      <c r="C60" s="31">
        <v>45681</v>
      </c>
      <c r="D60" s="31">
        <v>45699</v>
      </c>
      <c r="E60" s="7" t="s">
        <v>21</v>
      </c>
      <c r="F60" s="7" t="s">
        <v>29</v>
      </c>
      <c r="G60" s="7" t="s">
        <v>112</v>
      </c>
      <c r="H60" s="32">
        <v>3843</v>
      </c>
      <c r="I60" s="7">
        <f>IF(TbRegistroEntradas[[#This Row],[Data do Caixa Realizado]]="",0,MONTH(TbRegistroEntradas[[#This Row],[Data do Caixa Previsto]]))</f>
        <v>2</v>
      </c>
      <c r="J60" s="7">
        <f>IF(TbRegistroEntradas[[#This Row],[Data do Caixa Realizado]]="",0,YEAR(TbRegistroEntradas[[#This Row],[Data do Caixa Realizado]]))</f>
        <v>2025</v>
      </c>
      <c r="K60">
        <f>IF(TbRegistroEntradas[[#This Row],[Data da Competência]]="",0,MONTH(TbRegistroEntradas[[#This Row],[Data da Competência]]))</f>
        <v>1</v>
      </c>
      <c r="L60">
        <f>IF(TbRegistroEntradas[[#This Row],[Data da Competência]]="",0,YEAR(TbRegistroEntradas[[#This Row],[Data da Competência]]))</f>
        <v>2025</v>
      </c>
      <c r="M60">
        <f>IF(TbRegistroEntradas[[#This Row],[Data do Caixa Previsto]]="",0,MONTH(TbRegistroEntradas[[#This Row],[Data do Caixa Previsto]]))</f>
        <v>2</v>
      </c>
      <c r="N60">
        <f>IF(TbRegistroEntradas[[#This Row],[Data do Caixa Previsto]]="",0,YEAR(TbRegistroEntradas[[#This Row],[Data do Caixa Previsto]]))</f>
        <v>2025</v>
      </c>
      <c r="O60" t="str">
        <f ca="1">IF(AND(TbRegistroEntradas[[#This Row],[Data do Caixa Previsto]]&lt;TODAY(),TbRegistroEntradas[[#This Row],[Data do Caixa Realizado]]=""),"Vencida","Não Vencida")</f>
        <v>Não Vencida</v>
      </c>
      <c r="P60" t="str">
        <f>IF(TbRegistroEntradas[[#This Row],[Data da Competência]]=TbRegistroEntradas[[#This Row],[Data do Caixa Previsto]],"Vista","Prazo")</f>
        <v>Prazo</v>
      </c>
      <c r="Q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1" spans="2:17" x14ac:dyDescent="0.25">
      <c r="B61" s="30">
        <v>45740</v>
      </c>
      <c r="C61" s="31">
        <v>45682</v>
      </c>
      <c r="D61" s="31">
        <v>45686</v>
      </c>
      <c r="E61" s="7" t="s">
        <v>21</v>
      </c>
      <c r="F61" s="7" t="s">
        <v>28</v>
      </c>
      <c r="G61" s="7" t="s">
        <v>113</v>
      </c>
      <c r="H61" s="32">
        <v>1864</v>
      </c>
      <c r="I61" s="7">
        <f>IF(TbRegistroEntradas[[#This Row],[Data do Caixa Realizado]]="",0,MONTH(TbRegistroEntradas[[#This Row],[Data do Caixa Previsto]]))</f>
        <v>1</v>
      </c>
      <c r="J61" s="7">
        <f>IF(TbRegistroEntradas[[#This Row],[Data do Caixa Realizado]]="",0,YEAR(TbRegistroEntradas[[#This Row],[Data do Caixa Realizado]]))</f>
        <v>2025</v>
      </c>
      <c r="K61">
        <f>IF(TbRegistroEntradas[[#This Row],[Data da Competência]]="",0,MONTH(TbRegistroEntradas[[#This Row],[Data da Competência]]))</f>
        <v>1</v>
      </c>
      <c r="L61">
        <f>IF(TbRegistroEntradas[[#This Row],[Data da Competência]]="",0,YEAR(TbRegistroEntradas[[#This Row],[Data da Competência]]))</f>
        <v>2025</v>
      </c>
      <c r="M61">
        <f>IF(TbRegistroEntradas[[#This Row],[Data do Caixa Previsto]]="",0,MONTH(TbRegistroEntradas[[#This Row],[Data do Caixa Previsto]]))</f>
        <v>1</v>
      </c>
      <c r="N61">
        <f>IF(TbRegistroEntradas[[#This Row],[Data do Caixa Previsto]]="",0,YEAR(TbRegistroEntradas[[#This Row],[Data do Caixa Previsto]]))</f>
        <v>2025</v>
      </c>
      <c r="O61" t="str">
        <f ca="1">IF(AND(TbRegistroEntradas[[#This Row],[Data do Caixa Previsto]]&lt;TODAY(),TbRegistroEntradas[[#This Row],[Data do Caixa Realizado]]=""),"Vencida","Não Vencida")</f>
        <v>Não Vencida</v>
      </c>
      <c r="P61" t="str">
        <f>IF(TbRegistroEntradas[[#This Row],[Data da Competência]]=TbRegistroEntradas[[#This Row],[Data do Caixa Previsto]],"Vista","Prazo")</f>
        <v>Prazo</v>
      </c>
      <c r="Q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54</v>
      </c>
    </row>
    <row r="62" spans="2:17" x14ac:dyDescent="0.25">
      <c r="B62" s="30">
        <v>45738</v>
      </c>
      <c r="C62" s="31">
        <v>45685</v>
      </c>
      <c r="D62" s="31">
        <v>45738</v>
      </c>
      <c r="E62" s="7" t="s">
        <v>21</v>
      </c>
      <c r="F62" s="7" t="s">
        <v>31</v>
      </c>
      <c r="G62" s="7" t="s">
        <v>114</v>
      </c>
      <c r="H62" s="32">
        <v>1184</v>
      </c>
      <c r="I62" s="7">
        <f>IF(TbRegistroEntradas[[#This Row],[Data do Caixa Realizado]]="",0,MONTH(TbRegistroEntradas[[#This Row],[Data do Caixa Previsto]]))</f>
        <v>3</v>
      </c>
      <c r="J62" s="7">
        <f>IF(TbRegistroEntradas[[#This Row],[Data do Caixa Realizado]]="",0,YEAR(TbRegistroEntradas[[#This Row],[Data do Caixa Realizado]]))</f>
        <v>2025</v>
      </c>
      <c r="K62">
        <f>IF(TbRegistroEntradas[[#This Row],[Data da Competência]]="",0,MONTH(TbRegistroEntradas[[#This Row],[Data da Competência]]))</f>
        <v>1</v>
      </c>
      <c r="L62">
        <f>IF(TbRegistroEntradas[[#This Row],[Data da Competência]]="",0,YEAR(TbRegistroEntradas[[#This Row],[Data da Competência]]))</f>
        <v>2025</v>
      </c>
      <c r="M62">
        <f>IF(TbRegistroEntradas[[#This Row],[Data do Caixa Previsto]]="",0,MONTH(TbRegistroEntradas[[#This Row],[Data do Caixa Previsto]]))</f>
        <v>3</v>
      </c>
      <c r="N62">
        <f>IF(TbRegistroEntradas[[#This Row],[Data do Caixa Previsto]]="",0,YEAR(TbRegistroEntradas[[#This Row],[Data do Caixa Previsto]]))</f>
        <v>2025</v>
      </c>
      <c r="O62" t="str">
        <f ca="1">IF(AND(TbRegistroEntradas[[#This Row],[Data do Caixa Previsto]]&lt;TODAY(),TbRegistroEntradas[[#This Row],[Data do Caixa Realizado]]=""),"Vencida","Não Vencida")</f>
        <v>Não Vencida</v>
      </c>
      <c r="P62" t="str">
        <f>IF(TbRegistroEntradas[[#This Row],[Data da Competência]]=TbRegistroEntradas[[#This Row],[Data do Caixa Previsto]],"Vista","Prazo")</f>
        <v>Prazo</v>
      </c>
      <c r="Q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3" spans="2:17" x14ac:dyDescent="0.25">
      <c r="B63" s="30">
        <v>45718</v>
      </c>
      <c r="C63" s="31">
        <v>45686</v>
      </c>
      <c r="D63" s="31">
        <v>45718</v>
      </c>
      <c r="E63" s="7" t="s">
        <v>21</v>
      </c>
      <c r="F63" s="7" t="s">
        <v>31</v>
      </c>
      <c r="G63" s="7" t="s">
        <v>115</v>
      </c>
      <c r="H63" s="32">
        <v>4055</v>
      </c>
      <c r="I63" s="7">
        <f>IF(TbRegistroEntradas[[#This Row],[Data do Caixa Realizado]]="",0,MONTH(TbRegistroEntradas[[#This Row],[Data do Caixa Previsto]]))</f>
        <v>3</v>
      </c>
      <c r="J63" s="7">
        <f>IF(TbRegistroEntradas[[#This Row],[Data do Caixa Realizado]]="",0,YEAR(TbRegistroEntradas[[#This Row],[Data do Caixa Realizado]]))</f>
        <v>2025</v>
      </c>
      <c r="K63">
        <f>IF(TbRegistroEntradas[[#This Row],[Data da Competência]]="",0,MONTH(TbRegistroEntradas[[#This Row],[Data da Competência]]))</f>
        <v>1</v>
      </c>
      <c r="L63">
        <f>IF(TbRegistroEntradas[[#This Row],[Data da Competência]]="",0,YEAR(TbRegistroEntradas[[#This Row],[Data da Competência]]))</f>
        <v>2025</v>
      </c>
      <c r="M63">
        <f>IF(TbRegistroEntradas[[#This Row],[Data do Caixa Previsto]]="",0,MONTH(TbRegistroEntradas[[#This Row],[Data do Caixa Previsto]]))</f>
        <v>3</v>
      </c>
      <c r="N63">
        <f>IF(TbRegistroEntradas[[#This Row],[Data do Caixa Previsto]]="",0,YEAR(TbRegistroEntradas[[#This Row],[Data do Caixa Previsto]]))</f>
        <v>2025</v>
      </c>
      <c r="O63" t="str">
        <f ca="1">IF(AND(TbRegistroEntradas[[#This Row],[Data do Caixa Previsto]]&lt;TODAY(),TbRegistroEntradas[[#This Row],[Data do Caixa Realizado]]=""),"Vencida","Não Vencida")</f>
        <v>Não Vencida</v>
      </c>
      <c r="P63" t="str">
        <f>IF(TbRegistroEntradas[[#This Row],[Data da Competência]]=TbRegistroEntradas[[#This Row],[Data do Caixa Previsto]],"Vista","Prazo")</f>
        <v>Prazo</v>
      </c>
      <c r="Q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4" spans="2:17" x14ac:dyDescent="0.25">
      <c r="B64" s="30">
        <v>45735</v>
      </c>
      <c r="C64" s="31">
        <v>45687</v>
      </c>
      <c r="D64" s="31">
        <v>45735</v>
      </c>
      <c r="E64" s="7" t="s">
        <v>21</v>
      </c>
      <c r="F64" s="7" t="s">
        <v>31</v>
      </c>
      <c r="G64" s="7" t="s">
        <v>116</v>
      </c>
      <c r="H64" s="32">
        <v>427</v>
      </c>
      <c r="I64" s="7">
        <f>IF(TbRegistroEntradas[[#This Row],[Data do Caixa Realizado]]="",0,MONTH(TbRegistroEntradas[[#This Row],[Data do Caixa Previsto]]))</f>
        <v>3</v>
      </c>
      <c r="J64" s="7">
        <f>IF(TbRegistroEntradas[[#This Row],[Data do Caixa Realizado]]="",0,YEAR(TbRegistroEntradas[[#This Row],[Data do Caixa Realizado]]))</f>
        <v>2025</v>
      </c>
      <c r="K64">
        <f>IF(TbRegistroEntradas[[#This Row],[Data da Competência]]="",0,MONTH(TbRegistroEntradas[[#This Row],[Data da Competência]]))</f>
        <v>1</v>
      </c>
      <c r="L64">
        <f>IF(TbRegistroEntradas[[#This Row],[Data da Competência]]="",0,YEAR(TbRegistroEntradas[[#This Row],[Data da Competência]]))</f>
        <v>2025</v>
      </c>
      <c r="M64">
        <f>IF(TbRegistroEntradas[[#This Row],[Data do Caixa Previsto]]="",0,MONTH(TbRegistroEntradas[[#This Row],[Data do Caixa Previsto]]))</f>
        <v>3</v>
      </c>
      <c r="N64">
        <f>IF(TbRegistroEntradas[[#This Row],[Data do Caixa Previsto]]="",0,YEAR(TbRegistroEntradas[[#This Row],[Data do Caixa Previsto]]))</f>
        <v>2025</v>
      </c>
      <c r="O64" t="str">
        <f ca="1">IF(AND(TbRegistroEntradas[[#This Row],[Data do Caixa Previsto]]&lt;TODAY(),TbRegistroEntradas[[#This Row],[Data do Caixa Realizado]]=""),"Vencida","Não Vencida")</f>
        <v>Não Vencida</v>
      </c>
      <c r="P64" t="str">
        <f>IF(TbRegistroEntradas[[#This Row],[Data da Competência]]=TbRegistroEntradas[[#This Row],[Data do Caixa Previsto]],"Vista","Prazo")</f>
        <v>Prazo</v>
      </c>
      <c r="Q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5" spans="2:17" x14ac:dyDescent="0.25">
      <c r="B65" s="30">
        <v>45695</v>
      </c>
      <c r="C65" s="31">
        <v>45690</v>
      </c>
      <c r="D65" s="31">
        <v>45695</v>
      </c>
      <c r="E65" s="7" t="s">
        <v>21</v>
      </c>
      <c r="F65" s="7" t="s">
        <v>30</v>
      </c>
      <c r="G65" s="7" t="s">
        <v>117</v>
      </c>
      <c r="H65" s="32">
        <v>460</v>
      </c>
      <c r="I65" s="7">
        <f>IF(TbRegistroEntradas[[#This Row],[Data do Caixa Realizado]]="",0,MONTH(TbRegistroEntradas[[#This Row],[Data do Caixa Previsto]]))</f>
        <v>2</v>
      </c>
      <c r="J65" s="7">
        <f>IF(TbRegistroEntradas[[#This Row],[Data do Caixa Realizado]]="",0,YEAR(TbRegistroEntradas[[#This Row],[Data do Caixa Realizado]]))</f>
        <v>2025</v>
      </c>
      <c r="K65">
        <f>IF(TbRegistroEntradas[[#This Row],[Data da Competência]]="",0,MONTH(TbRegistroEntradas[[#This Row],[Data da Competência]]))</f>
        <v>2</v>
      </c>
      <c r="L65">
        <f>IF(TbRegistroEntradas[[#This Row],[Data da Competência]]="",0,YEAR(TbRegistroEntradas[[#This Row],[Data da Competência]]))</f>
        <v>2025</v>
      </c>
      <c r="M65">
        <f>IF(TbRegistroEntradas[[#This Row],[Data do Caixa Previsto]]="",0,MONTH(TbRegistroEntradas[[#This Row],[Data do Caixa Previsto]]))</f>
        <v>2</v>
      </c>
      <c r="N65">
        <f>IF(TbRegistroEntradas[[#This Row],[Data do Caixa Previsto]]="",0,YEAR(TbRegistroEntradas[[#This Row],[Data do Caixa Previsto]]))</f>
        <v>2025</v>
      </c>
      <c r="O65" t="str">
        <f ca="1">IF(AND(TbRegistroEntradas[[#This Row],[Data do Caixa Previsto]]&lt;TODAY(),TbRegistroEntradas[[#This Row],[Data do Caixa Realizado]]=""),"Vencida","Não Vencida")</f>
        <v>Não Vencida</v>
      </c>
      <c r="P65" t="str">
        <f>IF(TbRegistroEntradas[[#This Row],[Data da Competência]]=TbRegistroEntradas[[#This Row],[Data do Caixa Previsto]],"Vista","Prazo")</f>
        <v>Prazo</v>
      </c>
      <c r="Q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6" spans="2:17" x14ac:dyDescent="0.25">
      <c r="B66" s="30">
        <v>45747</v>
      </c>
      <c r="C66" s="31">
        <v>45693</v>
      </c>
      <c r="D66" s="31">
        <v>45747</v>
      </c>
      <c r="E66" s="7" t="s">
        <v>21</v>
      </c>
      <c r="F66" s="7" t="s">
        <v>32</v>
      </c>
      <c r="G66" s="7" t="s">
        <v>118</v>
      </c>
      <c r="H66" s="32">
        <v>964</v>
      </c>
      <c r="I66" s="7">
        <f>IF(TbRegistroEntradas[[#This Row],[Data do Caixa Realizado]]="",0,MONTH(TbRegistroEntradas[[#This Row],[Data do Caixa Previsto]]))</f>
        <v>3</v>
      </c>
      <c r="J66" s="7">
        <f>IF(TbRegistroEntradas[[#This Row],[Data do Caixa Realizado]]="",0,YEAR(TbRegistroEntradas[[#This Row],[Data do Caixa Realizado]]))</f>
        <v>2025</v>
      </c>
      <c r="K66">
        <f>IF(TbRegistroEntradas[[#This Row],[Data da Competência]]="",0,MONTH(TbRegistroEntradas[[#This Row],[Data da Competência]]))</f>
        <v>2</v>
      </c>
      <c r="L66">
        <f>IF(TbRegistroEntradas[[#This Row],[Data da Competência]]="",0,YEAR(TbRegistroEntradas[[#This Row],[Data da Competência]]))</f>
        <v>2025</v>
      </c>
      <c r="M66">
        <f>IF(TbRegistroEntradas[[#This Row],[Data do Caixa Previsto]]="",0,MONTH(TbRegistroEntradas[[#This Row],[Data do Caixa Previsto]]))</f>
        <v>3</v>
      </c>
      <c r="N66">
        <f>IF(TbRegistroEntradas[[#This Row],[Data do Caixa Previsto]]="",0,YEAR(TbRegistroEntradas[[#This Row],[Data do Caixa Previsto]]))</f>
        <v>2025</v>
      </c>
      <c r="O66" t="str">
        <f ca="1">IF(AND(TbRegistroEntradas[[#This Row],[Data do Caixa Previsto]]&lt;TODAY(),TbRegistroEntradas[[#This Row],[Data do Caixa Realizado]]=""),"Vencida","Não Vencida")</f>
        <v>Não Vencida</v>
      </c>
      <c r="P66" t="str">
        <f>IF(TbRegistroEntradas[[#This Row],[Data da Competência]]=TbRegistroEntradas[[#This Row],[Data do Caixa Previsto]],"Vista","Prazo")</f>
        <v>Prazo</v>
      </c>
      <c r="Q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7" spans="2:17" x14ac:dyDescent="0.25">
      <c r="B67" s="30">
        <v>45702</v>
      </c>
      <c r="C67" s="31">
        <v>45697</v>
      </c>
      <c r="D67" s="31">
        <v>45702</v>
      </c>
      <c r="E67" s="7" t="s">
        <v>21</v>
      </c>
      <c r="F67" s="7" t="s">
        <v>31</v>
      </c>
      <c r="G67" s="7" t="s">
        <v>119</v>
      </c>
      <c r="H67" s="32">
        <v>3412</v>
      </c>
      <c r="I67" s="7">
        <f>IF(TbRegistroEntradas[[#This Row],[Data do Caixa Realizado]]="",0,MONTH(TbRegistroEntradas[[#This Row],[Data do Caixa Previsto]]))</f>
        <v>2</v>
      </c>
      <c r="J67" s="7">
        <f>IF(TbRegistroEntradas[[#This Row],[Data do Caixa Realizado]]="",0,YEAR(TbRegistroEntradas[[#This Row],[Data do Caixa Realizado]]))</f>
        <v>2025</v>
      </c>
      <c r="K67">
        <f>IF(TbRegistroEntradas[[#This Row],[Data da Competência]]="",0,MONTH(TbRegistroEntradas[[#This Row],[Data da Competência]]))</f>
        <v>2</v>
      </c>
      <c r="L67">
        <f>IF(TbRegistroEntradas[[#This Row],[Data da Competência]]="",0,YEAR(TbRegistroEntradas[[#This Row],[Data da Competência]]))</f>
        <v>2025</v>
      </c>
      <c r="M67">
        <f>IF(TbRegistroEntradas[[#This Row],[Data do Caixa Previsto]]="",0,MONTH(TbRegistroEntradas[[#This Row],[Data do Caixa Previsto]]))</f>
        <v>2</v>
      </c>
      <c r="N67">
        <f>IF(TbRegistroEntradas[[#This Row],[Data do Caixa Previsto]]="",0,YEAR(TbRegistroEntradas[[#This Row],[Data do Caixa Previsto]]))</f>
        <v>2025</v>
      </c>
      <c r="O67" t="str">
        <f ca="1">IF(AND(TbRegistroEntradas[[#This Row],[Data do Caixa Previsto]]&lt;TODAY(),TbRegistroEntradas[[#This Row],[Data do Caixa Realizado]]=""),"Vencida","Não Vencida")</f>
        <v>Não Vencida</v>
      </c>
      <c r="P67" t="str">
        <f>IF(TbRegistroEntradas[[#This Row],[Data da Competência]]=TbRegistroEntradas[[#This Row],[Data do Caixa Previsto]],"Vista","Prazo")</f>
        <v>Prazo</v>
      </c>
      <c r="Q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8" spans="2:17" x14ac:dyDescent="0.25">
      <c r="B68" s="30">
        <v>45703</v>
      </c>
      <c r="C68" s="31">
        <v>45699</v>
      </c>
      <c r="D68" s="31">
        <v>45703</v>
      </c>
      <c r="E68" s="7" t="s">
        <v>21</v>
      </c>
      <c r="F68" s="7" t="s">
        <v>29</v>
      </c>
      <c r="G68" s="7" t="s">
        <v>120</v>
      </c>
      <c r="H68" s="32">
        <v>3095</v>
      </c>
      <c r="I68" s="7">
        <f>IF(TbRegistroEntradas[[#This Row],[Data do Caixa Realizado]]="",0,MONTH(TbRegistroEntradas[[#This Row],[Data do Caixa Previsto]]))</f>
        <v>2</v>
      </c>
      <c r="J68" s="7">
        <f>IF(TbRegistroEntradas[[#This Row],[Data do Caixa Realizado]]="",0,YEAR(TbRegistroEntradas[[#This Row],[Data do Caixa Realizado]]))</f>
        <v>2025</v>
      </c>
      <c r="K68">
        <f>IF(TbRegistroEntradas[[#This Row],[Data da Competência]]="",0,MONTH(TbRegistroEntradas[[#This Row],[Data da Competência]]))</f>
        <v>2</v>
      </c>
      <c r="L68">
        <f>IF(TbRegistroEntradas[[#This Row],[Data da Competência]]="",0,YEAR(TbRegistroEntradas[[#This Row],[Data da Competência]]))</f>
        <v>2025</v>
      </c>
      <c r="M68">
        <f>IF(TbRegistroEntradas[[#This Row],[Data do Caixa Previsto]]="",0,MONTH(TbRegistroEntradas[[#This Row],[Data do Caixa Previsto]]))</f>
        <v>2</v>
      </c>
      <c r="N68">
        <f>IF(TbRegistroEntradas[[#This Row],[Data do Caixa Previsto]]="",0,YEAR(TbRegistroEntradas[[#This Row],[Data do Caixa Previsto]]))</f>
        <v>2025</v>
      </c>
      <c r="O68" t="str">
        <f ca="1">IF(AND(TbRegistroEntradas[[#This Row],[Data do Caixa Previsto]]&lt;TODAY(),TbRegistroEntradas[[#This Row],[Data do Caixa Realizado]]=""),"Vencida","Não Vencida")</f>
        <v>Não Vencida</v>
      </c>
      <c r="P68" t="str">
        <f>IF(TbRegistroEntradas[[#This Row],[Data da Competência]]=TbRegistroEntradas[[#This Row],[Data do Caixa Previsto]],"Vista","Prazo")</f>
        <v>Prazo</v>
      </c>
      <c r="Q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9" spans="2:17" x14ac:dyDescent="0.25">
      <c r="B69" s="30">
        <v>45750</v>
      </c>
      <c r="C69" s="31">
        <v>45705</v>
      </c>
      <c r="D69" s="31">
        <v>45750</v>
      </c>
      <c r="E69" s="7" t="s">
        <v>21</v>
      </c>
      <c r="F69" s="7" t="s">
        <v>30</v>
      </c>
      <c r="G69" s="7" t="s">
        <v>121</v>
      </c>
      <c r="H69" s="32">
        <v>1532</v>
      </c>
      <c r="I69" s="7">
        <f>IF(TbRegistroEntradas[[#This Row],[Data do Caixa Realizado]]="",0,MONTH(TbRegistroEntradas[[#This Row],[Data do Caixa Previsto]]))</f>
        <v>4</v>
      </c>
      <c r="J69" s="7">
        <f>IF(TbRegistroEntradas[[#This Row],[Data do Caixa Realizado]]="",0,YEAR(TbRegistroEntradas[[#This Row],[Data do Caixa Realizado]]))</f>
        <v>2025</v>
      </c>
      <c r="K69">
        <f>IF(TbRegistroEntradas[[#This Row],[Data da Competência]]="",0,MONTH(TbRegistroEntradas[[#This Row],[Data da Competência]]))</f>
        <v>2</v>
      </c>
      <c r="L69">
        <f>IF(TbRegistroEntradas[[#This Row],[Data da Competência]]="",0,YEAR(TbRegistroEntradas[[#This Row],[Data da Competência]]))</f>
        <v>2025</v>
      </c>
      <c r="M69">
        <f>IF(TbRegistroEntradas[[#This Row],[Data do Caixa Previsto]]="",0,MONTH(TbRegistroEntradas[[#This Row],[Data do Caixa Previsto]]))</f>
        <v>4</v>
      </c>
      <c r="N69">
        <f>IF(TbRegistroEntradas[[#This Row],[Data do Caixa Previsto]]="",0,YEAR(TbRegistroEntradas[[#This Row],[Data do Caixa Previsto]]))</f>
        <v>2025</v>
      </c>
      <c r="O69" t="str">
        <f ca="1">IF(AND(TbRegistroEntradas[[#This Row],[Data do Caixa Previsto]]&lt;TODAY(),TbRegistroEntradas[[#This Row],[Data do Caixa Realizado]]=""),"Vencida","Não Vencida")</f>
        <v>Não Vencida</v>
      </c>
      <c r="P69" t="str">
        <f>IF(TbRegistroEntradas[[#This Row],[Data da Competência]]=TbRegistroEntradas[[#This Row],[Data do Caixa Previsto]],"Vista","Prazo")</f>
        <v>Prazo</v>
      </c>
      <c r="Q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0" spans="2:17" x14ac:dyDescent="0.25">
      <c r="B70" s="30">
        <v>45750</v>
      </c>
      <c r="C70" s="31">
        <v>45708</v>
      </c>
      <c r="D70" s="31">
        <v>45750</v>
      </c>
      <c r="E70" s="7" t="s">
        <v>21</v>
      </c>
      <c r="F70" s="7" t="s">
        <v>30</v>
      </c>
      <c r="G70" s="7" t="s">
        <v>122</v>
      </c>
      <c r="H70" s="32">
        <v>3726</v>
      </c>
      <c r="I70" s="7">
        <f>IF(TbRegistroEntradas[[#This Row],[Data do Caixa Realizado]]="",0,MONTH(TbRegistroEntradas[[#This Row],[Data do Caixa Previsto]]))</f>
        <v>4</v>
      </c>
      <c r="J70" s="7">
        <f>IF(TbRegistroEntradas[[#This Row],[Data do Caixa Realizado]]="",0,YEAR(TbRegistroEntradas[[#This Row],[Data do Caixa Realizado]]))</f>
        <v>2025</v>
      </c>
      <c r="K70">
        <f>IF(TbRegistroEntradas[[#This Row],[Data da Competência]]="",0,MONTH(TbRegistroEntradas[[#This Row],[Data da Competência]]))</f>
        <v>2</v>
      </c>
      <c r="L70">
        <f>IF(TbRegistroEntradas[[#This Row],[Data da Competência]]="",0,YEAR(TbRegistroEntradas[[#This Row],[Data da Competência]]))</f>
        <v>2025</v>
      </c>
      <c r="M70">
        <f>IF(TbRegistroEntradas[[#This Row],[Data do Caixa Previsto]]="",0,MONTH(TbRegistroEntradas[[#This Row],[Data do Caixa Previsto]]))</f>
        <v>4</v>
      </c>
      <c r="N70">
        <f>IF(TbRegistroEntradas[[#This Row],[Data do Caixa Previsto]]="",0,YEAR(TbRegistroEntradas[[#This Row],[Data do Caixa Previsto]]))</f>
        <v>2025</v>
      </c>
      <c r="O70" t="str">
        <f ca="1">IF(AND(TbRegistroEntradas[[#This Row],[Data do Caixa Previsto]]&lt;TODAY(),TbRegistroEntradas[[#This Row],[Data do Caixa Realizado]]=""),"Vencida","Não Vencida")</f>
        <v>Não Vencida</v>
      </c>
      <c r="P70" t="str">
        <f>IF(TbRegistroEntradas[[#This Row],[Data da Competência]]=TbRegistroEntradas[[#This Row],[Data do Caixa Previsto]],"Vista","Prazo")</f>
        <v>Prazo</v>
      </c>
      <c r="Q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1" spans="2:17" x14ac:dyDescent="0.25">
      <c r="B71" s="30">
        <v>45818</v>
      </c>
      <c r="C71" s="31">
        <v>45711</v>
      </c>
      <c r="D71" s="31">
        <v>45737</v>
      </c>
      <c r="E71" s="7" t="s">
        <v>21</v>
      </c>
      <c r="F71" s="7" t="s">
        <v>31</v>
      </c>
      <c r="G71" s="7" t="s">
        <v>123</v>
      </c>
      <c r="H71" s="32">
        <v>4322</v>
      </c>
      <c r="I71" s="7">
        <f>IF(TbRegistroEntradas[[#This Row],[Data do Caixa Realizado]]="",0,MONTH(TbRegistroEntradas[[#This Row],[Data do Caixa Previsto]]))</f>
        <v>3</v>
      </c>
      <c r="J71" s="7">
        <f>IF(TbRegistroEntradas[[#This Row],[Data do Caixa Realizado]]="",0,YEAR(TbRegistroEntradas[[#This Row],[Data do Caixa Realizado]]))</f>
        <v>2025</v>
      </c>
      <c r="K71">
        <f>IF(TbRegistroEntradas[[#This Row],[Data da Competência]]="",0,MONTH(TbRegistroEntradas[[#This Row],[Data da Competência]]))</f>
        <v>2</v>
      </c>
      <c r="L71">
        <f>IF(TbRegistroEntradas[[#This Row],[Data da Competência]]="",0,YEAR(TbRegistroEntradas[[#This Row],[Data da Competência]]))</f>
        <v>2025</v>
      </c>
      <c r="M71">
        <f>IF(TbRegistroEntradas[[#This Row],[Data do Caixa Previsto]]="",0,MONTH(TbRegistroEntradas[[#This Row],[Data do Caixa Previsto]]))</f>
        <v>3</v>
      </c>
      <c r="N71">
        <f>IF(TbRegistroEntradas[[#This Row],[Data do Caixa Previsto]]="",0,YEAR(TbRegistroEntradas[[#This Row],[Data do Caixa Previsto]]))</f>
        <v>2025</v>
      </c>
      <c r="O71" t="str">
        <f ca="1">IF(AND(TbRegistroEntradas[[#This Row],[Data do Caixa Previsto]]&lt;TODAY(),TbRegistroEntradas[[#This Row],[Data do Caixa Realizado]]=""),"Vencida","Não Vencida")</f>
        <v>Não Vencida</v>
      </c>
      <c r="P71" t="str">
        <f>IF(TbRegistroEntradas[[#This Row],[Data da Competência]]=TbRegistroEntradas[[#This Row],[Data do Caixa Previsto]],"Vista","Prazo")</f>
        <v>Prazo</v>
      </c>
      <c r="Q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81</v>
      </c>
    </row>
    <row r="72" spans="2:17" x14ac:dyDescent="0.25">
      <c r="B72" s="30">
        <v>45810</v>
      </c>
      <c r="C72" s="31">
        <v>45713</v>
      </c>
      <c r="D72" s="31">
        <v>45762</v>
      </c>
      <c r="E72" s="7" t="s">
        <v>21</v>
      </c>
      <c r="F72" s="7" t="s">
        <v>29</v>
      </c>
      <c r="G72" s="7" t="s">
        <v>124</v>
      </c>
      <c r="H72" s="32">
        <v>3998</v>
      </c>
      <c r="I72" s="7">
        <f>IF(TbRegistroEntradas[[#This Row],[Data do Caixa Realizado]]="",0,MONTH(TbRegistroEntradas[[#This Row],[Data do Caixa Previsto]]))</f>
        <v>4</v>
      </c>
      <c r="J72" s="7">
        <f>IF(TbRegistroEntradas[[#This Row],[Data do Caixa Realizado]]="",0,YEAR(TbRegistroEntradas[[#This Row],[Data do Caixa Realizado]]))</f>
        <v>2025</v>
      </c>
      <c r="K72">
        <f>IF(TbRegistroEntradas[[#This Row],[Data da Competência]]="",0,MONTH(TbRegistroEntradas[[#This Row],[Data da Competência]]))</f>
        <v>2</v>
      </c>
      <c r="L72">
        <f>IF(TbRegistroEntradas[[#This Row],[Data da Competência]]="",0,YEAR(TbRegistroEntradas[[#This Row],[Data da Competência]]))</f>
        <v>2025</v>
      </c>
      <c r="M72">
        <f>IF(TbRegistroEntradas[[#This Row],[Data do Caixa Previsto]]="",0,MONTH(TbRegistroEntradas[[#This Row],[Data do Caixa Previsto]]))</f>
        <v>4</v>
      </c>
      <c r="N72">
        <f>IF(TbRegistroEntradas[[#This Row],[Data do Caixa Previsto]]="",0,YEAR(TbRegistroEntradas[[#This Row],[Data do Caixa Previsto]]))</f>
        <v>2025</v>
      </c>
      <c r="O72" t="str">
        <f ca="1">IF(AND(TbRegistroEntradas[[#This Row],[Data do Caixa Previsto]]&lt;TODAY(),TbRegistroEntradas[[#This Row],[Data do Caixa Realizado]]=""),"Vencida","Não Vencida")</f>
        <v>Não Vencida</v>
      </c>
      <c r="P72" t="str">
        <f>IF(TbRegistroEntradas[[#This Row],[Data da Competência]]=TbRegistroEntradas[[#This Row],[Data do Caixa Previsto]],"Vista","Prazo")</f>
        <v>Prazo</v>
      </c>
      <c r="Q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48</v>
      </c>
    </row>
    <row r="73" spans="2:17" x14ac:dyDescent="0.25">
      <c r="B73" s="30">
        <v>45825</v>
      </c>
      <c r="C73" s="31">
        <v>45715</v>
      </c>
      <c r="D73" s="31">
        <v>45745</v>
      </c>
      <c r="E73" s="7" t="s">
        <v>21</v>
      </c>
      <c r="F73" s="7" t="s">
        <v>29</v>
      </c>
      <c r="G73" s="7" t="s">
        <v>125</v>
      </c>
      <c r="H73" s="32">
        <v>3252</v>
      </c>
      <c r="I73" s="7">
        <f>IF(TbRegistroEntradas[[#This Row],[Data do Caixa Realizado]]="",0,MONTH(TbRegistroEntradas[[#This Row],[Data do Caixa Previsto]]))</f>
        <v>3</v>
      </c>
      <c r="J73" s="7">
        <f>IF(TbRegistroEntradas[[#This Row],[Data do Caixa Realizado]]="",0,YEAR(TbRegistroEntradas[[#This Row],[Data do Caixa Realizado]]))</f>
        <v>2025</v>
      </c>
      <c r="K73">
        <f>IF(TbRegistroEntradas[[#This Row],[Data da Competência]]="",0,MONTH(TbRegistroEntradas[[#This Row],[Data da Competência]]))</f>
        <v>2</v>
      </c>
      <c r="L73">
        <f>IF(TbRegistroEntradas[[#This Row],[Data da Competência]]="",0,YEAR(TbRegistroEntradas[[#This Row],[Data da Competência]]))</f>
        <v>2025</v>
      </c>
      <c r="M73">
        <f>IF(TbRegistroEntradas[[#This Row],[Data do Caixa Previsto]]="",0,MONTH(TbRegistroEntradas[[#This Row],[Data do Caixa Previsto]]))</f>
        <v>3</v>
      </c>
      <c r="N73">
        <f>IF(TbRegistroEntradas[[#This Row],[Data do Caixa Previsto]]="",0,YEAR(TbRegistroEntradas[[#This Row],[Data do Caixa Previsto]]))</f>
        <v>2025</v>
      </c>
      <c r="O73" t="str">
        <f ca="1">IF(AND(TbRegistroEntradas[[#This Row],[Data do Caixa Previsto]]&lt;TODAY(),TbRegistroEntradas[[#This Row],[Data do Caixa Realizado]]=""),"Vencida","Não Vencida")</f>
        <v>Não Vencida</v>
      </c>
      <c r="P73" t="str">
        <f>IF(TbRegistroEntradas[[#This Row],[Data da Competência]]=TbRegistroEntradas[[#This Row],[Data do Caixa Previsto]],"Vista","Prazo")</f>
        <v>Prazo</v>
      </c>
      <c r="Q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  <row r="74" spans="2:17" x14ac:dyDescent="0.25">
      <c r="B74" s="30">
        <v>45726</v>
      </c>
      <c r="C74" s="31">
        <v>45717</v>
      </c>
      <c r="D74" s="31">
        <v>45726</v>
      </c>
      <c r="E74" s="7" t="s">
        <v>21</v>
      </c>
      <c r="F74" s="7" t="s">
        <v>30</v>
      </c>
      <c r="G74" s="7" t="s">
        <v>126</v>
      </c>
      <c r="H74" s="32">
        <v>3701</v>
      </c>
      <c r="I74" s="7">
        <f>IF(TbRegistroEntradas[[#This Row],[Data do Caixa Realizado]]="",0,MONTH(TbRegistroEntradas[[#This Row],[Data do Caixa Previsto]]))</f>
        <v>3</v>
      </c>
      <c r="J74" s="7">
        <f>IF(TbRegistroEntradas[[#This Row],[Data do Caixa Realizado]]="",0,YEAR(TbRegistroEntradas[[#This Row],[Data do Caixa Realizado]]))</f>
        <v>2025</v>
      </c>
      <c r="K74">
        <f>IF(TbRegistroEntradas[[#This Row],[Data da Competência]]="",0,MONTH(TbRegistroEntradas[[#This Row],[Data da Competência]]))</f>
        <v>3</v>
      </c>
      <c r="L74">
        <f>IF(TbRegistroEntradas[[#This Row],[Data da Competência]]="",0,YEAR(TbRegistroEntradas[[#This Row],[Data da Competência]]))</f>
        <v>2025</v>
      </c>
      <c r="M74">
        <f>IF(TbRegistroEntradas[[#This Row],[Data do Caixa Previsto]]="",0,MONTH(TbRegistroEntradas[[#This Row],[Data do Caixa Previsto]]))</f>
        <v>3</v>
      </c>
      <c r="N74">
        <f>IF(TbRegistroEntradas[[#This Row],[Data do Caixa Previsto]]="",0,YEAR(TbRegistroEntradas[[#This Row],[Data do Caixa Previsto]]))</f>
        <v>2025</v>
      </c>
      <c r="O74" t="str">
        <f ca="1">IF(AND(TbRegistroEntradas[[#This Row],[Data do Caixa Previsto]]&lt;TODAY(),TbRegistroEntradas[[#This Row],[Data do Caixa Realizado]]=""),"Vencida","Não Vencida")</f>
        <v>Não Vencida</v>
      </c>
      <c r="P74" t="str">
        <f>IF(TbRegistroEntradas[[#This Row],[Data da Competência]]=TbRegistroEntradas[[#This Row],[Data do Caixa Previsto]],"Vista","Prazo")</f>
        <v>Prazo</v>
      </c>
      <c r="Q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5" spans="2:17" x14ac:dyDescent="0.25">
      <c r="B75" s="30">
        <v>45759</v>
      </c>
      <c r="C75" s="31">
        <v>45719</v>
      </c>
      <c r="D75" s="31">
        <v>45759</v>
      </c>
      <c r="E75" s="7" t="s">
        <v>21</v>
      </c>
      <c r="F75" s="7" t="s">
        <v>32</v>
      </c>
      <c r="G75" s="7" t="s">
        <v>127</v>
      </c>
      <c r="H75" s="32">
        <v>1977</v>
      </c>
      <c r="I75" s="7">
        <f>IF(TbRegistroEntradas[[#This Row],[Data do Caixa Realizado]]="",0,MONTH(TbRegistroEntradas[[#This Row],[Data do Caixa Previsto]]))</f>
        <v>4</v>
      </c>
      <c r="J75" s="7">
        <f>IF(TbRegistroEntradas[[#This Row],[Data do Caixa Realizado]]="",0,YEAR(TbRegistroEntradas[[#This Row],[Data do Caixa Realizado]]))</f>
        <v>2025</v>
      </c>
      <c r="K75">
        <f>IF(TbRegistroEntradas[[#This Row],[Data da Competência]]="",0,MONTH(TbRegistroEntradas[[#This Row],[Data da Competência]]))</f>
        <v>3</v>
      </c>
      <c r="L75">
        <f>IF(TbRegistroEntradas[[#This Row],[Data da Competência]]="",0,YEAR(TbRegistroEntradas[[#This Row],[Data da Competência]]))</f>
        <v>2025</v>
      </c>
      <c r="M75">
        <f>IF(TbRegistroEntradas[[#This Row],[Data do Caixa Previsto]]="",0,MONTH(TbRegistroEntradas[[#This Row],[Data do Caixa Previsto]]))</f>
        <v>4</v>
      </c>
      <c r="N75">
        <f>IF(TbRegistroEntradas[[#This Row],[Data do Caixa Previsto]]="",0,YEAR(TbRegistroEntradas[[#This Row],[Data do Caixa Previsto]]))</f>
        <v>2025</v>
      </c>
      <c r="O75" t="str">
        <f ca="1">IF(AND(TbRegistroEntradas[[#This Row],[Data do Caixa Previsto]]&lt;TODAY(),TbRegistroEntradas[[#This Row],[Data do Caixa Realizado]]=""),"Vencida","Não Vencida")</f>
        <v>Não Vencida</v>
      </c>
      <c r="P75" t="str">
        <f>IF(TbRegistroEntradas[[#This Row],[Data da Competência]]=TbRegistroEntradas[[#This Row],[Data do Caixa Previsto]],"Vista","Prazo")</f>
        <v>Prazo</v>
      </c>
      <c r="Q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6" spans="2:17" x14ac:dyDescent="0.25">
      <c r="B76" s="30">
        <v>45834</v>
      </c>
      <c r="C76" s="31">
        <v>45720</v>
      </c>
      <c r="D76" s="31">
        <v>45768</v>
      </c>
      <c r="E76" s="7" t="s">
        <v>21</v>
      </c>
      <c r="F76" s="7" t="s">
        <v>30</v>
      </c>
      <c r="G76" s="7" t="s">
        <v>128</v>
      </c>
      <c r="H76" s="32">
        <v>1217</v>
      </c>
      <c r="I76" s="7">
        <f>IF(TbRegistroEntradas[[#This Row],[Data do Caixa Realizado]]="",0,MONTH(TbRegistroEntradas[[#This Row],[Data do Caixa Previsto]]))</f>
        <v>4</v>
      </c>
      <c r="J76" s="7">
        <f>IF(TbRegistroEntradas[[#This Row],[Data do Caixa Realizado]]="",0,YEAR(TbRegistroEntradas[[#This Row],[Data do Caixa Realizado]]))</f>
        <v>2025</v>
      </c>
      <c r="K76">
        <f>IF(TbRegistroEntradas[[#This Row],[Data da Competência]]="",0,MONTH(TbRegistroEntradas[[#This Row],[Data da Competência]]))</f>
        <v>3</v>
      </c>
      <c r="L76">
        <f>IF(TbRegistroEntradas[[#This Row],[Data da Competência]]="",0,YEAR(TbRegistroEntradas[[#This Row],[Data da Competência]]))</f>
        <v>2025</v>
      </c>
      <c r="M76">
        <f>IF(TbRegistroEntradas[[#This Row],[Data do Caixa Previsto]]="",0,MONTH(TbRegistroEntradas[[#This Row],[Data do Caixa Previsto]]))</f>
        <v>4</v>
      </c>
      <c r="N76">
        <f>IF(TbRegistroEntradas[[#This Row],[Data do Caixa Previsto]]="",0,YEAR(TbRegistroEntradas[[#This Row],[Data do Caixa Previsto]]))</f>
        <v>2025</v>
      </c>
      <c r="O76" t="str">
        <f ca="1">IF(AND(TbRegistroEntradas[[#This Row],[Data do Caixa Previsto]]&lt;TODAY(),TbRegistroEntradas[[#This Row],[Data do Caixa Realizado]]=""),"Vencida","Não Vencida")</f>
        <v>Não Vencida</v>
      </c>
      <c r="P76" t="str">
        <f>IF(TbRegistroEntradas[[#This Row],[Data da Competência]]=TbRegistroEntradas[[#This Row],[Data do Caixa Previsto]],"Vista","Prazo")</f>
        <v>Prazo</v>
      </c>
      <c r="Q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66</v>
      </c>
    </row>
    <row r="77" spans="2:17" x14ac:dyDescent="0.25">
      <c r="B77" s="30">
        <v>45840</v>
      </c>
      <c r="C77" s="31">
        <v>45723</v>
      </c>
      <c r="D77" s="31">
        <v>45760</v>
      </c>
      <c r="E77" s="7" t="s">
        <v>21</v>
      </c>
      <c r="F77" s="7" t="s">
        <v>28</v>
      </c>
      <c r="G77" s="7" t="s">
        <v>129</v>
      </c>
      <c r="H77" s="32">
        <v>1660</v>
      </c>
      <c r="I77" s="7">
        <f>IF(TbRegistroEntradas[[#This Row],[Data do Caixa Realizado]]="",0,MONTH(TbRegistroEntradas[[#This Row],[Data do Caixa Previsto]]))</f>
        <v>4</v>
      </c>
      <c r="J77" s="7">
        <f>IF(TbRegistroEntradas[[#This Row],[Data do Caixa Realizado]]="",0,YEAR(TbRegistroEntradas[[#This Row],[Data do Caixa Realizado]]))</f>
        <v>2025</v>
      </c>
      <c r="K77">
        <f>IF(TbRegistroEntradas[[#This Row],[Data da Competência]]="",0,MONTH(TbRegistroEntradas[[#This Row],[Data da Competência]]))</f>
        <v>3</v>
      </c>
      <c r="L77">
        <f>IF(TbRegistroEntradas[[#This Row],[Data da Competência]]="",0,YEAR(TbRegistroEntradas[[#This Row],[Data da Competência]]))</f>
        <v>2025</v>
      </c>
      <c r="M77">
        <f>IF(TbRegistroEntradas[[#This Row],[Data do Caixa Previsto]]="",0,MONTH(TbRegistroEntradas[[#This Row],[Data do Caixa Previsto]]))</f>
        <v>4</v>
      </c>
      <c r="N77">
        <f>IF(TbRegistroEntradas[[#This Row],[Data do Caixa Previsto]]="",0,YEAR(TbRegistroEntradas[[#This Row],[Data do Caixa Previsto]]))</f>
        <v>2025</v>
      </c>
      <c r="O77" t="str">
        <f ca="1">IF(AND(TbRegistroEntradas[[#This Row],[Data do Caixa Previsto]]&lt;TODAY(),TbRegistroEntradas[[#This Row],[Data do Caixa Realizado]]=""),"Vencida","Não Vencida")</f>
        <v>Não Vencida</v>
      </c>
      <c r="P77" t="str">
        <f>IF(TbRegistroEntradas[[#This Row],[Data da Competência]]=TbRegistroEntradas[[#This Row],[Data do Caixa Previsto]],"Vista","Prazo")</f>
        <v>Prazo</v>
      </c>
      <c r="Q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  <row r="78" spans="2:17" x14ac:dyDescent="0.25">
      <c r="B78" s="30">
        <v>45741</v>
      </c>
      <c r="C78" s="31">
        <v>45726</v>
      </c>
      <c r="D78" s="31">
        <v>45741</v>
      </c>
      <c r="E78" s="7" t="s">
        <v>21</v>
      </c>
      <c r="F78" s="7" t="s">
        <v>28</v>
      </c>
      <c r="G78" s="7" t="s">
        <v>130</v>
      </c>
      <c r="H78" s="32">
        <v>837</v>
      </c>
      <c r="I78" s="7">
        <f>IF(TbRegistroEntradas[[#This Row],[Data do Caixa Realizado]]="",0,MONTH(TbRegistroEntradas[[#This Row],[Data do Caixa Previsto]]))</f>
        <v>3</v>
      </c>
      <c r="J78" s="7">
        <f>IF(TbRegistroEntradas[[#This Row],[Data do Caixa Realizado]]="",0,YEAR(TbRegistroEntradas[[#This Row],[Data do Caixa Realizado]]))</f>
        <v>2025</v>
      </c>
      <c r="K78">
        <f>IF(TbRegistroEntradas[[#This Row],[Data da Competência]]="",0,MONTH(TbRegistroEntradas[[#This Row],[Data da Competência]]))</f>
        <v>3</v>
      </c>
      <c r="L78">
        <f>IF(TbRegistroEntradas[[#This Row],[Data da Competência]]="",0,YEAR(TbRegistroEntradas[[#This Row],[Data da Competência]]))</f>
        <v>2025</v>
      </c>
      <c r="M78">
        <f>IF(TbRegistroEntradas[[#This Row],[Data do Caixa Previsto]]="",0,MONTH(TbRegistroEntradas[[#This Row],[Data do Caixa Previsto]]))</f>
        <v>3</v>
      </c>
      <c r="N78">
        <f>IF(TbRegistroEntradas[[#This Row],[Data do Caixa Previsto]]="",0,YEAR(TbRegistroEntradas[[#This Row],[Data do Caixa Previsto]]))</f>
        <v>2025</v>
      </c>
      <c r="O78" t="str">
        <f ca="1">IF(AND(TbRegistroEntradas[[#This Row],[Data do Caixa Previsto]]&lt;TODAY(),TbRegistroEntradas[[#This Row],[Data do Caixa Realizado]]=""),"Vencida","Não Vencida")</f>
        <v>Não Vencida</v>
      </c>
      <c r="P78" t="str">
        <f>IF(TbRegistroEntradas[[#This Row],[Data da Competência]]=TbRegistroEntradas[[#This Row],[Data do Caixa Previsto]],"Vista","Prazo")</f>
        <v>Prazo</v>
      </c>
      <c r="Q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9" spans="2:17" x14ac:dyDescent="0.25">
      <c r="B79" s="30">
        <v>45757</v>
      </c>
      <c r="C79" s="31">
        <v>45728</v>
      </c>
      <c r="D79" s="31">
        <v>45757</v>
      </c>
      <c r="E79" s="7" t="s">
        <v>21</v>
      </c>
      <c r="F79" s="7" t="s">
        <v>31</v>
      </c>
      <c r="G79" s="7" t="s">
        <v>131</v>
      </c>
      <c r="H79" s="32">
        <v>1838</v>
      </c>
      <c r="I79" s="7">
        <f>IF(TbRegistroEntradas[[#This Row],[Data do Caixa Realizado]]="",0,MONTH(TbRegistroEntradas[[#This Row],[Data do Caixa Previsto]]))</f>
        <v>4</v>
      </c>
      <c r="J79" s="7">
        <f>IF(TbRegistroEntradas[[#This Row],[Data do Caixa Realizado]]="",0,YEAR(TbRegistroEntradas[[#This Row],[Data do Caixa Realizado]]))</f>
        <v>2025</v>
      </c>
      <c r="K79">
        <f>IF(TbRegistroEntradas[[#This Row],[Data da Competência]]="",0,MONTH(TbRegistroEntradas[[#This Row],[Data da Competência]]))</f>
        <v>3</v>
      </c>
      <c r="L79">
        <f>IF(TbRegistroEntradas[[#This Row],[Data da Competência]]="",0,YEAR(TbRegistroEntradas[[#This Row],[Data da Competência]]))</f>
        <v>2025</v>
      </c>
      <c r="M79">
        <f>IF(TbRegistroEntradas[[#This Row],[Data do Caixa Previsto]]="",0,MONTH(TbRegistroEntradas[[#This Row],[Data do Caixa Previsto]]))</f>
        <v>4</v>
      </c>
      <c r="N79">
        <f>IF(TbRegistroEntradas[[#This Row],[Data do Caixa Previsto]]="",0,YEAR(TbRegistroEntradas[[#This Row],[Data do Caixa Previsto]]))</f>
        <v>2025</v>
      </c>
      <c r="O79" t="str">
        <f ca="1">IF(AND(TbRegistroEntradas[[#This Row],[Data do Caixa Previsto]]&lt;TODAY(),TbRegistroEntradas[[#This Row],[Data do Caixa Realizado]]=""),"Vencida","Não Vencida")</f>
        <v>Não Vencida</v>
      </c>
      <c r="P79" t="str">
        <f>IF(TbRegistroEntradas[[#This Row],[Data da Competência]]=TbRegistroEntradas[[#This Row],[Data do Caixa Previsto]],"Vista","Prazo")</f>
        <v>Prazo</v>
      </c>
      <c r="Q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0" spans="2:17" x14ac:dyDescent="0.25">
      <c r="B80" s="30">
        <v>45764</v>
      </c>
      <c r="C80" s="31">
        <v>45733</v>
      </c>
      <c r="D80" s="31">
        <v>45764</v>
      </c>
      <c r="E80" s="7" t="s">
        <v>21</v>
      </c>
      <c r="F80" s="7" t="s">
        <v>32</v>
      </c>
      <c r="G80" s="7" t="s">
        <v>132</v>
      </c>
      <c r="H80" s="32">
        <v>4471</v>
      </c>
      <c r="I80" s="7">
        <f>IF(TbRegistroEntradas[[#This Row],[Data do Caixa Realizado]]="",0,MONTH(TbRegistroEntradas[[#This Row],[Data do Caixa Previsto]]))</f>
        <v>4</v>
      </c>
      <c r="J80" s="7">
        <f>IF(TbRegistroEntradas[[#This Row],[Data do Caixa Realizado]]="",0,YEAR(TbRegistroEntradas[[#This Row],[Data do Caixa Realizado]]))</f>
        <v>2025</v>
      </c>
      <c r="K80">
        <f>IF(TbRegistroEntradas[[#This Row],[Data da Competência]]="",0,MONTH(TbRegistroEntradas[[#This Row],[Data da Competência]]))</f>
        <v>3</v>
      </c>
      <c r="L80">
        <f>IF(TbRegistroEntradas[[#This Row],[Data da Competência]]="",0,YEAR(TbRegistroEntradas[[#This Row],[Data da Competência]]))</f>
        <v>2025</v>
      </c>
      <c r="M80">
        <f>IF(TbRegistroEntradas[[#This Row],[Data do Caixa Previsto]]="",0,MONTH(TbRegistroEntradas[[#This Row],[Data do Caixa Previsto]]))</f>
        <v>4</v>
      </c>
      <c r="N80">
        <f>IF(TbRegistroEntradas[[#This Row],[Data do Caixa Previsto]]="",0,YEAR(TbRegistroEntradas[[#This Row],[Data do Caixa Previsto]]))</f>
        <v>2025</v>
      </c>
      <c r="O80" t="str">
        <f ca="1">IF(AND(TbRegistroEntradas[[#This Row],[Data do Caixa Previsto]]&lt;TODAY(),TbRegistroEntradas[[#This Row],[Data do Caixa Realizado]]=""),"Vencida","Não Vencida")</f>
        <v>Não Vencida</v>
      </c>
      <c r="P80" t="str">
        <f>IF(TbRegistroEntradas[[#This Row],[Data da Competência]]=TbRegistroEntradas[[#This Row],[Data do Caixa Previsto]],"Vista","Prazo")</f>
        <v>Prazo</v>
      </c>
      <c r="Q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1" spans="2:17" x14ac:dyDescent="0.25">
      <c r="B81" s="30">
        <v>45791</v>
      </c>
      <c r="C81" s="31">
        <v>45734</v>
      </c>
      <c r="D81" s="31">
        <v>45791</v>
      </c>
      <c r="E81" s="7" t="s">
        <v>21</v>
      </c>
      <c r="F81" s="7" t="s">
        <v>31</v>
      </c>
      <c r="G81" s="7" t="s">
        <v>133</v>
      </c>
      <c r="H81" s="32">
        <v>3540</v>
      </c>
      <c r="I81" s="7">
        <f>IF(TbRegistroEntradas[[#This Row],[Data do Caixa Realizado]]="",0,MONTH(TbRegistroEntradas[[#This Row],[Data do Caixa Previsto]]))</f>
        <v>5</v>
      </c>
      <c r="J81" s="7">
        <f>IF(TbRegistroEntradas[[#This Row],[Data do Caixa Realizado]]="",0,YEAR(TbRegistroEntradas[[#This Row],[Data do Caixa Realizado]]))</f>
        <v>2025</v>
      </c>
      <c r="K81">
        <f>IF(TbRegistroEntradas[[#This Row],[Data da Competência]]="",0,MONTH(TbRegistroEntradas[[#This Row],[Data da Competência]]))</f>
        <v>3</v>
      </c>
      <c r="L81">
        <f>IF(TbRegistroEntradas[[#This Row],[Data da Competência]]="",0,YEAR(TbRegistroEntradas[[#This Row],[Data da Competência]]))</f>
        <v>2025</v>
      </c>
      <c r="M81">
        <f>IF(TbRegistroEntradas[[#This Row],[Data do Caixa Previsto]]="",0,MONTH(TbRegistroEntradas[[#This Row],[Data do Caixa Previsto]]))</f>
        <v>5</v>
      </c>
      <c r="N81">
        <f>IF(TbRegistroEntradas[[#This Row],[Data do Caixa Previsto]]="",0,YEAR(TbRegistroEntradas[[#This Row],[Data do Caixa Previsto]]))</f>
        <v>2025</v>
      </c>
      <c r="O81" t="str">
        <f ca="1">IF(AND(TbRegistroEntradas[[#This Row],[Data do Caixa Previsto]]&lt;TODAY(),TbRegistroEntradas[[#This Row],[Data do Caixa Realizado]]=""),"Vencida","Não Vencida")</f>
        <v>Não Vencida</v>
      </c>
      <c r="P81" t="str">
        <f>IF(TbRegistroEntradas[[#This Row],[Data da Competência]]=TbRegistroEntradas[[#This Row],[Data do Caixa Previsto]],"Vista","Prazo")</f>
        <v>Prazo</v>
      </c>
      <c r="Q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2" spans="2:17" x14ac:dyDescent="0.25">
      <c r="B82" s="30">
        <v>45777</v>
      </c>
      <c r="C82" s="31">
        <v>45737</v>
      </c>
      <c r="D82" s="31">
        <v>45777</v>
      </c>
      <c r="E82" s="7" t="s">
        <v>21</v>
      </c>
      <c r="F82" s="7" t="s">
        <v>31</v>
      </c>
      <c r="G82" s="7" t="s">
        <v>134</v>
      </c>
      <c r="H82" s="32">
        <v>4606</v>
      </c>
      <c r="I82" s="7">
        <f>IF(TbRegistroEntradas[[#This Row],[Data do Caixa Realizado]]="",0,MONTH(TbRegistroEntradas[[#This Row],[Data do Caixa Previsto]]))</f>
        <v>4</v>
      </c>
      <c r="J82" s="7">
        <f>IF(TbRegistroEntradas[[#This Row],[Data do Caixa Realizado]]="",0,YEAR(TbRegistroEntradas[[#This Row],[Data do Caixa Realizado]]))</f>
        <v>2025</v>
      </c>
      <c r="K82">
        <f>IF(TbRegistroEntradas[[#This Row],[Data da Competência]]="",0,MONTH(TbRegistroEntradas[[#This Row],[Data da Competência]]))</f>
        <v>3</v>
      </c>
      <c r="L82">
        <f>IF(TbRegistroEntradas[[#This Row],[Data da Competência]]="",0,YEAR(TbRegistroEntradas[[#This Row],[Data da Competência]]))</f>
        <v>2025</v>
      </c>
      <c r="M82">
        <f>IF(TbRegistroEntradas[[#This Row],[Data do Caixa Previsto]]="",0,MONTH(TbRegistroEntradas[[#This Row],[Data do Caixa Previsto]]))</f>
        <v>4</v>
      </c>
      <c r="N82">
        <f>IF(TbRegistroEntradas[[#This Row],[Data do Caixa Previsto]]="",0,YEAR(TbRegistroEntradas[[#This Row],[Data do Caixa Previsto]]))</f>
        <v>2025</v>
      </c>
      <c r="O82" t="str">
        <f ca="1">IF(AND(TbRegistroEntradas[[#This Row],[Data do Caixa Previsto]]&lt;TODAY(),TbRegistroEntradas[[#This Row],[Data do Caixa Realizado]]=""),"Vencida","Não Vencida")</f>
        <v>Não Vencida</v>
      </c>
      <c r="P82" t="str">
        <f>IF(TbRegistroEntradas[[#This Row],[Data da Competência]]=TbRegistroEntradas[[#This Row],[Data do Caixa Previsto]],"Vista","Prazo")</f>
        <v>Prazo</v>
      </c>
      <c r="Q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3" spans="2:17" x14ac:dyDescent="0.25">
      <c r="B83" s="30"/>
      <c r="C83" s="31">
        <v>45739</v>
      </c>
      <c r="D83" s="31">
        <v>45756</v>
      </c>
      <c r="E83" s="7" t="s">
        <v>21</v>
      </c>
      <c r="F83" s="7" t="s">
        <v>29</v>
      </c>
      <c r="G83" s="7" t="s">
        <v>135</v>
      </c>
      <c r="H83" s="32">
        <v>2388</v>
      </c>
      <c r="I83" s="7">
        <f>IF(TbRegistroEntradas[[#This Row],[Data do Caixa Realizado]]="",0,MONTH(TbRegistroEntradas[[#This Row],[Data do Caixa Previsto]]))</f>
        <v>0</v>
      </c>
      <c r="J83" s="7">
        <f>IF(TbRegistroEntradas[[#This Row],[Data do Caixa Realizado]]="",0,YEAR(TbRegistroEntradas[[#This Row],[Data do Caixa Realizado]]))</f>
        <v>0</v>
      </c>
      <c r="K83">
        <f>IF(TbRegistroEntradas[[#This Row],[Data da Competência]]="",0,MONTH(TbRegistroEntradas[[#This Row],[Data da Competência]]))</f>
        <v>3</v>
      </c>
      <c r="L83">
        <f>IF(TbRegistroEntradas[[#This Row],[Data da Competência]]="",0,YEAR(TbRegistroEntradas[[#This Row],[Data da Competência]]))</f>
        <v>2025</v>
      </c>
      <c r="M83">
        <f>IF(TbRegistroEntradas[[#This Row],[Data do Caixa Previsto]]="",0,MONTH(TbRegistroEntradas[[#This Row],[Data do Caixa Previsto]]))</f>
        <v>4</v>
      </c>
      <c r="N83">
        <f>IF(TbRegistroEntradas[[#This Row],[Data do Caixa Previsto]]="",0,YEAR(TbRegistroEntradas[[#This Row],[Data do Caixa Previsto]]))</f>
        <v>2025</v>
      </c>
      <c r="O83" t="str">
        <f ca="1">IF(AND(TbRegistroEntradas[[#This Row],[Data do Caixa Previsto]]&lt;TODAY(),TbRegistroEntradas[[#This Row],[Data do Caixa Realizado]]=""),"Vencida","Não Vencida")</f>
        <v>Vencida</v>
      </c>
      <c r="P83" t="str">
        <f>IF(TbRegistroEntradas[[#This Row],[Data da Competência]]=TbRegistroEntradas[[#This Row],[Data do Caixa Previsto]],"Vista","Prazo")</f>
        <v>Prazo</v>
      </c>
      <c r="Q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453</v>
      </c>
    </row>
    <row r="84" spans="2:17" x14ac:dyDescent="0.25">
      <c r="B84" s="30">
        <v>45744</v>
      </c>
      <c r="C84" s="31">
        <v>45741</v>
      </c>
      <c r="D84" s="31">
        <v>45744</v>
      </c>
      <c r="E84" s="7" t="s">
        <v>21</v>
      </c>
      <c r="F84" s="7" t="s">
        <v>28</v>
      </c>
      <c r="G84" s="7" t="s">
        <v>136</v>
      </c>
      <c r="H84" s="32">
        <v>2303</v>
      </c>
      <c r="I84" s="7">
        <f>IF(TbRegistroEntradas[[#This Row],[Data do Caixa Realizado]]="",0,MONTH(TbRegistroEntradas[[#This Row],[Data do Caixa Previsto]]))</f>
        <v>3</v>
      </c>
      <c r="J84" s="7">
        <f>IF(TbRegistroEntradas[[#This Row],[Data do Caixa Realizado]]="",0,YEAR(TbRegistroEntradas[[#This Row],[Data do Caixa Realizado]]))</f>
        <v>2025</v>
      </c>
      <c r="K84">
        <f>IF(TbRegistroEntradas[[#This Row],[Data da Competência]]="",0,MONTH(TbRegistroEntradas[[#This Row],[Data da Competência]]))</f>
        <v>3</v>
      </c>
      <c r="L84">
        <f>IF(TbRegistroEntradas[[#This Row],[Data da Competência]]="",0,YEAR(TbRegistroEntradas[[#This Row],[Data da Competência]]))</f>
        <v>2025</v>
      </c>
      <c r="M84">
        <f>IF(TbRegistroEntradas[[#This Row],[Data do Caixa Previsto]]="",0,MONTH(TbRegistroEntradas[[#This Row],[Data do Caixa Previsto]]))</f>
        <v>3</v>
      </c>
      <c r="N84">
        <f>IF(TbRegistroEntradas[[#This Row],[Data do Caixa Previsto]]="",0,YEAR(TbRegistroEntradas[[#This Row],[Data do Caixa Previsto]]))</f>
        <v>2025</v>
      </c>
      <c r="O84" t="str">
        <f ca="1">IF(AND(TbRegistroEntradas[[#This Row],[Data do Caixa Previsto]]&lt;TODAY(),TbRegistroEntradas[[#This Row],[Data do Caixa Realizado]]=""),"Vencida","Não Vencida")</f>
        <v>Não Vencida</v>
      </c>
      <c r="P84" t="str">
        <f>IF(TbRegistroEntradas[[#This Row],[Data da Competência]]=TbRegistroEntradas[[#This Row],[Data do Caixa Previsto]],"Vista","Prazo")</f>
        <v>Prazo</v>
      </c>
      <c r="Q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5" spans="2:17" x14ac:dyDescent="0.25">
      <c r="B85" s="30">
        <v>45762</v>
      </c>
      <c r="C85" s="31">
        <v>45744</v>
      </c>
      <c r="D85" s="31">
        <v>45762</v>
      </c>
      <c r="E85" s="7" t="s">
        <v>21</v>
      </c>
      <c r="F85" s="7" t="s">
        <v>32</v>
      </c>
      <c r="G85" s="7" t="s">
        <v>137</v>
      </c>
      <c r="H85" s="32">
        <v>1662</v>
      </c>
      <c r="I85" s="7">
        <f>IF(TbRegistroEntradas[[#This Row],[Data do Caixa Realizado]]="",0,MONTH(TbRegistroEntradas[[#This Row],[Data do Caixa Previsto]]))</f>
        <v>4</v>
      </c>
      <c r="J85" s="7">
        <f>IF(TbRegistroEntradas[[#This Row],[Data do Caixa Realizado]]="",0,YEAR(TbRegistroEntradas[[#This Row],[Data do Caixa Realizado]]))</f>
        <v>2025</v>
      </c>
      <c r="K85">
        <f>IF(TbRegistroEntradas[[#This Row],[Data da Competência]]="",0,MONTH(TbRegistroEntradas[[#This Row],[Data da Competência]]))</f>
        <v>3</v>
      </c>
      <c r="L85">
        <f>IF(TbRegistroEntradas[[#This Row],[Data da Competência]]="",0,YEAR(TbRegistroEntradas[[#This Row],[Data da Competência]]))</f>
        <v>2025</v>
      </c>
      <c r="M85">
        <f>IF(TbRegistroEntradas[[#This Row],[Data do Caixa Previsto]]="",0,MONTH(TbRegistroEntradas[[#This Row],[Data do Caixa Previsto]]))</f>
        <v>4</v>
      </c>
      <c r="N85">
        <f>IF(TbRegistroEntradas[[#This Row],[Data do Caixa Previsto]]="",0,YEAR(TbRegistroEntradas[[#This Row],[Data do Caixa Previsto]]))</f>
        <v>2025</v>
      </c>
      <c r="O85" t="str">
        <f ca="1">IF(AND(TbRegistroEntradas[[#This Row],[Data do Caixa Previsto]]&lt;TODAY(),TbRegistroEntradas[[#This Row],[Data do Caixa Realizado]]=""),"Vencida","Não Vencida")</f>
        <v>Não Vencida</v>
      </c>
      <c r="P85" t="str">
        <f>IF(TbRegistroEntradas[[#This Row],[Data da Competência]]=TbRegistroEntradas[[#This Row],[Data do Caixa Previsto]],"Vista","Prazo")</f>
        <v>Prazo</v>
      </c>
      <c r="Q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6" spans="2:17" x14ac:dyDescent="0.25">
      <c r="B86" s="30">
        <v>45785</v>
      </c>
      <c r="C86" s="31">
        <v>45746</v>
      </c>
      <c r="D86" s="31">
        <v>45785</v>
      </c>
      <c r="E86" s="7" t="s">
        <v>21</v>
      </c>
      <c r="F86" s="7" t="s">
        <v>29</v>
      </c>
      <c r="G86" s="7" t="s">
        <v>138</v>
      </c>
      <c r="H86" s="32">
        <v>3241</v>
      </c>
      <c r="I86" s="7">
        <f>IF(TbRegistroEntradas[[#This Row],[Data do Caixa Realizado]]="",0,MONTH(TbRegistroEntradas[[#This Row],[Data do Caixa Previsto]]))</f>
        <v>5</v>
      </c>
      <c r="J86" s="7">
        <f>IF(TbRegistroEntradas[[#This Row],[Data do Caixa Realizado]]="",0,YEAR(TbRegistroEntradas[[#This Row],[Data do Caixa Realizado]]))</f>
        <v>2025</v>
      </c>
      <c r="K86">
        <f>IF(TbRegistroEntradas[[#This Row],[Data da Competência]]="",0,MONTH(TbRegistroEntradas[[#This Row],[Data da Competência]]))</f>
        <v>3</v>
      </c>
      <c r="L86">
        <f>IF(TbRegistroEntradas[[#This Row],[Data da Competência]]="",0,YEAR(TbRegistroEntradas[[#This Row],[Data da Competência]]))</f>
        <v>2025</v>
      </c>
      <c r="M86">
        <f>IF(TbRegistroEntradas[[#This Row],[Data do Caixa Previsto]]="",0,MONTH(TbRegistroEntradas[[#This Row],[Data do Caixa Previsto]]))</f>
        <v>5</v>
      </c>
      <c r="N86">
        <f>IF(TbRegistroEntradas[[#This Row],[Data do Caixa Previsto]]="",0,YEAR(TbRegistroEntradas[[#This Row],[Data do Caixa Previsto]]))</f>
        <v>2025</v>
      </c>
      <c r="O86" t="str">
        <f ca="1">IF(AND(TbRegistroEntradas[[#This Row],[Data do Caixa Previsto]]&lt;TODAY(),TbRegistroEntradas[[#This Row],[Data do Caixa Realizado]]=""),"Vencida","Não Vencida")</f>
        <v>Não Vencida</v>
      </c>
      <c r="P86" t="str">
        <f>IF(TbRegistroEntradas[[#This Row],[Data da Competência]]=TbRegistroEntradas[[#This Row],[Data do Caixa Previsto]],"Vista","Prazo")</f>
        <v>Prazo</v>
      </c>
      <c r="Q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7" spans="2:17" x14ac:dyDescent="0.25">
      <c r="B87" s="30">
        <v>45785</v>
      </c>
      <c r="C87" s="31">
        <v>45747</v>
      </c>
      <c r="D87" s="31">
        <v>45785</v>
      </c>
      <c r="E87" s="7" t="s">
        <v>21</v>
      </c>
      <c r="F87" s="7" t="s">
        <v>32</v>
      </c>
      <c r="G87" s="7" t="s">
        <v>139</v>
      </c>
      <c r="H87" s="32">
        <v>4017</v>
      </c>
      <c r="I87" s="7">
        <f>IF(TbRegistroEntradas[[#This Row],[Data do Caixa Realizado]]="",0,MONTH(TbRegistroEntradas[[#This Row],[Data do Caixa Previsto]]))</f>
        <v>5</v>
      </c>
      <c r="J87" s="7">
        <f>IF(TbRegistroEntradas[[#This Row],[Data do Caixa Realizado]]="",0,YEAR(TbRegistroEntradas[[#This Row],[Data do Caixa Realizado]]))</f>
        <v>2025</v>
      </c>
      <c r="K87">
        <f>IF(TbRegistroEntradas[[#This Row],[Data da Competência]]="",0,MONTH(TbRegistroEntradas[[#This Row],[Data da Competência]]))</f>
        <v>3</v>
      </c>
      <c r="L87">
        <f>IF(TbRegistroEntradas[[#This Row],[Data da Competência]]="",0,YEAR(TbRegistroEntradas[[#This Row],[Data da Competência]]))</f>
        <v>2025</v>
      </c>
      <c r="M87">
        <f>IF(TbRegistroEntradas[[#This Row],[Data do Caixa Previsto]]="",0,MONTH(TbRegistroEntradas[[#This Row],[Data do Caixa Previsto]]))</f>
        <v>5</v>
      </c>
      <c r="N87">
        <f>IF(TbRegistroEntradas[[#This Row],[Data do Caixa Previsto]]="",0,YEAR(TbRegistroEntradas[[#This Row],[Data do Caixa Previsto]]))</f>
        <v>2025</v>
      </c>
      <c r="O87" t="str">
        <f ca="1">IF(AND(TbRegistroEntradas[[#This Row],[Data do Caixa Previsto]]&lt;TODAY(),TbRegistroEntradas[[#This Row],[Data do Caixa Realizado]]=""),"Vencida","Não Vencida")</f>
        <v>Não Vencida</v>
      </c>
      <c r="P87" t="str">
        <f>IF(TbRegistroEntradas[[#This Row],[Data da Competência]]=TbRegistroEntradas[[#This Row],[Data do Caixa Previsto]],"Vista","Prazo")</f>
        <v>Prazo</v>
      </c>
      <c r="Q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8" spans="2:17" x14ac:dyDescent="0.25">
      <c r="B88" s="30">
        <v>45846</v>
      </c>
      <c r="C88" s="31">
        <v>45750</v>
      </c>
      <c r="D88" s="31">
        <v>45808</v>
      </c>
      <c r="E88" s="7" t="s">
        <v>21</v>
      </c>
      <c r="F88" s="7" t="s">
        <v>31</v>
      </c>
      <c r="G88" s="7" t="s">
        <v>140</v>
      </c>
      <c r="H88" s="32">
        <v>3586</v>
      </c>
      <c r="I88" s="7">
        <f>IF(TbRegistroEntradas[[#This Row],[Data do Caixa Realizado]]="",0,MONTH(TbRegistroEntradas[[#This Row],[Data do Caixa Previsto]]))</f>
        <v>5</v>
      </c>
      <c r="J88" s="7">
        <f>IF(TbRegistroEntradas[[#This Row],[Data do Caixa Realizado]]="",0,YEAR(TbRegistroEntradas[[#This Row],[Data do Caixa Realizado]]))</f>
        <v>2025</v>
      </c>
      <c r="K88">
        <f>IF(TbRegistroEntradas[[#This Row],[Data da Competência]]="",0,MONTH(TbRegistroEntradas[[#This Row],[Data da Competência]]))</f>
        <v>4</v>
      </c>
      <c r="L88">
        <f>IF(TbRegistroEntradas[[#This Row],[Data da Competência]]="",0,YEAR(TbRegistroEntradas[[#This Row],[Data da Competência]]))</f>
        <v>2025</v>
      </c>
      <c r="M88">
        <f>IF(TbRegistroEntradas[[#This Row],[Data do Caixa Previsto]]="",0,MONTH(TbRegistroEntradas[[#This Row],[Data do Caixa Previsto]]))</f>
        <v>5</v>
      </c>
      <c r="N88">
        <f>IF(TbRegistroEntradas[[#This Row],[Data do Caixa Previsto]]="",0,YEAR(TbRegistroEntradas[[#This Row],[Data do Caixa Previsto]]))</f>
        <v>2025</v>
      </c>
      <c r="O88" t="str">
        <f ca="1">IF(AND(TbRegistroEntradas[[#This Row],[Data do Caixa Previsto]]&lt;TODAY(),TbRegistroEntradas[[#This Row],[Data do Caixa Realizado]]=""),"Vencida","Não Vencida")</f>
        <v>Não Vencida</v>
      </c>
      <c r="P88" t="str">
        <f>IF(TbRegistroEntradas[[#This Row],[Data da Competência]]=TbRegistroEntradas[[#This Row],[Data do Caixa Previsto]],"Vista","Prazo")</f>
        <v>Prazo</v>
      </c>
      <c r="Q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38</v>
      </c>
    </row>
    <row r="89" spans="2:17" x14ac:dyDescent="0.25">
      <c r="B89" s="30">
        <v>45778</v>
      </c>
      <c r="C89" s="31">
        <v>45753</v>
      </c>
      <c r="D89" s="31">
        <v>45778</v>
      </c>
      <c r="E89" s="7" t="s">
        <v>21</v>
      </c>
      <c r="F89" s="7" t="s">
        <v>29</v>
      </c>
      <c r="G89" s="7" t="s">
        <v>141</v>
      </c>
      <c r="H89" s="32">
        <v>4467</v>
      </c>
      <c r="I89" s="7">
        <f>IF(TbRegistroEntradas[[#This Row],[Data do Caixa Realizado]]="",0,MONTH(TbRegistroEntradas[[#This Row],[Data do Caixa Previsto]]))</f>
        <v>5</v>
      </c>
      <c r="J89" s="7">
        <f>IF(TbRegistroEntradas[[#This Row],[Data do Caixa Realizado]]="",0,YEAR(TbRegistroEntradas[[#This Row],[Data do Caixa Realizado]]))</f>
        <v>2025</v>
      </c>
      <c r="K89">
        <f>IF(TbRegistroEntradas[[#This Row],[Data da Competência]]="",0,MONTH(TbRegistroEntradas[[#This Row],[Data da Competência]]))</f>
        <v>4</v>
      </c>
      <c r="L89">
        <f>IF(TbRegistroEntradas[[#This Row],[Data da Competência]]="",0,YEAR(TbRegistroEntradas[[#This Row],[Data da Competência]]))</f>
        <v>2025</v>
      </c>
      <c r="M89">
        <f>IF(TbRegistroEntradas[[#This Row],[Data do Caixa Previsto]]="",0,MONTH(TbRegistroEntradas[[#This Row],[Data do Caixa Previsto]]))</f>
        <v>5</v>
      </c>
      <c r="N89">
        <f>IF(TbRegistroEntradas[[#This Row],[Data do Caixa Previsto]]="",0,YEAR(TbRegistroEntradas[[#This Row],[Data do Caixa Previsto]]))</f>
        <v>2025</v>
      </c>
      <c r="O89" t="str">
        <f ca="1">IF(AND(TbRegistroEntradas[[#This Row],[Data do Caixa Previsto]]&lt;TODAY(),TbRegistroEntradas[[#This Row],[Data do Caixa Realizado]]=""),"Vencida","Não Vencida")</f>
        <v>Não Vencida</v>
      </c>
      <c r="P89" t="str">
        <f>IF(TbRegistroEntradas[[#This Row],[Data da Competência]]=TbRegistroEntradas[[#This Row],[Data do Caixa Previsto]],"Vista","Prazo")</f>
        <v>Prazo</v>
      </c>
      <c r="Q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0" spans="2:17" x14ac:dyDescent="0.25">
      <c r="B90" s="30">
        <v>45808</v>
      </c>
      <c r="C90" s="31">
        <v>45756</v>
      </c>
      <c r="D90" s="31">
        <v>45808</v>
      </c>
      <c r="E90" s="7" t="s">
        <v>21</v>
      </c>
      <c r="F90" s="7" t="s">
        <v>31</v>
      </c>
      <c r="G90" s="7" t="s">
        <v>142</v>
      </c>
      <c r="H90" s="32">
        <v>4262</v>
      </c>
      <c r="I90" s="7">
        <f>IF(TbRegistroEntradas[[#This Row],[Data do Caixa Realizado]]="",0,MONTH(TbRegistroEntradas[[#This Row],[Data do Caixa Previsto]]))</f>
        <v>5</v>
      </c>
      <c r="J90" s="7">
        <f>IF(TbRegistroEntradas[[#This Row],[Data do Caixa Realizado]]="",0,YEAR(TbRegistroEntradas[[#This Row],[Data do Caixa Realizado]]))</f>
        <v>2025</v>
      </c>
      <c r="K90">
        <f>IF(TbRegistroEntradas[[#This Row],[Data da Competência]]="",0,MONTH(TbRegistroEntradas[[#This Row],[Data da Competência]]))</f>
        <v>4</v>
      </c>
      <c r="L90">
        <f>IF(TbRegistroEntradas[[#This Row],[Data da Competência]]="",0,YEAR(TbRegistroEntradas[[#This Row],[Data da Competência]]))</f>
        <v>2025</v>
      </c>
      <c r="M90">
        <f>IF(TbRegistroEntradas[[#This Row],[Data do Caixa Previsto]]="",0,MONTH(TbRegistroEntradas[[#This Row],[Data do Caixa Previsto]]))</f>
        <v>5</v>
      </c>
      <c r="N90">
        <f>IF(TbRegistroEntradas[[#This Row],[Data do Caixa Previsto]]="",0,YEAR(TbRegistroEntradas[[#This Row],[Data do Caixa Previsto]]))</f>
        <v>2025</v>
      </c>
      <c r="O90" t="str">
        <f ca="1">IF(AND(TbRegistroEntradas[[#This Row],[Data do Caixa Previsto]]&lt;TODAY(),TbRegistroEntradas[[#This Row],[Data do Caixa Realizado]]=""),"Vencida","Não Vencida")</f>
        <v>Não Vencida</v>
      </c>
      <c r="P90" t="str">
        <f>IF(TbRegistroEntradas[[#This Row],[Data da Competência]]=TbRegistroEntradas[[#This Row],[Data do Caixa Previsto]],"Vista","Prazo")</f>
        <v>Prazo</v>
      </c>
      <c r="Q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1" spans="2:17" x14ac:dyDescent="0.25">
      <c r="B91" s="30">
        <v>45821</v>
      </c>
      <c r="C91" s="31">
        <v>45758</v>
      </c>
      <c r="D91" s="31">
        <v>45817</v>
      </c>
      <c r="E91" s="7" t="s">
        <v>21</v>
      </c>
      <c r="F91" s="7" t="s">
        <v>31</v>
      </c>
      <c r="G91" s="7" t="s">
        <v>143</v>
      </c>
      <c r="H91" s="32">
        <v>2593</v>
      </c>
      <c r="I91" s="7">
        <f>IF(TbRegistroEntradas[[#This Row],[Data do Caixa Realizado]]="",0,MONTH(TbRegistroEntradas[[#This Row],[Data do Caixa Previsto]]))</f>
        <v>6</v>
      </c>
      <c r="J91" s="7">
        <f>IF(TbRegistroEntradas[[#This Row],[Data do Caixa Realizado]]="",0,YEAR(TbRegistroEntradas[[#This Row],[Data do Caixa Realizado]]))</f>
        <v>2025</v>
      </c>
      <c r="K91">
        <f>IF(TbRegistroEntradas[[#This Row],[Data da Competência]]="",0,MONTH(TbRegistroEntradas[[#This Row],[Data da Competência]]))</f>
        <v>4</v>
      </c>
      <c r="L91">
        <f>IF(TbRegistroEntradas[[#This Row],[Data da Competência]]="",0,YEAR(TbRegistroEntradas[[#This Row],[Data da Competência]]))</f>
        <v>2025</v>
      </c>
      <c r="M91">
        <f>IF(TbRegistroEntradas[[#This Row],[Data do Caixa Previsto]]="",0,MONTH(TbRegistroEntradas[[#This Row],[Data do Caixa Previsto]]))</f>
        <v>6</v>
      </c>
      <c r="N91">
        <f>IF(TbRegistroEntradas[[#This Row],[Data do Caixa Previsto]]="",0,YEAR(TbRegistroEntradas[[#This Row],[Data do Caixa Previsto]]))</f>
        <v>2025</v>
      </c>
      <c r="O91" t="str">
        <f ca="1">IF(AND(TbRegistroEntradas[[#This Row],[Data do Caixa Previsto]]&lt;TODAY(),TbRegistroEntradas[[#This Row],[Data do Caixa Realizado]]=""),"Vencida","Não Vencida")</f>
        <v>Não Vencida</v>
      </c>
      <c r="P91" t="str">
        <f>IF(TbRegistroEntradas[[#This Row],[Data da Competência]]=TbRegistroEntradas[[#This Row],[Data do Caixa Previsto]],"Vista","Prazo")</f>
        <v>Prazo</v>
      </c>
      <c r="Q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</v>
      </c>
    </row>
    <row r="92" spans="2:17" x14ac:dyDescent="0.25">
      <c r="B92" s="30">
        <v>45781</v>
      </c>
      <c r="C92" s="31">
        <v>45761</v>
      </c>
      <c r="D92" s="31">
        <v>45781</v>
      </c>
      <c r="E92" s="7" t="s">
        <v>21</v>
      </c>
      <c r="F92" s="7" t="s">
        <v>31</v>
      </c>
      <c r="G92" s="7" t="s">
        <v>144</v>
      </c>
      <c r="H92" s="32">
        <v>1885</v>
      </c>
      <c r="I92" s="7">
        <f>IF(TbRegistroEntradas[[#This Row],[Data do Caixa Realizado]]="",0,MONTH(TbRegistroEntradas[[#This Row],[Data do Caixa Previsto]]))</f>
        <v>5</v>
      </c>
      <c r="J92" s="7">
        <f>IF(TbRegistroEntradas[[#This Row],[Data do Caixa Realizado]]="",0,YEAR(TbRegistroEntradas[[#This Row],[Data do Caixa Realizado]]))</f>
        <v>2025</v>
      </c>
      <c r="K92">
        <f>IF(TbRegistroEntradas[[#This Row],[Data da Competência]]="",0,MONTH(TbRegistroEntradas[[#This Row],[Data da Competência]]))</f>
        <v>4</v>
      </c>
      <c r="L92">
        <f>IF(TbRegistroEntradas[[#This Row],[Data da Competência]]="",0,YEAR(TbRegistroEntradas[[#This Row],[Data da Competência]]))</f>
        <v>2025</v>
      </c>
      <c r="M92">
        <f>IF(TbRegistroEntradas[[#This Row],[Data do Caixa Previsto]]="",0,MONTH(TbRegistroEntradas[[#This Row],[Data do Caixa Previsto]]))</f>
        <v>5</v>
      </c>
      <c r="N92">
        <f>IF(TbRegistroEntradas[[#This Row],[Data do Caixa Previsto]]="",0,YEAR(TbRegistroEntradas[[#This Row],[Data do Caixa Previsto]]))</f>
        <v>2025</v>
      </c>
      <c r="O92" t="str">
        <f ca="1">IF(AND(TbRegistroEntradas[[#This Row],[Data do Caixa Previsto]]&lt;TODAY(),TbRegistroEntradas[[#This Row],[Data do Caixa Realizado]]=""),"Vencida","Não Vencida")</f>
        <v>Não Vencida</v>
      </c>
      <c r="P92" t="str">
        <f>IF(TbRegistroEntradas[[#This Row],[Data da Competência]]=TbRegistroEntradas[[#This Row],[Data do Caixa Previsto]],"Vista","Prazo")</f>
        <v>Prazo</v>
      </c>
      <c r="Q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3" spans="2:17" x14ac:dyDescent="0.25">
      <c r="B93" s="30"/>
      <c r="C93" s="31">
        <v>45766</v>
      </c>
      <c r="D93" s="31">
        <v>45823</v>
      </c>
      <c r="E93" s="7" t="s">
        <v>21</v>
      </c>
      <c r="F93" s="7" t="s">
        <v>31</v>
      </c>
      <c r="G93" s="7" t="s">
        <v>145</v>
      </c>
      <c r="H93" s="32">
        <v>2224</v>
      </c>
      <c r="I93" s="7">
        <f>IF(TbRegistroEntradas[[#This Row],[Data do Caixa Realizado]]="",0,MONTH(TbRegistroEntradas[[#This Row],[Data do Caixa Previsto]]))</f>
        <v>0</v>
      </c>
      <c r="J93" s="7">
        <f>IF(TbRegistroEntradas[[#This Row],[Data do Caixa Realizado]]="",0,YEAR(TbRegistroEntradas[[#This Row],[Data do Caixa Realizado]]))</f>
        <v>0</v>
      </c>
      <c r="K93">
        <f>IF(TbRegistroEntradas[[#This Row],[Data da Competência]]="",0,MONTH(TbRegistroEntradas[[#This Row],[Data da Competência]]))</f>
        <v>4</v>
      </c>
      <c r="L93">
        <f>IF(TbRegistroEntradas[[#This Row],[Data da Competência]]="",0,YEAR(TbRegistroEntradas[[#This Row],[Data da Competência]]))</f>
        <v>2025</v>
      </c>
      <c r="M93">
        <f>IF(TbRegistroEntradas[[#This Row],[Data do Caixa Previsto]]="",0,MONTH(TbRegistroEntradas[[#This Row],[Data do Caixa Previsto]]))</f>
        <v>6</v>
      </c>
      <c r="N93">
        <f>IF(TbRegistroEntradas[[#This Row],[Data do Caixa Previsto]]="",0,YEAR(TbRegistroEntradas[[#This Row],[Data do Caixa Previsto]]))</f>
        <v>2025</v>
      </c>
      <c r="O93" t="str">
        <f ca="1">IF(AND(TbRegistroEntradas[[#This Row],[Data do Caixa Previsto]]&lt;TODAY(),TbRegistroEntradas[[#This Row],[Data do Caixa Realizado]]=""),"Vencida","Não Vencida")</f>
        <v>Vencida</v>
      </c>
      <c r="P93" t="str">
        <f>IF(TbRegistroEntradas[[#This Row],[Data da Competência]]=TbRegistroEntradas[[#This Row],[Data do Caixa Previsto]],"Vista","Prazo")</f>
        <v>Prazo</v>
      </c>
      <c r="Q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386</v>
      </c>
    </row>
    <row r="94" spans="2:17" x14ac:dyDescent="0.25">
      <c r="B94" s="30">
        <v>45859</v>
      </c>
      <c r="C94" s="31">
        <v>45770</v>
      </c>
      <c r="D94" s="31">
        <v>45791</v>
      </c>
      <c r="E94" s="7" t="s">
        <v>21</v>
      </c>
      <c r="F94" s="7" t="s">
        <v>31</v>
      </c>
      <c r="G94" s="7" t="s">
        <v>146</v>
      </c>
      <c r="H94" s="32">
        <v>3223</v>
      </c>
      <c r="I94" s="7">
        <f>IF(TbRegistroEntradas[[#This Row],[Data do Caixa Realizado]]="",0,MONTH(TbRegistroEntradas[[#This Row],[Data do Caixa Previsto]]))</f>
        <v>5</v>
      </c>
      <c r="J94" s="7">
        <f>IF(TbRegistroEntradas[[#This Row],[Data do Caixa Realizado]]="",0,YEAR(TbRegistroEntradas[[#This Row],[Data do Caixa Realizado]]))</f>
        <v>2025</v>
      </c>
      <c r="K94">
        <f>IF(TbRegistroEntradas[[#This Row],[Data da Competência]]="",0,MONTH(TbRegistroEntradas[[#This Row],[Data da Competência]]))</f>
        <v>4</v>
      </c>
      <c r="L94">
        <f>IF(TbRegistroEntradas[[#This Row],[Data da Competência]]="",0,YEAR(TbRegistroEntradas[[#This Row],[Data da Competência]]))</f>
        <v>2025</v>
      </c>
      <c r="M94">
        <f>IF(TbRegistroEntradas[[#This Row],[Data do Caixa Previsto]]="",0,MONTH(TbRegistroEntradas[[#This Row],[Data do Caixa Previsto]]))</f>
        <v>5</v>
      </c>
      <c r="N94">
        <f>IF(TbRegistroEntradas[[#This Row],[Data do Caixa Previsto]]="",0,YEAR(TbRegistroEntradas[[#This Row],[Data do Caixa Previsto]]))</f>
        <v>2025</v>
      </c>
      <c r="O94" t="str">
        <f ca="1">IF(AND(TbRegistroEntradas[[#This Row],[Data do Caixa Previsto]]&lt;TODAY(),TbRegistroEntradas[[#This Row],[Data do Caixa Realizado]]=""),"Vencida","Não Vencida")</f>
        <v>Não Vencida</v>
      </c>
      <c r="P94" t="str">
        <f>IF(TbRegistroEntradas[[#This Row],[Data da Competência]]=TbRegistroEntradas[[#This Row],[Data do Caixa Previsto]],"Vista","Prazo")</f>
        <v>Prazo</v>
      </c>
      <c r="Q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68</v>
      </c>
    </row>
    <row r="95" spans="2:17" x14ac:dyDescent="0.25">
      <c r="B95" s="30">
        <v>45856</v>
      </c>
      <c r="C95" s="31">
        <v>45773</v>
      </c>
      <c r="D95" s="31">
        <v>45822</v>
      </c>
      <c r="E95" s="7" t="s">
        <v>21</v>
      </c>
      <c r="F95" s="7" t="s">
        <v>30</v>
      </c>
      <c r="G95" s="7" t="s">
        <v>147</v>
      </c>
      <c r="H95" s="32">
        <v>3446</v>
      </c>
      <c r="I95" s="7">
        <f>IF(TbRegistroEntradas[[#This Row],[Data do Caixa Realizado]]="",0,MONTH(TbRegistroEntradas[[#This Row],[Data do Caixa Previsto]]))</f>
        <v>6</v>
      </c>
      <c r="J95" s="7">
        <f>IF(TbRegistroEntradas[[#This Row],[Data do Caixa Realizado]]="",0,YEAR(TbRegistroEntradas[[#This Row],[Data do Caixa Realizado]]))</f>
        <v>2025</v>
      </c>
      <c r="K95">
        <f>IF(TbRegistroEntradas[[#This Row],[Data da Competência]]="",0,MONTH(TbRegistroEntradas[[#This Row],[Data da Competência]]))</f>
        <v>4</v>
      </c>
      <c r="L95">
        <f>IF(TbRegistroEntradas[[#This Row],[Data da Competência]]="",0,YEAR(TbRegistroEntradas[[#This Row],[Data da Competência]]))</f>
        <v>2025</v>
      </c>
      <c r="M95">
        <f>IF(TbRegistroEntradas[[#This Row],[Data do Caixa Previsto]]="",0,MONTH(TbRegistroEntradas[[#This Row],[Data do Caixa Previsto]]))</f>
        <v>6</v>
      </c>
      <c r="N95">
        <f>IF(TbRegistroEntradas[[#This Row],[Data do Caixa Previsto]]="",0,YEAR(TbRegistroEntradas[[#This Row],[Data do Caixa Previsto]]))</f>
        <v>2025</v>
      </c>
      <c r="O95" t="str">
        <f ca="1">IF(AND(TbRegistroEntradas[[#This Row],[Data do Caixa Previsto]]&lt;TODAY(),TbRegistroEntradas[[#This Row],[Data do Caixa Realizado]]=""),"Vencida","Não Vencida")</f>
        <v>Não Vencida</v>
      </c>
      <c r="P95" t="str">
        <f>IF(TbRegistroEntradas[[#This Row],[Data da Competência]]=TbRegistroEntradas[[#This Row],[Data do Caixa Previsto]],"Vista","Prazo")</f>
        <v>Prazo</v>
      </c>
      <c r="Q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34</v>
      </c>
    </row>
    <row r="96" spans="2:17" x14ac:dyDescent="0.25">
      <c r="B96" s="30">
        <v>45822</v>
      </c>
      <c r="C96" s="31">
        <v>45777</v>
      </c>
      <c r="D96" s="31">
        <v>45822</v>
      </c>
      <c r="E96" s="7" t="s">
        <v>21</v>
      </c>
      <c r="F96" s="7" t="s">
        <v>31</v>
      </c>
      <c r="G96" s="7" t="s">
        <v>148</v>
      </c>
      <c r="H96" s="32">
        <v>4540</v>
      </c>
      <c r="I96" s="7">
        <f>IF(TbRegistroEntradas[[#This Row],[Data do Caixa Realizado]]="",0,MONTH(TbRegistroEntradas[[#This Row],[Data do Caixa Previsto]]))</f>
        <v>6</v>
      </c>
      <c r="J96" s="7">
        <f>IF(TbRegistroEntradas[[#This Row],[Data do Caixa Realizado]]="",0,YEAR(TbRegistroEntradas[[#This Row],[Data do Caixa Realizado]]))</f>
        <v>2025</v>
      </c>
      <c r="K96">
        <f>IF(TbRegistroEntradas[[#This Row],[Data da Competência]]="",0,MONTH(TbRegistroEntradas[[#This Row],[Data da Competência]]))</f>
        <v>4</v>
      </c>
      <c r="L96">
        <f>IF(TbRegistroEntradas[[#This Row],[Data da Competência]]="",0,YEAR(TbRegistroEntradas[[#This Row],[Data da Competência]]))</f>
        <v>2025</v>
      </c>
      <c r="M96">
        <f>IF(TbRegistroEntradas[[#This Row],[Data do Caixa Previsto]]="",0,MONTH(TbRegistroEntradas[[#This Row],[Data do Caixa Previsto]]))</f>
        <v>6</v>
      </c>
      <c r="N96">
        <f>IF(TbRegistroEntradas[[#This Row],[Data do Caixa Previsto]]="",0,YEAR(TbRegistroEntradas[[#This Row],[Data do Caixa Previsto]]))</f>
        <v>2025</v>
      </c>
      <c r="O96" t="str">
        <f ca="1">IF(AND(TbRegistroEntradas[[#This Row],[Data do Caixa Previsto]]&lt;TODAY(),TbRegistroEntradas[[#This Row],[Data do Caixa Realizado]]=""),"Vencida","Não Vencida")</f>
        <v>Não Vencida</v>
      </c>
      <c r="P96" t="str">
        <f>IF(TbRegistroEntradas[[#This Row],[Data da Competência]]=TbRegistroEntradas[[#This Row],[Data do Caixa Previsto]],"Vista","Prazo")</f>
        <v>Prazo</v>
      </c>
      <c r="Q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7" spans="2:17" x14ac:dyDescent="0.25">
      <c r="B97" s="30">
        <v>45887</v>
      </c>
      <c r="C97" s="31">
        <v>45785</v>
      </c>
      <c r="D97" s="31">
        <v>45840</v>
      </c>
      <c r="E97" s="7" t="s">
        <v>21</v>
      </c>
      <c r="F97" s="7" t="s">
        <v>32</v>
      </c>
      <c r="G97" s="7" t="s">
        <v>149</v>
      </c>
      <c r="H97" s="32">
        <v>3862</v>
      </c>
      <c r="I97" s="7">
        <f>IF(TbRegistroEntradas[[#This Row],[Data do Caixa Realizado]]="",0,MONTH(TbRegistroEntradas[[#This Row],[Data do Caixa Previsto]]))</f>
        <v>7</v>
      </c>
      <c r="J97" s="7">
        <f>IF(TbRegistroEntradas[[#This Row],[Data do Caixa Realizado]]="",0,YEAR(TbRegistroEntradas[[#This Row],[Data do Caixa Realizado]]))</f>
        <v>2025</v>
      </c>
      <c r="K97">
        <f>IF(TbRegistroEntradas[[#This Row],[Data da Competência]]="",0,MONTH(TbRegistroEntradas[[#This Row],[Data da Competência]]))</f>
        <v>5</v>
      </c>
      <c r="L97">
        <f>IF(TbRegistroEntradas[[#This Row],[Data da Competência]]="",0,YEAR(TbRegistroEntradas[[#This Row],[Data da Competência]]))</f>
        <v>2025</v>
      </c>
      <c r="M97">
        <f>IF(TbRegistroEntradas[[#This Row],[Data do Caixa Previsto]]="",0,MONTH(TbRegistroEntradas[[#This Row],[Data do Caixa Previsto]]))</f>
        <v>7</v>
      </c>
      <c r="N97">
        <f>IF(TbRegistroEntradas[[#This Row],[Data do Caixa Previsto]]="",0,YEAR(TbRegistroEntradas[[#This Row],[Data do Caixa Previsto]]))</f>
        <v>2025</v>
      </c>
      <c r="O97" t="str">
        <f ca="1">IF(AND(TbRegistroEntradas[[#This Row],[Data do Caixa Previsto]]&lt;TODAY(),TbRegistroEntradas[[#This Row],[Data do Caixa Realizado]]=""),"Vencida","Não Vencida")</f>
        <v>Não Vencida</v>
      </c>
      <c r="P97" t="str">
        <f>IF(TbRegistroEntradas[[#This Row],[Data da Competência]]=TbRegistroEntradas[[#This Row],[Data do Caixa Previsto]],"Vista","Prazo")</f>
        <v>Prazo</v>
      </c>
      <c r="Q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47</v>
      </c>
    </row>
    <row r="98" spans="2:17" x14ac:dyDescent="0.25">
      <c r="B98" s="30">
        <v>45836</v>
      </c>
      <c r="C98" s="31">
        <v>45788</v>
      </c>
      <c r="D98" s="31">
        <v>45836</v>
      </c>
      <c r="E98" s="7" t="s">
        <v>21</v>
      </c>
      <c r="F98" s="7" t="s">
        <v>30</v>
      </c>
      <c r="G98" s="7" t="s">
        <v>150</v>
      </c>
      <c r="H98" s="32">
        <v>611</v>
      </c>
      <c r="I98" s="7">
        <f>IF(TbRegistroEntradas[[#This Row],[Data do Caixa Realizado]]="",0,MONTH(TbRegistroEntradas[[#This Row],[Data do Caixa Previsto]]))</f>
        <v>6</v>
      </c>
      <c r="J98" s="7">
        <f>IF(TbRegistroEntradas[[#This Row],[Data do Caixa Realizado]]="",0,YEAR(TbRegistroEntradas[[#This Row],[Data do Caixa Realizado]]))</f>
        <v>2025</v>
      </c>
      <c r="K98">
        <f>IF(TbRegistroEntradas[[#This Row],[Data da Competência]]="",0,MONTH(TbRegistroEntradas[[#This Row],[Data da Competência]]))</f>
        <v>5</v>
      </c>
      <c r="L98">
        <f>IF(TbRegistroEntradas[[#This Row],[Data da Competência]]="",0,YEAR(TbRegistroEntradas[[#This Row],[Data da Competência]]))</f>
        <v>2025</v>
      </c>
      <c r="M98">
        <f>IF(TbRegistroEntradas[[#This Row],[Data do Caixa Previsto]]="",0,MONTH(TbRegistroEntradas[[#This Row],[Data do Caixa Previsto]]))</f>
        <v>6</v>
      </c>
      <c r="N98">
        <f>IF(TbRegistroEntradas[[#This Row],[Data do Caixa Previsto]]="",0,YEAR(TbRegistroEntradas[[#This Row],[Data do Caixa Previsto]]))</f>
        <v>2025</v>
      </c>
      <c r="O98" t="str">
        <f ca="1">IF(AND(TbRegistroEntradas[[#This Row],[Data do Caixa Previsto]]&lt;TODAY(),TbRegistroEntradas[[#This Row],[Data do Caixa Realizado]]=""),"Vencida","Não Vencida")</f>
        <v>Não Vencida</v>
      </c>
      <c r="P98" t="str">
        <f>IF(TbRegistroEntradas[[#This Row],[Data da Competência]]=TbRegistroEntradas[[#This Row],[Data do Caixa Previsto]],"Vista","Prazo")</f>
        <v>Prazo</v>
      </c>
      <c r="Q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9" spans="2:17" x14ac:dyDescent="0.25">
      <c r="B99" s="30">
        <v>45842</v>
      </c>
      <c r="C99" s="31">
        <v>45790</v>
      </c>
      <c r="D99" s="31">
        <v>45842</v>
      </c>
      <c r="E99" s="7" t="s">
        <v>21</v>
      </c>
      <c r="F99" s="7" t="s">
        <v>28</v>
      </c>
      <c r="G99" s="7" t="s">
        <v>151</v>
      </c>
      <c r="H99" s="32">
        <v>1486</v>
      </c>
      <c r="I99" s="7">
        <f>IF(TbRegistroEntradas[[#This Row],[Data do Caixa Realizado]]="",0,MONTH(TbRegistroEntradas[[#This Row],[Data do Caixa Previsto]]))</f>
        <v>7</v>
      </c>
      <c r="J99" s="7">
        <f>IF(TbRegistroEntradas[[#This Row],[Data do Caixa Realizado]]="",0,YEAR(TbRegistroEntradas[[#This Row],[Data do Caixa Realizado]]))</f>
        <v>2025</v>
      </c>
      <c r="K99">
        <f>IF(TbRegistroEntradas[[#This Row],[Data da Competência]]="",0,MONTH(TbRegistroEntradas[[#This Row],[Data da Competência]]))</f>
        <v>5</v>
      </c>
      <c r="L99">
        <f>IF(TbRegistroEntradas[[#This Row],[Data da Competência]]="",0,YEAR(TbRegistroEntradas[[#This Row],[Data da Competência]]))</f>
        <v>2025</v>
      </c>
      <c r="M99">
        <f>IF(TbRegistroEntradas[[#This Row],[Data do Caixa Previsto]]="",0,MONTH(TbRegistroEntradas[[#This Row],[Data do Caixa Previsto]]))</f>
        <v>7</v>
      </c>
      <c r="N99">
        <f>IF(TbRegistroEntradas[[#This Row],[Data do Caixa Previsto]]="",0,YEAR(TbRegistroEntradas[[#This Row],[Data do Caixa Previsto]]))</f>
        <v>2025</v>
      </c>
      <c r="O99" t="str">
        <f ca="1">IF(AND(TbRegistroEntradas[[#This Row],[Data do Caixa Previsto]]&lt;TODAY(),TbRegistroEntradas[[#This Row],[Data do Caixa Realizado]]=""),"Vencida","Não Vencida")</f>
        <v>Não Vencida</v>
      </c>
      <c r="P99" t="str">
        <f>IF(TbRegistroEntradas[[#This Row],[Data da Competência]]=TbRegistroEntradas[[#This Row],[Data do Caixa Previsto]],"Vista","Prazo")</f>
        <v>Prazo</v>
      </c>
      <c r="Q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0" spans="2:17" x14ac:dyDescent="0.25">
      <c r="B100" s="30">
        <v>45809</v>
      </c>
      <c r="C100" s="31">
        <v>45798</v>
      </c>
      <c r="D100" s="31">
        <v>45809</v>
      </c>
      <c r="E100" s="7" t="s">
        <v>21</v>
      </c>
      <c r="F100" s="7" t="s">
        <v>31</v>
      </c>
      <c r="G100" s="7" t="s">
        <v>152</v>
      </c>
      <c r="H100" s="32">
        <v>4850</v>
      </c>
      <c r="I100" s="7">
        <f>IF(TbRegistroEntradas[[#This Row],[Data do Caixa Realizado]]="",0,MONTH(TbRegistroEntradas[[#This Row],[Data do Caixa Previsto]]))</f>
        <v>6</v>
      </c>
      <c r="J100" s="7">
        <f>IF(TbRegistroEntradas[[#This Row],[Data do Caixa Realizado]]="",0,YEAR(TbRegistroEntradas[[#This Row],[Data do Caixa Realizado]]))</f>
        <v>2025</v>
      </c>
      <c r="K100">
        <f>IF(TbRegistroEntradas[[#This Row],[Data da Competência]]="",0,MONTH(TbRegistroEntradas[[#This Row],[Data da Competência]]))</f>
        <v>5</v>
      </c>
      <c r="L100">
        <f>IF(TbRegistroEntradas[[#This Row],[Data da Competência]]="",0,YEAR(TbRegistroEntradas[[#This Row],[Data da Competência]]))</f>
        <v>2025</v>
      </c>
      <c r="M100">
        <f>IF(TbRegistroEntradas[[#This Row],[Data do Caixa Previsto]]="",0,MONTH(TbRegistroEntradas[[#This Row],[Data do Caixa Previsto]]))</f>
        <v>6</v>
      </c>
      <c r="N100">
        <f>IF(TbRegistroEntradas[[#This Row],[Data do Caixa Previsto]]="",0,YEAR(TbRegistroEntradas[[#This Row],[Data do Caixa Previsto]]))</f>
        <v>2025</v>
      </c>
      <c r="O100" t="str">
        <f ca="1">IF(AND(TbRegistroEntradas[[#This Row],[Data do Caixa Previsto]]&lt;TODAY(),TbRegistroEntradas[[#This Row],[Data do Caixa Realizado]]=""),"Vencida","Não Vencida")</f>
        <v>Não Vencida</v>
      </c>
      <c r="P100" t="str">
        <f>IF(TbRegistroEntradas[[#This Row],[Data da Competência]]=TbRegistroEntradas[[#This Row],[Data do Caixa Previsto]],"Vista","Prazo")</f>
        <v>Prazo</v>
      </c>
      <c r="Q1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1" spans="2:17" x14ac:dyDescent="0.25">
      <c r="B101" s="30"/>
      <c r="C101" s="31">
        <v>45801</v>
      </c>
      <c r="D101" s="31">
        <v>45832</v>
      </c>
      <c r="E101" s="7" t="s">
        <v>21</v>
      </c>
      <c r="F101" s="7" t="s">
        <v>28</v>
      </c>
      <c r="G101" s="7" t="s">
        <v>91</v>
      </c>
      <c r="H101" s="32">
        <v>3878</v>
      </c>
      <c r="I101" s="7">
        <f>IF(TbRegistroEntradas[[#This Row],[Data do Caixa Realizado]]="",0,MONTH(TbRegistroEntradas[[#This Row],[Data do Caixa Previsto]]))</f>
        <v>0</v>
      </c>
      <c r="J101" s="7">
        <f>IF(TbRegistroEntradas[[#This Row],[Data do Caixa Realizado]]="",0,YEAR(TbRegistroEntradas[[#This Row],[Data do Caixa Realizado]]))</f>
        <v>0</v>
      </c>
      <c r="K101">
        <f>IF(TbRegistroEntradas[[#This Row],[Data da Competência]]="",0,MONTH(TbRegistroEntradas[[#This Row],[Data da Competência]]))</f>
        <v>5</v>
      </c>
      <c r="L101">
        <f>IF(TbRegistroEntradas[[#This Row],[Data da Competência]]="",0,YEAR(TbRegistroEntradas[[#This Row],[Data da Competência]]))</f>
        <v>2025</v>
      </c>
      <c r="M101">
        <f>IF(TbRegistroEntradas[[#This Row],[Data do Caixa Previsto]]="",0,MONTH(TbRegistroEntradas[[#This Row],[Data do Caixa Previsto]]))</f>
        <v>6</v>
      </c>
      <c r="N101">
        <f>IF(TbRegistroEntradas[[#This Row],[Data do Caixa Previsto]]="",0,YEAR(TbRegistroEntradas[[#This Row],[Data do Caixa Previsto]]))</f>
        <v>2025</v>
      </c>
      <c r="O101" t="str">
        <f ca="1">IF(AND(TbRegistroEntradas[[#This Row],[Data do Caixa Previsto]]&lt;TODAY(),TbRegistroEntradas[[#This Row],[Data do Caixa Realizado]]=""),"Vencida","Não Vencida")</f>
        <v>Vencida</v>
      </c>
      <c r="P101" t="str">
        <f>IF(TbRegistroEntradas[[#This Row],[Data da Competência]]=TbRegistroEntradas[[#This Row],[Data do Caixa Previsto]],"Vista","Prazo")</f>
        <v>Prazo</v>
      </c>
      <c r="Q1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377</v>
      </c>
    </row>
    <row r="102" spans="2:17" x14ac:dyDescent="0.25">
      <c r="B102" s="30">
        <v>45832</v>
      </c>
      <c r="C102" s="31">
        <v>45806</v>
      </c>
      <c r="D102" s="31">
        <v>45832</v>
      </c>
      <c r="E102" s="7" t="s">
        <v>21</v>
      </c>
      <c r="F102" s="7" t="s">
        <v>28</v>
      </c>
      <c r="G102" s="7" t="s">
        <v>153</v>
      </c>
      <c r="H102" s="32">
        <v>976</v>
      </c>
      <c r="I102" s="7">
        <f>IF(TbRegistroEntradas[[#This Row],[Data do Caixa Realizado]]="",0,MONTH(TbRegistroEntradas[[#This Row],[Data do Caixa Previsto]]))</f>
        <v>6</v>
      </c>
      <c r="J102" s="7">
        <f>IF(TbRegistroEntradas[[#This Row],[Data do Caixa Realizado]]="",0,YEAR(TbRegistroEntradas[[#This Row],[Data do Caixa Realizado]]))</f>
        <v>2025</v>
      </c>
      <c r="K102">
        <f>IF(TbRegistroEntradas[[#This Row],[Data da Competência]]="",0,MONTH(TbRegistroEntradas[[#This Row],[Data da Competência]]))</f>
        <v>5</v>
      </c>
      <c r="L102">
        <f>IF(TbRegistroEntradas[[#This Row],[Data da Competência]]="",0,YEAR(TbRegistroEntradas[[#This Row],[Data da Competência]]))</f>
        <v>2025</v>
      </c>
      <c r="M102">
        <f>IF(TbRegistroEntradas[[#This Row],[Data do Caixa Previsto]]="",0,MONTH(TbRegistroEntradas[[#This Row],[Data do Caixa Previsto]]))</f>
        <v>6</v>
      </c>
      <c r="N102">
        <f>IF(TbRegistroEntradas[[#This Row],[Data do Caixa Previsto]]="",0,YEAR(TbRegistroEntradas[[#This Row],[Data do Caixa Previsto]]))</f>
        <v>2025</v>
      </c>
      <c r="O102" t="str">
        <f ca="1">IF(AND(TbRegistroEntradas[[#This Row],[Data do Caixa Previsto]]&lt;TODAY(),TbRegistroEntradas[[#This Row],[Data do Caixa Realizado]]=""),"Vencida","Não Vencida")</f>
        <v>Não Vencida</v>
      </c>
      <c r="P102" t="str">
        <f>IF(TbRegistroEntradas[[#This Row],[Data da Competência]]=TbRegistroEntradas[[#This Row],[Data do Caixa Previsto]],"Vista","Prazo")</f>
        <v>Prazo</v>
      </c>
      <c r="Q1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3" spans="2:17" x14ac:dyDescent="0.25">
      <c r="B103" s="30">
        <v>45822</v>
      </c>
      <c r="C103" s="31">
        <v>45807</v>
      </c>
      <c r="D103" s="31">
        <v>45822</v>
      </c>
      <c r="E103" s="7" t="s">
        <v>21</v>
      </c>
      <c r="F103" s="7" t="s">
        <v>32</v>
      </c>
      <c r="G103" s="7" t="s">
        <v>154</v>
      </c>
      <c r="H103" s="32">
        <v>3346</v>
      </c>
      <c r="I103" s="7">
        <f>IF(TbRegistroEntradas[[#This Row],[Data do Caixa Realizado]]="",0,MONTH(TbRegistroEntradas[[#This Row],[Data do Caixa Previsto]]))</f>
        <v>6</v>
      </c>
      <c r="J103" s="7">
        <f>IF(TbRegistroEntradas[[#This Row],[Data do Caixa Realizado]]="",0,YEAR(TbRegistroEntradas[[#This Row],[Data do Caixa Realizado]]))</f>
        <v>2025</v>
      </c>
      <c r="K103">
        <f>IF(TbRegistroEntradas[[#This Row],[Data da Competência]]="",0,MONTH(TbRegistroEntradas[[#This Row],[Data da Competência]]))</f>
        <v>5</v>
      </c>
      <c r="L103">
        <f>IF(TbRegistroEntradas[[#This Row],[Data da Competência]]="",0,YEAR(TbRegistroEntradas[[#This Row],[Data da Competência]]))</f>
        <v>2025</v>
      </c>
      <c r="M103">
        <f>IF(TbRegistroEntradas[[#This Row],[Data do Caixa Previsto]]="",0,MONTH(TbRegistroEntradas[[#This Row],[Data do Caixa Previsto]]))</f>
        <v>6</v>
      </c>
      <c r="N103">
        <f>IF(TbRegistroEntradas[[#This Row],[Data do Caixa Previsto]]="",0,YEAR(TbRegistroEntradas[[#This Row],[Data do Caixa Previsto]]))</f>
        <v>2025</v>
      </c>
      <c r="O103" t="str">
        <f ca="1">IF(AND(TbRegistroEntradas[[#This Row],[Data do Caixa Previsto]]&lt;TODAY(),TbRegistroEntradas[[#This Row],[Data do Caixa Realizado]]=""),"Vencida","Não Vencida")</f>
        <v>Não Vencida</v>
      </c>
      <c r="P103" t="str">
        <f>IF(TbRegistroEntradas[[#This Row],[Data da Competência]]=TbRegistroEntradas[[#This Row],[Data do Caixa Previsto]],"Vista","Prazo")</f>
        <v>Prazo</v>
      </c>
      <c r="Q1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4" spans="2:17" x14ac:dyDescent="0.25">
      <c r="B104" s="30">
        <v>45870</v>
      </c>
      <c r="C104" s="31">
        <v>45811</v>
      </c>
      <c r="D104" s="31">
        <v>45870</v>
      </c>
      <c r="E104" s="7" t="s">
        <v>21</v>
      </c>
      <c r="F104" s="7" t="s">
        <v>30</v>
      </c>
      <c r="G104" s="7" t="s">
        <v>155</v>
      </c>
      <c r="H104" s="32">
        <v>443</v>
      </c>
      <c r="I104" s="7">
        <f>IF(TbRegistroEntradas[[#This Row],[Data do Caixa Realizado]]="",0,MONTH(TbRegistroEntradas[[#This Row],[Data do Caixa Previsto]]))</f>
        <v>8</v>
      </c>
      <c r="J104" s="7">
        <f>IF(TbRegistroEntradas[[#This Row],[Data do Caixa Realizado]]="",0,YEAR(TbRegistroEntradas[[#This Row],[Data do Caixa Realizado]]))</f>
        <v>2025</v>
      </c>
      <c r="K104">
        <f>IF(TbRegistroEntradas[[#This Row],[Data da Competência]]="",0,MONTH(TbRegistroEntradas[[#This Row],[Data da Competência]]))</f>
        <v>6</v>
      </c>
      <c r="L104">
        <f>IF(TbRegistroEntradas[[#This Row],[Data da Competência]]="",0,YEAR(TbRegistroEntradas[[#This Row],[Data da Competência]]))</f>
        <v>2025</v>
      </c>
      <c r="M104">
        <f>IF(TbRegistroEntradas[[#This Row],[Data do Caixa Previsto]]="",0,MONTH(TbRegistroEntradas[[#This Row],[Data do Caixa Previsto]]))</f>
        <v>8</v>
      </c>
      <c r="N104">
        <f>IF(TbRegistroEntradas[[#This Row],[Data do Caixa Previsto]]="",0,YEAR(TbRegistroEntradas[[#This Row],[Data do Caixa Previsto]]))</f>
        <v>2025</v>
      </c>
      <c r="O104" t="str">
        <f ca="1">IF(AND(TbRegistroEntradas[[#This Row],[Data do Caixa Previsto]]&lt;TODAY(),TbRegistroEntradas[[#This Row],[Data do Caixa Realizado]]=""),"Vencida","Não Vencida")</f>
        <v>Não Vencida</v>
      </c>
      <c r="P104" t="str">
        <f>IF(TbRegistroEntradas[[#This Row],[Data da Competência]]=TbRegistroEntradas[[#This Row],[Data do Caixa Previsto]],"Vista","Prazo")</f>
        <v>Prazo</v>
      </c>
      <c r="Q1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5" spans="2:17" x14ac:dyDescent="0.25">
      <c r="B105" s="30">
        <v>45866</v>
      </c>
      <c r="C105" s="31">
        <v>45812</v>
      </c>
      <c r="D105" s="31">
        <v>45866</v>
      </c>
      <c r="E105" s="7" t="s">
        <v>21</v>
      </c>
      <c r="F105" s="7" t="s">
        <v>30</v>
      </c>
      <c r="G105" s="7" t="s">
        <v>156</v>
      </c>
      <c r="H105" s="32">
        <v>2781</v>
      </c>
      <c r="I105" s="7">
        <f>IF(TbRegistroEntradas[[#This Row],[Data do Caixa Realizado]]="",0,MONTH(TbRegistroEntradas[[#This Row],[Data do Caixa Previsto]]))</f>
        <v>7</v>
      </c>
      <c r="J105" s="7">
        <f>IF(TbRegistroEntradas[[#This Row],[Data do Caixa Realizado]]="",0,YEAR(TbRegistroEntradas[[#This Row],[Data do Caixa Realizado]]))</f>
        <v>2025</v>
      </c>
      <c r="K105">
        <f>IF(TbRegistroEntradas[[#This Row],[Data da Competência]]="",0,MONTH(TbRegistroEntradas[[#This Row],[Data da Competência]]))</f>
        <v>6</v>
      </c>
      <c r="L105">
        <f>IF(TbRegistroEntradas[[#This Row],[Data da Competência]]="",0,YEAR(TbRegistroEntradas[[#This Row],[Data da Competência]]))</f>
        <v>2025</v>
      </c>
      <c r="M105">
        <f>IF(TbRegistroEntradas[[#This Row],[Data do Caixa Previsto]]="",0,MONTH(TbRegistroEntradas[[#This Row],[Data do Caixa Previsto]]))</f>
        <v>7</v>
      </c>
      <c r="N105">
        <f>IF(TbRegistroEntradas[[#This Row],[Data do Caixa Previsto]]="",0,YEAR(TbRegistroEntradas[[#This Row],[Data do Caixa Previsto]]))</f>
        <v>2025</v>
      </c>
      <c r="O105" t="str">
        <f ca="1">IF(AND(TbRegistroEntradas[[#This Row],[Data do Caixa Previsto]]&lt;TODAY(),TbRegistroEntradas[[#This Row],[Data do Caixa Realizado]]=""),"Vencida","Não Vencida")</f>
        <v>Não Vencida</v>
      </c>
      <c r="P105" t="str">
        <f>IF(TbRegistroEntradas[[#This Row],[Data da Competência]]=TbRegistroEntradas[[#This Row],[Data do Caixa Previsto]],"Vista","Prazo")</f>
        <v>Prazo</v>
      </c>
      <c r="Q1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6" spans="2:17" x14ac:dyDescent="0.25">
      <c r="B106" s="30">
        <v>45824</v>
      </c>
      <c r="C106" s="31">
        <v>45813</v>
      </c>
      <c r="D106" s="31">
        <v>45824</v>
      </c>
      <c r="E106" s="7" t="s">
        <v>21</v>
      </c>
      <c r="F106" s="7" t="s">
        <v>28</v>
      </c>
      <c r="G106" s="7" t="s">
        <v>157</v>
      </c>
      <c r="H106" s="32">
        <v>1875</v>
      </c>
      <c r="I106" s="7">
        <f>IF(TbRegistroEntradas[[#This Row],[Data do Caixa Realizado]]="",0,MONTH(TbRegistroEntradas[[#This Row],[Data do Caixa Previsto]]))</f>
        <v>6</v>
      </c>
      <c r="J106" s="7">
        <f>IF(TbRegistroEntradas[[#This Row],[Data do Caixa Realizado]]="",0,YEAR(TbRegistroEntradas[[#This Row],[Data do Caixa Realizado]]))</f>
        <v>2025</v>
      </c>
      <c r="K106">
        <f>IF(TbRegistroEntradas[[#This Row],[Data da Competência]]="",0,MONTH(TbRegistroEntradas[[#This Row],[Data da Competência]]))</f>
        <v>6</v>
      </c>
      <c r="L106">
        <f>IF(TbRegistroEntradas[[#This Row],[Data da Competência]]="",0,YEAR(TbRegistroEntradas[[#This Row],[Data da Competência]]))</f>
        <v>2025</v>
      </c>
      <c r="M106">
        <f>IF(TbRegistroEntradas[[#This Row],[Data do Caixa Previsto]]="",0,MONTH(TbRegistroEntradas[[#This Row],[Data do Caixa Previsto]]))</f>
        <v>6</v>
      </c>
      <c r="N106">
        <f>IF(TbRegistroEntradas[[#This Row],[Data do Caixa Previsto]]="",0,YEAR(TbRegistroEntradas[[#This Row],[Data do Caixa Previsto]]))</f>
        <v>2025</v>
      </c>
      <c r="O106" t="str">
        <f ca="1">IF(AND(TbRegistroEntradas[[#This Row],[Data do Caixa Previsto]]&lt;TODAY(),TbRegistroEntradas[[#This Row],[Data do Caixa Realizado]]=""),"Vencida","Não Vencida")</f>
        <v>Não Vencida</v>
      </c>
      <c r="P106" t="str">
        <f>IF(TbRegistroEntradas[[#This Row],[Data da Competência]]=TbRegistroEntradas[[#This Row],[Data do Caixa Previsto]],"Vista","Prazo")</f>
        <v>Prazo</v>
      </c>
      <c r="Q1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7" spans="2:17" x14ac:dyDescent="0.25">
      <c r="B107" s="30">
        <v>45852</v>
      </c>
      <c r="C107" s="31">
        <v>45816</v>
      </c>
      <c r="D107" s="31">
        <v>45852</v>
      </c>
      <c r="E107" s="7" t="s">
        <v>21</v>
      </c>
      <c r="F107" s="7" t="s">
        <v>31</v>
      </c>
      <c r="G107" s="7" t="s">
        <v>158</v>
      </c>
      <c r="H107" s="32">
        <v>3134</v>
      </c>
      <c r="I107" s="7">
        <f>IF(TbRegistroEntradas[[#This Row],[Data do Caixa Realizado]]="",0,MONTH(TbRegistroEntradas[[#This Row],[Data do Caixa Previsto]]))</f>
        <v>7</v>
      </c>
      <c r="J107" s="7">
        <f>IF(TbRegistroEntradas[[#This Row],[Data do Caixa Realizado]]="",0,YEAR(TbRegistroEntradas[[#This Row],[Data do Caixa Realizado]]))</f>
        <v>2025</v>
      </c>
      <c r="K107">
        <f>IF(TbRegistroEntradas[[#This Row],[Data da Competência]]="",0,MONTH(TbRegistroEntradas[[#This Row],[Data da Competência]]))</f>
        <v>6</v>
      </c>
      <c r="L107">
        <f>IF(TbRegistroEntradas[[#This Row],[Data da Competência]]="",0,YEAR(TbRegistroEntradas[[#This Row],[Data da Competência]]))</f>
        <v>2025</v>
      </c>
      <c r="M107">
        <f>IF(TbRegistroEntradas[[#This Row],[Data do Caixa Previsto]]="",0,MONTH(TbRegistroEntradas[[#This Row],[Data do Caixa Previsto]]))</f>
        <v>7</v>
      </c>
      <c r="N107">
        <f>IF(TbRegistroEntradas[[#This Row],[Data do Caixa Previsto]]="",0,YEAR(TbRegistroEntradas[[#This Row],[Data do Caixa Previsto]]))</f>
        <v>2025</v>
      </c>
      <c r="O107" t="str">
        <f ca="1">IF(AND(TbRegistroEntradas[[#This Row],[Data do Caixa Previsto]]&lt;TODAY(),TbRegistroEntradas[[#This Row],[Data do Caixa Realizado]]=""),"Vencida","Não Vencida")</f>
        <v>Não Vencida</v>
      </c>
      <c r="P107" t="str">
        <f>IF(TbRegistroEntradas[[#This Row],[Data da Competência]]=TbRegistroEntradas[[#This Row],[Data do Caixa Previsto]],"Vista","Prazo")</f>
        <v>Prazo</v>
      </c>
      <c r="Q1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8" spans="2:17" x14ac:dyDescent="0.25">
      <c r="B108" s="30">
        <v>45833</v>
      </c>
      <c r="C108" s="31">
        <v>45818</v>
      </c>
      <c r="D108" s="31">
        <v>45833</v>
      </c>
      <c r="E108" s="7" t="s">
        <v>21</v>
      </c>
      <c r="F108" s="7" t="s">
        <v>29</v>
      </c>
      <c r="G108" s="7" t="s">
        <v>159</v>
      </c>
      <c r="H108" s="32">
        <v>2114</v>
      </c>
      <c r="I108" s="7">
        <f>IF(TbRegistroEntradas[[#This Row],[Data do Caixa Realizado]]="",0,MONTH(TbRegistroEntradas[[#This Row],[Data do Caixa Previsto]]))</f>
        <v>6</v>
      </c>
      <c r="J108" s="7">
        <f>IF(TbRegistroEntradas[[#This Row],[Data do Caixa Realizado]]="",0,YEAR(TbRegistroEntradas[[#This Row],[Data do Caixa Realizado]]))</f>
        <v>2025</v>
      </c>
      <c r="K108">
        <f>IF(TbRegistroEntradas[[#This Row],[Data da Competência]]="",0,MONTH(TbRegistroEntradas[[#This Row],[Data da Competência]]))</f>
        <v>6</v>
      </c>
      <c r="L108">
        <f>IF(TbRegistroEntradas[[#This Row],[Data da Competência]]="",0,YEAR(TbRegistroEntradas[[#This Row],[Data da Competência]]))</f>
        <v>2025</v>
      </c>
      <c r="M108">
        <f>IF(TbRegistroEntradas[[#This Row],[Data do Caixa Previsto]]="",0,MONTH(TbRegistroEntradas[[#This Row],[Data do Caixa Previsto]]))</f>
        <v>6</v>
      </c>
      <c r="N108">
        <f>IF(TbRegistroEntradas[[#This Row],[Data do Caixa Previsto]]="",0,YEAR(TbRegistroEntradas[[#This Row],[Data do Caixa Previsto]]))</f>
        <v>2025</v>
      </c>
      <c r="O108" t="str">
        <f ca="1">IF(AND(TbRegistroEntradas[[#This Row],[Data do Caixa Previsto]]&lt;TODAY(),TbRegistroEntradas[[#This Row],[Data do Caixa Realizado]]=""),"Vencida","Não Vencida")</f>
        <v>Não Vencida</v>
      </c>
      <c r="P108" t="str">
        <f>IF(TbRegistroEntradas[[#This Row],[Data da Competência]]=TbRegistroEntradas[[#This Row],[Data do Caixa Previsto]],"Vista","Prazo")</f>
        <v>Prazo</v>
      </c>
      <c r="Q1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9" spans="2:17" x14ac:dyDescent="0.25">
      <c r="B109" s="30">
        <v>45877</v>
      </c>
      <c r="C109" s="31">
        <v>45821</v>
      </c>
      <c r="D109" s="31">
        <v>45877</v>
      </c>
      <c r="E109" s="7" t="s">
        <v>21</v>
      </c>
      <c r="F109" s="7" t="s">
        <v>28</v>
      </c>
      <c r="G109" s="7" t="s">
        <v>160</v>
      </c>
      <c r="H109" s="32">
        <v>4961</v>
      </c>
      <c r="I109" s="7">
        <f>IF(TbRegistroEntradas[[#This Row],[Data do Caixa Realizado]]="",0,MONTH(TbRegistroEntradas[[#This Row],[Data do Caixa Previsto]]))</f>
        <v>8</v>
      </c>
      <c r="J109" s="7">
        <f>IF(TbRegistroEntradas[[#This Row],[Data do Caixa Realizado]]="",0,YEAR(TbRegistroEntradas[[#This Row],[Data do Caixa Realizado]]))</f>
        <v>2025</v>
      </c>
      <c r="K109">
        <f>IF(TbRegistroEntradas[[#This Row],[Data da Competência]]="",0,MONTH(TbRegistroEntradas[[#This Row],[Data da Competência]]))</f>
        <v>6</v>
      </c>
      <c r="L109">
        <f>IF(TbRegistroEntradas[[#This Row],[Data da Competência]]="",0,YEAR(TbRegistroEntradas[[#This Row],[Data da Competência]]))</f>
        <v>2025</v>
      </c>
      <c r="M109">
        <f>IF(TbRegistroEntradas[[#This Row],[Data do Caixa Previsto]]="",0,MONTH(TbRegistroEntradas[[#This Row],[Data do Caixa Previsto]]))</f>
        <v>8</v>
      </c>
      <c r="N109">
        <f>IF(TbRegistroEntradas[[#This Row],[Data do Caixa Previsto]]="",0,YEAR(TbRegistroEntradas[[#This Row],[Data do Caixa Previsto]]))</f>
        <v>2025</v>
      </c>
      <c r="O109" t="str">
        <f ca="1">IF(AND(TbRegistroEntradas[[#This Row],[Data do Caixa Previsto]]&lt;TODAY(),TbRegistroEntradas[[#This Row],[Data do Caixa Realizado]]=""),"Vencida","Não Vencida")</f>
        <v>Não Vencida</v>
      </c>
      <c r="P109" t="str">
        <f>IF(TbRegistroEntradas[[#This Row],[Data da Competência]]=TbRegistroEntradas[[#This Row],[Data do Caixa Previsto]],"Vista","Prazo")</f>
        <v>Prazo</v>
      </c>
      <c r="Q1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0" spans="2:17" x14ac:dyDescent="0.25">
      <c r="B110" s="30">
        <v>45860</v>
      </c>
      <c r="C110" s="31">
        <v>45822</v>
      </c>
      <c r="D110" s="31">
        <v>45860</v>
      </c>
      <c r="E110" s="7" t="s">
        <v>21</v>
      </c>
      <c r="F110" s="7" t="s">
        <v>31</v>
      </c>
      <c r="G110" s="7" t="s">
        <v>161</v>
      </c>
      <c r="H110" s="32">
        <v>909</v>
      </c>
      <c r="I110" s="7">
        <f>IF(TbRegistroEntradas[[#This Row],[Data do Caixa Realizado]]="",0,MONTH(TbRegistroEntradas[[#This Row],[Data do Caixa Previsto]]))</f>
        <v>7</v>
      </c>
      <c r="J110" s="7">
        <f>IF(TbRegistroEntradas[[#This Row],[Data do Caixa Realizado]]="",0,YEAR(TbRegistroEntradas[[#This Row],[Data do Caixa Realizado]]))</f>
        <v>2025</v>
      </c>
      <c r="K110">
        <f>IF(TbRegistroEntradas[[#This Row],[Data da Competência]]="",0,MONTH(TbRegistroEntradas[[#This Row],[Data da Competência]]))</f>
        <v>6</v>
      </c>
      <c r="L110">
        <f>IF(TbRegistroEntradas[[#This Row],[Data da Competência]]="",0,YEAR(TbRegistroEntradas[[#This Row],[Data da Competência]]))</f>
        <v>2025</v>
      </c>
      <c r="M110">
        <f>IF(TbRegistroEntradas[[#This Row],[Data do Caixa Previsto]]="",0,MONTH(TbRegistroEntradas[[#This Row],[Data do Caixa Previsto]]))</f>
        <v>7</v>
      </c>
      <c r="N110">
        <f>IF(TbRegistroEntradas[[#This Row],[Data do Caixa Previsto]]="",0,YEAR(TbRegistroEntradas[[#This Row],[Data do Caixa Previsto]]))</f>
        <v>2025</v>
      </c>
      <c r="O110" t="str">
        <f ca="1">IF(AND(TbRegistroEntradas[[#This Row],[Data do Caixa Previsto]]&lt;TODAY(),TbRegistroEntradas[[#This Row],[Data do Caixa Realizado]]=""),"Vencida","Não Vencida")</f>
        <v>Não Vencida</v>
      </c>
      <c r="P110" t="str">
        <f>IF(TbRegistroEntradas[[#This Row],[Data da Competência]]=TbRegistroEntradas[[#This Row],[Data do Caixa Previsto]],"Vista","Prazo")</f>
        <v>Prazo</v>
      </c>
      <c r="Q1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1" spans="2:17" x14ac:dyDescent="0.25">
      <c r="B111" s="30">
        <v>45850</v>
      </c>
      <c r="C111" s="31">
        <v>45823</v>
      </c>
      <c r="D111" s="31">
        <v>45850</v>
      </c>
      <c r="E111" s="7" t="s">
        <v>21</v>
      </c>
      <c r="F111" s="7" t="s">
        <v>31</v>
      </c>
      <c r="G111" s="7" t="s">
        <v>162</v>
      </c>
      <c r="H111" s="32">
        <v>2197</v>
      </c>
      <c r="I111" s="7">
        <f>IF(TbRegistroEntradas[[#This Row],[Data do Caixa Realizado]]="",0,MONTH(TbRegistroEntradas[[#This Row],[Data do Caixa Previsto]]))</f>
        <v>7</v>
      </c>
      <c r="J111" s="7">
        <f>IF(TbRegistroEntradas[[#This Row],[Data do Caixa Realizado]]="",0,YEAR(TbRegistroEntradas[[#This Row],[Data do Caixa Realizado]]))</f>
        <v>2025</v>
      </c>
      <c r="K111">
        <f>IF(TbRegistroEntradas[[#This Row],[Data da Competência]]="",0,MONTH(TbRegistroEntradas[[#This Row],[Data da Competência]]))</f>
        <v>6</v>
      </c>
      <c r="L111">
        <f>IF(TbRegistroEntradas[[#This Row],[Data da Competência]]="",0,YEAR(TbRegistroEntradas[[#This Row],[Data da Competência]]))</f>
        <v>2025</v>
      </c>
      <c r="M111">
        <f>IF(TbRegistroEntradas[[#This Row],[Data do Caixa Previsto]]="",0,MONTH(TbRegistroEntradas[[#This Row],[Data do Caixa Previsto]]))</f>
        <v>7</v>
      </c>
      <c r="N111">
        <f>IF(TbRegistroEntradas[[#This Row],[Data do Caixa Previsto]]="",0,YEAR(TbRegistroEntradas[[#This Row],[Data do Caixa Previsto]]))</f>
        <v>2025</v>
      </c>
      <c r="O111" t="str">
        <f ca="1">IF(AND(TbRegistroEntradas[[#This Row],[Data do Caixa Previsto]]&lt;TODAY(),TbRegistroEntradas[[#This Row],[Data do Caixa Realizado]]=""),"Vencida","Não Vencida")</f>
        <v>Não Vencida</v>
      </c>
      <c r="P111" t="str">
        <f>IF(TbRegistroEntradas[[#This Row],[Data da Competência]]=TbRegistroEntradas[[#This Row],[Data do Caixa Previsto]],"Vista","Prazo")</f>
        <v>Prazo</v>
      </c>
      <c r="Q1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2" spans="2:17" x14ac:dyDescent="0.25">
      <c r="B112" s="30">
        <v>45904</v>
      </c>
      <c r="C112" s="31">
        <v>45825</v>
      </c>
      <c r="D112" s="31">
        <v>45867</v>
      </c>
      <c r="E112" s="7" t="s">
        <v>21</v>
      </c>
      <c r="F112" s="7" t="s">
        <v>32</v>
      </c>
      <c r="G112" s="7" t="s">
        <v>163</v>
      </c>
      <c r="H112" s="32">
        <v>3045</v>
      </c>
      <c r="I112" s="7">
        <f>IF(TbRegistroEntradas[[#This Row],[Data do Caixa Realizado]]="",0,MONTH(TbRegistroEntradas[[#This Row],[Data do Caixa Previsto]]))</f>
        <v>7</v>
      </c>
      <c r="J112" s="7">
        <f>IF(TbRegistroEntradas[[#This Row],[Data do Caixa Realizado]]="",0,YEAR(TbRegistroEntradas[[#This Row],[Data do Caixa Realizado]]))</f>
        <v>2025</v>
      </c>
      <c r="K112">
        <f>IF(TbRegistroEntradas[[#This Row],[Data da Competência]]="",0,MONTH(TbRegistroEntradas[[#This Row],[Data da Competência]]))</f>
        <v>6</v>
      </c>
      <c r="L112">
        <f>IF(TbRegistroEntradas[[#This Row],[Data da Competência]]="",0,YEAR(TbRegistroEntradas[[#This Row],[Data da Competência]]))</f>
        <v>2025</v>
      </c>
      <c r="M112">
        <f>IF(TbRegistroEntradas[[#This Row],[Data do Caixa Previsto]]="",0,MONTH(TbRegistroEntradas[[#This Row],[Data do Caixa Previsto]]))</f>
        <v>7</v>
      </c>
      <c r="N112">
        <f>IF(TbRegistroEntradas[[#This Row],[Data do Caixa Previsto]]="",0,YEAR(TbRegistroEntradas[[#This Row],[Data do Caixa Previsto]]))</f>
        <v>2025</v>
      </c>
      <c r="O112" t="str">
        <f ca="1">IF(AND(TbRegistroEntradas[[#This Row],[Data do Caixa Previsto]]&lt;TODAY(),TbRegistroEntradas[[#This Row],[Data do Caixa Realizado]]=""),"Vencida","Não Vencida")</f>
        <v>Não Vencida</v>
      </c>
      <c r="P112" t="str">
        <f>IF(TbRegistroEntradas[[#This Row],[Data da Competência]]=TbRegistroEntradas[[#This Row],[Data do Caixa Previsto]],"Vista","Prazo")</f>
        <v>Prazo</v>
      </c>
      <c r="Q1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37</v>
      </c>
    </row>
    <row r="113" spans="2:17" x14ac:dyDescent="0.25">
      <c r="B113" s="30">
        <v>45885</v>
      </c>
      <c r="C113" s="31">
        <v>45829</v>
      </c>
      <c r="D113" s="31">
        <v>45866</v>
      </c>
      <c r="E113" s="7" t="s">
        <v>21</v>
      </c>
      <c r="F113" s="7" t="s">
        <v>32</v>
      </c>
      <c r="G113" s="7" t="s">
        <v>164</v>
      </c>
      <c r="H113" s="32">
        <v>460</v>
      </c>
      <c r="I113" s="7">
        <f>IF(TbRegistroEntradas[[#This Row],[Data do Caixa Realizado]]="",0,MONTH(TbRegistroEntradas[[#This Row],[Data do Caixa Previsto]]))</f>
        <v>7</v>
      </c>
      <c r="J113" s="7">
        <f>IF(TbRegistroEntradas[[#This Row],[Data do Caixa Realizado]]="",0,YEAR(TbRegistroEntradas[[#This Row],[Data do Caixa Realizado]]))</f>
        <v>2025</v>
      </c>
      <c r="K113">
        <f>IF(TbRegistroEntradas[[#This Row],[Data da Competência]]="",0,MONTH(TbRegistroEntradas[[#This Row],[Data da Competência]]))</f>
        <v>6</v>
      </c>
      <c r="L113">
        <f>IF(TbRegistroEntradas[[#This Row],[Data da Competência]]="",0,YEAR(TbRegistroEntradas[[#This Row],[Data da Competência]]))</f>
        <v>2025</v>
      </c>
      <c r="M113">
        <f>IF(TbRegistroEntradas[[#This Row],[Data do Caixa Previsto]]="",0,MONTH(TbRegistroEntradas[[#This Row],[Data do Caixa Previsto]]))</f>
        <v>7</v>
      </c>
      <c r="N113">
        <f>IF(TbRegistroEntradas[[#This Row],[Data do Caixa Previsto]]="",0,YEAR(TbRegistroEntradas[[#This Row],[Data do Caixa Previsto]]))</f>
        <v>2025</v>
      </c>
      <c r="O113" t="str">
        <f ca="1">IF(AND(TbRegistroEntradas[[#This Row],[Data do Caixa Previsto]]&lt;TODAY(),TbRegistroEntradas[[#This Row],[Data do Caixa Realizado]]=""),"Vencida","Não Vencida")</f>
        <v>Não Vencida</v>
      </c>
      <c r="P113" t="str">
        <f>IF(TbRegistroEntradas[[#This Row],[Data da Competência]]=TbRegistroEntradas[[#This Row],[Data do Caixa Previsto]],"Vista","Prazo")</f>
        <v>Prazo</v>
      </c>
      <c r="Q1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19</v>
      </c>
    </row>
    <row r="114" spans="2:17" x14ac:dyDescent="0.25">
      <c r="B114" s="30"/>
      <c r="C114" s="31">
        <v>45832</v>
      </c>
      <c r="D114" s="31">
        <v>45870</v>
      </c>
      <c r="E114" s="7" t="s">
        <v>21</v>
      </c>
      <c r="F114" s="7" t="s">
        <v>32</v>
      </c>
      <c r="G114" s="7" t="s">
        <v>165</v>
      </c>
      <c r="H114" s="32">
        <v>770</v>
      </c>
      <c r="I114" s="7">
        <f>IF(TbRegistroEntradas[[#This Row],[Data do Caixa Realizado]]="",0,MONTH(TbRegistroEntradas[[#This Row],[Data do Caixa Previsto]]))</f>
        <v>0</v>
      </c>
      <c r="J114" s="7">
        <f>IF(TbRegistroEntradas[[#This Row],[Data do Caixa Realizado]]="",0,YEAR(TbRegistroEntradas[[#This Row],[Data do Caixa Realizado]]))</f>
        <v>0</v>
      </c>
      <c r="K114">
        <f>IF(TbRegistroEntradas[[#This Row],[Data da Competência]]="",0,MONTH(TbRegistroEntradas[[#This Row],[Data da Competência]]))</f>
        <v>6</v>
      </c>
      <c r="L114">
        <f>IF(TbRegistroEntradas[[#This Row],[Data da Competência]]="",0,YEAR(TbRegistroEntradas[[#This Row],[Data da Competência]]))</f>
        <v>2025</v>
      </c>
      <c r="M114">
        <f>IF(TbRegistroEntradas[[#This Row],[Data do Caixa Previsto]]="",0,MONTH(TbRegistroEntradas[[#This Row],[Data do Caixa Previsto]]))</f>
        <v>8</v>
      </c>
      <c r="N114">
        <f>IF(TbRegistroEntradas[[#This Row],[Data do Caixa Previsto]]="",0,YEAR(TbRegistroEntradas[[#This Row],[Data do Caixa Previsto]]))</f>
        <v>2025</v>
      </c>
      <c r="O114" t="str">
        <f ca="1">IF(AND(TbRegistroEntradas[[#This Row],[Data do Caixa Previsto]]&lt;TODAY(),TbRegistroEntradas[[#This Row],[Data do Caixa Realizado]]=""),"Vencida","Não Vencida")</f>
        <v>Vencida</v>
      </c>
      <c r="P114" t="str">
        <f>IF(TbRegistroEntradas[[#This Row],[Data da Competência]]=TbRegistroEntradas[[#This Row],[Data do Caixa Previsto]],"Vista","Prazo")</f>
        <v>Prazo</v>
      </c>
      <c r="Q1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339</v>
      </c>
    </row>
    <row r="115" spans="2:17" x14ac:dyDescent="0.25">
      <c r="B115" s="30">
        <v>45878</v>
      </c>
      <c r="C115" s="31">
        <v>45833</v>
      </c>
      <c r="D115" s="31">
        <v>45874</v>
      </c>
      <c r="E115" s="7" t="s">
        <v>21</v>
      </c>
      <c r="F115" s="7" t="s">
        <v>31</v>
      </c>
      <c r="G115" s="7" t="s">
        <v>166</v>
      </c>
      <c r="H115" s="32">
        <v>3646</v>
      </c>
      <c r="I115" s="7">
        <f>IF(TbRegistroEntradas[[#This Row],[Data do Caixa Realizado]]="",0,MONTH(TbRegistroEntradas[[#This Row],[Data do Caixa Previsto]]))</f>
        <v>8</v>
      </c>
      <c r="J115" s="7">
        <f>IF(TbRegistroEntradas[[#This Row],[Data do Caixa Realizado]]="",0,YEAR(TbRegistroEntradas[[#This Row],[Data do Caixa Realizado]]))</f>
        <v>2025</v>
      </c>
      <c r="K115">
        <f>IF(TbRegistroEntradas[[#This Row],[Data da Competência]]="",0,MONTH(TbRegistroEntradas[[#This Row],[Data da Competência]]))</f>
        <v>6</v>
      </c>
      <c r="L115">
        <f>IF(TbRegistroEntradas[[#This Row],[Data da Competência]]="",0,YEAR(TbRegistroEntradas[[#This Row],[Data da Competência]]))</f>
        <v>2025</v>
      </c>
      <c r="M115">
        <f>IF(TbRegistroEntradas[[#This Row],[Data do Caixa Previsto]]="",0,MONTH(TbRegistroEntradas[[#This Row],[Data do Caixa Previsto]]))</f>
        <v>8</v>
      </c>
      <c r="N115">
        <f>IF(TbRegistroEntradas[[#This Row],[Data do Caixa Previsto]]="",0,YEAR(TbRegistroEntradas[[#This Row],[Data do Caixa Previsto]]))</f>
        <v>2025</v>
      </c>
      <c r="O115" t="str">
        <f ca="1">IF(AND(TbRegistroEntradas[[#This Row],[Data do Caixa Previsto]]&lt;TODAY(),TbRegistroEntradas[[#This Row],[Data do Caixa Realizado]]=""),"Vencida","Não Vencida")</f>
        <v>Não Vencida</v>
      </c>
      <c r="P115" t="str">
        <f>IF(TbRegistroEntradas[[#This Row],[Data da Competência]]=TbRegistroEntradas[[#This Row],[Data do Caixa Previsto]],"Vista","Prazo")</f>
        <v>Prazo</v>
      </c>
      <c r="Q1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</v>
      </c>
    </row>
    <row r="116" spans="2:17" x14ac:dyDescent="0.25">
      <c r="B116" s="30">
        <v>45885</v>
      </c>
      <c r="C116" s="31">
        <v>45837</v>
      </c>
      <c r="D116" s="31">
        <v>45885</v>
      </c>
      <c r="E116" s="7" t="s">
        <v>21</v>
      </c>
      <c r="F116" s="7" t="s">
        <v>31</v>
      </c>
      <c r="G116" s="7" t="s">
        <v>167</v>
      </c>
      <c r="H116" s="32">
        <v>2376</v>
      </c>
      <c r="I116" s="7">
        <f>IF(TbRegistroEntradas[[#This Row],[Data do Caixa Realizado]]="",0,MONTH(TbRegistroEntradas[[#This Row],[Data do Caixa Previsto]]))</f>
        <v>8</v>
      </c>
      <c r="J116" s="7">
        <f>IF(TbRegistroEntradas[[#This Row],[Data do Caixa Realizado]]="",0,YEAR(TbRegistroEntradas[[#This Row],[Data do Caixa Realizado]]))</f>
        <v>2025</v>
      </c>
      <c r="K116">
        <f>IF(TbRegistroEntradas[[#This Row],[Data da Competência]]="",0,MONTH(TbRegistroEntradas[[#This Row],[Data da Competência]]))</f>
        <v>6</v>
      </c>
      <c r="L116">
        <f>IF(TbRegistroEntradas[[#This Row],[Data da Competência]]="",0,YEAR(TbRegistroEntradas[[#This Row],[Data da Competência]]))</f>
        <v>2025</v>
      </c>
      <c r="M116">
        <f>IF(TbRegistroEntradas[[#This Row],[Data do Caixa Previsto]]="",0,MONTH(TbRegistroEntradas[[#This Row],[Data do Caixa Previsto]]))</f>
        <v>8</v>
      </c>
      <c r="N116">
        <f>IF(TbRegistroEntradas[[#This Row],[Data do Caixa Previsto]]="",0,YEAR(TbRegistroEntradas[[#This Row],[Data do Caixa Previsto]]))</f>
        <v>2025</v>
      </c>
      <c r="O116" t="str">
        <f ca="1">IF(AND(TbRegistroEntradas[[#This Row],[Data do Caixa Previsto]]&lt;TODAY(),TbRegistroEntradas[[#This Row],[Data do Caixa Realizado]]=""),"Vencida","Não Vencida")</f>
        <v>Não Vencida</v>
      </c>
      <c r="P116" t="str">
        <f>IF(TbRegistroEntradas[[#This Row],[Data da Competência]]=TbRegistroEntradas[[#This Row],[Data do Caixa Previsto]],"Vista","Prazo")</f>
        <v>Prazo</v>
      </c>
      <c r="Q1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7" spans="2:17" x14ac:dyDescent="0.25">
      <c r="B117" s="30">
        <v>45867</v>
      </c>
      <c r="C117" s="31">
        <v>45841</v>
      </c>
      <c r="D117" s="31">
        <v>45867</v>
      </c>
      <c r="E117" s="7" t="s">
        <v>21</v>
      </c>
      <c r="F117" s="7" t="s">
        <v>31</v>
      </c>
      <c r="G117" s="7" t="s">
        <v>168</v>
      </c>
      <c r="H117" s="32">
        <v>3940</v>
      </c>
      <c r="I117" s="7">
        <f>IF(TbRegistroEntradas[[#This Row],[Data do Caixa Realizado]]="",0,MONTH(TbRegistroEntradas[[#This Row],[Data do Caixa Previsto]]))</f>
        <v>7</v>
      </c>
      <c r="J117" s="7">
        <f>IF(TbRegistroEntradas[[#This Row],[Data do Caixa Realizado]]="",0,YEAR(TbRegistroEntradas[[#This Row],[Data do Caixa Realizado]]))</f>
        <v>2025</v>
      </c>
      <c r="K117">
        <f>IF(TbRegistroEntradas[[#This Row],[Data da Competência]]="",0,MONTH(TbRegistroEntradas[[#This Row],[Data da Competência]]))</f>
        <v>7</v>
      </c>
      <c r="L117">
        <f>IF(TbRegistroEntradas[[#This Row],[Data da Competência]]="",0,YEAR(TbRegistroEntradas[[#This Row],[Data da Competência]]))</f>
        <v>2025</v>
      </c>
      <c r="M117">
        <f>IF(TbRegistroEntradas[[#This Row],[Data do Caixa Previsto]]="",0,MONTH(TbRegistroEntradas[[#This Row],[Data do Caixa Previsto]]))</f>
        <v>7</v>
      </c>
      <c r="N117">
        <f>IF(TbRegistroEntradas[[#This Row],[Data do Caixa Previsto]]="",0,YEAR(TbRegistroEntradas[[#This Row],[Data do Caixa Previsto]]))</f>
        <v>2025</v>
      </c>
      <c r="O117" t="str">
        <f ca="1">IF(AND(TbRegistroEntradas[[#This Row],[Data do Caixa Previsto]]&lt;TODAY(),TbRegistroEntradas[[#This Row],[Data do Caixa Realizado]]=""),"Vencida","Não Vencida")</f>
        <v>Não Vencida</v>
      </c>
      <c r="P117" t="str">
        <f>IF(TbRegistroEntradas[[#This Row],[Data da Competência]]=TbRegistroEntradas[[#This Row],[Data do Caixa Previsto]],"Vista","Prazo")</f>
        <v>Prazo</v>
      </c>
      <c r="Q1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8" spans="2:17" x14ac:dyDescent="0.25">
      <c r="B118" s="30">
        <v>45900</v>
      </c>
      <c r="C118" s="31">
        <v>45842</v>
      </c>
      <c r="D118" s="31">
        <v>45900</v>
      </c>
      <c r="E118" s="7" t="s">
        <v>21</v>
      </c>
      <c r="F118" s="7" t="s">
        <v>31</v>
      </c>
      <c r="G118" s="7" t="s">
        <v>169</v>
      </c>
      <c r="H118" s="32">
        <v>1732</v>
      </c>
      <c r="I118" s="7">
        <f>IF(TbRegistroEntradas[[#This Row],[Data do Caixa Realizado]]="",0,MONTH(TbRegistroEntradas[[#This Row],[Data do Caixa Previsto]]))</f>
        <v>8</v>
      </c>
      <c r="J118" s="7">
        <f>IF(TbRegistroEntradas[[#This Row],[Data do Caixa Realizado]]="",0,YEAR(TbRegistroEntradas[[#This Row],[Data do Caixa Realizado]]))</f>
        <v>2025</v>
      </c>
      <c r="K118">
        <f>IF(TbRegistroEntradas[[#This Row],[Data da Competência]]="",0,MONTH(TbRegistroEntradas[[#This Row],[Data da Competência]]))</f>
        <v>7</v>
      </c>
      <c r="L118">
        <f>IF(TbRegistroEntradas[[#This Row],[Data da Competência]]="",0,YEAR(TbRegistroEntradas[[#This Row],[Data da Competência]]))</f>
        <v>2025</v>
      </c>
      <c r="M118">
        <f>IF(TbRegistroEntradas[[#This Row],[Data do Caixa Previsto]]="",0,MONTH(TbRegistroEntradas[[#This Row],[Data do Caixa Previsto]]))</f>
        <v>8</v>
      </c>
      <c r="N118">
        <f>IF(TbRegistroEntradas[[#This Row],[Data do Caixa Previsto]]="",0,YEAR(TbRegistroEntradas[[#This Row],[Data do Caixa Previsto]]))</f>
        <v>2025</v>
      </c>
      <c r="O118" t="str">
        <f ca="1">IF(AND(TbRegistroEntradas[[#This Row],[Data do Caixa Previsto]]&lt;TODAY(),TbRegistroEntradas[[#This Row],[Data do Caixa Realizado]]=""),"Vencida","Não Vencida")</f>
        <v>Não Vencida</v>
      </c>
      <c r="P118" t="str">
        <f>IF(TbRegistroEntradas[[#This Row],[Data da Competência]]=TbRegistroEntradas[[#This Row],[Data do Caixa Previsto]],"Vista","Prazo")</f>
        <v>Prazo</v>
      </c>
      <c r="Q1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9" spans="2:17" x14ac:dyDescent="0.25">
      <c r="B119" s="30">
        <v>45873</v>
      </c>
      <c r="C119" s="31">
        <v>45843</v>
      </c>
      <c r="D119" s="31">
        <v>45873</v>
      </c>
      <c r="E119" s="7" t="s">
        <v>21</v>
      </c>
      <c r="F119" s="7" t="s">
        <v>30</v>
      </c>
      <c r="G119" s="7" t="s">
        <v>170</v>
      </c>
      <c r="H119" s="32">
        <v>1306</v>
      </c>
      <c r="I119" s="7">
        <f>IF(TbRegistroEntradas[[#This Row],[Data do Caixa Realizado]]="",0,MONTH(TbRegistroEntradas[[#This Row],[Data do Caixa Previsto]]))</f>
        <v>8</v>
      </c>
      <c r="J119" s="7">
        <f>IF(TbRegistroEntradas[[#This Row],[Data do Caixa Realizado]]="",0,YEAR(TbRegistroEntradas[[#This Row],[Data do Caixa Realizado]]))</f>
        <v>2025</v>
      </c>
      <c r="K119">
        <f>IF(TbRegistroEntradas[[#This Row],[Data da Competência]]="",0,MONTH(TbRegistroEntradas[[#This Row],[Data da Competência]]))</f>
        <v>7</v>
      </c>
      <c r="L119">
        <f>IF(TbRegistroEntradas[[#This Row],[Data da Competência]]="",0,YEAR(TbRegistroEntradas[[#This Row],[Data da Competência]]))</f>
        <v>2025</v>
      </c>
      <c r="M119">
        <f>IF(TbRegistroEntradas[[#This Row],[Data do Caixa Previsto]]="",0,MONTH(TbRegistroEntradas[[#This Row],[Data do Caixa Previsto]]))</f>
        <v>8</v>
      </c>
      <c r="N119">
        <f>IF(TbRegistroEntradas[[#This Row],[Data do Caixa Previsto]]="",0,YEAR(TbRegistroEntradas[[#This Row],[Data do Caixa Previsto]]))</f>
        <v>2025</v>
      </c>
      <c r="O119" t="str">
        <f ca="1">IF(AND(TbRegistroEntradas[[#This Row],[Data do Caixa Previsto]]&lt;TODAY(),TbRegistroEntradas[[#This Row],[Data do Caixa Realizado]]=""),"Vencida","Não Vencida")</f>
        <v>Não Vencida</v>
      </c>
      <c r="P119" t="str">
        <f>IF(TbRegistroEntradas[[#This Row],[Data da Competência]]=TbRegistroEntradas[[#This Row],[Data do Caixa Previsto]],"Vista","Prazo")</f>
        <v>Prazo</v>
      </c>
      <c r="Q1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0" spans="2:17" x14ac:dyDescent="0.25">
      <c r="B120" s="30">
        <v>45893</v>
      </c>
      <c r="C120" s="31">
        <v>45845</v>
      </c>
      <c r="D120" s="31">
        <v>45893</v>
      </c>
      <c r="E120" s="7" t="s">
        <v>21</v>
      </c>
      <c r="F120" s="7" t="s">
        <v>29</v>
      </c>
      <c r="G120" s="7" t="s">
        <v>171</v>
      </c>
      <c r="H120" s="32">
        <v>3954</v>
      </c>
      <c r="I120" s="7">
        <f>IF(TbRegistroEntradas[[#This Row],[Data do Caixa Realizado]]="",0,MONTH(TbRegistroEntradas[[#This Row],[Data do Caixa Previsto]]))</f>
        <v>8</v>
      </c>
      <c r="J120" s="7">
        <f>IF(TbRegistroEntradas[[#This Row],[Data do Caixa Realizado]]="",0,YEAR(TbRegistroEntradas[[#This Row],[Data do Caixa Realizado]]))</f>
        <v>2025</v>
      </c>
      <c r="K120">
        <f>IF(TbRegistroEntradas[[#This Row],[Data da Competência]]="",0,MONTH(TbRegistroEntradas[[#This Row],[Data da Competência]]))</f>
        <v>7</v>
      </c>
      <c r="L120">
        <f>IF(TbRegistroEntradas[[#This Row],[Data da Competência]]="",0,YEAR(TbRegistroEntradas[[#This Row],[Data da Competência]]))</f>
        <v>2025</v>
      </c>
      <c r="M120">
        <f>IF(TbRegistroEntradas[[#This Row],[Data do Caixa Previsto]]="",0,MONTH(TbRegistroEntradas[[#This Row],[Data do Caixa Previsto]]))</f>
        <v>8</v>
      </c>
      <c r="N120">
        <f>IF(TbRegistroEntradas[[#This Row],[Data do Caixa Previsto]]="",0,YEAR(TbRegistroEntradas[[#This Row],[Data do Caixa Previsto]]))</f>
        <v>2025</v>
      </c>
      <c r="O120" t="str">
        <f ca="1">IF(AND(TbRegistroEntradas[[#This Row],[Data do Caixa Previsto]]&lt;TODAY(),TbRegistroEntradas[[#This Row],[Data do Caixa Realizado]]=""),"Vencida","Não Vencida")</f>
        <v>Não Vencida</v>
      </c>
      <c r="P120" t="str">
        <f>IF(TbRegistroEntradas[[#This Row],[Data da Competência]]=TbRegistroEntradas[[#This Row],[Data do Caixa Previsto]],"Vista","Prazo")</f>
        <v>Prazo</v>
      </c>
      <c r="Q1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1" spans="2:17" x14ac:dyDescent="0.25">
      <c r="B121" s="30">
        <v>45924</v>
      </c>
      <c r="C121" s="31">
        <v>45849</v>
      </c>
      <c r="D121" s="31">
        <v>45880</v>
      </c>
      <c r="E121" s="7" t="s">
        <v>21</v>
      </c>
      <c r="F121" s="7" t="s">
        <v>32</v>
      </c>
      <c r="G121" s="7" t="s">
        <v>172</v>
      </c>
      <c r="H121" s="32">
        <v>4090</v>
      </c>
      <c r="I121" s="7">
        <f>IF(TbRegistroEntradas[[#This Row],[Data do Caixa Realizado]]="",0,MONTH(TbRegistroEntradas[[#This Row],[Data do Caixa Previsto]]))</f>
        <v>8</v>
      </c>
      <c r="J121" s="7">
        <f>IF(TbRegistroEntradas[[#This Row],[Data do Caixa Realizado]]="",0,YEAR(TbRegistroEntradas[[#This Row],[Data do Caixa Realizado]]))</f>
        <v>2025</v>
      </c>
      <c r="K121">
        <f>IF(TbRegistroEntradas[[#This Row],[Data da Competência]]="",0,MONTH(TbRegistroEntradas[[#This Row],[Data da Competência]]))</f>
        <v>7</v>
      </c>
      <c r="L121">
        <f>IF(TbRegistroEntradas[[#This Row],[Data da Competência]]="",0,YEAR(TbRegistroEntradas[[#This Row],[Data da Competência]]))</f>
        <v>2025</v>
      </c>
      <c r="M121">
        <f>IF(TbRegistroEntradas[[#This Row],[Data do Caixa Previsto]]="",0,MONTH(TbRegistroEntradas[[#This Row],[Data do Caixa Previsto]]))</f>
        <v>8</v>
      </c>
      <c r="N121">
        <f>IF(TbRegistroEntradas[[#This Row],[Data do Caixa Previsto]]="",0,YEAR(TbRegistroEntradas[[#This Row],[Data do Caixa Previsto]]))</f>
        <v>2025</v>
      </c>
      <c r="O121" t="str">
        <f ca="1">IF(AND(TbRegistroEntradas[[#This Row],[Data do Caixa Previsto]]&lt;TODAY(),TbRegistroEntradas[[#This Row],[Data do Caixa Realizado]]=""),"Vencida","Não Vencida")</f>
        <v>Não Vencida</v>
      </c>
      <c r="P121" t="str">
        <f>IF(TbRegistroEntradas[[#This Row],[Data da Competência]]=TbRegistroEntradas[[#This Row],[Data do Caixa Previsto]],"Vista","Prazo")</f>
        <v>Prazo</v>
      </c>
      <c r="Q1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44</v>
      </c>
    </row>
    <row r="122" spans="2:17" x14ac:dyDescent="0.25">
      <c r="B122" s="30">
        <v>45868</v>
      </c>
      <c r="C122" s="31">
        <v>45850</v>
      </c>
      <c r="D122" s="31">
        <v>45868</v>
      </c>
      <c r="E122" s="7" t="s">
        <v>21</v>
      </c>
      <c r="F122" s="7" t="s">
        <v>28</v>
      </c>
      <c r="G122" s="7" t="s">
        <v>173</v>
      </c>
      <c r="H122" s="32">
        <v>2713</v>
      </c>
      <c r="I122" s="7">
        <f>IF(TbRegistroEntradas[[#This Row],[Data do Caixa Realizado]]="",0,MONTH(TbRegistroEntradas[[#This Row],[Data do Caixa Previsto]]))</f>
        <v>7</v>
      </c>
      <c r="J122" s="7">
        <f>IF(TbRegistroEntradas[[#This Row],[Data do Caixa Realizado]]="",0,YEAR(TbRegistroEntradas[[#This Row],[Data do Caixa Realizado]]))</f>
        <v>2025</v>
      </c>
      <c r="K122">
        <f>IF(TbRegistroEntradas[[#This Row],[Data da Competência]]="",0,MONTH(TbRegistroEntradas[[#This Row],[Data da Competência]]))</f>
        <v>7</v>
      </c>
      <c r="L122">
        <f>IF(TbRegistroEntradas[[#This Row],[Data da Competência]]="",0,YEAR(TbRegistroEntradas[[#This Row],[Data da Competência]]))</f>
        <v>2025</v>
      </c>
      <c r="M122">
        <f>IF(TbRegistroEntradas[[#This Row],[Data do Caixa Previsto]]="",0,MONTH(TbRegistroEntradas[[#This Row],[Data do Caixa Previsto]]))</f>
        <v>7</v>
      </c>
      <c r="N122">
        <f>IF(TbRegistroEntradas[[#This Row],[Data do Caixa Previsto]]="",0,YEAR(TbRegistroEntradas[[#This Row],[Data do Caixa Previsto]]))</f>
        <v>2025</v>
      </c>
      <c r="O122" t="str">
        <f ca="1">IF(AND(TbRegistroEntradas[[#This Row],[Data do Caixa Previsto]]&lt;TODAY(),TbRegistroEntradas[[#This Row],[Data do Caixa Realizado]]=""),"Vencida","Não Vencida")</f>
        <v>Não Vencida</v>
      </c>
      <c r="P122" t="str">
        <f>IF(TbRegistroEntradas[[#This Row],[Data da Competência]]=TbRegistroEntradas[[#This Row],[Data do Caixa Previsto]],"Vista","Prazo")</f>
        <v>Prazo</v>
      </c>
      <c r="Q1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3" spans="2:17" x14ac:dyDescent="0.25">
      <c r="B123" s="30">
        <v>45859</v>
      </c>
      <c r="C123" s="31">
        <v>45854</v>
      </c>
      <c r="D123" s="31">
        <v>45859</v>
      </c>
      <c r="E123" s="7" t="s">
        <v>21</v>
      </c>
      <c r="F123" s="7" t="s">
        <v>31</v>
      </c>
      <c r="G123" s="7" t="s">
        <v>174</v>
      </c>
      <c r="H123" s="32">
        <v>3482</v>
      </c>
      <c r="I123" s="7">
        <f>IF(TbRegistroEntradas[[#This Row],[Data do Caixa Realizado]]="",0,MONTH(TbRegistroEntradas[[#This Row],[Data do Caixa Previsto]]))</f>
        <v>7</v>
      </c>
      <c r="J123" s="7">
        <f>IF(TbRegistroEntradas[[#This Row],[Data do Caixa Realizado]]="",0,YEAR(TbRegistroEntradas[[#This Row],[Data do Caixa Realizado]]))</f>
        <v>2025</v>
      </c>
      <c r="K123">
        <f>IF(TbRegistroEntradas[[#This Row],[Data da Competência]]="",0,MONTH(TbRegistroEntradas[[#This Row],[Data da Competência]]))</f>
        <v>7</v>
      </c>
      <c r="L123">
        <f>IF(TbRegistroEntradas[[#This Row],[Data da Competência]]="",0,YEAR(TbRegistroEntradas[[#This Row],[Data da Competência]]))</f>
        <v>2025</v>
      </c>
      <c r="M123">
        <f>IF(TbRegistroEntradas[[#This Row],[Data do Caixa Previsto]]="",0,MONTH(TbRegistroEntradas[[#This Row],[Data do Caixa Previsto]]))</f>
        <v>7</v>
      </c>
      <c r="N123">
        <f>IF(TbRegistroEntradas[[#This Row],[Data do Caixa Previsto]]="",0,YEAR(TbRegistroEntradas[[#This Row],[Data do Caixa Previsto]]))</f>
        <v>2025</v>
      </c>
      <c r="O123" t="str">
        <f ca="1">IF(AND(TbRegistroEntradas[[#This Row],[Data do Caixa Previsto]]&lt;TODAY(),TbRegistroEntradas[[#This Row],[Data do Caixa Realizado]]=""),"Vencida","Não Vencida")</f>
        <v>Não Vencida</v>
      </c>
      <c r="P123" t="str">
        <f>IF(TbRegistroEntradas[[#This Row],[Data da Competência]]=TbRegistroEntradas[[#This Row],[Data do Caixa Previsto]],"Vista","Prazo")</f>
        <v>Prazo</v>
      </c>
      <c r="Q1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4" spans="2:17" x14ac:dyDescent="0.25">
      <c r="B124" s="30">
        <v>45903</v>
      </c>
      <c r="C124" s="31">
        <v>45856</v>
      </c>
      <c r="D124" s="31">
        <v>45903</v>
      </c>
      <c r="E124" s="7" t="s">
        <v>21</v>
      </c>
      <c r="F124" s="7" t="s">
        <v>31</v>
      </c>
      <c r="G124" s="7" t="s">
        <v>175</v>
      </c>
      <c r="H124" s="32">
        <v>2071</v>
      </c>
      <c r="I124" s="7">
        <f>IF(TbRegistroEntradas[[#This Row],[Data do Caixa Realizado]]="",0,MONTH(TbRegistroEntradas[[#This Row],[Data do Caixa Previsto]]))</f>
        <v>9</v>
      </c>
      <c r="J124" s="7">
        <f>IF(TbRegistroEntradas[[#This Row],[Data do Caixa Realizado]]="",0,YEAR(TbRegistroEntradas[[#This Row],[Data do Caixa Realizado]]))</f>
        <v>2025</v>
      </c>
      <c r="K124">
        <f>IF(TbRegistroEntradas[[#This Row],[Data da Competência]]="",0,MONTH(TbRegistroEntradas[[#This Row],[Data da Competência]]))</f>
        <v>7</v>
      </c>
      <c r="L124">
        <f>IF(TbRegistroEntradas[[#This Row],[Data da Competência]]="",0,YEAR(TbRegistroEntradas[[#This Row],[Data da Competência]]))</f>
        <v>2025</v>
      </c>
      <c r="M124">
        <f>IF(TbRegistroEntradas[[#This Row],[Data do Caixa Previsto]]="",0,MONTH(TbRegistroEntradas[[#This Row],[Data do Caixa Previsto]]))</f>
        <v>9</v>
      </c>
      <c r="N124">
        <f>IF(TbRegistroEntradas[[#This Row],[Data do Caixa Previsto]]="",0,YEAR(TbRegistroEntradas[[#This Row],[Data do Caixa Previsto]]))</f>
        <v>2025</v>
      </c>
      <c r="O124" t="str">
        <f ca="1">IF(AND(TbRegistroEntradas[[#This Row],[Data do Caixa Previsto]]&lt;TODAY(),TbRegistroEntradas[[#This Row],[Data do Caixa Realizado]]=""),"Vencida","Não Vencida")</f>
        <v>Não Vencida</v>
      </c>
      <c r="P124" t="str">
        <f>IF(TbRegistroEntradas[[#This Row],[Data da Competência]]=TbRegistroEntradas[[#This Row],[Data do Caixa Previsto]],"Vista","Prazo")</f>
        <v>Prazo</v>
      </c>
      <c r="Q1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5" spans="2:17" x14ac:dyDescent="0.25">
      <c r="B125" s="30">
        <v>45890</v>
      </c>
      <c r="C125" s="31">
        <v>45861</v>
      </c>
      <c r="D125" s="31">
        <v>45890</v>
      </c>
      <c r="E125" s="7" t="s">
        <v>21</v>
      </c>
      <c r="F125" s="7" t="s">
        <v>32</v>
      </c>
      <c r="G125" s="7" t="s">
        <v>176</v>
      </c>
      <c r="H125" s="32">
        <v>4258</v>
      </c>
      <c r="I125" s="7">
        <f>IF(TbRegistroEntradas[[#This Row],[Data do Caixa Realizado]]="",0,MONTH(TbRegistroEntradas[[#This Row],[Data do Caixa Previsto]]))</f>
        <v>8</v>
      </c>
      <c r="J125" s="7">
        <f>IF(TbRegistroEntradas[[#This Row],[Data do Caixa Realizado]]="",0,YEAR(TbRegistroEntradas[[#This Row],[Data do Caixa Realizado]]))</f>
        <v>2025</v>
      </c>
      <c r="K125">
        <f>IF(TbRegistroEntradas[[#This Row],[Data da Competência]]="",0,MONTH(TbRegistroEntradas[[#This Row],[Data da Competência]]))</f>
        <v>7</v>
      </c>
      <c r="L125">
        <f>IF(TbRegistroEntradas[[#This Row],[Data da Competência]]="",0,YEAR(TbRegistroEntradas[[#This Row],[Data da Competência]]))</f>
        <v>2025</v>
      </c>
      <c r="M125">
        <f>IF(TbRegistroEntradas[[#This Row],[Data do Caixa Previsto]]="",0,MONTH(TbRegistroEntradas[[#This Row],[Data do Caixa Previsto]]))</f>
        <v>8</v>
      </c>
      <c r="N125">
        <f>IF(TbRegistroEntradas[[#This Row],[Data do Caixa Previsto]]="",0,YEAR(TbRegistroEntradas[[#This Row],[Data do Caixa Previsto]]))</f>
        <v>2025</v>
      </c>
      <c r="O125" t="str">
        <f ca="1">IF(AND(TbRegistroEntradas[[#This Row],[Data do Caixa Previsto]]&lt;TODAY(),TbRegistroEntradas[[#This Row],[Data do Caixa Realizado]]=""),"Vencida","Não Vencida")</f>
        <v>Não Vencida</v>
      </c>
      <c r="P125" t="str">
        <f>IF(TbRegistroEntradas[[#This Row],[Data da Competência]]=TbRegistroEntradas[[#This Row],[Data do Caixa Previsto]],"Vista","Prazo")</f>
        <v>Prazo</v>
      </c>
      <c r="Q1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6" spans="2:17" x14ac:dyDescent="0.25">
      <c r="B126" s="30">
        <v>45985</v>
      </c>
      <c r="C126" s="31">
        <v>45863</v>
      </c>
      <c r="D126" s="31">
        <v>45907</v>
      </c>
      <c r="E126" s="7" t="s">
        <v>21</v>
      </c>
      <c r="F126" s="7" t="s">
        <v>29</v>
      </c>
      <c r="G126" s="7" t="s">
        <v>177</v>
      </c>
      <c r="H126" s="32">
        <v>4383</v>
      </c>
      <c r="I126" s="7">
        <f>IF(TbRegistroEntradas[[#This Row],[Data do Caixa Realizado]]="",0,MONTH(TbRegistroEntradas[[#This Row],[Data do Caixa Previsto]]))</f>
        <v>9</v>
      </c>
      <c r="J126" s="7">
        <f>IF(TbRegistroEntradas[[#This Row],[Data do Caixa Realizado]]="",0,YEAR(TbRegistroEntradas[[#This Row],[Data do Caixa Realizado]]))</f>
        <v>2025</v>
      </c>
      <c r="K126">
        <f>IF(TbRegistroEntradas[[#This Row],[Data da Competência]]="",0,MONTH(TbRegistroEntradas[[#This Row],[Data da Competência]]))</f>
        <v>7</v>
      </c>
      <c r="L126">
        <f>IF(TbRegistroEntradas[[#This Row],[Data da Competência]]="",0,YEAR(TbRegistroEntradas[[#This Row],[Data da Competência]]))</f>
        <v>2025</v>
      </c>
      <c r="M126">
        <f>IF(TbRegistroEntradas[[#This Row],[Data do Caixa Previsto]]="",0,MONTH(TbRegistroEntradas[[#This Row],[Data do Caixa Previsto]]))</f>
        <v>9</v>
      </c>
      <c r="N126">
        <f>IF(TbRegistroEntradas[[#This Row],[Data do Caixa Previsto]]="",0,YEAR(TbRegistroEntradas[[#This Row],[Data do Caixa Previsto]]))</f>
        <v>2025</v>
      </c>
      <c r="O126" t="str">
        <f ca="1">IF(AND(TbRegistroEntradas[[#This Row],[Data do Caixa Previsto]]&lt;TODAY(),TbRegistroEntradas[[#This Row],[Data do Caixa Realizado]]=""),"Vencida","Não Vencida")</f>
        <v>Não Vencida</v>
      </c>
      <c r="P126" t="str">
        <f>IF(TbRegistroEntradas[[#This Row],[Data da Competência]]=TbRegistroEntradas[[#This Row],[Data do Caixa Previsto]],"Vista","Prazo")</f>
        <v>Prazo</v>
      </c>
      <c r="Q1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127" spans="2:17" x14ac:dyDescent="0.25">
      <c r="B127" s="30">
        <v>45909</v>
      </c>
      <c r="C127" s="31">
        <v>45867</v>
      </c>
      <c r="D127" s="31">
        <v>45909</v>
      </c>
      <c r="E127" s="7" t="s">
        <v>21</v>
      </c>
      <c r="F127" s="7" t="s">
        <v>31</v>
      </c>
      <c r="G127" s="7" t="s">
        <v>178</v>
      </c>
      <c r="H127" s="32">
        <v>1369</v>
      </c>
      <c r="I127" s="7">
        <f>IF(TbRegistroEntradas[[#This Row],[Data do Caixa Realizado]]="",0,MONTH(TbRegistroEntradas[[#This Row],[Data do Caixa Previsto]]))</f>
        <v>9</v>
      </c>
      <c r="J127" s="7">
        <f>IF(TbRegistroEntradas[[#This Row],[Data do Caixa Realizado]]="",0,YEAR(TbRegistroEntradas[[#This Row],[Data do Caixa Realizado]]))</f>
        <v>2025</v>
      </c>
      <c r="K127">
        <f>IF(TbRegistroEntradas[[#This Row],[Data da Competência]]="",0,MONTH(TbRegistroEntradas[[#This Row],[Data da Competência]]))</f>
        <v>7</v>
      </c>
      <c r="L127">
        <f>IF(TbRegistroEntradas[[#This Row],[Data da Competência]]="",0,YEAR(TbRegistroEntradas[[#This Row],[Data da Competência]]))</f>
        <v>2025</v>
      </c>
      <c r="M127">
        <f>IF(TbRegistroEntradas[[#This Row],[Data do Caixa Previsto]]="",0,MONTH(TbRegistroEntradas[[#This Row],[Data do Caixa Previsto]]))</f>
        <v>9</v>
      </c>
      <c r="N127">
        <f>IF(TbRegistroEntradas[[#This Row],[Data do Caixa Previsto]]="",0,YEAR(TbRegistroEntradas[[#This Row],[Data do Caixa Previsto]]))</f>
        <v>2025</v>
      </c>
      <c r="O127" t="str">
        <f ca="1">IF(AND(TbRegistroEntradas[[#This Row],[Data do Caixa Previsto]]&lt;TODAY(),TbRegistroEntradas[[#This Row],[Data do Caixa Realizado]]=""),"Vencida","Não Vencida")</f>
        <v>Não Vencida</v>
      </c>
      <c r="P127" t="str">
        <f>IF(TbRegistroEntradas[[#This Row],[Data da Competência]]=TbRegistroEntradas[[#This Row],[Data do Caixa Previsto]],"Vista","Prazo")</f>
        <v>Prazo</v>
      </c>
      <c r="Q1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8" spans="2:17" x14ac:dyDescent="0.25">
      <c r="B128" s="30">
        <v>45914</v>
      </c>
      <c r="C128" s="31">
        <v>45872</v>
      </c>
      <c r="D128" s="31">
        <v>45914</v>
      </c>
      <c r="E128" s="7" t="s">
        <v>21</v>
      </c>
      <c r="F128" s="7" t="s">
        <v>31</v>
      </c>
      <c r="G128" s="7" t="s">
        <v>179</v>
      </c>
      <c r="H128" s="32">
        <v>331</v>
      </c>
      <c r="I128" s="7">
        <f>IF(TbRegistroEntradas[[#This Row],[Data do Caixa Realizado]]="",0,MONTH(TbRegistroEntradas[[#This Row],[Data do Caixa Previsto]]))</f>
        <v>9</v>
      </c>
      <c r="J128" s="7">
        <f>IF(TbRegistroEntradas[[#This Row],[Data do Caixa Realizado]]="",0,YEAR(TbRegistroEntradas[[#This Row],[Data do Caixa Realizado]]))</f>
        <v>2025</v>
      </c>
      <c r="K128">
        <f>IF(TbRegistroEntradas[[#This Row],[Data da Competência]]="",0,MONTH(TbRegistroEntradas[[#This Row],[Data da Competência]]))</f>
        <v>8</v>
      </c>
      <c r="L128">
        <f>IF(TbRegistroEntradas[[#This Row],[Data da Competência]]="",0,YEAR(TbRegistroEntradas[[#This Row],[Data da Competência]]))</f>
        <v>2025</v>
      </c>
      <c r="M128">
        <f>IF(TbRegistroEntradas[[#This Row],[Data do Caixa Previsto]]="",0,MONTH(TbRegistroEntradas[[#This Row],[Data do Caixa Previsto]]))</f>
        <v>9</v>
      </c>
      <c r="N128">
        <f>IF(TbRegistroEntradas[[#This Row],[Data do Caixa Previsto]]="",0,YEAR(TbRegistroEntradas[[#This Row],[Data do Caixa Previsto]]))</f>
        <v>2025</v>
      </c>
      <c r="O128" t="str">
        <f ca="1">IF(AND(TbRegistroEntradas[[#This Row],[Data do Caixa Previsto]]&lt;TODAY(),TbRegistroEntradas[[#This Row],[Data do Caixa Realizado]]=""),"Vencida","Não Vencida")</f>
        <v>Não Vencida</v>
      </c>
      <c r="P128" t="str">
        <f>IF(TbRegistroEntradas[[#This Row],[Data da Competência]]=TbRegistroEntradas[[#This Row],[Data do Caixa Previsto]],"Vista","Prazo")</f>
        <v>Prazo</v>
      </c>
      <c r="Q1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9" spans="2:17" x14ac:dyDescent="0.25">
      <c r="B129" s="30">
        <v>45878</v>
      </c>
      <c r="C129" s="31">
        <v>45875</v>
      </c>
      <c r="D129" s="31">
        <v>45878</v>
      </c>
      <c r="E129" s="7" t="s">
        <v>21</v>
      </c>
      <c r="F129" s="7" t="s">
        <v>31</v>
      </c>
      <c r="G129" s="7" t="s">
        <v>180</v>
      </c>
      <c r="H129" s="32">
        <v>3031</v>
      </c>
      <c r="I129" s="7">
        <f>IF(TbRegistroEntradas[[#This Row],[Data do Caixa Realizado]]="",0,MONTH(TbRegistroEntradas[[#This Row],[Data do Caixa Previsto]]))</f>
        <v>8</v>
      </c>
      <c r="J129" s="7">
        <f>IF(TbRegistroEntradas[[#This Row],[Data do Caixa Realizado]]="",0,YEAR(TbRegistroEntradas[[#This Row],[Data do Caixa Realizado]]))</f>
        <v>2025</v>
      </c>
      <c r="K129">
        <f>IF(TbRegistroEntradas[[#This Row],[Data da Competência]]="",0,MONTH(TbRegistroEntradas[[#This Row],[Data da Competência]]))</f>
        <v>8</v>
      </c>
      <c r="L129">
        <f>IF(TbRegistroEntradas[[#This Row],[Data da Competência]]="",0,YEAR(TbRegistroEntradas[[#This Row],[Data da Competência]]))</f>
        <v>2025</v>
      </c>
      <c r="M129">
        <f>IF(TbRegistroEntradas[[#This Row],[Data do Caixa Previsto]]="",0,MONTH(TbRegistroEntradas[[#This Row],[Data do Caixa Previsto]]))</f>
        <v>8</v>
      </c>
      <c r="N129">
        <f>IF(TbRegistroEntradas[[#This Row],[Data do Caixa Previsto]]="",0,YEAR(TbRegistroEntradas[[#This Row],[Data do Caixa Previsto]]))</f>
        <v>2025</v>
      </c>
      <c r="O129" t="str">
        <f ca="1">IF(AND(TbRegistroEntradas[[#This Row],[Data do Caixa Previsto]]&lt;TODAY(),TbRegistroEntradas[[#This Row],[Data do Caixa Realizado]]=""),"Vencida","Não Vencida")</f>
        <v>Não Vencida</v>
      </c>
      <c r="P129" t="str">
        <f>IF(TbRegistroEntradas[[#This Row],[Data da Competência]]=TbRegistroEntradas[[#This Row],[Data do Caixa Previsto]],"Vista","Prazo")</f>
        <v>Prazo</v>
      </c>
      <c r="Q1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0" spans="2:17" x14ac:dyDescent="0.25">
      <c r="B130" s="30">
        <v>45898</v>
      </c>
      <c r="C130" s="31">
        <v>45878</v>
      </c>
      <c r="D130" s="31">
        <v>45898</v>
      </c>
      <c r="E130" s="7" t="s">
        <v>21</v>
      </c>
      <c r="F130" s="7" t="s">
        <v>29</v>
      </c>
      <c r="G130" s="7" t="s">
        <v>181</v>
      </c>
      <c r="H130" s="32">
        <v>1200</v>
      </c>
      <c r="I130" s="7">
        <f>IF(TbRegistroEntradas[[#This Row],[Data do Caixa Realizado]]="",0,MONTH(TbRegistroEntradas[[#This Row],[Data do Caixa Previsto]]))</f>
        <v>8</v>
      </c>
      <c r="J130" s="7">
        <f>IF(TbRegistroEntradas[[#This Row],[Data do Caixa Realizado]]="",0,YEAR(TbRegistroEntradas[[#This Row],[Data do Caixa Realizado]]))</f>
        <v>2025</v>
      </c>
      <c r="K130">
        <f>IF(TbRegistroEntradas[[#This Row],[Data da Competência]]="",0,MONTH(TbRegistroEntradas[[#This Row],[Data da Competência]]))</f>
        <v>8</v>
      </c>
      <c r="L130">
        <f>IF(TbRegistroEntradas[[#This Row],[Data da Competência]]="",0,YEAR(TbRegistroEntradas[[#This Row],[Data da Competência]]))</f>
        <v>2025</v>
      </c>
      <c r="M130">
        <f>IF(TbRegistroEntradas[[#This Row],[Data do Caixa Previsto]]="",0,MONTH(TbRegistroEntradas[[#This Row],[Data do Caixa Previsto]]))</f>
        <v>8</v>
      </c>
      <c r="N130">
        <f>IF(TbRegistroEntradas[[#This Row],[Data do Caixa Previsto]]="",0,YEAR(TbRegistroEntradas[[#This Row],[Data do Caixa Previsto]]))</f>
        <v>2025</v>
      </c>
      <c r="O130" t="str">
        <f ca="1">IF(AND(TbRegistroEntradas[[#This Row],[Data do Caixa Previsto]]&lt;TODAY(),TbRegistroEntradas[[#This Row],[Data do Caixa Realizado]]=""),"Vencida","Não Vencida")</f>
        <v>Não Vencida</v>
      </c>
      <c r="P130" t="str">
        <f>IF(TbRegistroEntradas[[#This Row],[Data da Competência]]=TbRegistroEntradas[[#This Row],[Data do Caixa Previsto]],"Vista","Prazo")</f>
        <v>Prazo</v>
      </c>
      <c r="Q1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1" spans="2:17" x14ac:dyDescent="0.25">
      <c r="B131" s="30">
        <v>45900</v>
      </c>
      <c r="C131" s="31">
        <v>45880</v>
      </c>
      <c r="D131" s="31">
        <v>45900</v>
      </c>
      <c r="E131" s="7" t="s">
        <v>21</v>
      </c>
      <c r="F131" s="7" t="s">
        <v>29</v>
      </c>
      <c r="G131" s="7" t="s">
        <v>182</v>
      </c>
      <c r="H131" s="32">
        <v>405</v>
      </c>
      <c r="I131" s="7">
        <f>IF(TbRegistroEntradas[[#This Row],[Data do Caixa Realizado]]="",0,MONTH(TbRegistroEntradas[[#This Row],[Data do Caixa Previsto]]))</f>
        <v>8</v>
      </c>
      <c r="J131" s="7">
        <f>IF(TbRegistroEntradas[[#This Row],[Data do Caixa Realizado]]="",0,YEAR(TbRegistroEntradas[[#This Row],[Data do Caixa Realizado]]))</f>
        <v>2025</v>
      </c>
      <c r="K131">
        <f>IF(TbRegistroEntradas[[#This Row],[Data da Competência]]="",0,MONTH(TbRegistroEntradas[[#This Row],[Data da Competência]]))</f>
        <v>8</v>
      </c>
      <c r="L131">
        <f>IF(TbRegistroEntradas[[#This Row],[Data da Competência]]="",0,YEAR(TbRegistroEntradas[[#This Row],[Data da Competência]]))</f>
        <v>2025</v>
      </c>
      <c r="M131">
        <f>IF(TbRegistroEntradas[[#This Row],[Data do Caixa Previsto]]="",0,MONTH(TbRegistroEntradas[[#This Row],[Data do Caixa Previsto]]))</f>
        <v>8</v>
      </c>
      <c r="N131">
        <f>IF(TbRegistroEntradas[[#This Row],[Data do Caixa Previsto]]="",0,YEAR(TbRegistroEntradas[[#This Row],[Data do Caixa Previsto]]))</f>
        <v>2025</v>
      </c>
      <c r="O131" t="str">
        <f ca="1">IF(AND(TbRegistroEntradas[[#This Row],[Data do Caixa Previsto]]&lt;TODAY(),TbRegistroEntradas[[#This Row],[Data do Caixa Realizado]]=""),"Vencida","Não Vencida")</f>
        <v>Não Vencida</v>
      </c>
      <c r="P131" t="str">
        <f>IF(TbRegistroEntradas[[#This Row],[Data da Competência]]=TbRegistroEntradas[[#This Row],[Data do Caixa Previsto]],"Vista","Prazo")</f>
        <v>Prazo</v>
      </c>
      <c r="Q1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2" spans="2:17" x14ac:dyDescent="0.25">
      <c r="B132" s="30">
        <v>45917</v>
      </c>
      <c r="C132" s="31">
        <v>45883</v>
      </c>
      <c r="D132" s="31">
        <v>45917</v>
      </c>
      <c r="E132" s="7" t="s">
        <v>21</v>
      </c>
      <c r="F132" s="7" t="s">
        <v>28</v>
      </c>
      <c r="G132" s="7" t="s">
        <v>148</v>
      </c>
      <c r="H132" s="32">
        <v>3080</v>
      </c>
      <c r="I132" s="7">
        <f>IF(TbRegistroEntradas[[#This Row],[Data do Caixa Realizado]]="",0,MONTH(TbRegistroEntradas[[#This Row],[Data do Caixa Previsto]]))</f>
        <v>9</v>
      </c>
      <c r="J132" s="7">
        <f>IF(TbRegistroEntradas[[#This Row],[Data do Caixa Realizado]]="",0,YEAR(TbRegistroEntradas[[#This Row],[Data do Caixa Realizado]]))</f>
        <v>2025</v>
      </c>
      <c r="K132">
        <f>IF(TbRegistroEntradas[[#This Row],[Data da Competência]]="",0,MONTH(TbRegistroEntradas[[#This Row],[Data da Competência]]))</f>
        <v>8</v>
      </c>
      <c r="L132">
        <f>IF(TbRegistroEntradas[[#This Row],[Data da Competência]]="",0,YEAR(TbRegistroEntradas[[#This Row],[Data da Competência]]))</f>
        <v>2025</v>
      </c>
      <c r="M132">
        <f>IF(TbRegistroEntradas[[#This Row],[Data do Caixa Previsto]]="",0,MONTH(TbRegistroEntradas[[#This Row],[Data do Caixa Previsto]]))</f>
        <v>9</v>
      </c>
      <c r="N132">
        <f>IF(TbRegistroEntradas[[#This Row],[Data do Caixa Previsto]]="",0,YEAR(TbRegistroEntradas[[#This Row],[Data do Caixa Previsto]]))</f>
        <v>2025</v>
      </c>
      <c r="O132" t="str">
        <f ca="1">IF(AND(TbRegistroEntradas[[#This Row],[Data do Caixa Previsto]]&lt;TODAY(),TbRegistroEntradas[[#This Row],[Data do Caixa Realizado]]=""),"Vencida","Não Vencida")</f>
        <v>Não Vencida</v>
      </c>
      <c r="P132" t="str">
        <f>IF(TbRegistroEntradas[[#This Row],[Data da Competência]]=TbRegistroEntradas[[#This Row],[Data do Caixa Previsto]],"Vista","Prazo")</f>
        <v>Prazo</v>
      </c>
      <c r="Q1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3" spans="2:17" x14ac:dyDescent="0.25">
      <c r="B133" s="30">
        <v>45886</v>
      </c>
      <c r="C133" s="31">
        <v>45886</v>
      </c>
      <c r="D133" s="31">
        <v>45886</v>
      </c>
      <c r="E133" s="7" t="s">
        <v>21</v>
      </c>
      <c r="F133" s="7" t="s">
        <v>31</v>
      </c>
      <c r="G133" s="7" t="s">
        <v>183</v>
      </c>
      <c r="H133" s="32">
        <v>2137</v>
      </c>
      <c r="I133" s="7">
        <f>IF(TbRegistroEntradas[[#This Row],[Data do Caixa Realizado]]="",0,MONTH(TbRegistroEntradas[[#This Row],[Data do Caixa Previsto]]))</f>
        <v>8</v>
      </c>
      <c r="J133" s="7">
        <f>IF(TbRegistroEntradas[[#This Row],[Data do Caixa Realizado]]="",0,YEAR(TbRegistroEntradas[[#This Row],[Data do Caixa Realizado]]))</f>
        <v>2025</v>
      </c>
      <c r="K133">
        <f>IF(TbRegistroEntradas[[#This Row],[Data da Competência]]="",0,MONTH(TbRegistroEntradas[[#This Row],[Data da Competência]]))</f>
        <v>8</v>
      </c>
      <c r="L133">
        <f>IF(TbRegistroEntradas[[#This Row],[Data da Competência]]="",0,YEAR(TbRegistroEntradas[[#This Row],[Data da Competência]]))</f>
        <v>2025</v>
      </c>
      <c r="M133">
        <f>IF(TbRegistroEntradas[[#This Row],[Data do Caixa Previsto]]="",0,MONTH(TbRegistroEntradas[[#This Row],[Data do Caixa Previsto]]))</f>
        <v>8</v>
      </c>
      <c r="N133">
        <f>IF(TbRegistroEntradas[[#This Row],[Data do Caixa Previsto]]="",0,YEAR(TbRegistroEntradas[[#This Row],[Data do Caixa Previsto]]))</f>
        <v>2025</v>
      </c>
      <c r="O133" t="str">
        <f ca="1">IF(AND(TbRegistroEntradas[[#This Row],[Data do Caixa Previsto]]&lt;TODAY(),TbRegistroEntradas[[#This Row],[Data do Caixa Realizado]]=""),"Vencida","Não Vencida")</f>
        <v>Não Vencida</v>
      </c>
      <c r="P133" t="str">
        <f>IF(TbRegistroEntradas[[#This Row],[Data da Competência]]=TbRegistroEntradas[[#This Row],[Data do Caixa Previsto]],"Vista","Prazo")</f>
        <v>Vista</v>
      </c>
      <c r="Q1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4" spans="2:17" x14ac:dyDescent="0.25">
      <c r="B134" s="30">
        <v>45945</v>
      </c>
      <c r="C134" s="31">
        <v>45893</v>
      </c>
      <c r="D134" s="31">
        <v>45945</v>
      </c>
      <c r="E134" s="7" t="s">
        <v>21</v>
      </c>
      <c r="F134" s="7" t="s">
        <v>32</v>
      </c>
      <c r="G134" s="7" t="s">
        <v>184</v>
      </c>
      <c r="H134" s="32">
        <v>4287</v>
      </c>
      <c r="I134" s="7">
        <f>IF(TbRegistroEntradas[[#This Row],[Data do Caixa Realizado]]="",0,MONTH(TbRegistroEntradas[[#This Row],[Data do Caixa Previsto]]))</f>
        <v>10</v>
      </c>
      <c r="J134" s="7">
        <f>IF(TbRegistroEntradas[[#This Row],[Data do Caixa Realizado]]="",0,YEAR(TbRegistroEntradas[[#This Row],[Data do Caixa Realizado]]))</f>
        <v>2025</v>
      </c>
      <c r="K134">
        <f>IF(TbRegistroEntradas[[#This Row],[Data da Competência]]="",0,MONTH(TbRegistroEntradas[[#This Row],[Data da Competência]]))</f>
        <v>8</v>
      </c>
      <c r="L134">
        <f>IF(TbRegistroEntradas[[#This Row],[Data da Competência]]="",0,YEAR(TbRegistroEntradas[[#This Row],[Data da Competência]]))</f>
        <v>2025</v>
      </c>
      <c r="M134">
        <f>IF(TbRegistroEntradas[[#This Row],[Data do Caixa Previsto]]="",0,MONTH(TbRegistroEntradas[[#This Row],[Data do Caixa Previsto]]))</f>
        <v>10</v>
      </c>
      <c r="N134">
        <f>IF(TbRegistroEntradas[[#This Row],[Data do Caixa Previsto]]="",0,YEAR(TbRegistroEntradas[[#This Row],[Data do Caixa Previsto]]))</f>
        <v>2025</v>
      </c>
      <c r="O134" t="str">
        <f ca="1">IF(AND(TbRegistroEntradas[[#This Row],[Data do Caixa Previsto]]&lt;TODAY(),TbRegistroEntradas[[#This Row],[Data do Caixa Realizado]]=""),"Vencida","Não Vencida")</f>
        <v>Não Vencida</v>
      </c>
      <c r="P134" t="str">
        <f>IF(TbRegistroEntradas[[#This Row],[Data da Competência]]=TbRegistroEntradas[[#This Row],[Data do Caixa Previsto]],"Vista","Prazo")</f>
        <v>Prazo</v>
      </c>
      <c r="Q1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5" spans="2:17" x14ac:dyDescent="0.25">
      <c r="B135" s="30">
        <v>45952</v>
      </c>
      <c r="C135" s="31">
        <v>45895</v>
      </c>
      <c r="D135" s="31">
        <v>45952</v>
      </c>
      <c r="E135" s="7" t="s">
        <v>21</v>
      </c>
      <c r="F135" s="7" t="s">
        <v>32</v>
      </c>
      <c r="G135" s="7" t="s">
        <v>185</v>
      </c>
      <c r="H135" s="32">
        <v>4857</v>
      </c>
      <c r="I135" s="7">
        <f>IF(TbRegistroEntradas[[#This Row],[Data do Caixa Realizado]]="",0,MONTH(TbRegistroEntradas[[#This Row],[Data do Caixa Previsto]]))</f>
        <v>10</v>
      </c>
      <c r="J135" s="7">
        <f>IF(TbRegistroEntradas[[#This Row],[Data do Caixa Realizado]]="",0,YEAR(TbRegistroEntradas[[#This Row],[Data do Caixa Realizado]]))</f>
        <v>2025</v>
      </c>
      <c r="K135">
        <f>IF(TbRegistroEntradas[[#This Row],[Data da Competência]]="",0,MONTH(TbRegistroEntradas[[#This Row],[Data da Competência]]))</f>
        <v>8</v>
      </c>
      <c r="L135">
        <f>IF(TbRegistroEntradas[[#This Row],[Data da Competência]]="",0,YEAR(TbRegistroEntradas[[#This Row],[Data da Competência]]))</f>
        <v>2025</v>
      </c>
      <c r="M135">
        <f>IF(TbRegistroEntradas[[#This Row],[Data do Caixa Previsto]]="",0,MONTH(TbRegistroEntradas[[#This Row],[Data do Caixa Previsto]]))</f>
        <v>10</v>
      </c>
      <c r="N135">
        <f>IF(TbRegistroEntradas[[#This Row],[Data do Caixa Previsto]]="",0,YEAR(TbRegistroEntradas[[#This Row],[Data do Caixa Previsto]]))</f>
        <v>2025</v>
      </c>
      <c r="O135" t="str">
        <f ca="1">IF(AND(TbRegistroEntradas[[#This Row],[Data do Caixa Previsto]]&lt;TODAY(),TbRegistroEntradas[[#This Row],[Data do Caixa Realizado]]=""),"Vencida","Não Vencida")</f>
        <v>Não Vencida</v>
      </c>
      <c r="P135" t="str">
        <f>IF(TbRegistroEntradas[[#This Row],[Data da Competência]]=TbRegistroEntradas[[#This Row],[Data do Caixa Previsto]],"Vista","Prazo")</f>
        <v>Prazo</v>
      </c>
      <c r="Q1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6" spans="2:17" x14ac:dyDescent="0.25">
      <c r="B136" s="30">
        <v>45950</v>
      </c>
      <c r="C136" s="31">
        <v>45899</v>
      </c>
      <c r="D136" s="31">
        <v>45950</v>
      </c>
      <c r="E136" s="7" t="s">
        <v>21</v>
      </c>
      <c r="F136" s="7" t="s">
        <v>31</v>
      </c>
      <c r="G136" s="7" t="s">
        <v>186</v>
      </c>
      <c r="H136" s="32">
        <v>507</v>
      </c>
      <c r="I136" s="7">
        <f>IF(TbRegistroEntradas[[#This Row],[Data do Caixa Realizado]]="",0,MONTH(TbRegistroEntradas[[#This Row],[Data do Caixa Previsto]]))</f>
        <v>10</v>
      </c>
      <c r="J136" s="7">
        <f>IF(TbRegistroEntradas[[#This Row],[Data do Caixa Realizado]]="",0,YEAR(TbRegistroEntradas[[#This Row],[Data do Caixa Realizado]]))</f>
        <v>2025</v>
      </c>
      <c r="K136">
        <f>IF(TbRegistroEntradas[[#This Row],[Data da Competência]]="",0,MONTH(TbRegistroEntradas[[#This Row],[Data da Competência]]))</f>
        <v>8</v>
      </c>
      <c r="L136">
        <f>IF(TbRegistroEntradas[[#This Row],[Data da Competência]]="",0,YEAR(TbRegistroEntradas[[#This Row],[Data da Competência]]))</f>
        <v>2025</v>
      </c>
      <c r="M136">
        <f>IF(TbRegistroEntradas[[#This Row],[Data do Caixa Previsto]]="",0,MONTH(TbRegistroEntradas[[#This Row],[Data do Caixa Previsto]]))</f>
        <v>10</v>
      </c>
      <c r="N136">
        <f>IF(TbRegistroEntradas[[#This Row],[Data do Caixa Previsto]]="",0,YEAR(TbRegistroEntradas[[#This Row],[Data do Caixa Previsto]]))</f>
        <v>2025</v>
      </c>
      <c r="O136" t="str">
        <f ca="1">IF(AND(TbRegistroEntradas[[#This Row],[Data do Caixa Previsto]]&lt;TODAY(),TbRegistroEntradas[[#This Row],[Data do Caixa Realizado]]=""),"Vencida","Não Vencida")</f>
        <v>Não Vencida</v>
      </c>
      <c r="P136" t="str">
        <f>IF(TbRegistroEntradas[[#This Row],[Data da Competência]]=TbRegistroEntradas[[#This Row],[Data do Caixa Previsto]],"Vista","Prazo")</f>
        <v>Prazo</v>
      </c>
      <c r="Q1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7" spans="2:17" x14ac:dyDescent="0.25">
      <c r="B137" s="30">
        <v>45911</v>
      </c>
      <c r="C137" s="31">
        <v>45900</v>
      </c>
      <c r="D137" s="31">
        <v>45911</v>
      </c>
      <c r="E137" s="7" t="s">
        <v>21</v>
      </c>
      <c r="F137" s="7" t="s">
        <v>29</v>
      </c>
      <c r="G137" s="7" t="s">
        <v>187</v>
      </c>
      <c r="H137" s="32">
        <v>2467</v>
      </c>
      <c r="I137" s="7">
        <f>IF(TbRegistroEntradas[[#This Row],[Data do Caixa Realizado]]="",0,MONTH(TbRegistroEntradas[[#This Row],[Data do Caixa Previsto]]))</f>
        <v>9</v>
      </c>
      <c r="J137" s="7">
        <f>IF(TbRegistroEntradas[[#This Row],[Data do Caixa Realizado]]="",0,YEAR(TbRegistroEntradas[[#This Row],[Data do Caixa Realizado]]))</f>
        <v>2025</v>
      </c>
      <c r="K137">
        <f>IF(TbRegistroEntradas[[#This Row],[Data da Competência]]="",0,MONTH(TbRegistroEntradas[[#This Row],[Data da Competência]]))</f>
        <v>8</v>
      </c>
      <c r="L137">
        <f>IF(TbRegistroEntradas[[#This Row],[Data da Competência]]="",0,YEAR(TbRegistroEntradas[[#This Row],[Data da Competência]]))</f>
        <v>2025</v>
      </c>
      <c r="M137">
        <f>IF(TbRegistroEntradas[[#This Row],[Data do Caixa Previsto]]="",0,MONTH(TbRegistroEntradas[[#This Row],[Data do Caixa Previsto]]))</f>
        <v>9</v>
      </c>
      <c r="N137">
        <f>IF(TbRegistroEntradas[[#This Row],[Data do Caixa Previsto]]="",0,YEAR(TbRegistroEntradas[[#This Row],[Data do Caixa Previsto]]))</f>
        <v>2025</v>
      </c>
      <c r="O137" t="str">
        <f ca="1">IF(AND(TbRegistroEntradas[[#This Row],[Data do Caixa Previsto]]&lt;TODAY(),TbRegistroEntradas[[#This Row],[Data do Caixa Realizado]]=""),"Vencida","Não Vencida")</f>
        <v>Não Vencida</v>
      </c>
      <c r="P137" t="str">
        <f>IF(TbRegistroEntradas[[#This Row],[Data da Competência]]=TbRegistroEntradas[[#This Row],[Data do Caixa Previsto]],"Vista","Prazo")</f>
        <v>Prazo</v>
      </c>
      <c r="Q1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8" spans="2:17" x14ac:dyDescent="0.25">
      <c r="B138" s="30"/>
      <c r="C138" s="31">
        <v>45901</v>
      </c>
      <c r="D138" s="31">
        <v>45927</v>
      </c>
      <c r="E138" s="7" t="s">
        <v>21</v>
      </c>
      <c r="F138" s="7" t="s">
        <v>31</v>
      </c>
      <c r="G138" s="7" t="s">
        <v>188</v>
      </c>
      <c r="H138" s="32">
        <v>4253</v>
      </c>
      <c r="I138" s="7">
        <f>IF(TbRegistroEntradas[[#This Row],[Data do Caixa Realizado]]="",0,MONTH(TbRegistroEntradas[[#This Row],[Data do Caixa Previsto]]))</f>
        <v>0</v>
      </c>
      <c r="J138" s="7">
        <f>IF(TbRegistroEntradas[[#This Row],[Data do Caixa Realizado]]="",0,YEAR(TbRegistroEntradas[[#This Row],[Data do Caixa Realizado]]))</f>
        <v>0</v>
      </c>
      <c r="K138">
        <f>IF(TbRegistroEntradas[[#This Row],[Data da Competência]]="",0,MONTH(TbRegistroEntradas[[#This Row],[Data da Competência]]))</f>
        <v>9</v>
      </c>
      <c r="L138">
        <f>IF(TbRegistroEntradas[[#This Row],[Data da Competência]]="",0,YEAR(TbRegistroEntradas[[#This Row],[Data da Competência]]))</f>
        <v>2025</v>
      </c>
      <c r="M138">
        <f>IF(TbRegistroEntradas[[#This Row],[Data do Caixa Previsto]]="",0,MONTH(TbRegistroEntradas[[#This Row],[Data do Caixa Previsto]]))</f>
        <v>9</v>
      </c>
      <c r="N138">
        <f>IF(TbRegistroEntradas[[#This Row],[Data do Caixa Previsto]]="",0,YEAR(TbRegistroEntradas[[#This Row],[Data do Caixa Previsto]]))</f>
        <v>2025</v>
      </c>
      <c r="O138" t="str">
        <f ca="1">IF(AND(TbRegistroEntradas[[#This Row],[Data do Caixa Previsto]]&lt;TODAY(),TbRegistroEntradas[[#This Row],[Data do Caixa Realizado]]=""),"Vencida","Não Vencida")</f>
        <v>Vencida</v>
      </c>
      <c r="P138" t="str">
        <f>IF(TbRegistroEntradas[[#This Row],[Data da Competência]]=TbRegistroEntradas[[#This Row],[Data do Caixa Previsto]],"Vista","Prazo")</f>
        <v>Prazo</v>
      </c>
      <c r="Q1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282</v>
      </c>
    </row>
    <row r="139" spans="2:17" x14ac:dyDescent="0.25">
      <c r="B139" s="30">
        <v>45914</v>
      </c>
      <c r="C139" s="31">
        <v>45907</v>
      </c>
      <c r="D139" s="31">
        <v>45914</v>
      </c>
      <c r="E139" s="7" t="s">
        <v>21</v>
      </c>
      <c r="F139" s="7" t="s">
        <v>32</v>
      </c>
      <c r="G139" s="7" t="s">
        <v>189</v>
      </c>
      <c r="H139" s="32">
        <v>2391</v>
      </c>
      <c r="I139" s="7">
        <f>IF(TbRegistroEntradas[[#This Row],[Data do Caixa Realizado]]="",0,MONTH(TbRegistroEntradas[[#This Row],[Data do Caixa Previsto]]))</f>
        <v>9</v>
      </c>
      <c r="J139" s="7">
        <f>IF(TbRegistroEntradas[[#This Row],[Data do Caixa Realizado]]="",0,YEAR(TbRegistroEntradas[[#This Row],[Data do Caixa Realizado]]))</f>
        <v>2025</v>
      </c>
      <c r="K139">
        <f>IF(TbRegistroEntradas[[#This Row],[Data da Competência]]="",0,MONTH(TbRegistroEntradas[[#This Row],[Data da Competência]]))</f>
        <v>9</v>
      </c>
      <c r="L139">
        <f>IF(TbRegistroEntradas[[#This Row],[Data da Competência]]="",0,YEAR(TbRegistroEntradas[[#This Row],[Data da Competência]]))</f>
        <v>2025</v>
      </c>
      <c r="M139">
        <f>IF(TbRegistroEntradas[[#This Row],[Data do Caixa Previsto]]="",0,MONTH(TbRegistroEntradas[[#This Row],[Data do Caixa Previsto]]))</f>
        <v>9</v>
      </c>
      <c r="N139">
        <f>IF(TbRegistroEntradas[[#This Row],[Data do Caixa Previsto]]="",0,YEAR(TbRegistroEntradas[[#This Row],[Data do Caixa Previsto]]))</f>
        <v>2025</v>
      </c>
      <c r="O139" t="str">
        <f ca="1">IF(AND(TbRegistroEntradas[[#This Row],[Data do Caixa Previsto]]&lt;TODAY(),TbRegistroEntradas[[#This Row],[Data do Caixa Realizado]]=""),"Vencida","Não Vencida")</f>
        <v>Não Vencida</v>
      </c>
      <c r="P139" t="str">
        <f>IF(TbRegistroEntradas[[#This Row],[Data da Competência]]=TbRegistroEntradas[[#This Row],[Data do Caixa Previsto]],"Vista","Prazo")</f>
        <v>Prazo</v>
      </c>
      <c r="Q1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0" spans="2:17" x14ac:dyDescent="0.25">
      <c r="B140" s="30">
        <v>45927</v>
      </c>
      <c r="C140" s="31">
        <v>45909</v>
      </c>
      <c r="D140" s="31">
        <v>45922</v>
      </c>
      <c r="E140" s="7" t="s">
        <v>21</v>
      </c>
      <c r="F140" s="7" t="s">
        <v>31</v>
      </c>
      <c r="G140" s="7" t="s">
        <v>190</v>
      </c>
      <c r="H140" s="32">
        <v>3669</v>
      </c>
      <c r="I140" s="7">
        <f>IF(TbRegistroEntradas[[#This Row],[Data do Caixa Realizado]]="",0,MONTH(TbRegistroEntradas[[#This Row],[Data do Caixa Previsto]]))</f>
        <v>9</v>
      </c>
      <c r="J140" s="7">
        <f>IF(TbRegistroEntradas[[#This Row],[Data do Caixa Realizado]]="",0,YEAR(TbRegistroEntradas[[#This Row],[Data do Caixa Realizado]]))</f>
        <v>2025</v>
      </c>
      <c r="K140">
        <f>IF(TbRegistroEntradas[[#This Row],[Data da Competência]]="",0,MONTH(TbRegistroEntradas[[#This Row],[Data da Competência]]))</f>
        <v>9</v>
      </c>
      <c r="L140">
        <f>IF(TbRegistroEntradas[[#This Row],[Data da Competência]]="",0,YEAR(TbRegistroEntradas[[#This Row],[Data da Competência]]))</f>
        <v>2025</v>
      </c>
      <c r="M140">
        <f>IF(TbRegistroEntradas[[#This Row],[Data do Caixa Previsto]]="",0,MONTH(TbRegistroEntradas[[#This Row],[Data do Caixa Previsto]]))</f>
        <v>9</v>
      </c>
      <c r="N140">
        <f>IF(TbRegistroEntradas[[#This Row],[Data do Caixa Previsto]]="",0,YEAR(TbRegistroEntradas[[#This Row],[Data do Caixa Previsto]]))</f>
        <v>2025</v>
      </c>
      <c r="O140" t="str">
        <f ca="1">IF(AND(TbRegistroEntradas[[#This Row],[Data do Caixa Previsto]]&lt;TODAY(),TbRegistroEntradas[[#This Row],[Data do Caixa Realizado]]=""),"Vencida","Não Vencida")</f>
        <v>Não Vencida</v>
      </c>
      <c r="P140" t="str">
        <f>IF(TbRegistroEntradas[[#This Row],[Data da Competência]]=TbRegistroEntradas[[#This Row],[Data do Caixa Previsto]],"Vista","Prazo")</f>
        <v>Prazo</v>
      </c>
      <c r="Q1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</v>
      </c>
    </row>
    <row r="141" spans="2:17" x14ac:dyDescent="0.25">
      <c r="B141" s="30">
        <v>46009</v>
      </c>
      <c r="C141" s="31">
        <v>45912</v>
      </c>
      <c r="D141" s="31">
        <v>45940</v>
      </c>
      <c r="E141" s="7" t="s">
        <v>21</v>
      </c>
      <c r="F141" s="7" t="s">
        <v>31</v>
      </c>
      <c r="G141" s="7" t="s">
        <v>191</v>
      </c>
      <c r="H141" s="32">
        <v>1207</v>
      </c>
      <c r="I141" s="7">
        <f>IF(TbRegistroEntradas[[#This Row],[Data do Caixa Realizado]]="",0,MONTH(TbRegistroEntradas[[#This Row],[Data do Caixa Previsto]]))</f>
        <v>10</v>
      </c>
      <c r="J141" s="7">
        <f>IF(TbRegistroEntradas[[#This Row],[Data do Caixa Realizado]]="",0,YEAR(TbRegistroEntradas[[#This Row],[Data do Caixa Realizado]]))</f>
        <v>2025</v>
      </c>
      <c r="K141">
        <f>IF(TbRegistroEntradas[[#This Row],[Data da Competência]]="",0,MONTH(TbRegistroEntradas[[#This Row],[Data da Competência]]))</f>
        <v>9</v>
      </c>
      <c r="L141">
        <f>IF(TbRegistroEntradas[[#This Row],[Data da Competência]]="",0,YEAR(TbRegistroEntradas[[#This Row],[Data da Competência]]))</f>
        <v>2025</v>
      </c>
      <c r="M141">
        <f>IF(TbRegistroEntradas[[#This Row],[Data do Caixa Previsto]]="",0,MONTH(TbRegistroEntradas[[#This Row],[Data do Caixa Previsto]]))</f>
        <v>10</v>
      </c>
      <c r="N141">
        <f>IF(TbRegistroEntradas[[#This Row],[Data do Caixa Previsto]]="",0,YEAR(TbRegistroEntradas[[#This Row],[Data do Caixa Previsto]]))</f>
        <v>2025</v>
      </c>
      <c r="O141" t="str">
        <f ca="1">IF(AND(TbRegistroEntradas[[#This Row],[Data do Caixa Previsto]]&lt;TODAY(),TbRegistroEntradas[[#This Row],[Data do Caixa Realizado]]=""),"Vencida","Não Vencida")</f>
        <v>Não Vencida</v>
      </c>
      <c r="P141" t="str">
        <f>IF(TbRegistroEntradas[[#This Row],[Data da Competência]]=TbRegistroEntradas[[#This Row],[Data do Caixa Previsto]],"Vista","Prazo")</f>
        <v>Prazo</v>
      </c>
      <c r="Q1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69</v>
      </c>
    </row>
    <row r="142" spans="2:17" x14ac:dyDescent="0.25">
      <c r="B142" s="30">
        <v>45969</v>
      </c>
      <c r="C142" s="31">
        <v>45918</v>
      </c>
      <c r="D142" s="31">
        <v>45969</v>
      </c>
      <c r="E142" s="7" t="s">
        <v>21</v>
      </c>
      <c r="F142" s="7" t="s">
        <v>29</v>
      </c>
      <c r="G142" s="7" t="s">
        <v>192</v>
      </c>
      <c r="H142" s="32">
        <v>2539</v>
      </c>
      <c r="I142" s="7">
        <f>IF(TbRegistroEntradas[[#This Row],[Data do Caixa Realizado]]="",0,MONTH(TbRegistroEntradas[[#This Row],[Data do Caixa Previsto]]))</f>
        <v>11</v>
      </c>
      <c r="J142" s="7">
        <f>IF(TbRegistroEntradas[[#This Row],[Data do Caixa Realizado]]="",0,YEAR(TbRegistroEntradas[[#This Row],[Data do Caixa Realizado]]))</f>
        <v>2025</v>
      </c>
      <c r="K142">
        <f>IF(TbRegistroEntradas[[#This Row],[Data da Competência]]="",0,MONTH(TbRegistroEntradas[[#This Row],[Data da Competência]]))</f>
        <v>9</v>
      </c>
      <c r="L142">
        <f>IF(TbRegistroEntradas[[#This Row],[Data da Competência]]="",0,YEAR(TbRegistroEntradas[[#This Row],[Data da Competência]]))</f>
        <v>2025</v>
      </c>
      <c r="M142">
        <f>IF(TbRegistroEntradas[[#This Row],[Data do Caixa Previsto]]="",0,MONTH(TbRegistroEntradas[[#This Row],[Data do Caixa Previsto]]))</f>
        <v>11</v>
      </c>
      <c r="N142">
        <f>IF(TbRegistroEntradas[[#This Row],[Data do Caixa Previsto]]="",0,YEAR(TbRegistroEntradas[[#This Row],[Data do Caixa Previsto]]))</f>
        <v>2025</v>
      </c>
      <c r="O142" t="str">
        <f ca="1">IF(AND(TbRegistroEntradas[[#This Row],[Data do Caixa Previsto]]&lt;TODAY(),TbRegistroEntradas[[#This Row],[Data do Caixa Realizado]]=""),"Vencida","Não Vencida")</f>
        <v>Não Vencida</v>
      </c>
      <c r="P142" t="str">
        <f>IF(TbRegistroEntradas[[#This Row],[Data da Competência]]=TbRegistroEntradas[[#This Row],[Data do Caixa Previsto]],"Vista","Prazo")</f>
        <v>Prazo</v>
      </c>
      <c r="Q1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3" spans="2:17" x14ac:dyDescent="0.25">
      <c r="B143" s="30">
        <v>45931</v>
      </c>
      <c r="C143" s="31">
        <v>45920</v>
      </c>
      <c r="D143" s="31">
        <v>45931</v>
      </c>
      <c r="E143" s="7" t="s">
        <v>21</v>
      </c>
      <c r="F143" s="7" t="s">
        <v>30</v>
      </c>
      <c r="G143" s="7" t="s">
        <v>193</v>
      </c>
      <c r="H143" s="32">
        <v>2895</v>
      </c>
      <c r="I143" s="7">
        <f>IF(TbRegistroEntradas[[#This Row],[Data do Caixa Realizado]]="",0,MONTH(TbRegistroEntradas[[#This Row],[Data do Caixa Previsto]]))</f>
        <v>10</v>
      </c>
      <c r="J143" s="7">
        <f>IF(TbRegistroEntradas[[#This Row],[Data do Caixa Realizado]]="",0,YEAR(TbRegistroEntradas[[#This Row],[Data do Caixa Realizado]]))</f>
        <v>2025</v>
      </c>
      <c r="K143">
        <f>IF(TbRegistroEntradas[[#This Row],[Data da Competência]]="",0,MONTH(TbRegistroEntradas[[#This Row],[Data da Competência]]))</f>
        <v>9</v>
      </c>
      <c r="L143">
        <f>IF(TbRegistroEntradas[[#This Row],[Data da Competência]]="",0,YEAR(TbRegistroEntradas[[#This Row],[Data da Competência]]))</f>
        <v>2025</v>
      </c>
      <c r="M143">
        <f>IF(TbRegistroEntradas[[#This Row],[Data do Caixa Previsto]]="",0,MONTH(TbRegistroEntradas[[#This Row],[Data do Caixa Previsto]]))</f>
        <v>10</v>
      </c>
      <c r="N143">
        <f>IF(TbRegistroEntradas[[#This Row],[Data do Caixa Previsto]]="",0,YEAR(TbRegistroEntradas[[#This Row],[Data do Caixa Previsto]]))</f>
        <v>2025</v>
      </c>
      <c r="O143" t="str">
        <f ca="1">IF(AND(TbRegistroEntradas[[#This Row],[Data do Caixa Previsto]]&lt;TODAY(),TbRegistroEntradas[[#This Row],[Data do Caixa Realizado]]=""),"Vencida","Não Vencida")</f>
        <v>Não Vencida</v>
      </c>
      <c r="P143" t="str">
        <f>IF(TbRegistroEntradas[[#This Row],[Data da Competência]]=TbRegistroEntradas[[#This Row],[Data do Caixa Previsto]],"Vista","Prazo")</f>
        <v>Prazo</v>
      </c>
      <c r="Q1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4" spans="2:17" x14ac:dyDescent="0.25">
      <c r="B144" s="30">
        <v>45945</v>
      </c>
      <c r="C144" s="31">
        <v>45921</v>
      </c>
      <c r="D144" s="31">
        <v>45934</v>
      </c>
      <c r="E144" s="7" t="s">
        <v>21</v>
      </c>
      <c r="F144" s="7" t="s">
        <v>31</v>
      </c>
      <c r="G144" s="7" t="s">
        <v>194</v>
      </c>
      <c r="H144" s="32">
        <v>2106</v>
      </c>
      <c r="I144" s="7">
        <f>IF(TbRegistroEntradas[[#This Row],[Data do Caixa Realizado]]="",0,MONTH(TbRegistroEntradas[[#This Row],[Data do Caixa Previsto]]))</f>
        <v>10</v>
      </c>
      <c r="J144" s="7">
        <f>IF(TbRegistroEntradas[[#This Row],[Data do Caixa Realizado]]="",0,YEAR(TbRegistroEntradas[[#This Row],[Data do Caixa Realizado]]))</f>
        <v>2025</v>
      </c>
      <c r="K144">
        <f>IF(TbRegistroEntradas[[#This Row],[Data da Competência]]="",0,MONTH(TbRegistroEntradas[[#This Row],[Data da Competência]]))</f>
        <v>9</v>
      </c>
      <c r="L144">
        <f>IF(TbRegistroEntradas[[#This Row],[Data da Competência]]="",0,YEAR(TbRegistroEntradas[[#This Row],[Data da Competência]]))</f>
        <v>2025</v>
      </c>
      <c r="M144">
        <f>IF(TbRegistroEntradas[[#This Row],[Data do Caixa Previsto]]="",0,MONTH(TbRegistroEntradas[[#This Row],[Data do Caixa Previsto]]))</f>
        <v>10</v>
      </c>
      <c r="N144">
        <f>IF(TbRegistroEntradas[[#This Row],[Data do Caixa Previsto]]="",0,YEAR(TbRegistroEntradas[[#This Row],[Data do Caixa Previsto]]))</f>
        <v>2025</v>
      </c>
      <c r="O144" t="str">
        <f ca="1">IF(AND(TbRegistroEntradas[[#This Row],[Data do Caixa Previsto]]&lt;TODAY(),TbRegistroEntradas[[#This Row],[Data do Caixa Realizado]]=""),"Vencida","Não Vencida")</f>
        <v>Não Vencida</v>
      </c>
      <c r="P144" t="str">
        <f>IF(TbRegistroEntradas[[#This Row],[Data da Competência]]=TbRegistroEntradas[[#This Row],[Data do Caixa Previsto]],"Vista","Prazo")</f>
        <v>Prazo</v>
      </c>
      <c r="Q1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11</v>
      </c>
    </row>
    <row r="145" spans="2:17" x14ac:dyDescent="0.25">
      <c r="B145" s="30">
        <v>45962</v>
      </c>
      <c r="C145" s="31">
        <v>45923</v>
      </c>
      <c r="D145" s="31">
        <v>45962</v>
      </c>
      <c r="E145" s="7" t="s">
        <v>21</v>
      </c>
      <c r="F145" s="7" t="s">
        <v>30</v>
      </c>
      <c r="G145" s="7" t="s">
        <v>195</v>
      </c>
      <c r="H145" s="32">
        <v>3742</v>
      </c>
      <c r="I145" s="7">
        <f>IF(TbRegistroEntradas[[#This Row],[Data do Caixa Realizado]]="",0,MONTH(TbRegistroEntradas[[#This Row],[Data do Caixa Previsto]]))</f>
        <v>11</v>
      </c>
      <c r="J145" s="7">
        <f>IF(TbRegistroEntradas[[#This Row],[Data do Caixa Realizado]]="",0,YEAR(TbRegistroEntradas[[#This Row],[Data do Caixa Realizado]]))</f>
        <v>2025</v>
      </c>
      <c r="K145">
        <f>IF(TbRegistroEntradas[[#This Row],[Data da Competência]]="",0,MONTH(TbRegistroEntradas[[#This Row],[Data da Competência]]))</f>
        <v>9</v>
      </c>
      <c r="L145">
        <f>IF(TbRegistroEntradas[[#This Row],[Data da Competência]]="",0,YEAR(TbRegistroEntradas[[#This Row],[Data da Competência]]))</f>
        <v>2025</v>
      </c>
      <c r="M145">
        <f>IF(TbRegistroEntradas[[#This Row],[Data do Caixa Previsto]]="",0,MONTH(TbRegistroEntradas[[#This Row],[Data do Caixa Previsto]]))</f>
        <v>11</v>
      </c>
      <c r="N145">
        <f>IF(TbRegistroEntradas[[#This Row],[Data do Caixa Previsto]]="",0,YEAR(TbRegistroEntradas[[#This Row],[Data do Caixa Previsto]]))</f>
        <v>2025</v>
      </c>
      <c r="O145" t="str">
        <f ca="1">IF(AND(TbRegistroEntradas[[#This Row],[Data do Caixa Previsto]]&lt;TODAY(),TbRegistroEntradas[[#This Row],[Data do Caixa Realizado]]=""),"Vencida","Não Vencida")</f>
        <v>Não Vencida</v>
      </c>
      <c r="P145" t="str">
        <f>IF(TbRegistroEntradas[[#This Row],[Data da Competência]]=TbRegistroEntradas[[#This Row],[Data do Caixa Previsto]],"Vista","Prazo")</f>
        <v>Prazo</v>
      </c>
      <c r="Q1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6" spans="2:17" x14ac:dyDescent="0.25">
      <c r="B146" s="30">
        <v>45952</v>
      </c>
      <c r="C146" s="31">
        <v>45926</v>
      </c>
      <c r="D146" s="31">
        <v>45952</v>
      </c>
      <c r="E146" s="7" t="s">
        <v>21</v>
      </c>
      <c r="F146" s="7" t="s">
        <v>29</v>
      </c>
      <c r="G146" s="7" t="s">
        <v>196</v>
      </c>
      <c r="H146" s="32">
        <v>3222</v>
      </c>
      <c r="I146" s="7">
        <f>IF(TbRegistroEntradas[[#This Row],[Data do Caixa Realizado]]="",0,MONTH(TbRegistroEntradas[[#This Row],[Data do Caixa Previsto]]))</f>
        <v>10</v>
      </c>
      <c r="J146" s="7">
        <f>IF(TbRegistroEntradas[[#This Row],[Data do Caixa Realizado]]="",0,YEAR(TbRegistroEntradas[[#This Row],[Data do Caixa Realizado]]))</f>
        <v>2025</v>
      </c>
      <c r="K146">
        <f>IF(TbRegistroEntradas[[#This Row],[Data da Competência]]="",0,MONTH(TbRegistroEntradas[[#This Row],[Data da Competência]]))</f>
        <v>9</v>
      </c>
      <c r="L146">
        <f>IF(TbRegistroEntradas[[#This Row],[Data da Competência]]="",0,YEAR(TbRegistroEntradas[[#This Row],[Data da Competência]]))</f>
        <v>2025</v>
      </c>
      <c r="M146">
        <f>IF(TbRegistroEntradas[[#This Row],[Data do Caixa Previsto]]="",0,MONTH(TbRegistroEntradas[[#This Row],[Data do Caixa Previsto]]))</f>
        <v>10</v>
      </c>
      <c r="N146">
        <f>IF(TbRegistroEntradas[[#This Row],[Data do Caixa Previsto]]="",0,YEAR(TbRegistroEntradas[[#This Row],[Data do Caixa Previsto]]))</f>
        <v>2025</v>
      </c>
      <c r="O146" t="str">
        <f ca="1">IF(AND(TbRegistroEntradas[[#This Row],[Data do Caixa Previsto]]&lt;TODAY(),TbRegistroEntradas[[#This Row],[Data do Caixa Realizado]]=""),"Vencida","Não Vencida")</f>
        <v>Não Vencida</v>
      </c>
      <c r="P146" t="str">
        <f>IF(TbRegistroEntradas[[#This Row],[Data da Competência]]=TbRegistroEntradas[[#This Row],[Data do Caixa Previsto]],"Vista","Prazo")</f>
        <v>Prazo</v>
      </c>
      <c r="Q1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7" spans="2:17" x14ac:dyDescent="0.25">
      <c r="B147" s="30">
        <v>45949</v>
      </c>
      <c r="C147" s="31">
        <v>45931</v>
      </c>
      <c r="D147" s="31">
        <v>45949</v>
      </c>
      <c r="E147" s="7" t="s">
        <v>21</v>
      </c>
      <c r="F147" s="7" t="s">
        <v>31</v>
      </c>
      <c r="G147" s="7" t="s">
        <v>197</v>
      </c>
      <c r="H147" s="32">
        <v>673</v>
      </c>
      <c r="I147" s="7">
        <f>IF(TbRegistroEntradas[[#This Row],[Data do Caixa Realizado]]="",0,MONTH(TbRegistroEntradas[[#This Row],[Data do Caixa Previsto]]))</f>
        <v>10</v>
      </c>
      <c r="J147" s="7">
        <f>IF(TbRegistroEntradas[[#This Row],[Data do Caixa Realizado]]="",0,YEAR(TbRegistroEntradas[[#This Row],[Data do Caixa Realizado]]))</f>
        <v>2025</v>
      </c>
      <c r="K147">
        <f>IF(TbRegistroEntradas[[#This Row],[Data da Competência]]="",0,MONTH(TbRegistroEntradas[[#This Row],[Data da Competência]]))</f>
        <v>10</v>
      </c>
      <c r="L147">
        <f>IF(TbRegistroEntradas[[#This Row],[Data da Competência]]="",0,YEAR(TbRegistroEntradas[[#This Row],[Data da Competência]]))</f>
        <v>2025</v>
      </c>
      <c r="M147">
        <f>IF(TbRegistroEntradas[[#This Row],[Data do Caixa Previsto]]="",0,MONTH(TbRegistroEntradas[[#This Row],[Data do Caixa Previsto]]))</f>
        <v>10</v>
      </c>
      <c r="N147">
        <f>IF(TbRegistroEntradas[[#This Row],[Data do Caixa Previsto]]="",0,YEAR(TbRegistroEntradas[[#This Row],[Data do Caixa Previsto]]))</f>
        <v>2025</v>
      </c>
      <c r="O147" t="str">
        <f ca="1">IF(AND(TbRegistroEntradas[[#This Row],[Data do Caixa Previsto]]&lt;TODAY(),TbRegistroEntradas[[#This Row],[Data do Caixa Realizado]]=""),"Vencida","Não Vencida")</f>
        <v>Não Vencida</v>
      </c>
      <c r="P147" t="str">
        <f>IF(TbRegistroEntradas[[#This Row],[Data da Competência]]=TbRegistroEntradas[[#This Row],[Data do Caixa Previsto]],"Vista","Prazo")</f>
        <v>Prazo</v>
      </c>
      <c r="Q1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8" spans="2:17" x14ac:dyDescent="0.25">
      <c r="B148" s="30"/>
      <c r="C148" s="31">
        <v>45935</v>
      </c>
      <c r="D148" s="31">
        <v>45956</v>
      </c>
      <c r="E148" s="7" t="s">
        <v>21</v>
      </c>
      <c r="F148" s="7" t="s">
        <v>28</v>
      </c>
      <c r="G148" s="7" t="s">
        <v>198</v>
      </c>
      <c r="H148" s="32">
        <v>4922</v>
      </c>
      <c r="I148" s="7">
        <f>IF(TbRegistroEntradas[[#This Row],[Data do Caixa Realizado]]="",0,MONTH(TbRegistroEntradas[[#This Row],[Data do Caixa Previsto]]))</f>
        <v>0</v>
      </c>
      <c r="J148" s="7">
        <f>IF(TbRegistroEntradas[[#This Row],[Data do Caixa Realizado]]="",0,YEAR(TbRegistroEntradas[[#This Row],[Data do Caixa Realizado]]))</f>
        <v>0</v>
      </c>
      <c r="K148">
        <f>IF(TbRegistroEntradas[[#This Row],[Data da Competência]]="",0,MONTH(TbRegistroEntradas[[#This Row],[Data da Competência]]))</f>
        <v>10</v>
      </c>
      <c r="L148">
        <f>IF(TbRegistroEntradas[[#This Row],[Data da Competência]]="",0,YEAR(TbRegistroEntradas[[#This Row],[Data da Competência]]))</f>
        <v>2025</v>
      </c>
      <c r="M148">
        <f>IF(TbRegistroEntradas[[#This Row],[Data do Caixa Previsto]]="",0,MONTH(TbRegistroEntradas[[#This Row],[Data do Caixa Previsto]]))</f>
        <v>10</v>
      </c>
      <c r="N148">
        <f>IF(TbRegistroEntradas[[#This Row],[Data do Caixa Previsto]]="",0,YEAR(TbRegistroEntradas[[#This Row],[Data do Caixa Previsto]]))</f>
        <v>2025</v>
      </c>
      <c r="O148" t="str">
        <f ca="1">IF(AND(TbRegistroEntradas[[#This Row],[Data do Caixa Previsto]]&lt;TODAY(),TbRegistroEntradas[[#This Row],[Data do Caixa Realizado]]=""),"Vencida","Não Vencida")</f>
        <v>Vencida</v>
      </c>
      <c r="P148" t="str">
        <f>IF(TbRegistroEntradas[[#This Row],[Data da Competência]]=TbRegistroEntradas[[#This Row],[Data do Caixa Previsto]],"Vista","Prazo")</f>
        <v>Prazo</v>
      </c>
      <c r="Q1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253</v>
      </c>
    </row>
    <row r="149" spans="2:17" x14ac:dyDescent="0.25">
      <c r="B149" s="30">
        <v>46048</v>
      </c>
      <c r="C149" s="31">
        <v>45939</v>
      </c>
      <c r="D149" s="31">
        <v>45989</v>
      </c>
      <c r="E149" s="7" t="s">
        <v>21</v>
      </c>
      <c r="F149" s="7" t="s">
        <v>32</v>
      </c>
      <c r="G149" s="7" t="s">
        <v>199</v>
      </c>
      <c r="H149" s="32">
        <v>1688</v>
      </c>
      <c r="I149" s="7">
        <f>IF(TbRegistroEntradas[[#This Row],[Data do Caixa Realizado]]="",0,MONTH(TbRegistroEntradas[[#This Row],[Data do Caixa Previsto]]))</f>
        <v>11</v>
      </c>
      <c r="J149" s="7">
        <f>IF(TbRegistroEntradas[[#This Row],[Data do Caixa Realizado]]="",0,YEAR(TbRegistroEntradas[[#This Row],[Data do Caixa Realizado]]))</f>
        <v>2026</v>
      </c>
      <c r="K149">
        <f>IF(TbRegistroEntradas[[#This Row],[Data da Competência]]="",0,MONTH(TbRegistroEntradas[[#This Row],[Data da Competência]]))</f>
        <v>10</v>
      </c>
      <c r="L149">
        <f>IF(TbRegistroEntradas[[#This Row],[Data da Competência]]="",0,YEAR(TbRegistroEntradas[[#This Row],[Data da Competência]]))</f>
        <v>2025</v>
      </c>
      <c r="M149">
        <f>IF(TbRegistroEntradas[[#This Row],[Data do Caixa Previsto]]="",0,MONTH(TbRegistroEntradas[[#This Row],[Data do Caixa Previsto]]))</f>
        <v>11</v>
      </c>
      <c r="N149">
        <f>IF(TbRegistroEntradas[[#This Row],[Data do Caixa Previsto]]="",0,YEAR(TbRegistroEntradas[[#This Row],[Data do Caixa Previsto]]))</f>
        <v>2025</v>
      </c>
      <c r="O149" t="str">
        <f ca="1">IF(AND(TbRegistroEntradas[[#This Row],[Data do Caixa Previsto]]&lt;TODAY(),TbRegistroEntradas[[#This Row],[Data do Caixa Realizado]]=""),"Vencida","Não Vencida")</f>
        <v>Não Vencida</v>
      </c>
      <c r="P149" t="str">
        <f>IF(TbRegistroEntradas[[#This Row],[Data da Competência]]=TbRegistroEntradas[[#This Row],[Data do Caixa Previsto]],"Vista","Prazo")</f>
        <v>Prazo</v>
      </c>
      <c r="Q1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59</v>
      </c>
    </row>
    <row r="150" spans="2:17" x14ac:dyDescent="0.25">
      <c r="B150" s="30">
        <v>45999</v>
      </c>
      <c r="C150" s="31">
        <v>45939</v>
      </c>
      <c r="D150" s="31">
        <v>45980</v>
      </c>
      <c r="E150" s="7" t="s">
        <v>21</v>
      </c>
      <c r="F150" s="7" t="s">
        <v>32</v>
      </c>
      <c r="G150" s="7" t="s">
        <v>200</v>
      </c>
      <c r="H150" s="32">
        <v>979</v>
      </c>
      <c r="I150" s="7">
        <f>IF(TbRegistroEntradas[[#This Row],[Data do Caixa Realizado]]="",0,MONTH(TbRegistroEntradas[[#This Row],[Data do Caixa Previsto]]))</f>
        <v>11</v>
      </c>
      <c r="J150" s="7">
        <f>IF(TbRegistroEntradas[[#This Row],[Data do Caixa Realizado]]="",0,YEAR(TbRegistroEntradas[[#This Row],[Data do Caixa Realizado]]))</f>
        <v>2025</v>
      </c>
      <c r="K150">
        <f>IF(TbRegistroEntradas[[#This Row],[Data da Competência]]="",0,MONTH(TbRegistroEntradas[[#This Row],[Data da Competência]]))</f>
        <v>10</v>
      </c>
      <c r="L150">
        <f>IF(TbRegistroEntradas[[#This Row],[Data da Competência]]="",0,YEAR(TbRegistroEntradas[[#This Row],[Data da Competência]]))</f>
        <v>2025</v>
      </c>
      <c r="M150">
        <f>IF(TbRegistroEntradas[[#This Row],[Data do Caixa Previsto]]="",0,MONTH(TbRegistroEntradas[[#This Row],[Data do Caixa Previsto]]))</f>
        <v>11</v>
      </c>
      <c r="N150">
        <f>IF(TbRegistroEntradas[[#This Row],[Data do Caixa Previsto]]="",0,YEAR(TbRegistroEntradas[[#This Row],[Data do Caixa Previsto]]))</f>
        <v>2025</v>
      </c>
      <c r="O150" t="str">
        <f ca="1">IF(AND(TbRegistroEntradas[[#This Row],[Data do Caixa Previsto]]&lt;TODAY(),TbRegistroEntradas[[#This Row],[Data do Caixa Realizado]]=""),"Vencida","Não Vencida")</f>
        <v>Não Vencida</v>
      </c>
      <c r="P150" t="str">
        <f>IF(TbRegistroEntradas[[#This Row],[Data da Competência]]=TbRegistroEntradas[[#This Row],[Data do Caixa Previsto]],"Vista","Prazo")</f>
        <v>Prazo</v>
      </c>
      <c r="Q1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19</v>
      </c>
    </row>
    <row r="151" spans="2:17" x14ac:dyDescent="0.25">
      <c r="B151" s="30">
        <v>45957</v>
      </c>
      <c r="C151" s="31">
        <v>45944</v>
      </c>
      <c r="D151" s="31">
        <v>45957</v>
      </c>
      <c r="E151" s="7" t="s">
        <v>21</v>
      </c>
      <c r="F151" s="7" t="s">
        <v>31</v>
      </c>
      <c r="G151" s="7" t="s">
        <v>201</v>
      </c>
      <c r="H151" s="32">
        <v>3744</v>
      </c>
      <c r="I151" s="7">
        <f>IF(TbRegistroEntradas[[#This Row],[Data do Caixa Realizado]]="",0,MONTH(TbRegistroEntradas[[#This Row],[Data do Caixa Previsto]]))</f>
        <v>10</v>
      </c>
      <c r="J151" s="7">
        <f>IF(TbRegistroEntradas[[#This Row],[Data do Caixa Realizado]]="",0,YEAR(TbRegistroEntradas[[#This Row],[Data do Caixa Realizado]]))</f>
        <v>2025</v>
      </c>
      <c r="K151">
        <f>IF(TbRegistroEntradas[[#This Row],[Data da Competência]]="",0,MONTH(TbRegistroEntradas[[#This Row],[Data da Competência]]))</f>
        <v>10</v>
      </c>
      <c r="L151">
        <f>IF(TbRegistroEntradas[[#This Row],[Data da Competência]]="",0,YEAR(TbRegistroEntradas[[#This Row],[Data da Competência]]))</f>
        <v>2025</v>
      </c>
      <c r="M151">
        <f>IF(TbRegistroEntradas[[#This Row],[Data do Caixa Previsto]]="",0,MONTH(TbRegistroEntradas[[#This Row],[Data do Caixa Previsto]]))</f>
        <v>10</v>
      </c>
      <c r="N151">
        <f>IF(TbRegistroEntradas[[#This Row],[Data do Caixa Previsto]]="",0,YEAR(TbRegistroEntradas[[#This Row],[Data do Caixa Previsto]]))</f>
        <v>2025</v>
      </c>
      <c r="O151" t="str">
        <f ca="1">IF(AND(TbRegistroEntradas[[#This Row],[Data do Caixa Previsto]]&lt;TODAY(),TbRegistroEntradas[[#This Row],[Data do Caixa Realizado]]=""),"Vencida","Não Vencida")</f>
        <v>Não Vencida</v>
      </c>
      <c r="P151" t="str">
        <f>IF(TbRegistroEntradas[[#This Row],[Data da Competência]]=TbRegistroEntradas[[#This Row],[Data do Caixa Previsto]],"Vista","Prazo")</f>
        <v>Prazo</v>
      </c>
      <c r="Q1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2" spans="2:17" x14ac:dyDescent="0.25">
      <c r="B152" s="30">
        <v>45995</v>
      </c>
      <c r="C152" s="31">
        <v>45946</v>
      </c>
      <c r="D152" s="31">
        <v>45995</v>
      </c>
      <c r="E152" s="7" t="s">
        <v>21</v>
      </c>
      <c r="F152" s="7" t="s">
        <v>32</v>
      </c>
      <c r="G152" s="7" t="s">
        <v>202</v>
      </c>
      <c r="H152" s="32">
        <v>4061</v>
      </c>
      <c r="I152" s="7">
        <f>IF(TbRegistroEntradas[[#This Row],[Data do Caixa Realizado]]="",0,MONTH(TbRegistroEntradas[[#This Row],[Data do Caixa Previsto]]))</f>
        <v>12</v>
      </c>
      <c r="J152" s="7">
        <f>IF(TbRegistroEntradas[[#This Row],[Data do Caixa Realizado]]="",0,YEAR(TbRegistroEntradas[[#This Row],[Data do Caixa Realizado]]))</f>
        <v>2025</v>
      </c>
      <c r="K152">
        <f>IF(TbRegistroEntradas[[#This Row],[Data da Competência]]="",0,MONTH(TbRegistroEntradas[[#This Row],[Data da Competência]]))</f>
        <v>10</v>
      </c>
      <c r="L152">
        <f>IF(TbRegistroEntradas[[#This Row],[Data da Competência]]="",0,YEAR(TbRegistroEntradas[[#This Row],[Data da Competência]]))</f>
        <v>2025</v>
      </c>
      <c r="M152">
        <f>IF(TbRegistroEntradas[[#This Row],[Data do Caixa Previsto]]="",0,MONTH(TbRegistroEntradas[[#This Row],[Data do Caixa Previsto]]))</f>
        <v>12</v>
      </c>
      <c r="N152">
        <f>IF(TbRegistroEntradas[[#This Row],[Data do Caixa Previsto]]="",0,YEAR(TbRegistroEntradas[[#This Row],[Data do Caixa Previsto]]))</f>
        <v>2025</v>
      </c>
      <c r="O152" t="str">
        <f ca="1">IF(AND(TbRegistroEntradas[[#This Row],[Data do Caixa Previsto]]&lt;TODAY(),TbRegistroEntradas[[#This Row],[Data do Caixa Realizado]]=""),"Vencida","Não Vencida")</f>
        <v>Não Vencida</v>
      </c>
      <c r="P152" t="str">
        <f>IF(TbRegistroEntradas[[#This Row],[Data da Competência]]=TbRegistroEntradas[[#This Row],[Data do Caixa Previsto]],"Vista","Prazo")</f>
        <v>Prazo</v>
      </c>
      <c r="Q1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3" spans="2:17" x14ac:dyDescent="0.25">
      <c r="B153" s="30">
        <v>46050</v>
      </c>
      <c r="C153" s="31">
        <v>45951</v>
      </c>
      <c r="D153" s="31">
        <v>45992</v>
      </c>
      <c r="E153" s="7" t="s">
        <v>21</v>
      </c>
      <c r="F153" s="7" t="s">
        <v>29</v>
      </c>
      <c r="G153" s="7" t="s">
        <v>203</v>
      </c>
      <c r="H153" s="32">
        <v>4404</v>
      </c>
      <c r="I153" s="7">
        <f>IF(TbRegistroEntradas[[#This Row],[Data do Caixa Realizado]]="",0,MONTH(TbRegistroEntradas[[#This Row],[Data do Caixa Previsto]]))</f>
        <v>12</v>
      </c>
      <c r="J153" s="7">
        <f>IF(TbRegistroEntradas[[#This Row],[Data do Caixa Realizado]]="",0,YEAR(TbRegistroEntradas[[#This Row],[Data do Caixa Realizado]]))</f>
        <v>2026</v>
      </c>
      <c r="K153">
        <f>IF(TbRegistroEntradas[[#This Row],[Data da Competência]]="",0,MONTH(TbRegistroEntradas[[#This Row],[Data da Competência]]))</f>
        <v>10</v>
      </c>
      <c r="L153">
        <f>IF(TbRegistroEntradas[[#This Row],[Data da Competência]]="",0,YEAR(TbRegistroEntradas[[#This Row],[Data da Competência]]))</f>
        <v>2025</v>
      </c>
      <c r="M153">
        <f>IF(TbRegistroEntradas[[#This Row],[Data do Caixa Previsto]]="",0,MONTH(TbRegistroEntradas[[#This Row],[Data do Caixa Previsto]]))</f>
        <v>12</v>
      </c>
      <c r="N153">
        <f>IF(TbRegistroEntradas[[#This Row],[Data do Caixa Previsto]]="",0,YEAR(TbRegistroEntradas[[#This Row],[Data do Caixa Previsto]]))</f>
        <v>2025</v>
      </c>
      <c r="O153" t="str">
        <f ca="1">IF(AND(TbRegistroEntradas[[#This Row],[Data do Caixa Previsto]]&lt;TODAY(),TbRegistroEntradas[[#This Row],[Data do Caixa Realizado]]=""),"Vencida","Não Vencida")</f>
        <v>Não Vencida</v>
      </c>
      <c r="P153" t="str">
        <f>IF(TbRegistroEntradas[[#This Row],[Data da Competência]]=TbRegistroEntradas[[#This Row],[Data do Caixa Previsto]],"Vista","Prazo")</f>
        <v>Prazo</v>
      </c>
      <c r="Q1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154" spans="2:17" x14ac:dyDescent="0.25">
      <c r="B154" s="30">
        <v>45976</v>
      </c>
      <c r="C154" s="31">
        <v>45955</v>
      </c>
      <c r="D154" s="31">
        <v>45976</v>
      </c>
      <c r="E154" s="7" t="s">
        <v>21</v>
      </c>
      <c r="F154" s="7" t="s">
        <v>31</v>
      </c>
      <c r="G154" s="7" t="s">
        <v>204</v>
      </c>
      <c r="H154" s="32">
        <v>2429</v>
      </c>
      <c r="I154" s="7">
        <f>IF(TbRegistroEntradas[[#This Row],[Data do Caixa Realizado]]="",0,MONTH(TbRegistroEntradas[[#This Row],[Data do Caixa Previsto]]))</f>
        <v>11</v>
      </c>
      <c r="J154" s="7">
        <f>IF(TbRegistroEntradas[[#This Row],[Data do Caixa Realizado]]="",0,YEAR(TbRegistroEntradas[[#This Row],[Data do Caixa Realizado]]))</f>
        <v>2025</v>
      </c>
      <c r="K154">
        <f>IF(TbRegistroEntradas[[#This Row],[Data da Competência]]="",0,MONTH(TbRegistroEntradas[[#This Row],[Data da Competência]]))</f>
        <v>10</v>
      </c>
      <c r="L154">
        <f>IF(TbRegistroEntradas[[#This Row],[Data da Competência]]="",0,YEAR(TbRegistroEntradas[[#This Row],[Data da Competência]]))</f>
        <v>2025</v>
      </c>
      <c r="M154">
        <f>IF(TbRegistroEntradas[[#This Row],[Data do Caixa Previsto]]="",0,MONTH(TbRegistroEntradas[[#This Row],[Data do Caixa Previsto]]))</f>
        <v>11</v>
      </c>
      <c r="N154">
        <f>IF(TbRegistroEntradas[[#This Row],[Data do Caixa Previsto]]="",0,YEAR(TbRegistroEntradas[[#This Row],[Data do Caixa Previsto]]))</f>
        <v>2025</v>
      </c>
      <c r="O154" t="str">
        <f ca="1">IF(AND(TbRegistroEntradas[[#This Row],[Data do Caixa Previsto]]&lt;TODAY(),TbRegistroEntradas[[#This Row],[Data do Caixa Realizado]]=""),"Vencida","Não Vencida")</f>
        <v>Não Vencida</v>
      </c>
      <c r="P154" t="str">
        <f>IF(TbRegistroEntradas[[#This Row],[Data da Competência]]=TbRegistroEntradas[[#This Row],[Data do Caixa Previsto]],"Vista","Prazo")</f>
        <v>Prazo</v>
      </c>
      <c r="Q1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5" spans="2:17" x14ac:dyDescent="0.25">
      <c r="B155" s="30">
        <v>46014</v>
      </c>
      <c r="C155" s="31">
        <v>45955</v>
      </c>
      <c r="D155" s="31">
        <v>46014</v>
      </c>
      <c r="E155" s="7" t="s">
        <v>21</v>
      </c>
      <c r="F155" s="7" t="s">
        <v>29</v>
      </c>
      <c r="G155" s="7" t="s">
        <v>205</v>
      </c>
      <c r="H155" s="32">
        <v>2713</v>
      </c>
      <c r="I155" s="7">
        <f>IF(TbRegistroEntradas[[#This Row],[Data do Caixa Realizado]]="",0,MONTH(TbRegistroEntradas[[#This Row],[Data do Caixa Previsto]]))</f>
        <v>12</v>
      </c>
      <c r="J155" s="7">
        <f>IF(TbRegistroEntradas[[#This Row],[Data do Caixa Realizado]]="",0,YEAR(TbRegistroEntradas[[#This Row],[Data do Caixa Realizado]]))</f>
        <v>2025</v>
      </c>
      <c r="K155">
        <f>IF(TbRegistroEntradas[[#This Row],[Data da Competência]]="",0,MONTH(TbRegistroEntradas[[#This Row],[Data da Competência]]))</f>
        <v>10</v>
      </c>
      <c r="L155">
        <f>IF(TbRegistroEntradas[[#This Row],[Data da Competência]]="",0,YEAR(TbRegistroEntradas[[#This Row],[Data da Competência]]))</f>
        <v>2025</v>
      </c>
      <c r="M155">
        <f>IF(TbRegistroEntradas[[#This Row],[Data do Caixa Previsto]]="",0,MONTH(TbRegistroEntradas[[#This Row],[Data do Caixa Previsto]]))</f>
        <v>12</v>
      </c>
      <c r="N155">
        <f>IF(TbRegistroEntradas[[#This Row],[Data do Caixa Previsto]]="",0,YEAR(TbRegistroEntradas[[#This Row],[Data do Caixa Previsto]]))</f>
        <v>2025</v>
      </c>
      <c r="O155" t="str">
        <f ca="1">IF(AND(TbRegistroEntradas[[#This Row],[Data do Caixa Previsto]]&lt;TODAY(),TbRegistroEntradas[[#This Row],[Data do Caixa Realizado]]=""),"Vencida","Não Vencida")</f>
        <v>Não Vencida</v>
      </c>
      <c r="P155" t="str">
        <f>IF(TbRegistroEntradas[[#This Row],[Data da Competência]]=TbRegistroEntradas[[#This Row],[Data do Caixa Previsto]],"Vista","Prazo")</f>
        <v>Prazo</v>
      </c>
      <c r="Q1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6" spans="2:17" x14ac:dyDescent="0.25">
      <c r="B156" s="30">
        <v>45973</v>
      </c>
      <c r="C156" s="31">
        <v>45960</v>
      </c>
      <c r="D156" s="31">
        <v>45973</v>
      </c>
      <c r="E156" s="7" t="s">
        <v>21</v>
      </c>
      <c r="F156" s="7" t="s">
        <v>31</v>
      </c>
      <c r="G156" s="7" t="s">
        <v>206</v>
      </c>
      <c r="H156" s="32">
        <v>3787</v>
      </c>
      <c r="I156" s="7">
        <f>IF(TbRegistroEntradas[[#This Row],[Data do Caixa Realizado]]="",0,MONTH(TbRegistroEntradas[[#This Row],[Data do Caixa Previsto]]))</f>
        <v>11</v>
      </c>
      <c r="J156" s="7">
        <f>IF(TbRegistroEntradas[[#This Row],[Data do Caixa Realizado]]="",0,YEAR(TbRegistroEntradas[[#This Row],[Data do Caixa Realizado]]))</f>
        <v>2025</v>
      </c>
      <c r="K156">
        <f>IF(TbRegistroEntradas[[#This Row],[Data da Competência]]="",0,MONTH(TbRegistroEntradas[[#This Row],[Data da Competência]]))</f>
        <v>10</v>
      </c>
      <c r="L156">
        <f>IF(TbRegistroEntradas[[#This Row],[Data da Competência]]="",0,YEAR(TbRegistroEntradas[[#This Row],[Data da Competência]]))</f>
        <v>2025</v>
      </c>
      <c r="M156">
        <f>IF(TbRegistroEntradas[[#This Row],[Data do Caixa Previsto]]="",0,MONTH(TbRegistroEntradas[[#This Row],[Data do Caixa Previsto]]))</f>
        <v>11</v>
      </c>
      <c r="N156">
        <f>IF(TbRegistroEntradas[[#This Row],[Data do Caixa Previsto]]="",0,YEAR(TbRegistroEntradas[[#This Row],[Data do Caixa Previsto]]))</f>
        <v>2025</v>
      </c>
      <c r="O156" t="str">
        <f ca="1">IF(AND(TbRegistroEntradas[[#This Row],[Data do Caixa Previsto]]&lt;TODAY(),TbRegistroEntradas[[#This Row],[Data do Caixa Realizado]]=""),"Vencida","Não Vencida")</f>
        <v>Não Vencida</v>
      </c>
      <c r="P156" t="str">
        <f>IF(TbRegistroEntradas[[#This Row],[Data da Competência]]=TbRegistroEntradas[[#This Row],[Data do Caixa Previsto]],"Vista","Prazo")</f>
        <v>Prazo</v>
      </c>
      <c r="Q1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7" spans="2:17" x14ac:dyDescent="0.25">
      <c r="B157" s="30">
        <v>46060</v>
      </c>
      <c r="C157" s="31">
        <v>45965</v>
      </c>
      <c r="D157" s="31">
        <v>45999</v>
      </c>
      <c r="E157" s="7" t="s">
        <v>21</v>
      </c>
      <c r="F157" s="7" t="s">
        <v>30</v>
      </c>
      <c r="G157" s="7" t="s">
        <v>207</v>
      </c>
      <c r="H157" s="32">
        <v>1820</v>
      </c>
      <c r="I157" s="7">
        <f>IF(TbRegistroEntradas[[#This Row],[Data do Caixa Realizado]]="",0,MONTH(TbRegistroEntradas[[#This Row],[Data do Caixa Previsto]]))</f>
        <v>12</v>
      </c>
      <c r="J157" s="7">
        <f>IF(TbRegistroEntradas[[#This Row],[Data do Caixa Realizado]]="",0,YEAR(TbRegistroEntradas[[#This Row],[Data do Caixa Realizado]]))</f>
        <v>2026</v>
      </c>
      <c r="K157">
        <f>IF(TbRegistroEntradas[[#This Row],[Data da Competência]]="",0,MONTH(TbRegistroEntradas[[#This Row],[Data da Competência]]))</f>
        <v>11</v>
      </c>
      <c r="L157">
        <f>IF(TbRegistroEntradas[[#This Row],[Data da Competência]]="",0,YEAR(TbRegistroEntradas[[#This Row],[Data da Competência]]))</f>
        <v>2025</v>
      </c>
      <c r="M157">
        <f>IF(TbRegistroEntradas[[#This Row],[Data do Caixa Previsto]]="",0,MONTH(TbRegistroEntradas[[#This Row],[Data do Caixa Previsto]]))</f>
        <v>12</v>
      </c>
      <c r="N157">
        <f>IF(TbRegistroEntradas[[#This Row],[Data do Caixa Previsto]]="",0,YEAR(TbRegistroEntradas[[#This Row],[Data do Caixa Previsto]]))</f>
        <v>2025</v>
      </c>
      <c r="O157" t="str">
        <f ca="1">IF(AND(TbRegistroEntradas[[#This Row],[Data do Caixa Previsto]]&lt;TODAY(),TbRegistroEntradas[[#This Row],[Data do Caixa Realizado]]=""),"Vencida","Não Vencida")</f>
        <v>Não Vencida</v>
      </c>
      <c r="P157" t="str">
        <f>IF(TbRegistroEntradas[[#This Row],[Data da Competência]]=TbRegistroEntradas[[#This Row],[Data do Caixa Previsto]],"Vista","Prazo")</f>
        <v>Prazo</v>
      </c>
      <c r="Q1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61</v>
      </c>
    </row>
    <row r="158" spans="2:17" x14ac:dyDescent="0.25">
      <c r="B158" s="30">
        <v>45988</v>
      </c>
      <c r="C158" s="31">
        <v>45969</v>
      </c>
      <c r="D158" s="31">
        <v>45988</v>
      </c>
      <c r="E158" s="7" t="s">
        <v>21</v>
      </c>
      <c r="F158" s="7" t="s">
        <v>31</v>
      </c>
      <c r="G158" s="7" t="s">
        <v>208</v>
      </c>
      <c r="H158" s="32">
        <v>4135</v>
      </c>
      <c r="I158" s="7">
        <f>IF(TbRegistroEntradas[[#This Row],[Data do Caixa Realizado]]="",0,MONTH(TbRegistroEntradas[[#This Row],[Data do Caixa Previsto]]))</f>
        <v>11</v>
      </c>
      <c r="J158" s="7">
        <f>IF(TbRegistroEntradas[[#This Row],[Data do Caixa Realizado]]="",0,YEAR(TbRegistroEntradas[[#This Row],[Data do Caixa Realizado]]))</f>
        <v>2025</v>
      </c>
      <c r="K158">
        <f>IF(TbRegistroEntradas[[#This Row],[Data da Competência]]="",0,MONTH(TbRegistroEntradas[[#This Row],[Data da Competência]]))</f>
        <v>11</v>
      </c>
      <c r="L158">
        <f>IF(TbRegistroEntradas[[#This Row],[Data da Competência]]="",0,YEAR(TbRegistroEntradas[[#This Row],[Data da Competência]]))</f>
        <v>2025</v>
      </c>
      <c r="M158">
        <f>IF(TbRegistroEntradas[[#This Row],[Data do Caixa Previsto]]="",0,MONTH(TbRegistroEntradas[[#This Row],[Data do Caixa Previsto]]))</f>
        <v>11</v>
      </c>
      <c r="N158">
        <f>IF(TbRegistroEntradas[[#This Row],[Data do Caixa Previsto]]="",0,YEAR(TbRegistroEntradas[[#This Row],[Data do Caixa Previsto]]))</f>
        <v>2025</v>
      </c>
      <c r="O158" t="str">
        <f ca="1">IF(AND(TbRegistroEntradas[[#This Row],[Data do Caixa Previsto]]&lt;TODAY(),TbRegistroEntradas[[#This Row],[Data do Caixa Realizado]]=""),"Vencida","Não Vencida")</f>
        <v>Não Vencida</v>
      </c>
      <c r="P158" t="str">
        <f>IF(TbRegistroEntradas[[#This Row],[Data da Competência]]=TbRegistroEntradas[[#This Row],[Data do Caixa Previsto]],"Vista","Prazo")</f>
        <v>Prazo</v>
      </c>
      <c r="Q1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9" spans="2:17" x14ac:dyDescent="0.25">
      <c r="B159" s="30">
        <v>46024</v>
      </c>
      <c r="C159" s="31">
        <v>45972</v>
      </c>
      <c r="D159" s="31">
        <v>45978</v>
      </c>
      <c r="E159" s="7" t="s">
        <v>21</v>
      </c>
      <c r="F159" s="7" t="s">
        <v>31</v>
      </c>
      <c r="G159" s="7" t="s">
        <v>209</v>
      </c>
      <c r="H159" s="32">
        <v>3902</v>
      </c>
      <c r="I159" s="7">
        <f>IF(TbRegistroEntradas[[#This Row],[Data do Caixa Realizado]]="",0,MONTH(TbRegistroEntradas[[#This Row],[Data do Caixa Previsto]]))</f>
        <v>11</v>
      </c>
      <c r="J159" s="7">
        <f>IF(TbRegistroEntradas[[#This Row],[Data do Caixa Realizado]]="",0,YEAR(TbRegistroEntradas[[#This Row],[Data do Caixa Realizado]]))</f>
        <v>2026</v>
      </c>
      <c r="K159">
        <f>IF(TbRegistroEntradas[[#This Row],[Data da Competência]]="",0,MONTH(TbRegistroEntradas[[#This Row],[Data da Competência]]))</f>
        <v>11</v>
      </c>
      <c r="L159">
        <f>IF(TbRegistroEntradas[[#This Row],[Data da Competência]]="",0,YEAR(TbRegistroEntradas[[#This Row],[Data da Competência]]))</f>
        <v>2025</v>
      </c>
      <c r="M159">
        <f>IF(TbRegistroEntradas[[#This Row],[Data do Caixa Previsto]]="",0,MONTH(TbRegistroEntradas[[#This Row],[Data do Caixa Previsto]]))</f>
        <v>11</v>
      </c>
      <c r="N159">
        <f>IF(TbRegistroEntradas[[#This Row],[Data do Caixa Previsto]]="",0,YEAR(TbRegistroEntradas[[#This Row],[Data do Caixa Previsto]]))</f>
        <v>2025</v>
      </c>
      <c r="O159" t="str">
        <f ca="1">IF(AND(TbRegistroEntradas[[#This Row],[Data do Caixa Previsto]]&lt;TODAY(),TbRegistroEntradas[[#This Row],[Data do Caixa Realizado]]=""),"Vencida","Não Vencida")</f>
        <v>Não Vencida</v>
      </c>
      <c r="P159" t="str">
        <f>IF(TbRegistroEntradas[[#This Row],[Data da Competência]]=TbRegistroEntradas[[#This Row],[Data do Caixa Previsto]],"Vista","Prazo")</f>
        <v>Prazo</v>
      </c>
      <c r="Q1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46</v>
      </c>
    </row>
    <row r="160" spans="2:17" x14ac:dyDescent="0.25">
      <c r="B160" s="30">
        <v>46080</v>
      </c>
      <c r="C160" s="31">
        <v>45975</v>
      </c>
      <c r="D160" s="31">
        <v>45998</v>
      </c>
      <c r="E160" s="7" t="s">
        <v>21</v>
      </c>
      <c r="F160" s="7" t="s">
        <v>31</v>
      </c>
      <c r="G160" s="7" t="s">
        <v>210</v>
      </c>
      <c r="H160" s="32">
        <v>4319</v>
      </c>
      <c r="I160" s="7">
        <f>IF(TbRegistroEntradas[[#This Row],[Data do Caixa Realizado]]="",0,MONTH(TbRegistroEntradas[[#This Row],[Data do Caixa Previsto]]))</f>
        <v>12</v>
      </c>
      <c r="J160" s="7">
        <f>IF(TbRegistroEntradas[[#This Row],[Data do Caixa Realizado]]="",0,YEAR(TbRegistroEntradas[[#This Row],[Data do Caixa Realizado]]))</f>
        <v>2026</v>
      </c>
      <c r="K160">
        <f>IF(TbRegistroEntradas[[#This Row],[Data da Competência]]="",0,MONTH(TbRegistroEntradas[[#This Row],[Data da Competência]]))</f>
        <v>11</v>
      </c>
      <c r="L160">
        <f>IF(TbRegistroEntradas[[#This Row],[Data da Competência]]="",0,YEAR(TbRegistroEntradas[[#This Row],[Data da Competência]]))</f>
        <v>2025</v>
      </c>
      <c r="M160">
        <f>IF(TbRegistroEntradas[[#This Row],[Data do Caixa Previsto]]="",0,MONTH(TbRegistroEntradas[[#This Row],[Data do Caixa Previsto]]))</f>
        <v>12</v>
      </c>
      <c r="N160">
        <f>IF(TbRegistroEntradas[[#This Row],[Data do Caixa Previsto]]="",0,YEAR(TbRegistroEntradas[[#This Row],[Data do Caixa Previsto]]))</f>
        <v>2025</v>
      </c>
      <c r="O160" t="str">
        <f ca="1">IF(AND(TbRegistroEntradas[[#This Row],[Data do Caixa Previsto]]&lt;TODAY(),TbRegistroEntradas[[#This Row],[Data do Caixa Realizado]]=""),"Vencida","Não Vencida")</f>
        <v>Não Vencida</v>
      </c>
      <c r="P160" t="str">
        <f>IF(TbRegistroEntradas[[#This Row],[Data da Competência]]=TbRegistroEntradas[[#This Row],[Data do Caixa Previsto]],"Vista","Prazo")</f>
        <v>Prazo</v>
      </c>
      <c r="Q1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82</v>
      </c>
    </row>
    <row r="161" spans="2:17" x14ac:dyDescent="0.25">
      <c r="B161" s="30">
        <v>46021</v>
      </c>
      <c r="C161" s="31">
        <v>45978</v>
      </c>
      <c r="D161" s="31">
        <v>46021</v>
      </c>
      <c r="E161" s="7" t="s">
        <v>21</v>
      </c>
      <c r="F161" s="7" t="s">
        <v>29</v>
      </c>
      <c r="G161" s="7" t="s">
        <v>211</v>
      </c>
      <c r="H161" s="32">
        <v>3068</v>
      </c>
      <c r="I161" s="7">
        <f>IF(TbRegistroEntradas[[#This Row],[Data do Caixa Realizado]]="",0,MONTH(TbRegistroEntradas[[#This Row],[Data do Caixa Previsto]]))</f>
        <v>12</v>
      </c>
      <c r="J161" s="7">
        <f>IF(TbRegistroEntradas[[#This Row],[Data do Caixa Realizado]]="",0,YEAR(TbRegistroEntradas[[#This Row],[Data do Caixa Realizado]]))</f>
        <v>2025</v>
      </c>
      <c r="K161">
        <f>IF(TbRegistroEntradas[[#This Row],[Data da Competência]]="",0,MONTH(TbRegistroEntradas[[#This Row],[Data da Competência]]))</f>
        <v>11</v>
      </c>
      <c r="L161">
        <f>IF(TbRegistroEntradas[[#This Row],[Data da Competência]]="",0,YEAR(TbRegistroEntradas[[#This Row],[Data da Competência]]))</f>
        <v>2025</v>
      </c>
      <c r="M161">
        <f>IF(TbRegistroEntradas[[#This Row],[Data do Caixa Previsto]]="",0,MONTH(TbRegistroEntradas[[#This Row],[Data do Caixa Previsto]]))</f>
        <v>12</v>
      </c>
      <c r="N161">
        <f>IF(TbRegistroEntradas[[#This Row],[Data do Caixa Previsto]]="",0,YEAR(TbRegistroEntradas[[#This Row],[Data do Caixa Previsto]]))</f>
        <v>2025</v>
      </c>
      <c r="O161" t="str">
        <f ca="1">IF(AND(TbRegistroEntradas[[#This Row],[Data do Caixa Previsto]]&lt;TODAY(),TbRegistroEntradas[[#This Row],[Data do Caixa Realizado]]=""),"Vencida","Não Vencida")</f>
        <v>Não Vencida</v>
      </c>
      <c r="P161" t="str">
        <f>IF(TbRegistroEntradas[[#This Row],[Data da Competência]]=TbRegistroEntradas[[#This Row],[Data do Caixa Previsto]],"Vista","Prazo")</f>
        <v>Prazo</v>
      </c>
      <c r="Q1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2" spans="2:17" x14ac:dyDescent="0.25">
      <c r="B162" s="30">
        <v>46012</v>
      </c>
      <c r="C162" s="31">
        <v>45982</v>
      </c>
      <c r="D162" s="31">
        <v>46012</v>
      </c>
      <c r="E162" s="7" t="s">
        <v>21</v>
      </c>
      <c r="F162" s="7" t="s">
        <v>31</v>
      </c>
      <c r="G162" s="7" t="s">
        <v>212</v>
      </c>
      <c r="H162" s="32">
        <v>1880</v>
      </c>
      <c r="I162" s="7">
        <f>IF(TbRegistroEntradas[[#This Row],[Data do Caixa Realizado]]="",0,MONTH(TbRegistroEntradas[[#This Row],[Data do Caixa Previsto]]))</f>
        <v>12</v>
      </c>
      <c r="J162" s="7">
        <f>IF(TbRegistroEntradas[[#This Row],[Data do Caixa Realizado]]="",0,YEAR(TbRegistroEntradas[[#This Row],[Data do Caixa Realizado]]))</f>
        <v>2025</v>
      </c>
      <c r="K162">
        <f>IF(TbRegistroEntradas[[#This Row],[Data da Competência]]="",0,MONTH(TbRegistroEntradas[[#This Row],[Data da Competência]]))</f>
        <v>11</v>
      </c>
      <c r="L162">
        <f>IF(TbRegistroEntradas[[#This Row],[Data da Competência]]="",0,YEAR(TbRegistroEntradas[[#This Row],[Data da Competência]]))</f>
        <v>2025</v>
      </c>
      <c r="M162">
        <f>IF(TbRegistroEntradas[[#This Row],[Data do Caixa Previsto]]="",0,MONTH(TbRegistroEntradas[[#This Row],[Data do Caixa Previsto]]))</f>
        <v>12</v>
      </c>
      <c r="N162">
        <f>IF(TbRegistroEntradas[[#This Row],[Data do Caixa Previsto]]="",0,YEAR(TbRegistroEntradas[[#This Row],[Data do Caixa Previsto]]))</f>
        <v>2025</v>
      </c>
      <c r="O162" t="str">
        <f ca="1">IF(AND(TbRegistroEntradas[[#This Row],[Data do Caixa Previsto]]&lt;TODAY(),TbRegistroEntradas[[#This Row],[Data do Caixa Realizado]]=""),"Vencida","Não Vencida")</f>
        <v>Não Vencida</v>
      </c>
      <c r="P162" t="str">
        <f>IF(TbRegistroEntradas[[#This Row],[Data da Competência]]=TbRegistroEntradas[[#This Row],[Data do Caixa Previsto]],"Vista","Prazo")</f>
        <v>Prazo</v>
      </c>
      <c r="Q1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3" spans="2:17" x14ac:dyDescent="0.25">
      <c r="B163" s="30"/>
      <c r="C163" s="31">
        <v>45984</v>
      </c>
      <c r="D163" s="31">
        <v>46022</v>
      </c>
      <c r="E163" s="7" t="s">
        <v>21</v>
      </c>
      <c r="F163" s="7" t="s">
        <v>31</v>
      </c>
      <c r="G163" s="7" t="s">
        <v>213</v>
      </c>
      <c r="H163" s="32">
        <v>1414</v>
      </c>
      <c r="I163" s="7">
        <f>IF(TbRegistroEntradas[[#This Row],[Data do Caixa Realizado]]="",0,MONTH(TbRegistroEntradas[[#This Row],[Data do Caixa Previsto]]))</f>
        <v>0</v>
      </c>
      <c r="J163" s="7">
        <f>IF(TbRegistroEntradas[[#This Row],[Data do Caixa Realizado]]="",0,YEAR(TbRegistroEntradas[[#This Row],[Data do Caixa Realizado]]))</f>
        <v>0</v>
      </c>
      <c r="K163">
        <f>IF(TbRegistroEntradas[[#This Row],[Data da Competência]]="",0,MONTH(TbRegistroEntradas[[#This Row],[Data da Competência]]))</f>
        <v>11</v>
      </c>
      <c r="L163">
        <f>IF(TbRegistroEntradas[[#This Row],[Data da Competência]]="",0,YEAR(TbRegistroEntradas[[#This Row],[Data da Competência]]))</f>
        <v>2025</v>
      </c>
      <c r="M163">
        <f>IF(TbRegistroEntradas[[#This Row],[Data do Caixa Previsto]]="",0,MONTH(TbRegistroEntradas[[#This Row],[Data do Caixa Previsto]]))</f>
        <v>12</v>
      </c>
      <c r="N163">
        <f>IF(TbRegistroEntradas[[#This Row],[Data do Caixa Previsto]]="",0,YEAR(TbRegistroEntradas[[#This Row],[Data do Caixa Previsto]]))</f>
        <v>2025</v>
      </c>
      <c r="O163" t="str">
        <f ca="1">IF(AND(TbRegistroEntradas[[#This Row],[Data do Caixa Previsto]]&lt;TODAY(),TbRegistroEntradas[[#This Row],[Data do Caixa Realizado]]=""),"Vencida","Não Vencida")</f>
        <v>Vencida</v>
      </c>
      <c r="P163" t="str">
        <f>IF(TbRegistroEntradas[[#This Row],[Data da Competência]]=TbRegistroEntradas[[#This Row],[Data do Caixa Previsto]],"Vista","Prazo")</f>
        <v>Prazo</v>
      </c>
      <c r="Q1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187</v>
      </c>
    </row>
    <row r="164" spans="2:17" x14ac:dyDescent="0.25">
      <c r="B164" s="30"/>
      <c r="C164" s="31">
        <v>45987</v>
      </c>
      <c r="D164" s="31">
        <v>46004</v>
      </c>
      <c r="E164" s="7" t="s">
        <v>21</v>
      </c>
      <c r="F164" s="7" t="s">
        <v>28</v>
      </c>
      <c r="G164" s="7" t="s">
        <v>214</v>
      </c>
      <c r="H164" s="32">
        <v>919</v>
      </c>
      <c r="I164" s="7">
        <f>IF(TbRegistroEntradas[[#This Row],[Data do Caixa Realizado]]="",0,MONTH(TbRegistroEntradas[[#This Row],[Data do Caixa Previsto]]))</f>
        <v>0</v>
      </c>
      <c r="J164" s="7">
        <f>IF(TbRegistroEntradas[[#This Row],[Data do Caixa Realizado]]="",0,YEAR(TbRegistroEntradas[[#This Row],[Data do Caixa Realizado]]))</f>
        <v>0</v>
      </c>
      <c r="K164">
        <f>IF(TbRegistroEntradas[[#This Row],[Data da Competência]]="",0,MONTH(TbRegistroEntradas[[#This Row],[Data da Competência]]))</f>
        <v>11</v>
      </c>
      <c r="L164">
        <f>IF(TbRegistroEntradas[[#This Row],[Data da Competência]]="",0,YEAR(TbRegistroEntradas[[#This Row],[Data da Competência]]))</f>
        <v>2025</v>
      </c>
      <c r="M164">
        <f>IF(TbRegistroEntradas[[#This Row],[Data do Caixa Previsto]]="",0,MONTH(TbRegistroEntradas[[#This Row],[Data do Caixa Previsto]]))</f>
        <v>12</v>
      </c>
      <c r="N164">
        <f>IF(TbRegistroEntradas[[#This Row],[Data do Caixa Previsto]]="",0,YEAR(TbRegistroEntradas[[#This Row],[Data do Caixa Previsto]]))</f>
        <v>2025</v>
      </c>
      <c r="O164" t="str">
        <f ca="1">IF(AND(TbRegistroEntradas[[#This Row],[Data do Caixa Previsto]]&lt;TODAY(),TbRegistroEntradas[[#This Row],[Data do Caixa Realizado]]=""),"Vencida","Não Vencida")</f>
        <v>Vencida</v>
      </c>
      <c r="P164" t="str">
        <f>IF(TbRegistroEntradas[[#This Row],[Data da Competência]]=TbRegistroEntradas[[#This Row],[Data do Caixa Previsto]],"Vista","Prazo")</f>
        <v>Prazo</v>
      </c>
      <c r="Q1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205</v>
      </c>
    </row>
    <row r="165" spans="2:17" x14ac:dyDescent="0.25">
      <c r="B165" s="30">
        <v>46034</v>
      </c>
      <c r="C165" s="31">
        <v>45988</v>
      </c>
      <c r="D165" s="31">
        <v>46034</v>
      </c>
      <c r="E165" s="7" t="s">
        <v>21</v>
      </c>
      <c r="F165" s="7" t="s">
        <v>31</v>
      </c>
      <c r="G165" s="7" t="s">
        <v>215</v>
      </c>
      <c r="H165" s="32">
        <v>4801</v>
      </c>
      <c r="I165" s="7">
        <f>IF(TbRegistroEntradas[[#This Row],[Data do Caixa Realizado]]="",0,MONTH(TbRegistroEntradas[[#This Row],[Data do Caixa Previsto]]))</f>
        <v>1</v>
      </c>
      <c r="J165" s="7">
        <f>IF(TbRegistroEntradas[[#This Row],[Data do Caixa Realizado]]="",0,YEAR(TbRegistroEntradas[[#This Row],[Data do Caixa Realizado]]))</f>
        <v>2026</v>
      </c>
      <c r="K165">
        <f>IF(TbRegistroEntradas[[#This Row],[Data da Competência]]="",0,MONTH(TbRegistroEntradas[[#This Row],[Data da Competência]]))</f>
        <v>11</v>
      </c>
      <c r="L165">
        <f>IF(TbRegistroEntradas[[#This Row],[Data da Competência]]="",0,YEAR(TbRegistroEntradas[[#This Row],[Data da Competência]]))</f>
        <v>2025</v>
      </c>
      <c r="M165">
        <f>IF(TbRegistroEntradas[[#This Row],[Data do Caixa Previsto]]="",0,MONTH(TbRegistroEntradas[[#This Row],[Data do Caixa Previsto]]))</f>
        <v>1</v>
      </c>
      <c r="N165">
        <f>IF(TbRegistroEntradas[[#This Row],[Data do Caixa Previsto]]="",0,YEAR(TbRegistroEntradas[[#This Row],[Data do Caixa Previsto]]))</f>
        <v>2026</v>
      </c>
      <c r="O165" t="str">
        <f ca="1">IF(AND(TbRegistroEntradas[[#This Row],[Data do Caixa Previsto]]&lt;TODAY(),TbRegistroEntradas[[#This Row],[Data do Caixa Realizado]]=""),"Vencida","Não Vencida")</f>
        <v>Não Vencida</v>
      </c>
      <c r="P165" t="str">
        <f>IF(TbRegistroEntradas[[#This Row],[Data da Competência]]=TbRegistroEntradas[[#This Row],[Data do Caixa Previsto]],"Vista","Prazo")</f>
        <v>Prazo</v>
      </c>
      <c r="Q1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6" spans="2:17" x14ac:dyDescent="0.25">
      <c r="B166" s="30"/>
      <c r="C166" s="31">
        <v>45991</v>
      </c>
      <c r="D166" s="31">
        <v>46012</v>
      </c>
      <c r="E166" s="7" t="s">
        <v>21</v>
      </c>
      <c r="F166" s="7" t="s">
        <v>32</v>
      </c>
      <c r="G166" s="7" t="s">
        <v>216</v>
      </c>
      <c r="H166" s="32">
        <v>4639</v>
      </c>
      <c r="I166" s="7">
        <f>IF(TbRegistroEntradas[[#This Row],[Data do Caixa Realizado]]="",0,MONTH(TbRegistroEntradas[[#This Row],[Data do Caixa Previsto]]))</f>
        <v>0</v>
      </c>
      <c r="J166" s="7">
        <f>IF(TbRegistroEntradas[[#This Row],[Data do Caixa Realizado]]="",0,YEAR(TbRegistroEntradas[[#This Row],[Data do Caixa Realizado]]))</f>
        <v>0</v>
      </c>
      <c r="K166">
        <f>IF(TbRegistroEntradas[[#This Row],[Data da Competência]]="",0,MONTH(TbRegistroEntradas[[#This Row],[Data da Competência]]))</f>
        <v>11</v>
      </c>
      <c r="L166">
        <f>IF(TbRegistroEntradas[[#This Row],[Data da Competência]]="",0,YEAR(TbRegistroEntradas[[#This Row],[Data da Competência]]))</f>
        <v>2025</v>
      </c>
      <c r="M166">
        <f>IF(TbRegistroEntradas[[#This Row],[Data do Caixa Previsto]]="",0,MONTH(TbRegistroEntradas[[#This Row],[Data do Caixa Previsto]]))</f>
        <v>12</v>
      </c>
      <c r="N166">
        <f>IF(TbRegistroEntradas[[#This Row],[Data do Caixa Previsto]]="",0,YEAR(TbRegistroEntradas[[#This Row],[Data do Caixa Previsto]]))</f>
        <v>2025</v>
      </c>
      <c r="O166" t="str">
        <f ca="1">IF(AND(TbRegistroEntradas[[#This Row],[Data do Caixa Previsto]]&lt;TODAY(),TbRegistroEntradas[[#This Row],[Data do Caixa Realizado]]=""),"Vencida","Não Vencida")</f>
        <v>Vencida</v>
      </c>
      <c r="P166" t="str">
        <f>IF(TbRegistroEntradas[[#This Row],[Data da Competência]]=TbRegistroEntradas[[#This Row],[Data do Caixa Previsto]],"Vista","Prazo")</f>
        <v>Prazo</v>
      </c>
      <c r="Q1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197</v>
      </c>
    </row>
    <row r="167" spans="2:17" x14ac:dyDescent="0.25">
      <c r="B167" s="30">
        <v>46101</v>
      </c>
      <c r="C167" s="31">
        <v>45997</v>
      </c>
      <c r="D167" s="31">
        <v>46044</v>
      </c>
      <c r="E167" s="7" t="s">
        <v>21</v>
      </c>
      <c r="F167" s="7" t="s">
        <v>31</v>
      </c>
      <c r="G167" s="7" t="s">
        <v>217</v>
      </c>
      <c r="H167" s="32">
        <v>1209</v>
      </c>
      <c r="I167" s="7">
        <f>IF(TbRegistroEntradas[[#This Row],[Data do Caixa Realizado]]="",0,MONTH(TbRegistroEntradas[[#This Row],[Data do Caixa Previsto]]))</f>
        <v>1</v>
      </c>
      <c r="J167" s="7">
        <f>IF(TbRegistroEntradas[[#This Row],[Data do Caixa Realizado]]="",0,YEAR(TbRegistroEntradas[[#This Row],[Data do Caixa Realizado]]))</f>
        <v>2026</v>
      </c>
      <c r="K167">
        <f>IF(TbRegistroEntradas[[#This Row],[Data da Competência]]="",0,MONTH(TbRegistroEntradas[[#This Row],[Data da Competência]]))</f>
        <v>12</v>
      </c>
      <c r="L167">
        <f>IF(TbRegistroEntradas[[#This Row],[Data da Competência]]="",0,YEAR(TbRegistroEntradas[[#This Row],[Data da Competência]]))</f>
        <v>2025</v>
      </c>
      <c r="M167">
        <f>IF(TbRegistroEntradas[[#This Row],[Data do Caixa Previsto]]="",0,MONTH(TbRegistroEntradas[[#This Row],[Data do Caixa Previsto]]))</f>
        <v>1</v>
      </c>
      <c r="N167">
        <f>IF(TbRegistroEntradas[[#This Row],[Data do Caixa Previsto]]="",0,YEAR(TbRegistroEntradas[[#This Row],[Data do Caixa Previsto]]))</f>
        <v>2026</v>
      </c>
      <c r="O167" t="str">
        <f ca="1">IF(AND(TbRegistroEntradas[[#This Row],[Data do Caixa Previsto]]&lt;TODAY(),TbRegistroEntradas[[#This Row],[Data do Caixa Realizado]]=""),"Vencida","Não Vencida")</f>
        <v>Não Vencida</v>
      </c>
      <c r="P167" t="str">
        <f>IF(TbRegistroEntradas[[#This Row],[Data da Competência]]=TbRegistroEntradas[[#This Row],[Data do Caixa Previsto]],"Vista","Prazo")</f>
        <v>Prazo</v>
      </c>
      <c r="Q1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168" spans="2:17" x14ac:dyDescent="0.25">
      <c r="B168" s="30"/>
      <c r="C168" s="31">
        <v>46001</v>
      </c>
      <c r="D168" s="31">
        <v>46034</v>
      </c>
      <c r="E168" s="7" t="s">
        <v>21</v>
      </c>
      <c r="F168" s="7" t="s">
        <v>32</v>
      </c>
      <c r="G168" s="7" t="s">
        <v>218</v>
      </c>
      <c r="H168" s="32">
        <v>483</v>
      </c>
      <c r="I168" s="7">
        <f>IF(TbRegistroEntradas[[#This Row],[Data do Caixa Realizado]]="",0,MONTH(TbRegistroEntradas[[#This Row],[Data do Caixa Previsto]]))</f>
        <v>0</v>
      </c>
      <c r="J168" s="7">
        <f>IF(TbRegistroEntradas[[#This Row],[Data do Caixa Realizado]]="",0,YEAR(TbRegistroEntradas[[#This Row],[Data do Caixa Realizado]]))</f>
        <v>0</v>
      </c>
      <c r="K168">
        <f>IF(TbRegistroEntradas[[#This Row],[Data da Competência]]="",0,MONTH(TbRegistroEntradas[[#This Row],[Data da Competência]]))</f>
        <v>12</v>
      </c>
      <c r="L168">
        <f>IF(TbRegistroEntradas[[#This Row],[Data da Competência]]="",0,YEAR(TbRegistroEntradas[[#This Row],[Data da Competência]]))</f>
        <v>2025</v>
      </c>
      <c r="M168">
        <f>IF(TbRegistroEntradas[[#This Row],[Data do Caixa Previsto]]="",0,MONTH(TbRegistroEntradas[[#This Row],[Data do Caixa Previsto]]))</f>
        <v>1</v>
      </c>
      <c r="N168">
        <f>IF(TbRegistroEntradas[[#This Row],[Data do Caixa Previsto]]="",0,YEAR(TbRegistroEntradas[[#This Row],[Data do Caixa Previsto]]))</f>
        <v>2026</v>
      </c>
      <c r="O168" t="str">
        <f ca="1">IF(AND(TbRegistroEntradas[[#This Row],[Data do Caixa Previsto]]&lt;TODAY(),TbRegistroEntradas[[#This Row],[Data do Caixa Realizado]]=""),"Vencida","Não Vencida")</f>
        <v>Vencida</v>
      </c>
      <c r="P168" t="str">
        <f>IF(TbRegistroEntradas[[#This Row],[Data da Competência]]=TbRegistroEntradas[[#This Row],[Data do Caixa Previsto]],"Vista","Prazo")</f>
        <v>Prazo</v>
      </c>
      <c r="Q1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175</v>
      </c>
    </row>
    <row r="169" spans="2:17" x14ac:dyDescent="0.25">
      <c r="B169" s="30">
        <v>46026</v>
      </c>
      <c r="C169" s="31">
        <v>46008</v>
      </c>
      <c r="D169" s="31">
        <v>46026</v>
      </c>
      <c r="E169" s="7" t="s">
        <v>21</v>
      </c>
      <c r="F169" s="7" t="s">
        <v>31</v>
      </c>
      <c r="G169" s="7" t="s">
        <v>219</v>
      </c>
      <c r="H169" s="32">
        <v>373</v>
      </c>
      <c r="I169" s="7">
        <f>IF(TbRegistroEntradas[[#This Row],[Data do Caixa Realizado]]="",0,MONTH(TbRegistroEntradas[[#This Row],[Data do Caixa Previsto]]))</f>
        <v>1</v>
      </c>
      <c r="J169" s="7">
        <f>IF(TbRegistroEntradas[[#This Row],[Data do Caixa Realizado]]="",0,YEAR(TbRegistroEntradas[[#This Row],[Data do Caixa Realizado]]))</f>
        <v>2026</v>
      </c>
      <c r="K169">
        <f>IF(TbRegistroEntradas[[#This Row],[Data da Competência]]="",0,MONTH(TbRegistroEntradas[[#This Row],[Data da Competência]]))</f>
        <v>12</v>
      </c>
      <c r="L169">
        <f>IF(TbRegistroEntradas[[#This Row],[Data da Competência]]="",0,YEAR(TbRegistroEntradas[[#This Row],[Data da Competência]]))</f>
        <v>2025</v>
      </c>
      <c r="M169">
        <f>IF(TbRegistroEntradas[[#This Row],[Data do Caixa Previsto]]="",0,MONTH(TbRegistroEntradas[[#This Row],[Data do Caixa Previsto]]))</f>
        <v>1</v>
      </c>
      <c r="N169">
        <f>IF(TbRegistroEntradas[[#This Row],[Data do Caixa Previsto]]="",0,YEAR(TbRegistroEntradas[[#This Row],[Data do Caixa Previsto]]))</f>
        <v>2026</v>
      </c>
      <c r="O169" t="str">
        <f ca="1">IF(AND(TbRegistroEntradas[[#This Row],[Data do Caixa Previsto]]&lt;TODAY(),TbRegistroEntradas[[#This Row],[Data do Caixa Realizado]]=""),"Vencida","Não Vencida")</f>
        <v>Não Vencida</v>
      </c>
      <c r="P169" t="str">
        <f>IF(TbRegistroEntradas[[#This Row],[Data da Competência]]=TbRegistroEntradas[[#This Row],[Data do Caixa Previsto]],"Vista","Prazo")</f>
        <v>Prazo</v>
      </c>
      <c r="Q1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0" spans="2:17" x14ac:dyDescent="0.25">
      <c r="B170" s="30">
        <v>46016</v>
      </c>
      <c r="C170" s="31">
        <v>46011</v>
      </c>
      <c r="D170" s="31">
        <v>46016</v>
      </c>
      <c r="E170" s="7" t="s">
        <v>21</v>
      </c>
      <c r="F170" s="7" t="s">
        <v>29</v>
      </c>
      <c r="G170" s="7" t="s">
        <v>220</v>
      </c>
      <c r="H170" s="32">
        <v>2088</v>
      </c>
      <c r="I170" s="7">
        <f>IF(TbRegistroEntradas[[#This Row],[Data do Caixa Realizado]]="",0,MONTH(TbRegistroEntradas[[#This Row],[Data do Caixa Previsto]]))</f>
        <v>12</v>
      </c>
      <c r="J170" s="7">
        <f>IF(TbRegistroEntradas[[#This Row],[Data do Caixa Realizado]]="",0,YEAR(TbRegistroEntradas[[#This Row],[Data do Caixa Realizado]]))</f>
        <v>2025</v>
      </c>
      <c r="K170">
        <f>IF(TbRegistroEntradas[[#This Row],[Data da Competência]]="",0,MONTH(TbRegistroEntradas[[#This Row],[Data da Competência]]))</f>
        <v>12</v>
      </c>
      <c r="L170">
        <f>IF(TbRegistroEntradas[[#This Row],[Data da Competência]]="",0,YEAR(TbRegistroEntradas[[#This Row],[Data da Competência]]))</f>
        <v>2025</v>
      </c>
      <c r="M170">
        <f>IF(TbRegistroEntradas[[#This Row],[Data do Caixa Previsto]]="",0,MONTH(TbRegistroEntradas[[#This Row],[Data do Caixa Previsto]]))</f>
        <v>12</v>
      </c>
      <c r="N170">
        <f>IF(TbRegistroEntradas[[#This Row],[Data do Caixa Previsto]]="",0,YEAR(TbRegistroEntradas[[#This Row],[Data do Caixa Previsto]]))</f>
        <v>2025</v>
      </c>
      <c r="O170" t="str">
        <f ca="1">IF(AND(TbRegistroEntradas[[#This Row],[Data do Caixa Previsto]]&lt;TODAY(),TbRegistroEntradas[[#This Row],[Data do Caixa Realizado]]=""),"Vencida","Não Vencida")</f>
        <v>Não Vencida</v>
      </c>
      <c r="P170" t="str">
        <f>IF(TbRegistroEntradas[[#This Row],[Data da Competência]]=TbRegistroEntradas[[#This Row],[Data do Caixa Previsto]],"Vista","Prazo")</f>
        <v>Prazo</v>
      </c>
      <c r="Q1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1" spans="2:17" x14ac:dyDescent="0.25">
      <c r="B171" s="30">
        <v>46054</v>
      </c>
      <c r="C171" s="31">
        <v>46012</v>
      </c>
      <c r="D171" s="31">
        <v>46054</v>
      </c>
      <c r="E171" s="7" t="s">
        <v>21</v>
      </c>
      <c r="F171" s="7" t="s">
        <v>32</v>
      </c>
      <c r="G171" s="7" t="s">
        <v>221</v>
      </c>
      <c r="H171" s="32">
        <v>1168</v>
      </c>
      <c r="I171" s="7">
        <f>IF(TbRegistroEntradas[[#This Row],[Data do Caixa Realizado]]="",0,MONTH(TbRegistroEntradas[[#This Row],[Data do Caixa Previsto]]))</f>
        <v>2</v>
      </c>
      <c r="J171" s="7">
        <f>IF(TbRegistroEntradas[[#This Row],[Data do Caixa Realizado]]="",0,YEAR(TbRegistroEntradas[[#This Row],[Data do Caixa Realizado]]))</f>
        <v>2026</v>
      </c>
      <c r="K171">
        <f>IF(TbRegistroEntradas[[#This Row],[Data da Competência]]="",0,MONTH(TbRegistroEntradas[[#This Row],[Data da Competência]]))</f>
        <v>12</v>
      </c>
      <c r="L171">
        <f>IF(TbRegistroEntradas[[#This Row],[Data da Competência]]="",0,YEAR(TbRegistroEntradas[[#This Row],[Data da Competência]]))</f>
        <v>2025</v>
      </c>
      <c r="M171">
        <f>IF(TbRegistroEntradas[[#This Row],[Data do Caixa Previsto]]="",0,MONTH(TbRegistroEntradas[[#This Row],[Data do Caixa Previsto]]))</f>
        <v>2</v>
      </c>
      <c r="N171">
        <f>IF(TbRegistroEntradas[[#This Row],[Data do Caixa Previsto]]="",0,YEAR(TbRegistroEntradas[[#This Row],[Data do Caixa Previsto]]))</f>
        <v>2026</v>
      </c>
      <c r="O171" t="str">
        <f ca="1">IF(AND(TbRegistroEntradas[[#This Row],[Data do Caixa Previsto]]&lt;TODAY(),TbRegistroEntradas[[#This Row],[Data do Caixa Realizado]]=""),"Vencida","Não Vencida")</f>
        <v>Não Vencida</v>
      </c>
      <c r="P171" t="str">
        <f>IF(TbRegistroEntradas[[#This Row],[Data da Competência]]=TbRegistroEntradas[[#This Row],[Data do Caixa Previsto]],"Vista","Prazo")</f>
        <v>Prazo</v>
      </c>
      <c r="Q1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2" spans="2:17" x14ac:dyDescent="0.25">
      <c r="B172" s="30">
        <v>46107</v>
      </c>
      <c r="C172" s="31">
        <v>46014</v>
      </c>
      <c r="D172" s="31">
        <v>46050</v>
      </c>
      <c r="E172" s="7" t="s">
        <v>21</v>
      </c>
      <c r="F172" s="7" t="s">
        <v>32</v>
      </c>
      <c r="G172" s="7" t="s">
        <v>222</v>
      </c>
      <c r="H172" s="32">
        <v>4429</v>
      </c>
      <c r="I172" s="7">
        <f>IF(TbRegistroEntradas[[#This Row],[Data do Caixa Realizado]]="",0,MONTH(TbRegistroEntradas[[#This Row],[Data do Caixa Previsto]]))</f>
        <v>1</v>
      </c>
      <c r="J172" s="7">
        <f>IF(TbRegistroEntradas[[#This Row],[Data do Caixa Realizado]]="",0,YEAR(TbRegistroEntradas[[#This Row],[Data do Caixa Realizado]]))</f>
        <v>2026</v>
      </c>
      <c r="K172">
        <f>IF(TbRegistroEntradas[[#This Row],[Data da Competência]]="",0,MONTH(TbRegistroEntradas[[#This Row],[Data da Competência]]))</f>
        <v>12</v>
      </c>
      <c r="L172">
        <f>IF(TbRegistroEntradas[[#This Row],[Data da Competência]]="",0,YEAR(TbRegistroEntradas[[#This Row],[Data da Competência]]))</f>
        <v>2025</v>
      </c>
      <c r="M172">
        <f>IF(TbRegistroEntradas[[#This Row],[Data do Caixa Previsto]]="",0,MONTH(TbRegistroEntradas[[#This Row],[Data do Caixa Previsto]]))</f>
        <v>1</v>
      </c>
      <c r="N172">
        <f>IF(TbRegistroEntradas[[#This Row],[Data do Caixa Previsto]]="",0,YEAR(TbRegistroEntradas[[#This Row],[Data do Caixa Previsto]]))</f>
        <v>2026</v>
      </c>
      <c r="O172" t="str">
        <f ca="1">IF(AND(TbRegistroEntradas[[#This Row],[Data do Caixa Previsto]]&lt;TODAY(),TbRegistroEntradas[[#This Row],[Data do Caixa Realizado]]=""),"Vencida","Não Vencida")</f>
        <v>Não Vencida</v>
      </c>
      <c r="P172" t="str">
        <f>IF(TbRegistroEntradas[[#This Row],[Data da Competência]]=TbRegistroEntradas[[#This Row],[Data do Caixa Previsto]],"Vista","Prazo")</f>
        <v>Prazo</v>
      </c>
      <c r="Q1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173" spans="2:17" x14ac:dyDescent="0.25">
      <c r="B173" s="30">
        <v>46076</v>
      </c>
      <c r="C173" s="31">
        <v>46019</v>
      </c>
      <c r="D173" s="31">
        <v>46076</v>
      </c>
      <c r="E173" s="7" t="s">
        <v>21</v>
      </c>
      <c r="F173" s="7" t="s">
        <v>31</v>
      </c>
      <c r="G173" s="7" t="s">
        <v>223</v>
      </c>
      <c r="H173" s="32">
        <v>4955</v>
      </c>
      <c r="I173" s="7">
        <f>IF(TbRegistroEntradas[[#This Row],[Data do Caixa Realizado]]="",0,MONTH(TbRegistroEntradas[[#This Row],[Data do Caixa Previsto]]))</f>
        <v>2</v>
      </c>
      <c r="J173" s="7">
        <f>IF(TbRegistroEntradas[[#This Row],[Data do Caixa Realizado]]="",0,YEAR(TbRegistroEntradas[[#This Row],[Data do Caixa Realizado]]))</f>
        <v>2026</v>
      </c>
      <c r="K173">
        <f>IF(TbRegistroEntradas[[#This Row],[Data da Competência]]="",0,MONTH(TbRegistroEntradas[[#This Row],[Data da Competência]]))</f>
        <v>12</v>
      </c>
      <c r="L173">
        <f>IF(TbRegistroEntradas[[#This Row],[Data da Competência]]="",0,YEAR(TbRegistroEntradas[[#This Row],[Data da Competência]]))</f>
        <v>2025</v>
      </c>
      <c r="M173">
        <f>IF(TbRegistroEntradas[[#This Row],[Data do Caixa Previsto]]="",0,MONTH(TbRegistroEntradas[[#This Row],[Data do Caixa Previsto]]))</f>
        <v>2</v>
      </c>
      <c r="N173">
        <f>IF(TbRegistroEntradas[[#This Row],[Data do Caixa Previsto]]="",0,YEAR(TbRegistroEntradas[[#This Row],[Data do Caixa Previsto]]))</f>
        <v>2026</v>
      </c>
      <c r="O173" t="str">
        <f ca="1">IF(AND(TbRegistroEntradas[[#This Row],[Data do Caixa Previsto]]&lt;TODAY(),TbRegistroEntradas[[#This Row],[Data do Caixa Realizado]]=""),"Vencida","Não Vencida")</f>
        <v>Não Vencida</v>
      </c>
      <c r="P173" t="str">
        <f>IF(TbRegistroEntradas[[#This Row],[Data da Competência]]=TbRegistroEntradas[[#This Row],[Data do Caixa Previsto]],"Vista","Prazo")</f>
        <v>Prazo</v>
      </c>
      <c r="Q1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4" spans="2:17" x14ac:dyDescent="0.25">
      <c r="B174" s="30">
        <v>46041</v>
      </c>
      <c r="C174" s="31">
        <v>46022</v>
      </c>
      <c r="D174" s="31">
        <v>46040</v>
      </c>
      <c r="E174" s="7" t="s">
        <v>21</v>
      </c>
      <c r="F174" s="7" t="s">
        <v>31</v>
      </c>
      <c r="G174" s="7" t="s">
        <v>224</v>
      </c>
      <c r="H174" s="32">
        <v>3201</v>
      </c>
      <c r="I174" s="7">
        <f>IF(TbRegistroEntradas[[#This Row],[Data do Caixa Realizado]]="",0,MONTH(TbRegistroEntradas[[#This Row],[Data do Caixa Previsto]]))</f>
        <v>1</v>
      </c>
      <c r="J174" s="7">
        <f>IF(TbRegistroEntradas[[#This Row],[Data do Caixa Realizado]]="",0,YEAR(TbRegistroEntradas[[#This Row],[Data do Caixa Realizado]]))</f>
        <v>2026</v>
      </c>
      <c r="K174">
        <f>IF(TbRegistroEntradas[[#This Row],[Data da Competência]]="",0,MONTH(TbRegistroEntradas[[#This Row],[Data da Competência]]))</f>
        <v>12</v>
      </c>
      <c r="L174">
        <f>IF(TbRegistroEntradas[[#This Row],[Data da Competência]]="",0,YEAR(TbRegistroEntradas[[#This Row],[Data da Competência]]))</f>
        <v>2025</v>
      </c>
      <c r="M174">
        <f>IF(TbRegistroEntradas[[#This Row],[Data do Caixa Previsto]]="",0,MONTH(TbRegistroEntradas[[#This Row],[Data do Caixa Previsto]]))</f>
        <v>1</v>
      </c>
      <c r="N174">
        <f>IF(TbRegistroEntradas[[#This Row],[Data do Caixa Previsto]]="",0,YEAR(TbRegistroEntradas[[#This Row],[Data do Caixa Previsto]]))</f>
        <v>2026</v>
      </c>
      <c r="O174" t="str">
        <f ca="1">IF(AND(TbRegistroEntradas[[#This Row],[Data do Caixa Previsto]]&lt;TODAY(),TbRegistroEntradas[[#This Row],[Data do Caixa Realizado]]=""),"Vencida","Não Vencida")</f>
        <v>Não Vencida</v>
      </c>
      <c r="P174" t="str">
        <f>IF(TbRegistroEntradas[[#This Row],[Data da Competência]]=TbRegistroEntradas[[#This Row],[Data do Caixa Previsto]],"Vista","Prazo")</f>
        <v>Prazo</v>
      </c>
      <c r="Q1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</v>
      </c>
    </row>
    <row r="175" spans="2:17" x14ac:dyDescent="0.25">
      <c r="B175" s="30">
        <v>46068</v>
      </c>
      <c r="C175" s="31">
        <v>46026</v>
      </c>
      <c r="D175" s="31">
        <v>46068</v>
      </c>
      <c r="E175" s="7" t="s">
        <v>21</v>
      </c>
      <c r="F175" s="7" t="s">
        <v>30</v>
      </c>
      <c r="G175" s="7" t="s">
        <v>225</v>
      </c>
      <c r="H175" s="32">
        <v>3007</v>
      </c>
      <c r="I175" s="7">
        <f>IF(TbRegistroEntradas[[#This Row],[Data do Caixa Realizado]]="",0,MONTH(TbRegistroEntradas[[#This Row],[Data do Caixa Previsto]]))</f>
        <v>2</v>
      </c>
      <c r="J175" s="7">
        <f>IF(TbRegistroEntradas[[#This Row],[Data do Caixa Realizado]]="",0,YEAR(TbRegistroEntradas[[#This Row],[Data do Caixa Realizado]]))</f>
        <v>2026</v>
      </c>
      <c r="K175">
        <f>IF(TbRegistroEntradas[[#This Row],[Data da Competência]]="",0,MONTH(TbRegistroEntradas[[#This Row],[Data da Competência]]))</f>
        <v>1</v>
      </c>
      <c r="L175">
        <f>IF(TbRegistroEntradas[[#This Row],[Data da Competência]]="",0,YEAR(TbRegistroEntradas[[#This Row],[Data da Competência]]))</f>
        <v>2026</v>
      </c>
      <c r="M175">
        <f>IF(TbRegistroEntradas[[#This Row],[Data do Caixa Previsto]]="",0,MONTH(TbRegistroEntradas[[#This Row],[Data do Caixa Previsto]]))</f>
        <v>2</v>
      </c>
      <c r="N175">
        <f>IF(TbRegistroEntradas[[#This Row],[Data do Caixa Previsto]]="",0,YEAR(TbRegistroEntradas[[#This Row],[Data do Caixa Previsto]]))</f>
        <v>2026</v>
      </c>
      <c r="O175" t="str">
        <f ca="1">IF(AND(TbRegistroEntradas[[#This Row],[Data do Caixa Previsto]]&lt;TODAY(),TbRegistroEntradas[[#This Row],[Data do Caixa Realizado]]=""),"Vencida","Não Vencida")</f>
        <v>Não Vencida</v>
      </c>
      <c r="P175" t="str">
        <f>IF(TbRegistroEntradas[[#This Row],[Data da Competência]]=TbRegistroEntradas[[#This Row],[Data do Caixa Previsto]],"Vista","Prazo")</f>
        <v>Prazo</v>
      </c>
      <c r="Q1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6" spans="2:17" x14ac:dyDescent="0.25">
      <c r="B176" s="30">
        <v>46068</v>
      </c>
      <c r="C176" s="31">
        <v>46030</v>
      </c>
      <c r="D176" s="31">
        <v>46068</v>
      </c>
      <c r="E176" s="7" t="s">
        <v>21</v>
      </c>
      <c r="F176" s="7" t="s">
        <v>32</v>
      </c>
      <c r="G176" s="7" t="s">
        <v>226</v>
      </c>
      <c r="H176" s="32">
        <v>900</v>
      </c>
      <c r="I176" s="7">
        <f>IF(TbRegistroEntradas[[#This Row],[Data do Caixa Realizado]]="",0,MONTH(TbRegistroEntradas[[#This Row],[Data do Caixa Previsto]]))</f>
        <v>2</v>
      </c>
      <c r="J176" s="7">
        <f>IF(TbRegistroEntradas[[#This Row],[Data do Caixa Realizado]]="",0,YEAR(TbRegistroEntradas[[#This Row],[Data do Caixa Realizado]]))</f>
        <v>2026</v>
      </c>
      <c r="K176">
        <f>IF(TbRegistroEntradas[[#This Row],[Data da Competência]]="",0,MONTH(TbRegistroEntradas[[#This Row],[Data da Competência]]))</f>
        <v>1</v>
      </c>
      <c r="L176">
        <f>IF(TbRegistroEntradas[[#This Row],[Data da Competência]]="",0,YEAR(TbRegistroEntradas[[#This Row],[Data da Competência]]))</f>
        <v>2026</v>
      </c>
      <c r="M176">
        <f>IF(TbRegistroEntradas[[#This Row],[Data do Caixa Previsto]]="",0,MONTH(TbRegistroEntradas[[#This Row],[Data do Caixa Previsto]]))</f>
        <v>2</v>
      </c>
      <c r="N176">
        <f>IF(TbRegistroEntradas[[#This Row],[Data do Caixa Previsto]]="",0,YEAR(TbRegistroEntradas[[#This Row],[Data do Caixa Previsto]]))</f>
        <v>2026</v>
      </c>
      <c r="O176" t="str">
        <f ca="1">IF(AND(TbRegistroEntradas[[#This Row],[Data do Caixa Previsto]]&lt;TODAY(),TbRegistroEntradas[[#This Row],[Data do Caixa Realizado]]=""),"Vencida","Não Vencida")</f>
        <v>Não Vencida</v>
      </c>
      <c r="P176" t="str">
        <f>IF(TbRegistroEntradas[[#This Row],[Data da Competência]]=TbRegistroEntradas[[#This Row],[Data do Caixa Previsto]],"Vista","Prazo")</f>
        <v>Prazo</v>
      </c>
      <c r="Q1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7" spans="2:17" x14ac:dyDescent="0.25">
      <c r="B177" s="30">
        <v>46066</v>
      </c>
      <c r="C177" s="31">
        <v>46035</v>
      </c>
      <c r="D177" s="31">
        <v>46066</v>
      </c>
      <c r="E177" s="7" t="s">
        <v>21</v>
      </c>
      <c r="F177" s="7" t="s">
        <v>31</v>
      </c>
      <c r="G177" s="7" t="s">
        <v>227</v>
      </c>
      <c r="H177" s="32">
        <v>2970</v>
      </c>
      <c r="I177" s="7">
        <f>IF(TbRegistroEntradas[[#This Row],[Data do Caixa Realizado]]="",0,MONTH(TbRegistroEntradas[[#This Row],[Data do Caixa Previsto]]))</f>
        <v>2</v>
      </c>
      <c r="J177" s="7">
        <f>IF(TbRegistroEntradas[[#This Row],[Data do Caixa Realizado]]="",0,YEAR(TbRegistroEntradas[[#This Row],[Data do Caixa Realizado]]))</f>
        <v>2026</v>
      </c>
      <c r="K177">
        <f>IF(TbRegistroEntradas[[#This Row],[Data da Competência]]="",0,MONTH(TbRegistroEntradas[[#This Row],[Data da Competência]]))</f>
        <v>1</v>
      </c>
      <c r="L177">
        <f>IF(TbRegistroEntradas[[#This Row],[Data da Competência]]="",0,YEAR(TbRegistroEntradas[[#This Row],[Data da Competência]]))</f>
        <v>2026</v>
      </c>
      <c r="M177">
        <f>IF(TbRegistroEntradas[[#This Row],[Data do Caixa Previsto]]="",0,MONTH(TbRegistroEntradas[[#This Row],[Data do Caixa Previsto]]))</f>
        <v>2</v>
      </c>
      <c r="N177">
        <f>IF(TbRegistroEntradas[[#This Row],[Data do Caixa Previsto]]="",0,YEAR(TbRegistroEntradas[[#This Row],[Data do Caixa Previsto]]))</f>
        <v>2026</v>
      </c>
      <c r="O177" t="str">
        <f ca="1">IF(AND(TbRegistroEntradas[[#This Row],[Data do Caixa Previsto]]&lt;TODAY(),TbRegistroEntradas[[#This Row],[Data do Caixa Realizado]]=""),"Vencida","Não Vencida")</f>
        <v>Não Vencida</v>
      </c>
      <c r="P177" t="str">
        <f>IF(TbRegistroEntradas[[#This Row],[Data da Competência]]=TbRegistroEntradas[[#This Row],[Data do Caixa Previsto]],"Vista","Prazo")</f>
        <v>Prazo</v>
      </c>
      <c r="Q1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8" spans="2:17" x14ac:dyDescent="0.25">
      <c r="B178" s="30">
        <v>46158</v>
      </c>
      <c r="C178" s="31">
        <v>46039</v>
      </c>
      <c r="D178" s="31">
        <v>46095</v>
      </c>
      <c r="E178" s="7" t="s">
        <v>21</v>
      </c>
      <c r="F178" s="7" t="s">
        <v>28</v>
      </c>
      <c r="G178" s="7" t="s">
        <v>228</v>
      </c>
      <c r="H178" s="32">
        <v>4993</v>
      </c>
      <c r="I178" s="7">
        <f>IF(TbRegistroEntradas[[#This Row],[Data do Caixa Realizado]]="",0,MONTH(TbRegistroEntradas[[#This Row],[Data do Caixa Previsto]]))</f>
        <v>3</v>
      </c>
      <c r="J178" s="7">
        <f>IF(TbRegistroEntradas[[#This Row],[Data do Caixa Realizado]]="",0,YEAR(TbRegistroEntradas[[#This Row],[Data do Caixa Realizado]]))</f>
        <v>2026</v>
      </c>
      <c r="K178">
        <f>IF(TbRegistroEntradas[[#This Row],[Data da Competência]]="",0,MONTH(TbRegistroEntradas[[#This Row],[Data da Competência]]))</f>
        <v>1</v>
      </c>
      <c r="L178">
        <f>IF(TbRegistroEntradas[[#This Row],[Data da Competência]]="",0,YEAR(TbRegistroEntradas[[#This Row],[Data da Competência]]))</f>
        <v>2026</v>
      </c>
      <c r="M178">
        <f>IF(TbRegistroEntradas[[#This Row],[Data do Caixa Previsto]]="",0,MONTH(TbRegistroEntradas[[#This Row],[Data do Caixa Previsto]]))</f>
        <v>3</v>
      </c>
      <c r="N178">
        <f>IF(TbRegistroEntradas[[#This Row],[Data do Caixa Previsto]]="",0,YEAR(TbRegistroEntradas[[#This Row],[Data do Caixa Previsto]]))</f>
        <v>2026</v>
      </c>
      <c r="O178" t="str">
        <f ca="1">IF(AND(TbRegistroEntradas[[#This Row],[Data do Caixa Previsto]]&lt;TODAY(),TbRegistroEntradas[[#This Row],[Data do Caixa Realizado]]=""),"Vencida","Não Vencida")</f>
        <v>Não Vencida</v>
      </c>
      <c r="P178" t="str">
        <f>IF(TbRegistroEntradas[[#This Row],[Data da Competência]]=TbRegistroEntradas[[#This Row],[Data do Caixa Previsto]],"Vista","Prazo")</f>
        <v>Prazo</v>
      </c>
      <c r="Q1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63</v>
      </c>
    </row>
    <row r="179" spans="2:17" x14ac:dyDescent="0.25">
      <c r="B179" s="30">
        <v>46042</v>
      </c>
      <c r="C179" s="31">
        <v>46042</v>
      </c>
      <c r="D179" s="31">
        <v>46042</v>
      </c>
      <c r="E179" s="7" t="s">
        <v>21</v>
      </c>
      <c r="F179" s="7" t="s">
        <v>32</v>
      </c>
      <c r="G179" s="7" t="s">
        <v>229</v>
      </c>
      <c r="H179" s="32">
        <v>1664</v>
      </c>
      <c r="I179" s="7">
        <f>IF(TbRegistroEntradas[[#This Row],[Data do Caixa Realizado]]="",0,MONTH(TbRegistroEntradas[[#This Row],[Data do Caixa Previsto]]))</f>
        <v>1</v>
      </c>
      <c r="J179" s="7">
        <f>IF(TbRegistroEntradas[[#This Row],[Data do Caixa Realizado]]="",0,YEAR(TbRegistroEntradas[[#This Row],[Data do Caixa Realizado]]))</f>
        <v>2026</v>
      </c>
      <c r="K179">
        <f>IF(TbRegistroEntradas[[#This Row],[Data da Competência]]="",0,MONTH(TbRegistroEntradas[[#This Row],[Data da Competência]]))</f>
        <v>1</v>
      </c>
      <c r="L179">
        <f>IF(TbRegistroEntradas[[#This Row],[Data da Competência]]="",0,YEAR(TbRegistroEntradas[[#This Row],[Data da Competência]]))</f>
        <v>2026</v>
      </c>
      <c r="M179">
        <f>IF(TbRegistroEntradas[[#This Row],[Data do Caixa Previsto]]="",0,MONTH(TbRegistroEntradas[[#This Row],[Data do Caixa Previsto]]))</f>
        <v>1</v>
      </c>
      <c r="N179">
        <f>IF(TbRegistroEntradas[[#This Row],[Data do Caixa Previsto]]="",0,YEAR(TbRegistroEntradas[[#This Row],[Data do Caixa Previsto]]))</f>
        <v>2026</v>
      </c>
      <c r="O179" t="str">
        <f ca="1">IF(AND(TbRegistroEntradas[[#This Row],[Data do Caixa Previsto]]&lt;TODAY(),TbRegistroEntradas[[#This Row],[Data do Caixa Realizado]]=""),"Vencida","Não Vencida")</f>
        <v>Não Vencida</v>
      </c>
      <c r="P179" t="str">
        <f>IF(TbRegistroEntradas[[#This Row],[Data da Competência]]=TbRegistroEntradas[[#This Row],[Data do Caixa Previsto]],"Vista","Prazo")</f>
        <v>Vista</v>
      </c>
      <c r="Q1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0" spans="2:17" x14ac:dyDescent="0.25">
      <c r="B180" s="30">
        <v>46079</v>
      </c>
      <c r="C180" s="31">
        <v>46043</v>
      </c>
      <c r="D180" s="31">
        <v>46079</v>
      </c>
      <c r="E180" s="7" t="s">
        <v>21</v>
      </c>
      <c r="F180" s="7" t="s">
        <v>31</v>
      </c>
      <c r="G180" s="7" t="s">
        <v>230</v>
      </c>
      <c r="H180" s="32">
        <v>1815</v>
      </c>
      <c r="I180" s="7">
        <f>IF(TbRegistroEntradas[[#This Row],[Data do Caixa Realizado]]="",0,MONTH(TbRegistroEntradas[[#This Row],[Data do Caixa Previsto]]))</f>
        <v>2</v>
      </c>
      <c r="J180" s="7">
        <f>IF(TbRegistroEntradas[[#This Row],[Data do Caixa Realizado]]="",0,YEAR(TbRegistroEntradas[[#This Row],[Data do Caixa Realizado]]))</f>
        <v>2026</v>
      </c>
      <c r="K180">
        <f>IF(TbRegistroEntradas[[#This Row],[Data da Competência]]="",0,MONTH(TbRegistroEntradas[[#This Row],[Data da Competência]]))</f>
        <v>1</v>
      </c>
      <c r="L180">
        <f>IF(TbRegistroEntradas[[#This Row],[Data da Competência]]="",0,YEAR(TbRegistroEntradas[[#This Row],[Data da Competência]]))</f>
        <v>2026</v>
      </c>
      <c r="M180">
        <f>IF(TbRegistroEntradas[[#This Row],[Data do Caixa Previsto]]="",0,MONTH(TbRegistroEntradas[[#This Row],[Data do Caixa Previsto]]))</f>
        <v>2</v>
      </c>
      <c r="N180">
        <f>IF(TbRegistroEntradas[[#This Row],[Data do Caixa Previsto]]="",0,YEAR(TbRegistroEntradas[[#This Row],[Data do Caixa Previsto]]))</f>
        <v>2026</v>
      </c>
      <c r="O180" t="str">
        <f ca="1">IF(AND(TbRegistroEntradas[[#This Row],[Data do Caixa Previsto]]&lt;TODAY(),TbRegistroEntradas[[#This Row],[Data do Caixa Realizado]]=""),"Vencida","Não Vencida")</f>
        <v>Não Vencida</v>
      </c>
      <c r="P180" t="str">
        <f>IF(TbRegistroEntradas[[#This Row],[Data da Competência]]=TbRegistroEntradas[[#This Row],[Data do Caixa Previsto]],"Vista","Prazo")</f>
        <v>Prazo</v>
      </c>
      <c r="Q1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1" spans="2:17" x14ac:dyDescent="0.25">
      <c r="B181" s="30">
        <v>46062</v>
      </c>
      <c r="C181" s="31">
        <v>46045</v>
      </c>
      <c r="D181" s="31">
        <v>46062</v>
      </c>
      <c r="E181" s="7" t="s">
        <v>21</v>
      </c>
      <c r="F181" s="7" t="s">
        <v>30</v>
      </c>
      <c r="G181" s="7" t="s">
        <v>231</v>
      </c>
      <c r="H181" s="32">
        <v>3752</v>
      </c>
      <c r="I181" s="7">
        <f>IF(TbRegistroEntradas[[#This Row],[Data do Caixa Realizado]]="",0,MONTH(TbRegistroEntradas[[#This Row],[Data do Caixa Previsto]]))</f>
        <v>2</v>
      </c>
      <c r="J181" s="7">
        <f>IF(TbRegistroEntradas[[#This Row],[Data do Caixa Realizado]]="",0,YEAR(TbRegistroEntradas[[#This Row],[Data do Caixa Realizado]]))</f>
        <v>2026</v>
      </c>
      <c r="K181">
        <f>IF(TbRegistroEntradas[[#This Row],[Data da Competência]]="",0,MONTH(TbRegistroEntradas[[#This Row],[Data da Competência]]))</f>
        <v>1</v>
      </c>
      <c r="L181">
        <f>IF(TbRegistroEntradas[[#This Row],[Data da Competência]]="",0,YEAR(TbRegistroEntradas[[#This Row],[Data da Competência]]))</f>
        <v>2026</v>
      </c>
      <c r="M181">
        <f>IF(TbRegistroEntradas[[#This Row],[Data do Caixa Previsto]]="",0,MONTH(TbRegistroEntradas[[#This Row],[Data do Caixa Previsto]]))</f>
        <v>2</v>
      </c>
      <c r="N181">
        <f>IF(TbRegistroEntradas[[#This Row],[Data do Caixa Previsto]]="",0,YEAR(TbRegistroEntradas[[#This Row],[Data do Caixa Previsto]]))</f>
        <v>2026</v>
      </c>
      <c r="O181" t="str">
        <f ca="1">IF(AND(TbRegistroEntradas[[#This Row],[Data do Caixa Previsto]]&lt;TODAY(),TbRegistroEntradas[[#This Row],[Data do Caixa Realizado]]=""),"Vencida","Não Vencida")</f>
        <v>Não Vencida</v>
      </c>
      <c r="P181" t="str">
        <f>IF(TbRegistroEntradas[[#This Row],[Data da Competência]]=TbRegistroEntradas[[#This Row],[Data do Caixa Previsto]],"Vista","Prazo")</f>
        <v>Prazo</v>
      </c>
      <c r="Q1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2" spans="2:17" x14ac:dyDescent="0.25">
      <c r="B182" s="30">
        <v>46070</v>
      </c>
      <c r="C182" s="31">
        <v>46049</v>
      </c>
      <c r="D182" s="31">
        <v>46070</v>
      </c>
      <c r="E182" s="7" t="s">
        <v>21</v>
      </c>
      <c r="F182" s="7" t="s">
        <v>31</v>
      </c>
      <c r="G182" s="7" t="s">
        <v>232</v>
      </c>
      <c r="H182" s="32">
        <v>177</v>
      </c>
      <c r="I182" s="7">
        <f>IF(TbRegistroEntradas[[#This Row],[Data do Caixa Realizado]]="",0,MONTH(TbRegistroEntradas[[#This Row],[Data do Caixa Previsto]]))</f>
        <v>2</v>
      </c>
      <c r="J182" s="7">
        <f>IF(TbRegistroEntradas[[#This Row],[Data do Caixa Realizado]]="",0,YEAR(TbRegistroEntradas[[#This Row],[Data do Caixa Realizado]]))</f>
        <v>2026</v>
      </c>
      <c r="K182">
        <f>IF(TbRegistroEntradas[[#This Row],[Data da Competência]]="",0,MONTH(TbRegistroEntradas[[#This Row],[Data da Competência]]))</f>
        <v>1</v>
      </c>
      <c r="L182">
        <f>IF(TbRegistroEntradas[[#This Row],[Data da Competência]]="",0,YEAR(TbRegistroEntradas[[#This Row],[Data da Competência]]))</f>
        <v>2026</v>
      </c>
      <c r="M182">
        <f>IF(TbRegistroEntradas[[#This Row],[Data do Caixa Previsto]]="",0,MONTH(TbRegistroEntradas[[#This Row],[Data do Caixa Previsto]]))</f>
        <v>2</v>
      </c>
      <c r="N182">
        <f>IF(TbRegistroEntradas[[#This Row],[Data do Caixa Previsto]]="",0,YEAR(TbRegistroEntradas[[#This Row],[Data do Caixa Previsto]]))</f>
        <v>2026</v>
      </c>
      <c r="O182" t="str">
        <f ca="1">IF(AND(TbRegistroEntradas[[#This Row],[Data do Caixa Previsto]]&lt;TODAY(),TbRegistroEntradas[[#This Row],[Data do Caixa Realizado]]=""),"Vencida","Não Vencida")</f>
        <v>Não Vencida</v>
      </c>
      <c r="P182" t="str">
        <f>IF(TbRegistroEntradas[[#This Row],[Data da Competência]]=TbRegistroEntradas[[#This Row],[Data do Caixa Previsto]],"Vista","Prazo")</f>
        <v>Prazo</v>
      </c>
      <c r="Q1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3" spans="2:17" x14ac:dyDescent="0.25">
      <c r="B183" s="30">
        <v>46070</v>
      </c>
      <c r="C183" s="31">
        <v>46051</v>
      </c>
      <c r="D183" s="31">
        <v>46070</v>
      </c>
      <c r="E183" s="7" t="s">
        <v>21</v>
      </c>
      <c r="F183" s="7" t="s">
        <v>31</v>
      </c>
      <c r="G183" s="7" t="s">
        <v>233</v>
      </c>
      <c r="H183" s="32">
        <v>3619</v>
      </c>
      <c r="I183" s="7">
        <f>IF(TbRegistroEntradas[[#This Row],[Data do Caixa Realizado]]="",0,MONTH(TbRegistroEntradas[[#This Row],[Data do Caixa Previsto]]))</f>
        <v>2</v>
      </c>
      <c r="J183" s="7">
        <f>IF(TbRegistroEntradas[[#This Row],[Data do Caixa Realizado]]="",0,YEAR(TbRegistroEntradas[[#This Row],[Data do Caixa Realizado]]))</f>
        <v>2026</v>
      </c>
      <c r="K183">
        <f>IF(TbRegistroEntradas[[#This Row],[Data da Competência]]="",0,MONTH(TbRegistroEntradas[[#This Row],[Data da Competência]]))</f>
        <v>1</v>
      </c>
      <c r="L183">
        <f>IF(TbRegistroEntradas[[#This Row],[Data da Competência]]="",0,YEAR(TbRegistroEntradas[[#This Row],[Data da Competência]]))</f>
        <v>2026</v>
      </c>
      <c r="M183">
        <f>IF(TbRegistroEntradas[[#This Row],[Data do Caixa Previsto]]="",0,MONTH(TbRegistroEntradas[[#This Row],[Data do Caixa Previsto]]))</f>
        <v>2</v>
      </c>
      <c r="N183">
        <f>IF(TbRegistroEntradas[[#This Row],[Data do Caixa Previsto]]="",0,YEAR(TbRegistroEntradas[[#This Row],[Data do Caixa Previsto]]))</f>
        <v>2026</v>
      </c>
      <c r="O183" t="str">
        <f ca="1">IF(AND(TbRegistroEntradas[[#This Row],[Data do Caixa Previsto]]&lt;TODAY(),TbRegistroEntradas[[#This Row],[Data do Caixa Realizado]]=""),"Vencida","Não Vencida")</f>
        <v>Não Vencida</v>
      </c>
      <c r="P183" t="str">
        <f>IF(TbRegistroEntradas[[#This Row],[Data da Competência]]=TbRegistroEntradas[[#This Row],[Data do Caixa Previsto]],"Vista","Prazo")</f>
        <v>Prazo</v>
      </c>
      <c r="Q1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4" spans="2:17" x14ac:dyDescent="0.25">
      <c r="B184" s="30">
        <v>46091</v>
      </c>
      <c r="C184" s="31">
        <v>46055</v>
      </c>
      <c r="D184" s="31">
        <v>46091</v>
      </c>
      <c r="E184" s="7" t="s">
        <v>21</v>
      </c>
      <c r="F184" s="7" t="s">
        <v>30</v>
      </c>
      <c r="G184" s="7" t="s">
        <v>234</v>
      </c>
      <c r="H184" s="32">
        <v>4030</v>
      </c>
      <c r="I184" s="7">
        <f>IF(TbRegistroEntradas[[#This Row],[Data do Caixa Realizado]]="",0,MONTH(TbRegistroEntradas[[#This Row],[Data do Caixa Previsto]]))</f>
        <v>3</v>
      </c>
      <c r="J184" s="7">
        <f>IF(TbRegistroEntradas[[#This Row],[Data do Caixa Realizado]]="",0,YEAR(TbRegistroEntradas[[#This Row],[Data do Caixa Realizado]]))</f>
        <v>2026</v>
      </c>
      <c r="K184">
        <f>IF(TbRegistroEntradas[[#This Row],[Data da Competência]]="",0,MONTH(TbRegistroEntradas[[#This Row],[Data da Competência]]))</f>
        <v>2</v>
      </c>
      <c r="L184">
        <f>IF(TbRegistroEntradas[[#This Row],[Data da Competência]]="",0,YEAR(TbRegistroEntradas[[#This Row],[Data da Competência]]))</f>
        <v>2026</v>
      </c>
      <c r="M184">
        <f>IF(TbRegistroEntradas[[#This Row],[Data do Caixa Previsto]]="",0,MONTH(TbRegistroEntradas[[#This Row],[Data do Caixa Previsto]]))</f>
        <v>3</v>
      </c>
      <c r="N184">
        <f>IF(TbRegistroEntradas[[#This Row],[Data do Caixa Previsto]]="",0,YEAR(TbRegistroEntradas[[#This Row],[Data do Caixa Previsto]]))</f>
        <v>2026</v>
      </c>
      <c r="O184" t="str">
        <f ca="1">IF(AND(TbRegistroEntradas[[#This Row],[Data do Caixa Previsto]]&lt;TODAY(),TbRegistroEntradas[[#This Row],[Data do Caixa Realizado]]=""),"Vencida","Não Vencida")</f>
        <v>Não Vencida</v>
      </c>
      <c r="P184" t="str">
        <f>IF(TbRegistroEntradas[[#This Row],[Data da Competência]]=TbRegistroEntradas[[#This Row],[Data do Caixa Previsto]],"Vista","Prazo")</f>
        <v>Prazo</v>
      </c>
      <c r="Q1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5" spans="2:17" x14ac:dyDescent="0.25">
      <c r="B185" s="30">
        <v>46069</v>
      </c>
      <c r="C185" s="31">
        <v>46058</v>
      </c>
      <c r="D185" s="31">
        <v>46069</v>
      </c>
      <c r="E185" s="7" t="s">
        <v>21</v>
      </c>
      <c r="F185" s="7" t="s">
        <v>30</v>
      </c>
      <c r="G185" s="7" t="s">
        <v>235</v>
      </c>
      <c r="H185" s="32">
        <v>4157</v>
      </c>
      <c r="I185" s="7">
        <f>IF(TbRegistroEntradas[[#This Row],[Data do Caixa Realizado]]="",0,MONTH(TbRegistroEntradas[[#This Row],[Data do Caixa Previsto]]))</f>
        <v>2</v>
      </c>
      <c r="J185" s="7">
        <f>IF(TbRegistroEntradas[[#This Row],[Data do Caixa Realizado]]="",0,YEAR(TbRegistroEntradas[[#This Row],[Data do Caixa Realizado]]))</f>
        <v>2026</v>
      </c>
      <c r="K185">
        <f>IF(TbRegistroEntradas[[#This Row],[Data da Competência]]="",0,MONTH(TbRegistroEntradas[[#This Row],[Data da Competência]]))</f>
        <v>2</v>
      </c>
      <c r="L185">
        <f>IF(TbRegistroEntradas[[#This Row],[Data da Competência]]="",0,YEAR(TbRegistroEntradas[[#This Row],[Data da Competência]]))</f>
        <v>2026</v>
      </c>
      <c r="M185">
        <f>IF(TbRegistroEntradas[[#This Row],[Data do Caixa Previsto]]="",0,MONTH(TbRegistroEntradas[[#This Row],[Data do Caixa Previsto]]))</f>
        <v>2</v>
      </c>
      <c r="N185">
        <f>IF(TbRegistroEntradas[[#This Row],[Data do Caixa Previsto]]="",0,YEAR(TbRegistroEntradas[[#This Row],[Data do Caixa Previsto]]))</f>
        <v>2026</v>
      </c>
      <c r="O185" t="str">
        <f ca="1">IF(AND(TbRegistroEntradas[[#This Row],[Data do Caixa Previsto]]&lt;TODAY(),TbRegistroEntradas[[#This Row],[Data do Caixa Realizado]]=""),"Vencida","Não Vencida")</f>
        <v>Não Vencida</v>
      </c>
      <c r="P185" t="str">
        <f>IF(TbRegistroEntradas[[#This Row],[Data da Competência]]=TbRegistroEntradas[[#This Row],[Data do Caixa Previsto]],"Vista","Prazo")</f>
        <v>Prazo</v>
      </c>
      <c r="Q1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6" spans="2:17" x14ac:dyDescent="0.25">
      <c r="B186" s="30">
        <v>46089</v>
      </c>
      <c r="C186" s="31">
        <v>46059</v>
      </c>
      <c r="D186" s="31">
        <v>46089</v>
      </c>
      <c r="E186" s="7" t="s">
        <v>21</v>
      </c>
      <c r="F186" s="7" t="s">
        <v>29</v>
      </c>
      <c r="G186" s="7" t="s">
        <v>236</v>
      </c>
      <c r="H186" s="32">
        <v>1417</v>
      </c>
      <c r="I186" s="7">
        <f>IF(TbRegistroEntradas[[#This Row],[Data do Caixa Realizado]]="",0,MONTH(TbRegistroEntradas[[#This Row],[Data do Caixa Previsto]]))</f>
        <v>3</v>
      </c>
      <c r="J186" s="7">
        <f>IF(TbRegistroEntradas[[#This Row],[Data do Caixa Realizado]]="",0,YEAR(TbRegistroEntradas[[#This Row],[Data do Caixa Realizado]]))</f>
        <v>2026</v>
      </c>
      <c r="K186">
        <f>IF(TbRegistroEntradas[[#This Row],[Data da Competência]]="",0,MONTH(TbRegistroEntradas[[#This Row],[Data da Competência]]))</f>
        <v>2</v>
      </c>
      <c r="L186">
        <f>IF(TbRegistroEntradas[[#This Row],[Data da Competência]]="",0,YEAR(TbRegistroEntradas[[#This Row],[Data da Competência]]))</f>
        <v>2026</v>
      </c>
      <c r="M186">
        <f>IF(TbRegistroEntradas[[#This Row],[Data do Caixa Previsto]]="",0,MONTH(TbRegistroEntradas[[#This Row],[Data do Caixa Previsto]]))</f>
        <v>3</v>
      </c>
      <c r="N186">
        <f>IF(TbRegistroEntradas[[#This Row],[Data do Caixa Previsto]]="",0,YEAR(TbRegistroEntradas[[#This Row],[Data do Caixa Previsto]]))</f>
        <v>2026</v>
      </c>
      <c r="O186" t="str">
        <f ca="1">IF(AND(TbRegistroEntradas[[#This Row],[Data do Caixa Previsto]]&lt;TODAY(),TbRegistroEntradas[[#This Row],[Data do Caixa Realizado]]=""),"Vencida","Não Vencida")</f>
        <v>Não Vencida</v>
      </c>
      <c r="P186" t="str">
        <f>IF(TbRegistroEntradas[[#This Row],[Data da Competência]]=TbRegistroEntradas[[#This Row],[Data do Caixa Previsto]],"Vista","Prazo")</f>
        <v>Prazo</v>
      </c>
      <c r="Q1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7" spans="2:17" x14ac:dyDescent="0.25">
      <c r="B187" s="30">
        <v>46097</v>
      </c>
      <c r="C187" s="31">
        <v>46062</v>
      </c>
      <c r="D187" s="31">
        <v>46097</v>
      </c>
      <c r="E187" s="7" t="s">
        <v>21</v>
      </c>
      <c r="F187" s="7" t="s">
        <v>32</v>
      </c>
      <c r="G187" s="7" t="s">
        <v>237</v>
      </c>
      <c r="H187" s="32">
        <v>1117</v>
      </c>
      <c r="I187" s="7">
        <f>IF(TbRegistroEntradas[[#This Row],[Data do Caixa Realizado]]="",0,MONTH(TbRegistroEntradas[[#This Row],[Data do Caixa Previsto]]))</f>
        <v>3</v>
      </c>
      <c r="J187" s="7">
        <f>IF(TbRegistroEntradas[[#This Row],[Data do Caixa Realizado]]="",0,YEAR(TbRegistroEntradas[[#This Row],[Data do Caixa Realizado]]))</f>
        <v>2026</v>
      </c>
      <c r="K187">
        <f>IF(TbRegistroEntradas[[#This Row],[Data da Competência]]="",0,MONTH(TbRegistroEntradas[[#This Row],[Data da Competência]]))</f>
        <v>2</v>
      </c>
      <c r="L187">
        <f>IF(TbRegistroEntradas[[#This Row],[Data da Competência]]="",0,YEAR(TbRegistroEntradas[[#This Row],[Data da Competência]]))</f>
        <v>2026</v>
      </c>
      <c r="M187">
        <f>IF(TbRegistroEntradas[[#This Row],[Data do Caixa Previsto]]="",0,MONTH(TbRegistroEntradas[[#This Row],[Data do Caixa Previsto]]))</f>
        <v>3</v>
      </c>
      <c r="N187">
        <f>IF(TbRegistroEntradas[[#This Row],[Data do Caixa Previsto]]="",0,YEAR(TbRegistroEntradas[[#This Row],[Data do Caixa Previsto]]))</f>
        <v>2026</v>
      </c>
      <c r="O187" t="str">
        <f ca="1">IF(AND(TbRegistroEntradas[[#This Row],[Data do Caixa Previsto]]&lt;TODAY(),TbRegistroEntradas[[#This Row],[Data do Caixa Realizado]]=""),"Vencida","Não Vencida")</f>
        <v>Não Vencida</v>
      </c>
      <c r="P187" t="str">
        <f>IF(TbRegistroEntradas[[#This Row],[Data da Competência]]=TbRegistroEntradas[[#This Row],[Data do Caixa Previsto]],"Vista","Prazo")</f>
        <v>Prazo</v>
      </c>
      <c r="Q1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8" spans="2:17" x14ac:dyDescent="0.25">
      <c r="B188" s="30">
        <v>46098</v>
      </c>
      <c r="C188" s="31">
        <v>46063</v>
      </c>
      <c r="D188" s="31">
        <v>46098</v>
      </c>
      <c r="E188" s="7" t="s">
        <v>21</v>
      </c>
      <c r="F188" s="7" t="s">
        <v>28</v>
      </c>
      <c r="G188" s="7" t="s">
        <v>238</v>
      </c>
      <c r="H188" s="32">
        <v>4461</v>
      </c>
      <c r="I188" s="7">
        <f>IF(TbRegistroEntradas[[#This Row],[Data do Caixa Realizado]]="",0,MONTH(TbRegistroEntradas[[#This Row],[Data do Caixa Previsto]]))</f>
        <v>3</v>
      </c>
      <c r="J188" s="7">
        <f>IF(TbRegistroEntradas[[#This Row],[Data do Caixa Realizado]]="",0,YEAR(TbRegistroEntradas[[#This Row],[Data do Caixa Realizado]]))</f>
        <v>2026</v>
      </c>
      <c r="K188">
        <f>IF(TbRegistroEntradas[[#This Row],[Data da Competência]]="",0,MONTH(TbRegistroEntradas[[#This Row],[Data da Competência]]))</f>
        <v>2</v>
      </c>
      <c r="L188">
        <f>IF(TbRegistroEntradas[[#This Row],[Data da Competência]]="",0,YEAR(TbRegistroEntradas[[#This Row],[Data da Competência]]))</f>
        <v>2026</v>
      </c>
      <c r="M188">
        <f>IF(TbRegistroEntradas[[#This Row],[Data do Caixa Previsto]]="",0,MONTH(TbRegistroEntradas[[#This Row],[Data do Caixa Previsto]]))</f>
        <v>3</v>
      </c>
      <c r="N188">
        <f>IF(TbRegistroEntradas[[#This Row],[Data do Caixa Previsto]]="",0,YEAR(TbRegistroEntradas[[#This Row],[Data do Caixa Previsto]]))</f>
        <v>2026</v>
      </c>
      <c r="O188" t="str">
        <f ca="1">IF(AND(TbRegistroEntradas[[#This Row],[Data do Caixa Previsto]]&lt;TODAY(),TbRegistroEntradas[[#This Row],[Data do Caixa Realizado]]=""),"Vencida","Não Vencida")</f>
        <v>Não Vencida</v>
      </c>
      <c r="P188" t="str">
        <f>IF(TbRegistroEntradas[[#This Row],[Data da Competência]]=TbRegistroEntradas[[#This Row],[Data do Caixa Previsto]],"Vista","Prazo")</f>
        <v>Prazo</v>
      </c>
      <c r="Q1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9" spans="2:17" x14ac:dyDescent="0.25">
      <c r="B189" s="30">
        <v>46117</v>
      </c>
      <c r="C189" s="31">
        <v>46065</v>
      </c>
      <c r="D189" s="31">
        <v>46111</v>
      </c>
      <c r="E189" s="7" t="s">
        <v>21</v>
      </c>
      <c r="F189" s="7" t="s">
        <v>31</v>
      </c>
      <c r="G189" s="7" t="s">
        <v>239</v>
      </c>
      <c r="H189" s="32">
        <v>3732</v>
      </c>
      <c r="I189" s="7">
        <f>IF(TbRegistroEntradas[[#This Row],[Data do Caixa Realizado]]="",0,MONTH(TbRegistroEntradas[[#This Row],[Data do Caixa Previsto]]))</f>
        <v>3</v>
      </c>
      <c r="J189" s="7">
        <f>IF(TbRegistroEntradas[[#This Row],[Data do Caixa Realizado]]="",0,YEAR(TbRegistroEntradas[[#This Row],[Data do Caixa Realizado]]))</f>
        <v>2026</v>
      </c>
      <c r="K189">
        <f>IF(TbRegistroEntradas[[#This Row],[Data da Competência]]="",0,MONTH(TbRegistroEntradas[[#This Row],[Data da Competência]]))</f>
        <v>2</v>
      </c>
      <c r="L189">
        <f>IF(TbRegistroEntradas[[#This Row],[Data da Competência]]="",0,YEAR(TbRegistroEntradas[[#This Row],[Data da Competência]]))</f>
        <v>2026</v>
      </c>
      <c r="M189">
        <f>IF(TbRegistroEntradas[[#This Row],[Data do Caixa Previsto]]="",0,MONTH(TbRegistroEntradas[[#This Row],[Data do Caixa Previsto]]))</f>
        <v>3</v>
      </c>
      <c r="N189">
        <f>IF(TbRegistroEntradas[[#This Row],[Data do Caixa Previsto]]="",0,YEAR(TbRegistroEntradas[[#This Row],[Data do Caixa Previsto]]))</f>
        <v>2026</v>
      </c>
      <c r="O189" t="str">
        <f ca="1">IF(AND(TbRegistroEntradas[[#This Row],[Data do Caixa Previsto]]&lt;TODAY(),TbRegistroEntradas[[#This Row],[Data do Caixa Realizado]]=""),"Vencida","Não Vencida")</f>
        <v>Não Vencida</v>
      </c>
      <c r="P189" t="str">
        <f>IF(TbRegistroEntradas[[#This Row],[Data da Competência]]=TbRegistroEntradas[[#This Row],[Data do Caixa Previsto]],"Vista","Prazo")</f>
        <v>Prazo</v>
      </c>
      <c r="Q1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190" spans="2:17" x14ac:dyDescent="0.25">
      <c r="B190" s="30">
        <v>46069</v>
      </c>
      <c r="C190" s="31">
        <v>46066</v>
      </c>
      <c r="D190" s="31">
        <v>46069</v>
      </c>
      <c r="E190" s="7" t="s">
        <v>21</v>
      </c>
      <c r="F190" s="7" t="s">
        <v>32</v>
      </c>
      <c r="G190" s="7" t="s">
        <v>240</v>
      </c>
      <c r="H190" s="32">
        <v>2024</v>
      </c>
      <c r="I190" s="7">
        <f>IF(TbRegistroEntradas[[#This Row],[Data do Caixa Realizado]]="",0,MONTH(TbRegistroEntradas[[#This Row],[Data do Caixa Previsto]]))</f>
        <v>2</v>
      </c>
      <c r="J190" s="7">
        <f>IF(TbRegistroEntradas[[#This Row],[Data do Caixa Realizado]]="",0,YEAR(TbRegistroEntradas[[#This Row],[Data do Caixa Realizado]]))</f>
        <v>2026</v>
      </c>
      <c r="K190">
        <f>IF(TbRegistroEntradas[[#This Row],[Data da Competência]]="",0,MONTH(TbRegistroEntradas[[#This Row],[Data da Competência]]))</f>
        <v>2</v>
      </c>
      <c r="L190">
        <f>IF(TbRegistroEntradas[[#This Row],[Data da Competência]]="",0,YEAR(TbRegistroEntradas[[#This Row],[Data da Competência]]))</f>
        <v>2026</v>
      </c>
      <c r="M190">
        <f>IF(TbRegistroEntradas[[#This Row],[Data do Caixa Previsto]]="",0,MONTH(TbRegistroEntradas[[#This Row],[Data do Caixa Previsto]]))</f>
        <v>2</v>
      </c>
      <c r="N190">
        <f>IF(TbRegistroEntradas[[#This Row],[Data do Caixa Previsto]]="",0,YEAR(TbRegistroEntradas[[#This Row],[Data do Caixa Previsto]]))</f>
        <v>2026</v>
      </c>
      <c r="O190" t="str">
        <f ca="1">IF(AND(TbRegistroEntradas[[#This Row],[Data do Caixa Previsto]]&lt;TODAY(),TbRegistroEntradas[[#This Row],[Data do Caixa Realizado]]=""),"Vencida","Não Vencida")</f>
        <v>Não Vencida</v>
      </c>
      <c r="P190" t="str">
        <f>IF(TbRegistroEntradas[[#This Row],[Data da Competência]]=TbRegistroEntradas[[#This Row],[Data do Caixa Previsto]],"Vista","Prazo")</f>
        <v>Prazo</v>
      </c>
      <c r="Q1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1" spans="2:17" x14ac:dyDescent="0.25">
      <c r="B191" s="30"/>
      <c r="C191" s="31">
        <v>46069</v>
      </c>
      <c r="D191" s="31">
        <v>46127</v>
      </c>
      <c r="E191" s="7" t="s">
        <v>21</v>
      </c>
      <c r="F191" s="7" t="s">
        <v>31</v>
      </c>
      <c r="G191" s="7" t="s">
        <v>241</v>
      </c>
      <c r="H191" s="32">
        <v>928</v>
      </c>
      <c r="I191" s="7">
        <f>IF(TbRegistroEntradas[[#This Row],[Data do Caixa Realizado]]="",0,MONTH(TbRegistroEntradas[[#This Row],[Data do Caixa Previsto]]))</f>
        <v>0</v>
      </c>
      <c r="J191" s="7">
        <f>IF(TbRegistroEntradas[[#This Row],[Data do Caixa Realizado]]="",0,YEAR(TbRegistroEntradas[[#This Row],[Data do Caixa Realizado]]))</f>
        <v>0</v>
      </c>
      <c r="K191">
        <f>IF(TbRegistroEntradas[[#This Row],[Data da Competência]]="",0,MONTH(TbRegistroEntradas[[#This Row],[Data da Competência]]))</f>
        <v>2</v>
      </c>
      <c r="L191">
        <f>IF(TbRegistroEntradas[[#This Row],[Data da Competência]]="",0,YEAR(TbRegistroEntradas[[#This Row],[Data da Competência]]))</f>
        <v>2026</v>
      </c>
      <c r="M191">
        <f>IF(TbRegistroEntradas[[#This Row],[Data do Caixa Previsto]]="",0,MONTH(TbRegistroEntradas[[#This Row],[Data do Caixa Previsto]]))</f>
        <v>4</v>
      </c>
      <c r="N191">
        <f>IF(TbRegistroEntradas[[#This Row],[Data do Caixa Previsto]]="",0,YEAR(TbRegistroEntradas[[#This Row],[Data do Caixa Previsto]]))</f>
        <v>2026</v>
      </c>
      <c r="O191" t="str">
        <f ca="1">IF(AND(TbRegistroEntradas[[#This Row],[Data do Caixa Previsto]]&lt;TODAY(),TbRegistroEntradas[[#This Row],[Data do Caixa Realizado]]=""),"Vencida","Não Vencida")</f>
        <v>Vencida</v>
      </c>
      <c r="P191" t="str">
        <f>IF(TbRegistroEntradas[[#This Row],[Data da Competência]]=TbRegistroEntradas[[#This Row],[Data do Caixa Previsto]],"Vista","Prazo")</f>
        <v>Prazo</v>
      </c>
      <c r="Q1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82</v>
      </c>
    </row>
    <row r="192" spans="2:17" x14ac:dyDescent="0.25">
      <c r="B192" s="30">
        <v>46117</v>
      </c>
      <c r="C192" s="31">
        <v>46070</v>
      </c>
      <c r="D192" s="31">
        <v>46117</v>
      </c>
      <c r="E192" s="7" t="s">
        <v>21</v>
      </c>
      <c r="F192" s="7" t="s">
        <v>31</v>
      </c>
      <c r="G192" s="7" t="s">
        <v>242</v>
      </c>
      <c r="H192" s="32">
        <v>3557</v>
      </c>
      <c r="I192" s="7">
        <f>IF(TbRegistroEntradas[[#This Row],[Data do Caixa Realizado]]="",0,MONTH(TbRegistroEntradas[[#This Row],[Data do Caixa Previsto]]))</f>
        <v>4</v>
      </c>
      <c r="J192" s="7">
        <f>IF(TbRegistroEntradas[[#This Row],[Data do Caixa Realizado]]="",0,YEAR(TbRegistroEntradas[[#This Row],[Data do Caixa Realizado]]))</f>
        <v>2026</v>
      </c>
      <c r="K192">
        <f>IF(TbRegistroEntradas[[#This Row],[Data da Competência]]="",0,MONTH(TbRegistroEntradas[[#This Row],[Data da Competência]]))</f>
        <v>2</v>
      </c>
      <c r="L192">
        <f>IF(TbRegistroEntradas[[#This Row],[Data da Competência]]="",0,YEAR(TbRegistroEntradas[[#This Row],[Data da Competência]]))</f>
        <v>2026</v>
      </c>
      <c r="M192">
        <f>IF(TbRegistroEntradas[[#This Row],[Data do Caixa Previsto]]="",0,MONTH(TbRegistroEntradas[[#This Row],[Data do Caixa Previsto]]))</f>
        <v>4</v>
      </c>
      <c r="N192">
        <f>IF(TbRegistroEntradas[[#This Row],[Data do Caixa Previsto]]="",0,YEAR(TbRegistroEntradas[[#This Row],[Data do Caixa Previsto]]))</f>
        <v>2026</v>
      </c>
      <c r="O192" t="str">
        <f ca="1">IF(AND(TbRegistroEntradas[[#This Row],[Data do Caixa Previsto]]&lt;TODAY(),TbRegistroEntradas[[#This Row],[Data do Caixa Realizado]]=""),"Vencida","Não Vencida")</f>
        <v>Não Vencida</v>
      </c>
      <c r="P192" t="str">
        <f>IF(TbRegistroEntradas[[#This Row],[Data da Competência]]=TbRegistroEntradas[[#This Row],[Data do Caixa Previsto]],"Vista","Prazo")</f>
        <v>Prazo</v>
      </c>
      <c r="Q1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3" spans="2:17" x14ac:dyDescent="0.25">
      <c r="B193" s="30">
        <v>46097</v>
      </c>
      <c r="C193" s="31">
        <v>46071</v>
      </c>
      <c r="D193" s="31">
        <v>46097</v>
      </c>
      <c r="E193" s="7" t="s">
        <v>21</v>
      </c>
      <c r="F193" s="7" t="s">
        <v>32</v>
      </c>
      <c r="G193" s="7" t="s">
        <v>243</v>
      </c>
      <c r="H193" s="32">
        <v>741</v>
      </c>
      <c r="I193" s="7">
        <f>IF(TbRegistroEntradas[[#This Row],[Data do Caixa Realizado]]="",0,MONTH(TbRegistroEntradas[[#This Row],[Data do Caixa Previsto]]))</f>
        <v>3</v>
      </c>
      <c r="J193" s="7">
        <f>IF(TbRegistroEntradas[[#This Row],[Data do Caixa Realizado]]="",0,YEAR(TbRegistroEntradas[[#This Row],[Data do Caixa Realizado]]))</f>
        <v>2026</v>
      </c>
      <c r="K193">
        <f>IF(TbRegistroEntradas[[#This Row],[Data da Competência]]="",0,MONTH(TbRegistroEntradas[[#This Row],[Data da Competência]]))</f>
        <v>2</v>
      </c>
      <c r="L193">
        <f>IF(TbRegistroEntradas[[#This Row],[Data da Competência]]="",0,YEAR(TbRegistroEntradas[[#This Row],[Data da Competência]]))</f>
        <v>2026</v>
      </c>
      <c r="M193">
        <f>IF(TbRegistroEntradas[[#This Row],[Data do Caixa Previsto]]="",0,MONTH(TbRegistroEntradas[[#This Row],[Data do Caixa Previsto]]))</f>
        <v>3</v>
      </c>
      <c r="N193">
        <f>IF(TbRegistroEntradas[[#This Row],[Data do Caixa Previsto]]="",0,YEAR(TbRegistroEntradas[[#This Row],[Data do Caixa Previsto]]))</f>
        <v>2026</v>
      </c>
      <c r="O193" t="str">
        <f ca="1">IF(AND(TbRegistroEntradas[[#This Row],[Data do Caixa Previsto]]&lt;TODAY(),TbRegistroEntradas[[#This Row],[Data do Caixa Realizado]]=""),"Vencida","Não Vencida")</f>
        <v>Não Vencida</v>
      </c>
      <c r="P193" t="str">
        <f>IF(TbRegistroEntradas[[#This Row],[Data da Competência]]=TbRegistroEntradas[[#This Row],[Data do Caixa Previsto]],"Vista","Prazo")</f>
        <v>Prazo</v>
      </c>
      <c r="Q1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4" spans="2:17" x14ac:dyDescent="0.25">
      <c r="B194" s="30">
        <v>46105</v>
      </c>
      <c r="C194" s="31">
        <v>46074</v>
      </c>
      <c r="D194" s="31">
        <v>46105</v>
      </c>
      <c r="E194" s="7" t="s">
        <v>21</v>
      </c>
      <c r="F194" s="7" t="s">
        <v>32</v>
      </c>
      <c r="G194" s="7" t="s">
        <v>244</v>
      </c>
      <c r="H194" s="32">
        <v>850</v>
      </c>
      <c r="I194" s="7">
        <f>IF(TbRegistroEntradas[[#This Row],[Data do Caixa Realizado]]="",0,MONTH(TbRegistroEntradas[[#This Row],[Data do Caixa Previsto]]))</f>
        <v>3</v>
      </c>
      <c r="J194" s="7">
        <f>IF(TbRegistroEntradas[[#This Row],[Data do Caixa Realizado]]="",0,YEAR(TbRegistroEntradas[[#This Row],[Data do Caixa Realizado]]))</f>
        <v>2026</v>
      </c>
      <c r="K194">
        <f>IF(TbRegistroEntradas[[#This Row],[Data da Competência]]="",0,MONTH(TbRegistroEntradas[[#This Row],[Data da Competência]]))</f>
        <v>2</v>
      </c>
      <c r="L194">
        <f>IF(TbRegistroEntradas[[#This Row],[Data da Competência]]="",0,YEAR(TbRegistroEntradas[[#This Row],[Data da Competência]]))</f>
        <v>2026</v>
      </c>
      <c r="M194">
        <f>IF(TbRegistroEntradas[[#This Row],[Data do Caixa Previsto]]="",0,MONTH(TbRegistroEntradas[[#This Row],[Data do Caixa Previsto]]))</f>
        <v>3</v>
      </c>
      <c r="N194">
        <f>IF(TbRegistroEntradas[[#This Row],[Data do Caixa Previsto]]="",0,YEAR(TbRegistroEntradas[[#This Row],[Data do Caixa Previsto]]))</f>
        <v>2026</v>
      </c>
      <c r="O194" t="str">
        <f ca="1">IF(AND(TbRegistroEntradas[[#This Row],[Data do Caixa Previsto]]&lt;TODAY(),TbRegistroEntradas[[#This Row],[Data do Caixa Realizado]]=""),"Vencida","Não Vencida")</f>
        <v>Não Vencida</v>
      </c>
      <c r="P194" t="str">
        <f>IF(TbRegistroEntradas[[#This Row],[Data da Competência]]=TbRegistroEntradas[[#This Row],[Data do Caixa Previsto]],"Vista","Prazo")</f>
        <v>Prazo</v>
      </c>
      <c r="Q1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5" spans="2:17" x14ac:dyDescent="0.25">
      <c r="B195" s="30">
        <v>46182</v>
      </c>
      <c r="C195" s="31">
        <v>46079</v>
      </c>
      <c r="D195" s="31">
        <v>46120</v>
      </c>
      <c r="E195" s="7" t="s">
        <v>21</v>
      </c>
      <c r="F195" s="7" t="s">
        <v>31</v>
      </c>
      <c r="G195" s="7" t="s">
        <v>245</v>
      </c>
      <c r="H195" s="32">
        <v>4741</v>
      </c>
      <c r="I195" s="7">
        <f>IF(TbRegistroEntradas[[#This Row],[Data do Caixa Realizado]]="",0,MONTH(TbRegistroEntradas[[#This Row],[Data do Caixa Previsto]]))</f>
        <v>4</v>
      </c>
      <c r="J195" s="7">
        <f>IF(TbRegistroEntradas[[#This Row],[Data do Caixa Realizado]]="",0,YEAR(TbRegistroEntradas[[#This Row],[Data do Caixa Realizado]]))</f>
        <v>2026</v>
      </c>
      <c r="K195">
        <f>IF(TbRegistroEntradas[[#This Row],[Data da Competência]]="",0,MONTH(TbRegistroEntradas[[#This Row],[Data da Competência]]))</f>
        <v>2</v>
      </c>
      <c r="L195">
        <f>IF(TbRegistroEntradas[[#This Row],[Data da Competência]]="",0,YEAR(TbRegistroEntradas[[#This Row],[Data da Competência]]))</f>
        <v>2026</v>
      </c>
      <c r="M195">
        <f>IF(TbRegistroEntradas[[#This Row],[Data do Caixa Previsto]]="",0,MONTH(TbRegistroEntradas[[#This Row],[Data do Caixa Previsto]]))</f>
        <v>4</v>
      </c>
      <c r="N195">
        <f>IF(TbRegistroEntradas[[#This Row],[Data do Caixa Previsto]]="",0,YEAR(TbRegistroEntradas[[#This Row],[Data do Caixa Previsto]]))</f>
        <v>2026</v>
      </c>
      <c r="O195" t="str">
        <f ca="1">IF(AND(TbRegistroEntradas[[#This Row],[Data do Caixa Previsto]]&lt;TODAY(),TbRegistroEntradas[[#This Row],[Data do Caixa Realizado]]=""),"Vencida","Não Vencida")</f>
        <v>Não Vencida</v>
      </c>
      <c r="P195" t="str">
        <f>IF(TbRegistroEntradas[[#This Row],[Data da Competência]]=TbRegistroEntradas[[#This Row],[Data do Caixa Previsto]],"Vista","Prazo")</f>
        <v>Prazo</v>
      </c>
      <c r="Q1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62</v>
      </c>
    </row>
    <row r="196" spans="2:17" x14ac:dyDescent="0.25">
      <c r="B196" s="30">
        <v>46128</v>
      </c>
      <c r="C196" s="31">
        <v>46082</v>
      </c>
      <c r="D196" s="31">
        <v>46128</v>
      </c>
      <c r="E196" s="7" t="s">
        <v>21</v>
      </c>
      <c r="F196" s="7" t="s">
        <v>29</v>
      </c>
      <c r="G196" s="7" t="s">
        <v>246</v>
      </c>
      <c r="H196" s="32">
        <v>471</v>
      </c>
      <c r="I196" s="7">
        <f>IF(TbRegistroEntradas[[#This Row],[Data do Caixa Realizado]]="",0,MONTH(TbRegistroEntradas[[#This Row],[Data do Caixa Previsto]]))</f>
        <v>4</v>
      </c>
      <c r="J196" s="7">
        <f>IF(TbRegistroEntradas[[#This Row],[Data do Caixa Realizado]]="",0,YEAR(TbRegistroEntradas[[#This Row],[Data do Caixa Realizado]]))</f>
        <v>2026</v>
      </c>
      <c r="K196">
        <f>IF(TbRegistroEntradas[[#This Row],[Data da Competência]]="",0,MONTH(TbRegistroEntradas[[#This Row],[Data da Competência]]))</f>
        <v>3</v>
      </c>
      <c r="L196">
        <f>IF(TbRegistroEntradas[[#This Row],[Data da Competência]]="",0,YEAR(TbRegistroEntradas[[#This Row],[Data da Competência]]))</f>
        <v>2026</v>
      </c>
      <c r="M196">
        <f>IF(TbRegistroEntradas[[#This Row],[Data do Caixa Previsto]]="",0,MONTH(TbRegistroEntradas[[#This Row],[Data do Caixa Previsto]]))</f>
        <v>4</v>
      </c>
      <c r="N196">
        <f>IF(TbRegistroEntradas[[#This Row],[Data do Caixa Previsto]]="",0,YEAR(TbRegistroEntradas[[#This Row],[Data do Caixa Previsto]]))</f>
        <v>2026</v>
      </c>
      <c r="O196" t="str">
        <f ca="1">IF(AND(TbRegistroEntradas[[#This Row],[Data do Caixa Previsto]]&lt;TODAY(),TbRegistroEntradas[[#This Row],[Data do Caixa Realizado]]=""),"Vencida","Não Vencida")</f>
        <v>Não Vencida</v>
      </c>
      <c r="P196" t="str">
        <f>IF(TbRegistroEntradas[[#This Row],[Data da Competência]]=TbRegistroEntradas[[#This Row],[Data do Caixa Previsto]],"Vista","Prazo")</f>
        <v>Prazo</v>
      </c>
      <c r="Q1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7" spans="2:17" x14ac:dyDescent="0.25">
      <c r="B197" s="30">
        <v>46147</v>
      </c>
      <c r="C197" s="31">
        <v>46084</v>
      </c>
      <c r="D197" s="31">
        <v>46125</v>
      </c>
      <c r="E197" s="7" t="s">
        <v>21</v>
      </c>
      <c r="F197" s="7" t="s">
        <v>29</v>
      </c>
      <c r="G197" s="7" t="s">
        <v>247</v>
      </c>
      <c r="H197" s="32">
        <v>517</v>
      </c>
      <c r="I197" s="7">
        <f>IF(TbRegistroEntradas[[#This Row],[Data do Caixa Realizado]]="",0,MONTH(TbRegistroEntradas[[#This Row],[Data do Caixa Previsto]]))</f>
        <v>4</v>
      </c>
      <c r="J197" s="7">
        <f>IF(TbRegistroEntradas[[#This Row],[Data do Caixa Realizado]]="",0,YEAR(TbRegistroEntradas[[#This Row],[Data do Caixa Realizado]]))</f>
        <v>2026</v>
      </c>
      <c r="K197">
        <f>IF(TbRegistroEntradas[[#This Row],[Data da Competência]]="",0,MONTH(TbRegistroEntradas[[#This Row],[Data da Competência]]))</f>
        <v>3</v>
      </c>
      <c r="L197">
        <f>IF(TbRegistroEntradas[[#This Row],[Data da Competência]]="",0,YEAR(TbRegistroEntradas[[#This Row],[Data da Competência]]))</f>
        <v>2026</v>
      </c>
      <c r="M197">
        <f>IF(TbRegistroEntradas[[#This Row],[Data do Caixa Previsto]]="",0,MONTH(TbRegistroEntradas[[#This Row],[Data do Caixa Previsto]]))</f>
        <v>4</v>
      </c>
      <c r="N197">
        <f>IF(TbRegistroEntradas[[#This Row],[Data do Caixa Previsto]]="",0,YEAR(TbRegistroEntradas[[#This Row],[Data do Caixa Previsto]]))</f>
        <v>2026</v>
      </c>
      <c r="O197" t="str">
        <f ca="1">IF(AND(TbRegistroEntradas[[#This Row],[Data do Caixa Previsto]]&lt;TODAY(),TbRegistroEntradas[[#This Row],[Data do Caixa Realizado]]=""),"Vencida","Não Vencida")</f>
        <v>Não Vencida</v>
      </c>
      <c r="P197" t="str">
        <f>IF(TbRegistroEntradas[[#This Row],[Data da Competência]]=TbRegistroEntradas[[#This Row],[Data do Caixa Previsto]],"Vista","Prazo")</f>
        <v>Prazo</v>
      </c>
      <c r="Q1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22</v>
      </c>
    </row>
    <row r="198" spans="2:17" x14ac:dyDescent="0.25">
      <c r="B198" s="30">
        <v>46120</v>
      </c>
      <c r="C198" s="31">
        <v>46091</v>
      </c>
      <c r="D198" s="31">
        <v>46120</v>
      </c>
      <c r="E198" s="7" t="s">
        <v>21</v>
      </c>
      <c r="F198" s="7" t="s">
        <v>29</v>
      </c>
      <c r="G198" s="7" t="s">
        <v>248</v>
      </c>
      <c r="H198" s="32">
        <v>3034</v>
      </c>
      <c r="I198" s="7">
        <f>IF(TbRegistroEntradas[[#This Row],[Data do Caixa Realizado]]="",0,MONTH(TbRegistroEntradas[[#This Row],[Data do Caixa Previsto]]))</f>
        <v>4</v>
      </c>
      <c r="J198" s="7">
        <f>IF(TbRegistroEntradas[[#This Row],[Data do Caixa Realizado]]="",0,YEAR(TbRegistroEntradas[[#This Row],[Data do Caixa Realizado]]))</f>
        <v>2026</v>
      </c>
      <c r="K198">
        <f>IF(TbRegistroEntradas[[#This Row],[Data da Competência]]="",0,MONTH(TbRegistroEntradas[[#This Row],[Data da Competência]]))</f>
        <v>3</v>
      </c>
      <c r="L198">
        <f>IF(TbRegistroEntradas[[#This Row],[Data da Competência]]="",0,YEAR(TbRegistroEntradas[[#This Row],[Data da Competência]]))</f>
        <v>2026</v>
      </c>
      <c r="M198">
        <f>IF(TbRegistroEntradas[[#This Row],[Data do Caixa Previsto]]="",0,MONTH(TbRegistroEntradas[[#This Row],[Data do Caixa Previsto]]))</f>
        <v>4</v>
      </c>
      <c r="N198">
        <f>IF(TbRegistroEntradas[[#This Row],[Data do Caixa Previsto]]="",0,YEAR(TbRegistroEntradas[[#This Row],[Data do Caixa Previsto]]))</f>
        <v>2026</v>
      </c>
      <c r="O198" t="str">
        <f ca="1">IF(AND(TbRegistroEntradas[[#This Row],[Data do Caixa Previsto]]&lt;TODAY(),TbRegistroEntradas[[#This Row],[Data do Caixa Realizado]]=""),"Vencida","Não Vencida")</f>
        <v>Não Vencida</v>
      </c>
      <c r="P198" t="str">
        <f>IF(TbRegistroEntradas[[#This Row],[Data da Competência]]=TbRegistroEntradas[[#This Row],[Data do Caixa Previsto]],"Vista","Prazo")</f>
        <v>Prazo</v>
      </c>
      <c r="Q1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9" spans="2:17" x14ac:dyDescent="0.25">
      <c r="B199" s="30">
        <v>46135</v>
      </c>
      <c r="C199" s="31">
        <v>46094</v>
      </c>
      <c r="D199" s="31">
        <v>46135</v>
      </c>
      <c r="E199" s="7" t="s">
        <v>21</v>
      </c>
      <c r="F199" s="7" t="s">
        <v>31</v>
      </c>
      <c r="G199" s="7" t="s">
        <v>249</v>
      </c>
      <c r="H199" s="32">
        <v>3172</v>
      </c>
      <c r="I199" s="7">
        <f>IF(TbRegistroEntradas[[#This Row],[Data do Caixa Realizado]]="",0,MONTH(TbRegistroEntradas[[#This Row],[Data do Caixa Previsto]]))</f>
        <v>4</v>
      </c>
      <c r="J199" s="7">
        <f>IF(TbRegistroEntradas[[#This Row],[Data do Caixa Realizado]]="",0,YEAR(TbRegistroEntradas[[#This Row],[Data do Caixa Realizado]]))</f>
        <v>2026</v>
      </c>
      <c r="K199">
        <f>IF(TbRegistroEntradas[[#This Row],[Data da Competência]]="",0,MONTH(TbRegistroEntradas[[#This Row],[Data da Competência]]))</f>
        <v>3</v>
      </c>
      <c r="L199">
        <f>IF(TbRegistroEntradas[[#This Row],[Data da Competência]]="",0,YEAR(TbRegistroEntradas[[#This Row],[Data da Competência]]))</f>
        <v>2026</v>
      </c>
      <c r="M199">
        <f>IF(TbRegistroEntradas[[#This Row],[Data do Caixa Previsto]]="",0,MONTH(TbRegistroEntradas[[#This Row],[Data do Caixa Previsto]]))</f>
        <v>4</v>
      </c>
      <c r="N199">
        <f>IF(TbRegistroEntradas[[#This Row],[Data do Caixa Previsto]]="",0,YEAR(TbRegistroEntradas[[#This Row],[Data do Caixa Previsto]]))</f>
        <v>2026</v>
      </c>
      <c r="O199" t="str">
        <f ca="1">IF(AND(TbRegistroEntradas[[#This Row],[Data do Caixa Previsto]]&lt;TODAY(),TbRegistroEntradas[[#This Row],[Data do Caixa Realizado]]=""),"Vencida","Não Vencida")</f>
        <v>Não Vencida</v>
      </c>
      <c r="P199" t="str">
        <f>IF(TbRegistroEntradas[[#This Row],[Data da Competência]]=TbRegistroEntradas[[#This Row],[Data do Caixa Previsto]],"Vista","Prazo")</f>
        <v>Prazo</v>
      </c>
      <c r="Q1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0" spans="2:17" x14ac:dyDescent="0.25">
      <c r="B200" s="30">
        <v>46112</v>
      </c>
      <c r="C200" s="31">
        <v>46100</v>
      </c>
      <c r="D200" s="31">
        <v>46112</v>
      </c>
      <c r="E200" s="7" t="s">
        <v>21</v>
      </c>
      <c r="F200" s="7" t="s">
        <v>30</v>
      </c>
      <c r="G200" s="7" t="s">
        <v>250</v>
      </c>
      <c r="H200" s="32">
        <v>2069</v>
      </c>
      <c r="I200" s="7">
        <f>IF(TbRegistroEntradas[[#This Row],[Data do Caixa Realizado]]="",0,MONTH(TbRegistroEntradas[[#This Row],[Data do Caixa Previsto]]))</f>
        <v>3</v>
      </c>
      <c r="J200" s="7">
        <f>IF(TbRegistroEntradas[[#This Row],[Data do Caixa Realizado]]="",0,YEAR(TbRegistroEntradas[[#This Row],[Data do Caixa Realizado]]))</f>
        <v>2026</v>
      </c>
      <c r="K200">
        <f>IF(TbRegistroEntradas[[#This Row],[Data da Competência]]="",0,MONTH(TbRegistroEntradas[[#This Row],[Data da Competência]]))</f>
        <v>3</v>
      </c>
      <c r="L200">
        <f>IF(TbRegistroEntradas[[#This Row],[Data da Competência]]="",0,YEAR(TbRegistroEntradas[[#This Row],[Data da Competência]]))</f>
        <v>2026</v>
      </c>
      <c r="M200">
        <f>IF(TbRegistroEntradas[[#This Row],[Data do Caixa Previsto]]="",0,MONTH(TbRegistroEntradas[[#This Row],[Data do Caixa Previsto]]))</f>
        <v>3</v>
      </c>
      <c r="N200">
        <f>IF(TbRegistroEntradas[[#This Row],[Data do Caixa Previsto]]="",0,YEAR(TbRegistroEntradas[[#This Row],[Data do Caixa Previsto]]))</f>
        <v>2026</v>
      </c>
      <c r="O200" t="str">
        <f ca="1">IF(AND(TbRegistroEntradas[[#This Row],[Data do Caixa Previsto]]&lt;TODAY(),TbRegistroEntradas[[#This Row],[Data do Caixa Realizado]]=""),"Vencida","Não Vencida")</f>
        <v>Não Vencida</v>
      </c>
      <c r="P200" t="str">
        <f>IF(TbRegistroEntradas[[#This Row],[Data da Competência]]=TbRegistroEntradas[[#This Row],[Data do Caixa Previsto]],"Vista","Prazo")</f>
        <v>Prazo</v>
      </c>
      <c r="Q2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1" spans="2:17" x14ac:dyDescent="0.25">
      <c r="B201" s="30">
        <v>46171</v>
      </c>
      <c r="C201" s="31">
        <v>46102</v>
      </c>
      <c r="D201" s="31">
        <v>46116</v>
      </c>
      <c r="E201" s="7" t="s">
        <v>21</v>
      </c>
      <c r="F201" s="7" t="s">
        <v>30</v>
      </c>
      <c r="G201" s="7" t="s">
        <v>251</v>
      </c>
      <c r="H201" s="32">
        <v>3849</v>
      </c>
      <c r="I201" s="7">
        <f>IF(TbRegistroEntradas[[#This Row],[Data do Caixa Realizado]]="",0,MONTH(TbRegistroEntradas[[#This Row],[Data do Caixa Previsto]]))</f>
        <v>4</v>
      </c>
      <c r="J201" s="7">
        <f>IF(TbRegistroEntradas[[#This Row],[Data do Caixa Realizado]]="",0,YEAR(TbRegistroEntradas[[#This Row],[Data do Caixa Realizado]]))</f>
        <v>2026</v>
      </c>
      <c r="K201">
        <f>IF(TbRegistroEntradas[[#This Row],[Data da Competência]]="",0,MONTH(TbRegistroEntradas[[#This Row],[Data da Competência]]))</f>
        <v>3</v>
      </c>
      <c r="L201">
        <f>IF(TbRegistroEntradas[[#This Row],[Data da Competência]]="",0,YEAR(TbRegistroEntradas[[#This Row],[Data da Competência]]))</f>
        <v>2026</v>
      </c>
      <c r="M201">
        <f>IF(TbRegistroEntradas[[#This Row],[Data do Caixa Previsto]]="",0,MONTH(TbRegistroEntradas[[#This Row],[Data do Caixa Previsto]]))</f>
        <v>4</v>
      </c>
      <c r="N201">
        <f>IF(TbRegistroEntradas[[#This Row],[Data do Caixa Previsto]]="",0,YEAR(TbRegistroEntradas[[#This Row],[Data do Caixa Previsto]]))</f>
        <v>2026</v>
      </c>
      <c r="O201" t="str">
        <f ca="1">IF(AND(TbRegistroEntradas[[#This Row],[Data do Caixa Previsto]]&lt;TODAY(),TbRegistroEntradas[[#This Row],[Data do Caixa Realizado]]=""),"Vencida","Não Vencida")</f>
        <v>Não Vencida</v>
      </c>
      <c r="P201" t="str">
        <f>IF(TbRegistroEntradas[[#This Row],[Data da Competência]]=TbRegistroEntradas[[#This Row],[Data do Caixa Previsto]],"Vista","Prazo")</f>
        <v>Prazo</v>
      </c>
      <c r="Q2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55</v>
      </c>
    </row>
    <row r="202" spans="2:17" x14ac:dyDescent="0.25">
      <c r="B202" s="30">
        <v>46179</v>
      </c>
      <c r="C202" s="31">
        <v>46108</v>
      </c>
      <c r="D202" s="31">
        <v>46143</v>
      </c>
      <c r="E202" s="7" t="s">
        <v>21</v>
      </c>
      <c r="F202" s="7" t="s">
        <v>32</v>
      </c>
      <c r="G202" s="7" t="s">
        <v>252</v>
      </c>
      <c r="H202" s="32">
        <v>4141</v>
      </c>
      <c r="I202" s="7">
        <f>IF(TbRegistroEntradas[[#This Row],[Data do Caixa Realizado]]="",0,MONTH(TbRegistroEntradas[[#This Row],[Data do Caixa Previsto]]))</f>
        <v>5</v>
      </c>
      <c r="J202" s="7">
        <f>IF(TbRegistroEntradas[[#This Row],[Data do Caixa Realizado]]="",0,YEAR(TbRegistroEntradas[[#This Row],[Data do Caixa Realizado]]))</f>
        <v>2026</v>
      </c>
      <c r="K202">
        <f>IF(TbRegistroEntradas[[#This Row],[Data da Competência]]="",0,MONTH(TbRegistroEntradas[[#This Row],[Data da Competência]]))</f>
        <v>3</v>
      </c>
      <c r="L202">
        <f>IF(TbRegistroEntradas[[#This Row],[Data da Competência]]="",0,YEAR(TbRegistroEntradas[[#This Row],[Data da Competência]]))</f>
        <v>2026</v>
      </c>
      <c r="M202">
        <f>IF(TbRegistroEntradas[[#This Row],[Data do Caixa Previsto]]="",0,MONTH(TbRegistroEntradas[[#This Row],[Data do Caixa Previsto]]))</f>
        <v>5</v>
      </c>
      <c r="N202">
        <f>IF(TbRegistroEntradas[[#This Row],[Data do Caixa Previsto]]="",0,YEAR(TbRegistroEntradas[[#This Row],[Data do Caixa Previsto]]))</f>
        <v>2026</v>
      </c>
      <c r="O202" t="str">
        <f ca="1">IF(AND(TbRegistroEntradas[[#This Row],[Data do Caixa Previsto]]&lt;TODAY(),TbRegistroEntradas[[#This Row],[Data do Caixa Realizado]]=""),"Vencida","Não Vencida")</f>
        <v>Não Vencida</v>
      </c>
      <c r="P202" t="str">
        <f>IF(TbRegistroEntradas[[#This Row],[Data da Competência]]=TbRegistroEntradas[[#This Row],[Data do Caixa Previsto]],"Vista","Prazo")</f>
        <v>Prazo</v>
      </c>
      <c r="Q2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36</v>
      </c>
    </row>
    <row r="203" spans="2:17" x14ac:dyDescent="0.25">
      <c r="B203" s="30"/>
      <c r="C203" s="31">
        <v>46109</v>
      </c>
      <c r="D203" s="31">
        <v>46143</v>
      </c>
      <c r="E203" s="7" t="s">
        <v>21</v>
      </c>
      <c r="F203" s="7" t="s">
        <v>32</v>
      </c>
      <c r="G203" s="7" t="s">
        <v>253</v>
      </c>
      <c r="H203" s="32">
        <v>1348</v>
      </c>
      <c r="I203" s="7">
        <f>IF(TbRegistroEntradas[[#This Row],[Data do Caixa Realizado]]="",0,MONTH(TbRegistroEntradas[[#This Row],[Data do Caixa Previsto]]))</f>
        <v>0</v>
      </c>
      <c r="J203" s="7">
        <f>IF(TbRegistroEntradas[[#This Row],[Data do Caixa Realizado]]="",0,YEAR(TbRegistroEntradas[[#This Row],[Data do Caixa Realizado]]))</f>
        <v>0</v>
      </c>
      <c r="K203">
        <f>IF(TbRegistroEntradas[[#This Row],[Data da Competência]]="",0,MONTH(TbRegistroEntradas[[#This Row],[Data da Competência]]))</f>
        <v>3</v>
      </c>
      <c r="L203">
        <f>IF(TbRegistroEntradas[[#This Row],[Data da Competência]]="",0,YEAR(TbRegistroEntradas[[#This Row],[Data da Competência]]))</f>
        <v>2026</v>
      </c>
      <c r="M203">
        <f>IF(TbRegistroEntradas[[#This Row],[Data do Caixa Previsto]]="",0,MONTH(TbRegistroEntradas[[#This Row],[Data do Caixa Previsto]]))</f>
        <v>5</v>
      </c>
      <c r="N203">
        <f>IF(TbRegistroEntradas[[#This Row],[Data do Caixa Previsto]]="",0,YEAR(TbRegistroEntradas[[#This Row],[Data do Caixa Previsto]]))</f>
        <v>2026</v>
      </c>
      <c r="O203" t="str">
        <f ca="1">IF(AND(TbRegistroEntradas[[#This Row],[Data do Caixa Previsto]]&lt;TODAY(),TbRegistroEntradas[[#This Row],[Data do Caixa Realizado]]=""),"Vencida","Não Vencida")</f>
        <v>Vencida</v>
      </c>
      <c r="P203" t="str">
        <f>IF(TbRegistroEntradas[[#This Row],[Data da Competência]]=TbRegistroEntradas[[#This Row],[Data do Caixa Previsto]],"Vista","Prazo")</f>
        <v>Prazo</v>
      </c>
      <c r="Q2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66</v>
      </c>
    </row>
    <row r="204" spans="2:17" x14ac:dyDescent="0.25">
      <c r="B204" s="30">
        <v>46136</v>
      </c>
      <c r="C204" s="31">
        <v>46115</v>
      </c>
      <c r="D204" s="31">
        <v>46136</v>
      </c>
      <c r="E204" s="7" t="s">
        <v>21</v>
      </c>
      <c r="F204" s="7" t="s">
        <v>31</v>
      </c>
      <c r="G204" s="7" t="s">
        <v>254</v>
      </c>
      <c r="H204" s="32">
        <v>1738</v>
      </c>
      <c r="I204" s="7">
        <f>IF(TbRegistroEntradas[[#This Row],[Data do Caixa Realizado]]="",0,MONTH(TbRegistroEntradas[[#This Row],[Data do Caixa Previsto]]))</f>
        <v>4</v>
      </c>
      <c r="J204" s="7">
        <f>IF(TbRegistroEntradas[[#This Row],[Data do Caixa Realizado]]="",0,YEAR(TbRegistroEntradas[[#This Row],[Data do Caixa Realizado]]))</f>
        <v>2026</v>
      </c>
      <c r="K204">
        <f>IF(TbRegistroEntradas[[#This Row],[Data da Competência]]="",0,MONTH(TbRegistroEntradas[[#This Row],[Data da Competência]]))</f>
        <v>4</v>
      </c>
      <c r="L204">
        <f>IF(TbRegistroEntradas[[#This Row],[Data da Competência]]="",0,YEAR(TbRegistroEntradas[[#This Row],[Data da Competência]]))</f>
        <v>2026</v>
      </c>
      <c r="M204">
        <f>IF(TbRegistroEntradas[[#This Row],[Data do Caixa Previsto]]="",0,MONTH(TbRegistroEntradas[[#This Row],[Data do Caixa Previsto]]))</f>
        <v>4</v>
      </c>
      <c r="N204">
        <f>IF(TbRegistroEntradas[[#This Row],[Data do Caixa Previsto]]="",0,YEAR(TbRegistroEntradas[[#This Row],[Data do Caixa Previsto]]))</f>
        <v>2026</v>
      </c>
      <c r="O204" t="str">
        <f ca="1">IF(AND(TbRegistroEntradas[[#This Row],[Data do Caixa Previsto]]&lt;TODAY(),TbRegistroEntradas[[#This Row],[Data do Caixa Realizado]]=""),"Vencida","Não Vencida")</f>
        <v>Não Vencida</v>
      </c>
      <c r="P204" t="str">
        <f>IF(TbRegistroEntradas[[#This Row],[Data da Competência]]=TbRegistroEntradas[[#This Row],[Data do Caixa Previsto]],"Vista","Prazo")</f>
        <v>Prazo</v>
      </c>
      <c r="Q2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5" spans="2:17" x14ac:dyDescent="0.25">
      <c r="B205" s="30">
        <v>46173</v>
      </c>
      <c r="C205" s="31">
        <v>46118</v>
      </c>
      <c r="D205" s="31">
        <v>46173</v>
      </c>
      <c r="E205" s="7" t="s">
        <v>21</v>
      </c>
      <c r="F205" s="7" t="s">
        <v>31</v>
      </c>
      <c r="G205" s="7" t="s">
        <v>255</v>
      </c>
      <c r="H205" s="32">
        <v>732</v>
      </c>
      <c r="I205" s="7">
        <f>IF(TbRegistroEntradas[[#This Row],[Data do Caixa Realizado]]="",0,MONTH(TbRegistroEntradas[[#This Row],[Data do Caixa Previsto]]))</f>
        <v>5</v>
      </c>
      <c r="J205" s="7">
        <f>IF(TbRegistroEntradas[[#This Row],[Data do Caixa Realizado]]="",0,YEAR(TbRegistroEntradas[[#This Row],[Data do Caixa Realizado]]))</f>
        <v>2026</v>
      </c>
      <c r="K205">
        <f>IF(TbRegistroEntradas[[#This Row],[Data da Competência]]="",0,MONTH(TbRegistroEntradas[[#This Row],[Data da Competência]]))</f>
        <v>4</v>
      </c>
      <c r="L205">
        <f>IF(TbRegistroEntradas[[#This Row],[Data da Competência]]="",0,YEAR(TbRegistroEntradas[[#This Row],[Data da Competência]]))</f>
        <v>2026</v>
      </c>
      <c r="M205">
        <f>IF(TbRegistroEntradas[[#This Row],[Data do Caixa Previsto]]="",0,MONTH(TbRegistroEntradas[[#This Row],[Data do Caixa Previsto]]))</f>
        <v>5</v>
      </c>
      <c r="N205">
        <f>IF(TbRegistroEntradas[[#This Row],[Data do Caixa Previsto]]="",0,YEAR(TbRegistroEntradas[[#This Row],[Data do Caixa Previsto]]))</f>
        <v>2026</v>
      </c>
      <c r="O205" t="str">
        <f ca="1">IF(AND(TbRegistroEntradas[[#This Row],[Data do Caixa Previsto]]&lt;TODAY(),TbRegistroEntradas[[#This Row],[Data do Caixa Realizado]]=""),"Vencida","Não Vencida")</f>
        <v>Não Vencida</v>
      </c>
      <c r="P205" t="str">
        <f>IF(TbRegistroEntradas[[#This Row],[Data da Competência]]=TbRegistroEntradas[[#This Row],[Data do Caixa Previsto]],"Vista","Prazo")</f>
        <v>Prazo</v>
      </c>
      <c r="Q2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6" spans="2:17" x14ac:dyDescent="0.25">
      <c r="B206" s="30">
        <v>46182</v>
      </c>
      <c r="C206" s="31">
        <v>46119</v>
      </c>
      <c r="D206" s="31">
        <v>46143</v>
      </c>
      <c r="E206" s="7" t="s">
        <v>21</v>
      </c>
      <c r="F206" s="7" t="s">
        <v>32</v>
      </c>
      <c r="G206" s="7" t="s">
        <v>256</v>
      </c>
      <c r="H206" s="32">
        <v>373</v>
      </c>
      <c r="I206" s="7">
        <f>IF(TbRegistroEntradas[[#This Row],[Data do Caixa Realizado]]="",0,MONTH(TbRegistroEntradas[[#This Row],[Data do Caixa Previsto]]))</f>
        <v>5</v>
      </c>
      <c r="J206" s="7">
        <f>IF(TbRegistroEntradas[[#This Row],[Data do Caixa Realizado]]="",0,YEAR(TbRegistroEntradas[[#This Row],[Data do Caixa Realizado]]))</f>
        <v>2026</v>
      </c>
      <c r="K206">
        <f>IF(TbRegistroEntradas[[#This Row],[Data da Competência]]="",0,MONTH(TbRegistroEntradas[[#This Row],[Data da Competência]]))</f>
        <v>4</v>
      </c>
      <c r="L206">
        <f>IF(TbRegistroEntradas[[#This Row],[Data da Competência]]="",0,YEAR(TbRegistroEntradas[[#This Row],[Data da Competência]]))</f>
        <v>2026</v>
      </c>
      <c r="M206">
        <f>IF(TbRegistroEntradas[[#This Row],[Data do Caixa Previsto]]="",0,MONTH(TbRegistroEntradas[[#This Row],[Data do Caixa Previsto]]))</f>
        <v>5</v>
      </c>
      <c r="N206">
        <f>IF(TbRegistroEntradas[[#This Row],[Data do Caixa Previsto]]="",0,YEAR(TbRegistroEntradas[[#This Row],[Data do Caixa Previsto]]))</f>
        <v>2026</v>
      </c>
      <c r="O206" t="str">
        <f ca="1">IF(AND(TbRegistroEntradas[[#This Row],[Data do Caixa Previsto]]&lt;TODAY(),TbRegistroEntradas[[#This Row],[Data do Caixa Realizado]]=""),"Vencida","Não Vencida")</f>
        <v>Não Vencida</v>
      </c>
      <c r="P206" t="str">
        <f>IF(TbRegistroEntradas[[#This Row],[Data da Competência]]=TbRegistroEntradas[[#This Row],[Data do Caixa Previsto]],"Vista","Prazo")</f>
        <v>Prazo</v>
      </c>
      <c r="Q2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39</v>
      </c>
    </row>
    <row r="207" spans="2:17" x14ac:dyDescent="0.25">
      <c r="B207" s="30">
        <v>46237</v>
      </c>
      <c r="C207" s="31">
        <v>46121</v>
      </c>
      <c r="D207" s="31">
        <v>46166</v>
      </c>
      <c r="E207" s="7" t="s">
        <v>21</v>
      </c>
      <c r="F207" s="7" t="s">
        <v>29</v>
      </c>
      <c r="G207" s="7" t="s">
        <v>257</v>
      </c>
      <c r="H207" s="32">
        <v>609</v>
      </c>
      <c r="I207" s="7">
        <f>IF(TbRegistroEntradas[[#This Row],[Data do Caixa Realizado]]="",0,MONTH(TbRegistroEntradas[[#This Row],[Data do Caixa Previsto]]))</f>
        <v>5</v>
      </c>
      <c r="J207" s="7">
        <f>IF(TbRegistroEntradas[[#This Row],[Data do Caixa Realizado]]="",0,YEAR(TbRegistroEntradas[[#This Row],[Data do Caixa Realizado]]))</f>
        <v>2026</v>
      </c>
      <c r="K207">
        <f>IF(TbRegistroEntradas[[#This Row],[Data da Competência]]="",0,MONTH(TbRegistroEntradas[[#This Row],[Data da Competência]]))</f>
        <v>4</v>
      </c>
      <c r="L207">
        <f>IF(TbRegistroEntradas[[#This Row],[Data da Competência]]="",0,YEAR(TbRegistroEntradas[[#This Row],[Data da Competência]]))</f>
        <v>2026</v>
      </c>
      <c r="M207">
        <f>IF(TbRegistroEntradas[[#This Row],[Data do Caixa Previsto]]="",0,MONTH(TbRegistroEntradas[[#This Row],[Data do Caixa Previsto]]))</f>
        <v>5</v>
      </c>
      <c r="N207">
        <f>IF(TbRegistroEntradas[[#This Row],[Data do Caixa Previsto]]="",0,YEAR(TbRegistroEntradas[[#This Row],[Data do Caixa Previsto]]))</f>
        <v>2026</v>
      </c>
      <c r="O207" t="str">
        <f ca="1">IF(AND(TbRegistroEntradas[[#This Row],[Data do Caixa Previsto]]&lt;TODAY(),TbRegistroEntradas[[#This Row],[Data do Caixa Realizado]]=""),"Vencida","Não Vencida")</f>
        <v>Não Vencida</v>
      </c>
      <c r="P207" t="str">
        <f>IF(TbRegistroEntradas[[#This Row],[Data da Competência]]=TbRegistroEntradas[[#This Row],[Data do Caixa Previsto]],"Vista","Prazo")</f>
        <v>Prazo</v>
      </c>
      <c r="Q2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71</v>
      </c>
    </row>
    <row r="208" spans="2:17" x14ac:dyDescent="0.25">
      <c r="B208" s="30">
        <v>46172</v>
      </c>
      <c r="C208" s="31">
        <v>46124</v>
      </c>
      <c r="D208" s="31">
        <v>46172</v>
      </c>
      <c r="E208" s="7" t="s">
        <v>21</v>
      </c>
      <c r="F208" s="7" t="s">
        <v>31</v>
      </c>
      <c r="G208" s="7" t="s">
        <v>258</v>
      </c>
      <c r="H208" s="32">
        <v>2883</v>
      </c>
      <c r="I208" s="7">
        <f>IF(TbRegistroEntradas[[#This Row],[Data do Caixa Realizado]]="",0,MONTH(TbRegistroEntradas[[#This Row],[Data do Caixa Previsto]]))</f>
        <v>5</v>
      </c>
      <c r="J208" s="7">
        <f>IF(TbRegistroEntradas[[#This Row],[Data do Caixa Realizado]]="",0,YEAR(TbRegistroEntradas[[#This Row],[Data do Caixa Realizado]]))</f>
        <v>2026</v>
      </c>
      <c r="K208">
        <f>IF(TbRegistroEntradas[[#This Row],[Data da Competência]]="",0,MONTH(TbRegistroEntradas[[#This Row],[Data da Competência]]))</f>
        <v>4</v>
      </c>
      <c r="L208">
        <f>IF(TbRegistroEntradas[[#This Row],[Data da Competência]]="",0,YEAR(TbRegistroEntradas[[#This Row],[Data da Competência]]))</f>
        <v>2026</v>
      </c>
      <c r="M208">
        <f>IF(TbRegistroEntradas[[#This Row],[Data do Caixa Previsto]]="",0,MONTH(TbRegistroEntradas[[#This Row],[Data do Caixa Previsto]]))</f>
        <v>5</v>
      </c>
      <c r="N208">
        <f>IF(TbRegistroEntradas[[#This Row],[Data do Caixa Previsto]]="",0,YEAR(TbRegistroEntradas[[#This Row],[Data do Caixa Previsto]]))</f>
        <v>2026</v>
      </c>
      <c r="O208" t="str">
        <f ca="1">IF(AND(TbRegistroEntradas[[#This Row],[Data do Caixa Previsto]]&lt;TODAY(),TbRegistroEntradas[[#This Row],[Data do Caixa Realizado]]=""),"Vencida","Não Vencida")</f>
        <v>Não Vencida</v>
      </c>
      <c r="P208" t="str">
        <f>IF(TbRegistroEntradas[[#This Row],[Data da Competência]]=TbRegistroEntradas[[#This Row],[Data do Caixa Previsto]],"Vista","Prazo")</f>
        <v>Prazo</v>
      </c>
      <c r="Q2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9" spans="2:17" x14ac:dyDescent="0.25">
      <c r="B209" s="30">
        <v>46127</v>
      </c>
      <c r="C209" s="31">
        <v>46126</v>
      </c>
      <c r="D209" s="31">
        <v>46127</v>
      </c>
      <c r="E209" s="7" t="s">
        <v>21</v>
      </c>
      <c r="F209" s="7" t="s">
        <v>29</v>
      </c>
      <c r="G209" s="7" t="s">
        <v>259</v>
      </c>
      <c r="H209" s="32">
        <v>4651</v>
      </c>
      <c r="I209" s="7">
        <f>IF(TbRegistroEntradas[[#This Row],[Data do Caixa Realizado]]="",0,MONTH(TbRegistroEntradas[[#This Row],[Data do Caixa Previsto]]))</f>
        <v>4</v>
      </c>
      <c r="J209" s="7">
        <f>IF(TbRegistroEntradas[[#This Row],[Data do Caixa Realizado]]="",0,YEAR(TbRegistroEntradas[[#This Row],[Data do Caixa Realizado]]))</f>
        <v>2026</v>
      </c>
      <c r="K209">
        <f>IF(TbRegistroEntradas[[#This Row],[Data da Competência]]="",0,MONTH(TbRegistroEntradas[[#This Row],[Data da Competência]]))</f>
        <v>4</v>
      </c>
      <c r="L209">
        <f>IF(TbRegistroEntradas[[#This Row],[Data da Competência]]="",0,YEAR(TbRegistroEntradas[[#This Row],[Data da Competência]]))</f>
        <v>2026</v>
      </c>
      <c r="M209">
        <f>IF(TbRegistroEntradas[[#This Row],[Data do Caixa Previsto]]="",0,MONTH(TbRegistroEntradas[[#This Row],[Data do Caixa Previsto]]))</f>
        <v>4</v>
      </c>
      <c r="N209">
        <f>IF(TbRegistroEntradas[[#This Row],[Data do Caixa Previsto]]="",0,YEAR(TbRegistroEntradas[[#This Row],[Data do Caixa Previsto]]))</f>
        <v>2026</v>
      </c>
      <c r="O209" t="str">
        <f ca="1">IF(AND(TbRegistroEntradas[[#This Row],[Data do Caixa Previsto]]&lt;TODAY(),TbRegistroEntradas[[#This Row],[Data do Caixa Realizado]]=""),"Vencida","Não Vencida")</f>
        <v>Não Vencida</v>
      </c>
      <c r="P209" t="str">
        <f>IF(TbRegistroEntradas[[#This Row],[Data da Competência]]=TbRegistroEntradas[[#This Row],[Data do Caixa Previsto]],"Vista","Prazo")</f>
        <v>Prazo</v>
      </c>
      <c r="Q2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0" spans="2:17" x14ac:dyDescent="0.25">
      <c r="B210" s="30">
        <v>46136</v>
      </c>
      <c r="C210" s="31">
        <v>46130</v>
      </c>
      <c r="D210" s="31">
        <v>46136</v>
      </c>
      <c r="E210" s="7" t="s">
        <v>21</v>
      </c>
      <c r="F210" s="7" t="s">
        <v>29</v>
      </c>
      <c r="G210" s="7" t="s">
        <v>260</v>
      </c>
      <c r="H210" s="32">
        <v>4797</v>
      </c>
      <c r="I210" s="7">
        <f>IF(TbRegistroEntradas[[#This Row],[Data do Caixa Realizado]]="",0,MONTH(TbRegistroEntradas[[#This Row],[Data do Caixa Previsto]]))</f>
        <v>4</v>
      </c>
      <c r="J210" s="7">
        <f>IF(TbRegistroEntradas[[#This Row],[Data do Caixa Realizado]]="",0,YEAR(TbRegistroEntradas[[#This Row],[Data do Caixa Realizado]]))</f>
        <v>2026</v>
      </c>
      <c r="K210">
        <f>IF(TbRegistroEntradas[[#This Row],[Data da Competência]]="",0,MONTH(TbRegistroEntradas[[#This Row],[Data da Competência]]))</f>
        <v>4</v>
      </c>
      <c r="L210">
        <f>IF(TbRegistroEntradas[[#This Row],[Data da Competência]]="",0,YEAR(TbRegistroEntradas[[#This Row],[Data da Competência]]))</f>
        <v>2026</v>
      </c>
      <c r="M210">
        <f>IF(TbRegistroEntradas[[#This Row],[Data do Caixa Previsto]]="",0,MONTH(TbRegistroEntradas[[#This Row],[Data do Caixa Previsto]]))</f>
        <v>4</v>
      </c>
      <c r="N210">
        <f>IF(TbRegistroEntradas[[#This Row],[Data do Caixa Previsto]]="",0,YEAR(TbRegistroEntradas[[#This Row],[Data do Caixa Previsto]]))</f>
        <v>2026</v>
      </c>
      <c r="O210" t="str">
        <f ca="1">IF(AND(TbRegistroEntradas[[#This Row],[Data do Caixa Previsto]]&lt;TODAY(),TbRegistroEntradas[[#This Row],[Data do Caixa Realizado]]=""),"Vencida","Não Vencida")</f>
        <v>Não Vencida</v>
      </c>
      <c r="P210" t="str">
        <f>IF(TbRegistroEntradas[[#This Row],[Data da Competência]]=TbRegistroEntradas[[#This Row],[Data do Caixa Previsto]],"Vista","Prazo")</f>
        <v>Prazo</v>
      </c>
      <c r="Q2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1" spans="2:17" x14ac:dyDescent="0.25">
      <c r="B211" s="30">
        <v>46155</v>
      </c>
      <c r="C211" s="31">
        <v>46132</v>
      </c>
      <c r="D211" s="31">
        <v>46155</v>
      </c>
      <c r="E211" s="7" t="s">
        <v>21</v>
      </c>
      <c r="F211" s="7" t="s">
        <v>30</v>
      </c>
      <c r="G211" s="7" t="s">
        <v>261</v>
      </c>
      <c r="H211" s="32">
        <v>1620</v>
      </c>
      <c r="I211" s="7">
        <f>IF(TbRegistroEntradas[[#This Row],[Data do Caixa Realizado]]="",0,MONTH(TbRegistroEntradas[[#This Row],[Data do Caixa Previsto]]))</f>
        <v>5</v>
      </c>
      <c r="J211" s="7">
        <f>IF(TbRegistroEntradas[[#This Row],[Data do Caixa Realizado]]="",0,YEAR(TbRegistroEntradas[[#This Row],[Data do Caixa Realizado]]))</f>
        <v>2026</v>
      </c>
      <c r="K211">
        <f>IF(TbRegistroEntradas[[#This Row],[Data da Competência]]="",0,MONTH(TbRegistroEntradas[[#This Row],[Data da Competência]]))</f>
        <v>4</v>
      </c>
      <c r="L211">
        <f>IF(TbRegistroEntradas[[#This Row],[Data da Competência]]="",0,YEAR(TbRegistroEntradas[[#This Row],[Data da Competência]]))</f>
        <v>2026</v>
      </c>
      <c r="M211">
        <f>IF(TbRegistroEntradas[[#This Row],[Data do Caixa Previsto]]="",0,MONTH(TbRegistroEntradas[[#This Row],[Data do Caixa Previsto]]))</f>
        <v>5</v>
      </c>
      <c r="N211">
        <f>IF(TbRegistroEntradas[[#This Row],[Data do Caixa Previsto]]="",0,YEAR(TbRegistroEntradas[[#This Row],[Data do Caixa Previsto]]))</f>
        <v>2026</v>
      </c>
      <c r="O211" t="str">
        <f ca="1">IF(AND(TbRegistroEntradas[[#This Row],[Data do Caixa Previsto]]&lt;TODAY(),TbRegistroEntradas[[#This Row],[Data do Caixa Realizado]]=""),"Vencida","Não Vencida")</f>
        <v>Não Vencida</v>
      </c>
      <c r="P211" t="str">
        <f>IF(TbRegistroEntradas[[#This Row],[Data da Competência]]=TbRegistroEntradas[[#This Row],[Data do Caixa Previsto]],"Vista","Prazo")</f>
        <v>Prazo</v>
      </c>
      <c r="Q2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2" spans="2:17" x14ac:dyDescent="0.25">
      <c r="B212" s="30">
        <v>46182</v>
      </c>
      <c r="C212" s="31">
        <v>46139</v>
      </c>
      <c r="D212" s="31">
        <v>46182</v>
      </c>
      <c r="E212" s="7" t="s">
        <v>21</v>
      </c>
      <c r="F212" s="7" t="s">
        <v>32</v>
      </c>
      <c r="G212" s="7" t="s">
        <v>262</v>
      </c>
      <c r="H212" s="32">
        <v>245</v>
      </c>
      <c r="I212" s="7">
        <f>IF(TbRegistroEntradas[[#This Row],[Data do Caixa Realizado]]="",0,MONTH(TbRegistroEntradas[[#This Row],[Data do Caixa Previsto]]))</f>
        <v>6</v>
      </c>
      <c r="J212" s="7">
        <f>IF(TbRegistroEntradas[[#This Row],[Data do Caixa Realizado]]="",0,YEAR(TbRegistroEntradas[[#This Row],[Data do Caixa Realizado]]))</f>
        <v>2026</v>
      </c>
      <c r="K212">
        <f>IF(TbRegistroEntradas[[#This Row],[Data da Competência]]="",0,MONTH(TbRegistroEntradas[[#This Row],[Data da Competência]]))</f>
        <v>4</v>
      </c>
      <c r="L212">
        <f>IF(TbRegistroEntradas[[#This Row],[Data da Competência]]="",0,YEAR(TbRegistroEntradas[[#This Row],[Data da Competência]]))</f>
        <v>2026</v>
      </c>
      <c r="M212">
        <f>IF(TbRegistroEntradas[[#This Row],[Data do Caixa Previsto]]="",0,MONTH(TbRegistroEntradas[[#This Row],[Data do Caixa Previsto]]))</f>
        <v>6</v>
      </c>
      <c r="N212">
        <f>IF(TbRegistroEntradas[[#This Row],[Data do Caixa Previsto]]="",0,YEAR(TbRegistroEntradas[[#This Row],[Data do Caixa Previsto]]))</f>
        <v>2026</v>
      </c>
      <c r="O212" t="str">
        <f ca="1">IF(AND(TbRegistroEntradas[[#This Row],[Data do Caixa Previsto]]&lt;TODAY(),TbRegistroEntradas[[#This Row],[Data do Caixa Realizado]]=""),"Vencida","Não Vencida")</f>
        <v>Não Vencida</v>
      </c>
      <c r="P212" t="str">
        <f>IF(TbRegistroEntradas[[#This Row],[Data da Competência]]=TbRegistroEntradas[[#This Row],[Data do Caixa Previsto]],"Vista","Prazo")</f>
        <v>Prazo</v>
      </c>
      <c r="Q2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3" spans="2:17" x14ac:dyDescent="0.25">
      <c r="B213" s="30">
        <v>46152</v>
      </c>
      <c r="C213" s="31">
        <v>46141</v>
      </c>
      <c r="D213" s="31">
        <v>46152</v>
      </c>
      <c r="E213" s="7" t="s">
        <v>21</v>
      </c>
      <c r="F213" s="7" t="s">
        <v>31</v>
      </c>
      <c r="G213" s="7" t="s">
        <v>263</v>
      </c>
      <c r="H213" s="32">
        <v>2091</v>
      </c>
      <c r="I213" s="7">
        <f>IF(TbRegistroEntradas[[#This Row],[Data do Caixa Realizado]]="",0,MONTH(TbRegistroEntradas[[#This Row],[Data do Caixa Previsto]]))</f>
        <v>5</v>
      </c>
      <c r="J213" s="7">
        <f>IF(TbRegistroEntradas[[#This Row],[Data do Caixa Realizado]]="",0,YEAR(TbRegistroEntradas[[#This Row],[Data do Caixa Realizado]]))</f>
        <v>2026</v>
      </c>
      <c r="K213">
        <f>IF(TbRegistroEntradas[[#This Row],[Data da Competência]]="",0,MONTH(TbRegistroEntradas[[#This Row],[Data da Competência]]))</f>
        <v>4</v>
      </c>
      <c r="L213">
        <f>IF(TbRegistroEntradas[[#This Row],[Data da Competência]]="",0,YEAR(TbRegistroEntradas[[#This Row],[Data da Competência]]))</f>
        <v>2026</v>
      </c>
      <c r="M213">
        <f>IF(TbRegistroEntradas[[#This Row],[Data do Caixa Previsto]]="",0,MONTH(TbRegistroEntradas[[#This Row],[Data do Caixa Previsto]]))</f>
        <v>5</v>
      </c>
      <c r="N213">
        <f>IF(TbRegistroEntradas[[#This Row],[Data do Caixa Previsto]]="",0,YEAR(TbRegistroEntradas[[#This Row],[Data do Caixa Previsto]]))</f>
        <v>2026</v>
      </c>
      <c r="O213" t="str">
        <f ca="1">IF(AND(TbRegistroEntradas[[#This Row],[Data do Caixa Previsto]]&lt;TODAY(),TbRegistroEntradas[[#This Row],[Data do Caixa Realizado]]=""),"Vencida","Não Vencida")</f>
        <v>Não Vencida</v>
      </c>
      <c r="P213" t="str">
        <f>IF(TbRegistroEntradas[[#This Row],[Data da Competência]]=TbRegistroEntradas[[#This Row],[Data do Caixa Previsto]],"Vista","Prazo")</f>
        <v>Prazo</v>
      </c>
      <c r="Q2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4" spans="2:17" x14ac:dyDescent="0.25">
      <c r="B214" s="30">
        <v>46151</v>
      </c>
      <c r="C214" s="31">
        <v>46142</v>
      </c>
      <c r="D214" s="31">
        <v>46151</v>
      </c>
      <c r="E214" s="7" t="s">
        <v>21</v>
      </c>
      <c r="F214" s="7" t="s">
        <v>31</v>
      </c>
      <c r="G214" s="7" t="s">
        <v>264</v>
      </c>
      <c r="H214" s="32">
        <v>3200</v>
      </c>
      <c r="I214" s="7">
        <f>IF(TbRegistroEntradas[[#This Row],[Data do Caixa Realizado]]="",0,MONTH(TbRegistroEntradas[[#This Row],[Data do Caixa Previsto]]))</f>
        <v>5</v>
      </c>
      <c r="J214" s="7">
        <f>IF(TbRegistroEntradas[[#This Row],[Data do Caixa Realizado]]="",0,YEAR(TbRegistroEntradas[[#This Row],[Data do Caixa Realizado]]))</f>
        <v>2026</v>
      </c>
      <c r="K214">
        <f>IF(TbRegistroEntradas[[#This Row],[Data da Competência]]="",0,MONTH(TbRegistroEntradas[[#This Row],[Data da Competência]]))</f>
        <v>4</v>
      </c>
      <c r="L214">
        <f>IF(TbRegistroEntradas[[#This Row],[Data da Competência]]="",0,YEAR(TbRegistroEntradas[[#This Row],[Data da Competência]]))</f>
        <v>2026</v>
      </c>
      <c r="M214">
        <f>IF(TbRegistroEntradas[[#This Row],[Data do Caixa Previsto]]="",0,MONTH(TbRegistroEntradas[[#This Row],[Data do Caixa Previsto]]))</f>
        <v>5</v>
      </c>
      <c r="N214">
        <f>IF(TbRegistroEntradas[[#This Row],[Data do Caixa Previsto]]="",0,YEAR(TbRegistroEntradas[[#This Row],[Data do Caixa Previsto]]))</f>
        <v>2026</v>
      </c>
      <c r="O214" t="str">
        <f ca="1">IF(AND(TbRegistroEntradas[[#This Row],[Data do Caixa Previsto]]&lt;TODAY(),TbRegistroEntradas[[#This Row],[Data do Caixa Realizado]]=""),"Vencida","Não Vencida")</f>
        <v>Não Vencida</v>
      </c>
      <c r="P214" t="str">
        <f>IF(TbRegistroEntradas[[#This Row],[Data da Competência]]=TbRegistroEntradas[[#This Row],[Data do Caixa Previsto]],"Vista","Prazo")</f>
        <v>Prazo</v>
      </c>
      <c r="Q2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5" spans="2:17" x14ac:dyDescent="0.25">
      <c r="B215" s="30">
        <v>46161</v>
      </c>
      <c r="C215" s="31">
        <v>46144</v>
      </c>
      <c r="D215" s="31">
        <v>46161</v>
      </c>
      <c r="E215" s="7" t="s">
        <v>21</v>
      </c>
      <c r="F215" s="7" t="s">
        <v>32</v>
      </c>
      <c r="G215" s="7" t="s">
        <v>265</v>
      </c>
      <c r="H215" s="32">
        <v>583</v>
      </c>
      <c r="I215" s="7">
        <f>IF(TbRegistroEntradas[[#This Row],[Data do Caixa Realizado]]="",0,MONTH(TbRegistroEntradas[[#This Row],[Data do Caixa Previsto]]))</f>
        <v>5</v>
      </c>
      <c r="J215" s="7">
        <f>IF(TbRegistroEntradas[[#This Row],[Data do Caixa Realizado]]="",0,YEAR(TbRegistroEntradas[[#This Row],[Data do Caixa Realizado]]))</f>
        <v>2026</v>
      </c>
      <c r="K215">
        <f>IF(TbRegistroEntradas[[#This Row],[Data da Competência]]="",0,MONTH(TbRegistroEntradas[[#This Row],[Data da Competência]]))</f>
        <v>5</v>
      </c>
      <c r="L215">
        <f>IF(TbRegistroEntradas[[#This Row],[Data da Competência]]="",0,YEAR(TbRegistroEntradas[[#This Row],[Data da Competência]]))</f>
        <v>2026</v>
      </c>
      <c r="M215">
        <f>IF(TbRegistroEntradas[[#This Row],[Data do Caixa Previsto]]="",0,MONTH(TbRegistroEntradas[[#This Row],[Data do Caixa Previsto]]))</f>
        <v>5</v>
      </c>
      <c r="N215">
        <f>IF(TbRegistroEntradas[[#This Row],[Data do Caixa Previsto]]="",0,YEAR(TbRegistroEntradas[[#This Row],[Data do Caixa Previsto]]))</f>
        <v>2026</v>
      </c>
      <c r="O215" t="str">
        <f ca="1">IF(AND(TbRegistroEntradas[[#This Row],[Data do Caixa Previsto]]&lt;TODAY(),TbRegistroEntradas[[#This Row],[Data do Caixa Realizado]]=""),"Vencida","Não Vencida")</f>
        <v>Não Vencida</v>
      </c>
      <c r="P215" t="str">
        <f>IF(TbRegistroEntradas[[#This Row],[Data da Competência]]=TbRegistroEntradas[[#This Row],[Data do Caixa Previsto]],"Vista","Prazo")</f>
        <v>Prazo</v>
      </c>
      <c r="Q2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6" spans="2:17" x14ac:dyDescent="0.25">
      <c r="B216" s="30">
        <v>46183</v>
      </c>
      <c r="C216" s="31">
        <v>46147</v>
      </c>
      <c r="D216" s="31">
        <v>46183</v>
      </c>
      <c r="E216" s="7" t="s">
        <v>21</v>
      </c>
      <c r="F216" s="7" t="s">
        <v>31</v>
      </c>
      <c r="G216" s="7" t="s">
        <v>266</v>
      </c>
      <c r="H216" s="32">
        <v>4505</v>
      </c>
      <c r="I216" s="7">
        <f>IF(TbRegistroEntradas[[#This Row],[Data do Caixa Realizado]]="",0,MONTH(TbRegistroEntradas[[#This Row],[Data do Caixa Previsto]]))</f>
        <v>6</v>
      </c>
      <c r="J216" s="7">
        <f>IF(TbRegistroEntradas[[#This Row],[Data do Caixa Realizado]]="",0,YEAR(TbRegistroEntradas[[#This Row],[Data do Caixa Realizado]]))</f>
        <v>2026</v>
      </c>
      <c r="K216">
        <f>IF(TbRegistroEntradas[[#This Row],[Data da Competência]]="",0,MONTH(TbRegistroEntradas[[#This Row],[Data da Competência]]))</f>
        <v>5</v>
      </c>
      <c r="L216">
        <f>IF(TbRegistroEntradas[[#This Row],[Data da Competência]]="",0,YEAR(TbRegistroEntradas[[#This Row],[Data da Competência]]))</f>
        <v>2026</v>
      </c>
      <c r="M216">
        <f>IF(TbRegistroEntradas[[#This Row],[Data do Caixa Previsto]]="",0,MONTH(TbRegistroEntradas[[#This Row],[Data do Caixa Previsto]]))</f>
        <v>6</v>
      </c>
      <c r="N216">
        <f>IF(TbRegistroEntradas[[#This Row],[Data do Caixa Previsto]]="",0,YEAR(TbRegistroEntradas[[#This Row],[Data do Caixa Previsto]]))</f>
        <v>2026</v>
      </c>
      <c r="O216" t="str">
        <f ca="1">IF(AND(TbRegistroEntradas[[#This Row],[Data do Caixa Previsto]]&lt;TODAY(),TbRegistroEntradas[[#This Row],[Data do Caixa Realizado]]=""),"Vencida","Não Vencida")</f>
        <v>Não Vencida</v>
      </c>
      <c r="P216" t="str">
        <f>IF(TbRegistroEntradas[[#This Row],[Data da Competência]]=TbRegistroEntradas[[#This Row],[Data do Caixa Previsto]],"Vista","Prazo")</f>
        <v>Prazo</v>
      </c>
      <c r="Q2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7" spans="2:17" x14ac:dyDescent="0.25">
      <c r="B217" s="30">
        <v>46181</v>
      </c>
      <c r="C217" s="31">
        <v>46149</v>
      </c>
      <c r="D217" s="31">
        <v>46166</v>
      </c>
      <c r="E217" s="7" t="s">
        <v>21</v>
      </c>
      <c r="F217" s="7" t="s">
        <v>31</v>
      </c>
      <c r="G217" s="7" t="s">
        <v>267</v>
      </c>
      <c r="H217" s="32">
        <v>343</v>
      </c>
      <c r="I217" s="7">
        <f>IF(TbRegistroEntradas[[#This Row],[Data do Caixa Realizado]]="",0,MONTH(TbRegistroEntradas[[#This Row],[Data do Caixa Previsto]]))</f>
        <v>5</v>
      </c>
      <c r="J217" s="7">
        <f>IF(TbRegistroEntradas[[#This Row],[Data do Caixa Realizado]]="",0,YEAR(TbRegistroEntradas[[#This Row],[Data do Caixa Realizado]]))</f>
        <v>2026</v>
      </c>
      <c r="K217">
        <f>IF(TbRegistroEntradas[[#This Row],[Data da Competência]]="",0,MONTH(TbRegistroEntradas[[#This Row],[Data da Competência]]))</f>
        <v>5</v>
      </c>
      <c r="L217">
        <f>IF(TbRegistroEntradas[[#This Row],[Data da Competência]]="",0,YEAR(TbRegistroEntradas[[#This Row],[Data da Competência]]))</f>
        <v>2026</v>
      </c>
      <c r="M217">
        <f>IF(TbRegistroEntradas[[#This Row],[Data do Caixa Previsto]]="",0,MONTH(TbRegistroEntradas[[#This Row],[Data do Caixa Previsto]]))</f>
        <v>5</v>
      </c>
      <c r="N217">
        <f>IF(TbRegistroEntradas[[#This Row],[Data do Caixa Previsto]]="",0,YEAR(TbRegistroEntradas[[#This Row],[Data do Caixa Previsto]]))</f>
        <v>2026</v>
      </c>
      <c r="O217" t="str">
        <f ca="1">IF(AND(TbRegistroEntradas[[#This Row],[Data do Caixa Previsto]]&lt;TODAY(),TbRegistroEntradas[[#This Row],[Data do Caixa Realizado]]=""),"Vencida","Não Vencida")</f>
        <v>Não Vencida</v>
      </c>
      <c r="P217" t="str">
        <f>IF(TbRegistroEntradas[[#This Row],[Data da Competência]]=TbRegistroEntradas[[#This Row],[Data do Caixa Previsto]],"Vista","Prazo")</f>
        <v>Prazo</v>
      </c>
      <c r="Q2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15</v>
      </c>
    </row>
    <row r="218" spans="2:17" x14ac:dyDescent="0.25">
      <c r="B218" s="30">
        <v>46160</v>
      </c>
      <c r="C218" s="31">
        <v>46150</v>
      </c>
      <c r="D218" s="31">
        <v>46160</v>
      </c>
      <c r="E218" s="7" t="s">
        <v>21</v>
      </c>
      <c r="F218" s="7" t="s">
        <v>29</v>
      </c>
      <c r="G218" s="7" t="s">
        <v>268</v>
      </c>
      <c r="H218" s="32">
        <v>4510</v>
      </c>
      <c r="I218" s="7">
        <f>IF(TbRegistroEntradas[[#This Row],[Data do Caixa Realizado]]="",0,MONTH(TbRegistroEntradas[[#This Row],[Data do Caixa Previsto]]))</f>
        <v>5</v>
      </c>
      <c r="J218" s="7">
        <f>IF(TbRegistroEntradas[[#This Row],[Data do Caixa Realizado]]="",0,YEAR(TbRegistroEntradas[[#This Row],[Data do Caixa Realizado]]))</f>
        <v>2026</v>
      </c>
      <c r="K218">
        <f>IF(TbRegistroEntradas[[#This Row],[Data da Competência]]="",0,MONTH(TbRegistroEntradas[[#This Row],[Data da Competência]]))</f>
        <v>5</v>
      </c>
      <c r="L218">
        <f>IF(TbRegistroEntradas[[#This Row],[Data da Competência]]="",0,YEAR(TbRegistroEntradas[[#This Row],[Data da Competência]]))</f>
        <v>2026</v>
      </c>
      <c r="M218">
        <f>IF(TbRegistroEntradas[[#This Row],[Data do Caixa Previsto]]="",0,MONTH(TbRegistroEntradas[[#This Row],[Data do Caixa Previsto]]))</f>
        <v>5</v>
      </c>
      <c r="N218">
        <f>IF(TbRegistroEntradas[[#This Row],[Data do Caixa Previsto]]="",0,YEAR(TbRegistroEntradas[[#This Row],[Data do Caixa Previsto]]))</f>
        <v>2026</v>
      </c>
      <c r="O218" t="str">
        <f ca="1">IF(AND(TbRegistroEntradas[[#This Row],[Data do Caixa Previsto]]&lt;TODAY(),TbRegistroEntradas[[#This Row],[Data do Caixa Realizado]]=""),"Vencida","Não Vencida")</f>
        <v>Não Vencida</v>
      </c>
      <c r="P218" t="str">
        <f>IF(TbRegistroEntradas[[#This Row],[Data da Competência]]=TbRegistroEntradas[[#This Row],[Data do Caixa Previsto]],"Vista","Prazo")</f>
        <v>Prazo</v>
      </c>
      <c r="Q2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9" spans="2:17" x14ac:dyDescent="0.25">
      <c r="B219" s="30"/>
      <c r="C219" s="31">
        <v>46154</v>
      </c>
      <c r="D219" s="31">
        <v>46162</v>
      </c>
      <c r="E219" s="7" t="s">
        <v>21</v>
      </c>
      <c r="F219" s="7" t="s">
        <v>31</v>
      </c>
      <c r="G219" s="7" t="s">
        <v>269</v>
      </c>
      <c r="H219" s="32">
        <v>667</v>
      </c>
      <c r="I219" s="7">
        <f>IF(TbRegistroEntradas[[#This Row],[Data do Caixa Realizado]]="",0,MONTH(TbRegistroEntradas[[#This Row],[Data do Caixa Previsto]]))</f>
        <v>0</v>
      </c>
      <c r="J219" s="7">
        <f>IF(TbRegistroEntradas[[#This Row],[Data do Caixa Realizado]]="",0,YEAR(TbRegistroEntradas[[#This Row],[Data do Caixa Realizado]]))</f>
        <v>0</v>
      </c>
      <c r="K219">
        <f>IF(TbRegistroEntradas[[#This Row],[Data da Competência]]="",0,MONTH(TbRegistroEntradas[[#This Row],[Data da Competência]]))</f>
        <v>5</v>
      </c>
      <c r="L219">
        <f>IF(TbRegistroEntradas[[#This Row],[Data da Competência]]="",0,YEAR(TbRegistroEntradas[[#This Row],[Data da Competência]]))</f>
        <v>2026</v>
      </c>
      <c r="M219">
        <f>IF(TbRegistroEntradas[[#This Row],[Data do Caixa Previsto]]="",0,MONTH(TbRegistroEntradas[[#This Row],[Data do Caixa Previsto]]))</f>
        <v>5</v>
      </c>
      <c r="N219">
        <f>IF(TbRegistroEntradas[[#This Row],[Data do Caixa Previsto]]="",0,YEAR(TbRegistroEntradas[[#This Row],[Data do Caixa Previsto]]))</f>
        <v>2026</v>
      </c>
      <c r="O219" t="str">
        <f ca="1">IF(AND(TbRegistroEntradas[[#This Row],[Data do Caixa Previsto]]&lt;TODAY(),TbRegistroEntradas[[#This Row],[Data do Caixa Realizado]]=""),"Vencida","Não Vencida")</f>
        <v>Vencida</v>
      </c>
      <c r="P219" t="str">
        <f>IF(TbRegistroEntradas[[#This Row],[Data da Competência]]=TbRegistroEntradas[[#This Row],[Data do Caixa Previsto]],"Vista","Prazo")</f>
        <v>Prazo</v>
      </c>
      <c r="Q2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47</v>
      </c>
    </row>
    <row r="220" spans="2:17" x14ac:dyDescent="0.25">
      <c r="B220" s="30">
        <v>46188</v>
      </c>
      <c r="C220" s="31">
        <v>46157</v>
      </c>
      <c r="D220" s="31">
        <v>46188</v>
      </c>
      <c r="E220" s="7" t="s">
        <v>21</v>
      </c>
      <c r="F220" s="7" t="s">
        <v>31</v>
      </c>
      <c r="G220" s="7" t="s">
        <v>270</v>
      </c>
      <c r="H220" s="32">
        <v>1006</v>
      </c>
      <c r="I220" s="7">
        <f>IF(TbRegistroEntradas[[#This Row],[Data do Caixa Realizado]]="",0,MONTH(TbRegistroEntradas[[#This Row],[Data do Caixa Previsto]]))</f>
        <v>6</v>
      </c>
      <c r="J220" s="7">
        <f>IF(TbRegistroEntradas[[#This Row],[Data do Caixa Realizado]]="",0,YEAR(TbRegistroEntradas[[#This Row],[Data do Caixa Realizado]]))</f>
        <v>2026</v>
      </c>
      <c r="K220">
        <f>IF(TbRegistroEntradas[[#This Row],[Data da Competência]]="",0,MONTH(TbRegistroEntradas[[#This Row],[Data da Competência]]))</f>
        <v>5</v>
      </c>
      <c r="L220">
        <f>IF(TbRegistroEntradas[[#This Row],[Data da Competência]]="",0,YEAR(TbRegistroEntradas[[#This Row],[Data da Competência]]))</f>
        <v>2026</v>
      </c>
      <c r="M220">
        <f>IF(TbRegistroEntradas[[#This Row],[Data do Caixa Previsto]]="",0,MONTH(TbRegistroEntradas[[#This Row],[Data do Caixa Previsto]]))</f>
        <v>6</v>
      </c>
      <c r="N220">
        <f>IF(TbRegistroEntradas[[#This Row],[Data do Caixa Previsto]]="",0,YEAR(TbRegistroEntradas[[#This Row],[Data do Caixa Previsto]]))</f>
        <v>2026</v>
      </c>
      <c r="O220" t="str">
        <f ca="1">IF(AND(TbRegistroEntradas[[#This Row],[Data do Caixa Previsto]]&lt;TODAY(),TbRegistroEntradas[[#This Row],[Data do Caixa Realizado]]=""),"Vencida","Não Vencida")</f>
        <v>Não Vencida</v>
      </c>
      <c r="P220" t="str">
        <f>IF(TbRegistroEntradas[[#This Row],[Data da Competência]]=TbRegistroEntradas[[#This Row],[Data do Caixa Previsto]],"Vista","Prazo")</f>
        <v>Prazo</v>
      </c>
      <c r="Q2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1" spans="2:17" x14ac:dyDescent="0.25">
      <c r="B221" s="30">
        <v>46243</v>
      </c>
      <c r="C221" s="31">
        <v>46161</v>
      </c>
      <c r="D221" s="31">
        <v>46192</v>
      </c>
      <c r="E221" s="7" t="s">
        <v>21</v>
      </c>
      <c r="F221" s="7" t="s">
        <v>32</v>
      </c>
      <c r="G221" s="7" t="s">
        <v>271</v>
      </c>
      <c r="H221" s="32">
        <v>1071</v>
      </c>
      <c r="I221" s="7">
        <f>IF(TbRegistroEntradas[[#This Row],[Data do Caixa Realizado]]="",0,MONTH(TbRegistroEntradas[[#This Row],[Data do Caixa Previsto]]))</f>
        <v>6</v>
      </c>
      <c r="J221" s="7">
        <f>IF(TbRegistroEntradas[[#This Row],[Data do Caixa Realizado]]="",0,YEAR(TbRegistroEntradas[[#This Row],[Data do Caixa Realizado]]))</f>
        <v>2026</v>
      </c>
      <c r="K221">
        <f>IF(TbRegistroEntradas[[#This Row],[Data da Competência]]="",0,MONTH(TbRegistroEntradas[[#This Row],[Data da Competência]]))</f>
        <v>5</v>
      </c>
      <c r="L221">
        <f>IF(TbRegistroEntradas[[#This Row],[Data da Competência]]="",0,YEAR(TbRegistroEntradas[[#This Row],[Data da Competência]]))</f>
        <v>2026</v>
      </c>
      <c r="M221">
        <f>IF(TbRegistroEntradas[[#This Row],[Data do Caixa Previsto]]="",0,MONTH(TbRegistroEntradas[[#This Row],[Data do Caixa Previsto]]))</f>
        <v>6</v>
      </c>
      <c r="N221">
        <f>IF(TbRegistroEntradas[[#This Row],[Data do Caixa Previsto]]="",0,YEAR(TbRegistroEntradas[[#This Row],[Data do Caixa Previsto]]))</f>
        <v>2026</v>
      </c>
      <c r="O221" t="str">
        <f ca="1">IF(AND(TbRegistroEntradas[[#This Row],[Data do Caixa Previsto]]&lt;TODAY(),TbRegistroEntradas[[#This Row],[Data do Caixa Realizado]]=""),"Vencida","Não Vencida")</f>
        <v>Não Vencida</v>
      </c>
      <c r="P221" t="str">
        <f>IF(TbRegistroEntradas[[#This Row],[Data da Competência]]=TbRegistroEntradas[[#This Row],[Data do Caixa Previsto]],"Vista","Prazo")</f>
        <v>Prazo</v>
      </c>
      <c r="Q2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222" spans="2:17" x14ac:dyDescent="0.25">
      <c r="B222" s="30">
        <v>46187</v>
      </c>
      <c r="C222" s="31">
        <v>46166</v>
      </c>
      <c r="D222" s="31">
        <v>46187</v>
      </c>
      <c r="E222" s="7" t="s">
        <v>21</v>
      </c>
      <c r="F222" s="7" t="s">
        <v>30</v>
      </c>
      <c r="G222" s="7" t="s">
        <v>272</v>
      </c>
      <c r="H222" s="32">
        <v>2194</v>
      </c>
      <c r="I222" s="7">
        <f>IF(TbRegistroEntradas[[#This Row],[Data do Caixa Realizado]]="",0,MONTH(TbRegistroEntradas[[#This Row],[Data do Caixa Previsto]]))</f>
        <v>6</v>
      </c>
      <c r="J222" s="7">
        <f>IF(TbRegistroEntradas[[#This Row],[Data do Caixa Realizado]]="",0,YEAR(TbRegistroEntradas[[#This Row],[Data do Caixa Realizado]]))</f>
        <v>2026</v>
      </c>
      <c r="K222">
        <f>IF(TbRegistroEntradas[[#This Row],[Data da Competência]]="",0,MONTH(TbRegistroEntradas[[#This Row],[Data da Competência]]))</f>
        <v>5</v>
      </c>
      <c r="L222">
        <f>IF(TbRegistroEntradas[[#This Row],[Data da Competência]]="",0,YEAR(TbRegistroEntradas[[#This Row],[Data da Competência]]))</f>
        <v>2026</v>
      </c>
      <c r="M222">
        <f>IF(TbRegistroEntradas[[#This Row],[Data do Caixa Previsto]]="",0,MONTH(TbRegistroEntradas[[#This Row],[Data do Caixa Previsto]]))</f>
        <v>6</v>
      </c>
      <c r="N222">
        <f>IF(TbRegistroEntradas[[#This Row],[Data do Caixa Previsto]]="",0,YEAR(TbRegistroEntradas[[#This Row],[Data do Caixa Previsto]]))</f>
        <v>2026</v>
      </c>
      <c r="O222" t="str">
        <f ca="1">IF(AND(TbRegistroEntradas[[#This Row],[Data do Caixa Previsto]]&lt;TODAY(),TbRegistroEntradas[[#This Row],[Data do Caixa Realizado]]=""),"Vencida","Não Vencida")</f>
        <v>Não Vencida</v>
      </c>
      <c r="P222" t="str">
        <f>IF(TbRegistroEntradas[[#This Row],[Data da Competência]]=TbRegistroEntradas[[#This Row],[Data do Caixa Previsto]],"Vista","Prazo")</f>
        <v>Prazo</v>
      </c>
      <c r="Q2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3" spans="2:17" x14ac:dyDescent="0.25">
      <c r="B223" s="30">
        <v>46168</v>
      </c>
      <c r="C223" s="31">
        <v>46168</v>
      </c>
      <c r="D223" s="31">
        <v>46168</v>
      </c>
      <c r="E223" s="7" t="s">
        <v>21</v>
      </c>
      <c r="F223" s="7" t="s">
        <v>31</v>
      </c>
      <c r="G223" s="7" t="s">
        <v>273</v>
      </c>
      <c r="H223" s="32">
        <v>2531</v>
      </c>
      <c r="I223" s="7">
        <f>IF(TbRegistroEntradas[[#This Row],[Data do Caixa Realizado]]="",0,MONTH(TbRegistroEntradas[[#This Row],[Data do Caixa Previsto]]))</f>
        <v>5</v>
      </c>
      <c r="J223" s="7">
        <f>IF(TbRegistroEntradas[[#This Row],[Data do Caixa Realizado]]="",0,YEAR(TbRegistroEntradas[[#This Row],[Data do Caixa Realizado]]))</f>
        <v>2026</v>
      </c>
      <c r="K223">
        <f>IF(TbRegistroEntradas[[#This Row],[Data da Competência]]="",0,MONTH(TbRegistroEntradas[[#This Row],[Data da Competência]]))</f>
        <v>5</v>
      </c>
      <c r="L223">
        <f>IF(TbRegistroEntradas[[#This Row],[Data da Competência]]="",0,YEAR(TbRegistroEntradas[[#This Row],[Data da Competência]]))</f>
        <v>2026</v>
      </c>
      <c r="M223">
        <f>IF(TbRegistroEntradas[[#This Row],[Data do Caixa Previsto]]="",0,MONTH(TbRegistroEntradas[[#This Row],[Data do Caixa Previsto]]))</f>
        <v>5</v>
      </c>
      <c r="N223">
        <f>IF(TbRegistroEntradas[[#This Row],[Data do Caixa Previsto]]="",0,YEAR(TbRegistroEntradas[[#This Row],[Data do Caixa Previsto]]))</f>
        <v>2026</v>
      </c>
      <c r="O223" t="str">
        <f ca="1">IF(AND(TbRegistroEntradas[[#This Row],[Data do Caixa Previsto]]&lt;TODAY(),TbRegistroEntradas[[#This Row],[Data do Caixa Realizado]]=""),"Vencida","Não Vencida")</f>
        <v>Não Vencida</v>
      </c>
      <c r="P223" t="str">
        <f>IF(TbRegistroEntradas[[#This Row],[Data da Competência]]=TbRegistroEntradas[[#This Row],[Data do Caixa Previsto]],"Vista","Prazo")</f>
        <v>Vista</v>
      </c>
      <c r="Q2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4" spans="2:17" x14ac:dyDescent="0.25">
      <c r="B224" s="30">
        <v>46265</v>
      </c>
      <c r="C224" s="31">
        <v>46171</v>
      </c>
      <c r="D224" s="31">
        <v>46212</v>
      </c>
      <c r="E224" s="7" t="s">
        <v>21</v>
      </c>
      <c r="F224" s="7" t="s">
        <v>29</v>
      </c>
      <c r="G224" s="7" t="s">
        <v>274</v>
      </c>
      <c r="H224" s="32">
        <v>657</v>
      </c>
      <c r="I224" s="7">
        <f>IF(TbRegistroEntradas[[#This Row],[Data do Caixa Realizado]]="",0,MONTH(TbRegistroEntradas[[#This Row],[Data do Caixa Previsto]]))</f>
        <v>7</v>
      </c>
      <c r="J224" s="7">
        <f>IF(TbRegistroEntradas[[#This Row],[Data do Caixa Realizado]]="",0,YEAR(TbRegistroEntradas[[#This Row],[Data do Caixa Realizado]]))</f>
        <v>2026</v>
      </c>
      <c r="K224">
        <f>IF(TbRegistroEntradas[[#This Row],[Data da Competência]]="",0,MONTH(TbRegistroEntradas[[#This Row],[Data da Competência]]))</f>
        <v>5</v>
      </c>
      <c r="L224">
        <f>IF(TbRegistroEntradas[[#This Row],[Data da Competência]]="",0,YEAR(TbRegistroEntradas[[#This Row],[Data da Competência]]))</f>
        <v>2026</v>
      </c>
      <c r="M224">
        <f>IF(TbRegistroEntradas[[#This Row],[Data do Caixa Previsto]]="",0,MONTH(TbRegistroEntradas[[#This Row],[Data do Caixa Previsto]]))</f>
        <v>7</v>
      </c>
      <c r="N224">
        <f>IF(TbRegistroEntradas[[#This Row],[Data do Caixa Previsto]]="",0,YEAR(TbRegistroEntradas[[#This Row],[Data do Caixa Previsto]]))</f>
        <v>2026</v>
      </c>
      <c r="O224" t="str">
        <f ca="1">IF(AND(TbRegistroEntradas[[#This Row],[Data do Caixa Previsto]]&lt;TODAY(),TbRegistroEntradas[[#This Row],[Data do Caixa Realizado]]=""),"Vencida","Não Vencida")</f>
        <v>Não Vencida</v>
      </c>
      <c r="P224" t="str">
        <f>IF(TbRegistroEntradas[[#This Row],[Data da Competência]]=TbRegistroEntradas[[#This Row],[Data do Caixa Previsto]],"Vista","Prazo")</f>
        <v>Prazo</v>
      </c>
      <c r="Q2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53</v>
      </c>
    </row>
    <row r="225" spans="2:17" x14ac:dyDescent="0.25">
      <c r="B225" s="30">
        <v>46205</v>
      </c>
      <c r="C225" s="31">
        <v>46172</v>
      </c>
      <c r="D225" s="31">
        <v>46205</v>
      </c>
      <c r="E225" s="7" t="s">
        <v>21</v>
      </c>
      <c r="F225" s="7" t="s">
        <v>28</v>
      </c>
      <c r="G225" s="7" t="s">
        <v>275</v>
      </c>
      <c r="H225" s="32">
        <v>4535</v>
      </c>
      <c r="I225" s="7">
        <f>IF(TbRegistroEntradas[[#This Row],[Data do Caixa Realizado]]="",0,MONTH(TbRegistroEntradas[[#This Row],[Data do Caixa Previsto]]))</f>
        <v>7</v>
      </c>
      <c r="J225" s="7">
        <f>IF(TbRegistroEntradas[[#This Row],[Data do Caixa Realizado]]="",0,YEAR(TbRegistroEntradas[[#This Row],[Data do Caixa Realizado]]))</f>
        <v>2026</v>
      </c>
      <c r="K225">
        <f>IF(TbRegistroEntradas[[#This Row],[Data da Competência]]="",0,MONTH(TbRegistroEntradas[[#This Row],[Data da Competência]]))</f>
        <v>5</v>
      </c>
      <c r="L225">
        <f>IF(TbRegistroEntradas[[#This Row],[Data da Competência]]="",0,YEAR(TbRegistroEntradas[[#This Row],[Data da Competência]]))</f>
        <v>2026</v>
      </c>
      <c r="M225">
        <f>IF(TbRegistroEntradas[[#This Row],[Data do Caixa Previsto]]="",0,MONTH(TbRegistroEntradas[[#This Row],[Data do Caixa Previsto]]))</f>
        <v>7</v>
      </c>
      <c r="N225">
        <f>IF(TbRegistroEntradas[[#This Row],[Data do Caixa Previsto]]="",0,YEAR(TbRegistroEntradas[[#This Row],[Data do Caixa Previsto]]))</f>
        <v>2026</v>
      </c>
      <c r="O225" t="str">
        <f ca="1">IF(AND(TbRegistroEntradas[[#This Row],[Data do Caixa Previsto]]&lt;TODAY(),TbRegistroEntradas[[#This Row],[Data do Caixa Realizado]]=""),"Vencida","Não Vencida")</f>
        <v>Não Vencida</v>
      </c>
      <c r="P225" t="str">
        <f>IF(TbRegistroEntradas[[#This Row],[Data da Competência]]=TbRegistroEntradas[[#This Row],[Data do Caixa Previsto]],"Vista","Prazo")</f>
        <v>Prazo</v>
      </c>
      <c r="Q2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6" spans="2:17" x14ac:dyDescent="0.25">
      <c r="B226" s="30">
        <v>46224</v>
      </c>
      <c r="C226" s="31">
        <v>46177</v>
      </c>
      <c r="D226" s="31">
        <v>46198</v>
      </c>
      <c r="E226" s="7" t="s">
        <v>21</v>
      </c>
      <c r="F226" s="7" t="s">
        <v>31</v>
      </c>
      <c r="G226" s="7" t="s">
        <v>276</v>
      </c>
      <c r="H226" s="32">
        <v>1848</v>
      </c>
      <c r="I226" s="7">
        <f>IF(TbRegistroEntradas[[#This Row],[Data do Caixa Realizado]]="",0,MONTH(TbRegistroEntradas[[#This Row],[Data do Caixa Previsto]]))</f>
        <v>6</v>
      </c>
      <c r="J226" s="7">
        <f>IF(TbRegistroEntradas[[#This Row],[Data do Caixa Realizado]]="",0,YEAR(TbRegistroEntradas[[#This Row],[Data do Caixa Realizado]]))</f>
        <v>2026</v>
      </c>
      <c r="K226">
        <f>IF(TbRegistroEntradas[[#This Row],[Data da Competência]]="",0,MONTH(TbRegistroEntradas[[#This Row],[Data da Competência]]))</f>
        <v>6</v>
      </c>
      <c r="L226">
        <f>IF(TbRegistroEntradas[[#This Row],[Data da Competência]]="",0,YEAR(TbRegistroEntradas[[#This Row],[Data da Competência]]))</f>
        <v>2026</v>
      </c>
      <c r="M226">
        <f>IF(TbRegistroEntradas[[#This Row],[Data do Caixa Previsto]]="",0,MONTH(TbRegistroEntradas[[#This Row],[Data do Caixa Previsto]]))</f>
        <v>6</v>
      </c>
      <c r="N226">
        <f>IF(TbRegistroEntradas[[#This Row],[Data do Caixa Previsto]]="",0,YEAR(TbRegistroEntradas[[#This Row],[Data do Caixa Previsto]]))</f>
        <v>2026</v>
      </c>
      <c r="O226" t="str">
        <f ca="1">IF(AND(TbRegistroEntradas[[#This Row],[Data do Caixa Previsto]]&lt;TODAY(),TbRegistroEntradas[[#This Row],[Data do Caixa Realizado]]=""),"Vencida","Não Vencida")</f>
        <v>Não Vencida</v>
      </c>
      <c r="P226" t="str">
        <f>IF(TbRegistroEntradas[[#This Row],[Data da Competência]]=TbRegistroEntradas[[#This Row],[Data do Caixa Previsto]],"Vista","Prazo")</f>
        <v>Prazo</v>
      </c>
      <c r="Q2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</v>
      </c>
    </row>
    <row r="227" spans="2:17" x14ac:dyDescent="0.25">
      <c r="B227" s="30">
        <v>46190</v>
      </c>
      <c r="C227" s="31">
        <v>46182</v>
      </c>
      <c r="D227" s="31">
        <v>46189</v>
      </c>
      <c r="E227" s="7" t="s">
        <v>21</v>
      </c>
      <c r="F227" s="7" t="s">
        <v>31</v>
      </c>
      <c r="G227" s="7" t="s">
        <v>277</v>
      </c>
      <c r="H227" s="32">
        <v>191</v>
      </c>
      <c r="I227" s="7">
        <f>IF(TbRegistroEntradas[[#This Row],[Data do Caixa Realizado]]="",0,MONTH(TbRegistroEntradas[[#This Row],[Data do Caixa Previsto]]))</f>
        <v>6</v>
      </c>
      <c r="J227" s="7">
        <f>IF(TbRegistroEntradas[[#This Row],[Data do Caixa Realizado]]="",0,YEAR(TbRegistroEntradas[[#This Row],[Data do Caixa Realizado]]))</f>
        <v>2026</v>
      </c>
      <c r="K227">
        <f>IF(TbRegistroEntradas[[#This Row],[Data da Competência]]="",0,MONTH(TbRegistroEntradas[[#This Row],[Data da Competência]]))</f>
        <v>6</v>
      </c>
      <c r="L227">
        <f>IF(TbRegistroEntradas[[#This Row],[Data da Competência]]="",0,YEAR(TbRegistroEntradas[[#This Row],[Data da Competência]]))</f>
        <v>2026</v>
      </c>
      <c r="M227">
        <f>IF(TbRegistroEntradas[[#This Row],[Data do Caixa Previsto]]="",0,MONTH(TbRegistroEntradas[[#This Row],[Data do Caixa Previsto]]))</f>
        <v>6</v>
      </c>
      <c r="N227">
        <f>IF(TbRegistroEntradas[[#This Row],[Data do Caixa Previsto]]="",0,YEAR(TbRegistroEntradas[[#This Row],[Data do Caixa Previsto]]))</f>
        <v>2026</v>
      </c>
      <c r="O227" t="str">
        <f ca="1">IF(AND(TbRegistroEntradas[[#This Row],[Data do Caixa Previsto]]&lt;TODAY(),TbRegistroEntradas[[#This Row],[Data do Caixa Realizado]]=""),"Vencida","Não Vencida")</f>
        <v>Não Vencida</v>
      </c>
      <c r="P227" t="str">
        <f>IF(TbRegistroEntradas[[#This Row],[Data da Competência]]=TbRegistroEntradas[[#This Row],[Data do Caixa Previsto]],"Vista","Prazo")</f>
        <v>Prazo</v>
      </c>
      <c r="Q2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</v>
      </c>
    </row>
    <row r="228" spans="2:17" x14ac:dyDescent="0.25">
      <c r="B228" s="30"/>
      <c r="C228" s="31">
        <v>46186</v>
      </c>
      <c r="D228" s="31">
        <v>46225</v>
      </c>
      <c r="E228" s="7" t="s">
        <v>21</v>
      </c>
      <c r="F228" s="7" t="s">
        <v>28</v>
      </c>
      <c r="G228" s="7" t="s">
        <v>278</v>
      </c>
      <c r="H228" s="32">
        <v>508</v>
      </c>
      <c r="I228" s="7">
        <f>IF(TbRegistroEntradas[[#This Row],[Data do Caixa Realizado]]="",0,MONTH(TbRegistroEntradas[[#This Row],[Data do Caixa Previsto]]))</f>
        <v>0</v>
      </c>
      <c r="J228" s="7">
        <f>IF(TbRegistroEntradas[[#This Row],[Data do Caixa Realizado]]="",0,YEAR(TbRegistroEntradas[[#This Row],[Data do Caixa Realizado]]))</f>
        <v>0</v>
      </c>
      <c r="K228">
        <f>IF(TbRegistroEntradas[[#This Row],[Data da Competência]]="",0,MONTH(TbRegistroEntradas[[#This Row],[Data da Competência]]))</f>
        <v>6</v>
      </c>
      <c r="L228">
        <f>IF(TbRegistroEntradas[[#This Row],[Data da Competência]]="",0,YEAR(TbRegistroEntradas[[#This Row],[Data da Competência]]))</f>
        <v>2026</v>
      </c>
      <c r="M228">
        <f>IF(TbRegistroEntradas[[#This Row],[Data do Caixa Previsto]]="",0,MONTH(TbRegistroEntradas[[#This Row],[Data do Caixa Previsto]]))</f>
        <v>7</v>
      </c>
      <c r="N228">
        <f>IF(TbRegistroEntradas[[#This Row],[Data do Caixa Previsto]]="",0,YEAR(TbRegistroEntradas[[#This Row],[Data do Caixa Previsto]]))</f>
        <v>2026</v>
      </c>
      <c r="O228" t="str">
        <f ca="1">IF(AND(TbRegistroEntradas[[#This Row],[Data do Caixa Previsto]]&lt;TODAY(),TbRegistroEntradas[[#This Row],[Data do Caixa Realizado]]=""),"Vencida","Não Vencida")</f>
        <v>Não Vencida</v>
      </c>
      <c r="P228" t="str">
        <f>IF(TbRegistroEntradas[[#This Row],[Data da Competência]]=TbRegistroEntradas[[#This Row],[Data do Caixa Previsto]],"Vista","Prazo")</f>
        <v>Prazo</v>
      </c>
      <c r="Q2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9" spans="2:17" x14ac:dyDescent="0.25">
      <c r="B229" s="30">
        <v>46220</v>
      </c>
      <c r="C229" s="31">
        <v>46188</v>
      </c>
      <c r="D229" s="31">
        <v>46220</v>
      </c>
      <c r="E229" s="7" t="s">
        <v>21</v>
      </c>
      <c r="F229" s="7" t="s">
        <v>30</v>
      </c>
      <c r="G229" s="7" t="s">
        <v>279</v>
      </c>
      <c r="H229" s="32">
        <v>1482</v>
      </c>
      <c r="I229" s="7">
        <f>IF(TbRegistroEntradas[[#This Row],[Data do Caixa Realizado]]="",0,MONTH(TbRegistroEntradas[[#This Row],[Data do Caixa Previsto]]))</f>
        <v>7</v>
      </c>
      <c r="J229" s="7">
        <f>IF(TbRegistroEntradas[[#This Row],[Data do Caixa Realizado]]="",0,YEAR(TbRegistroEntradas[[#This Row],[Data do Caixa Realizado]]))</f>
        <v>2026</v>
      </c>
      <c r="K229">
        <f>IF(TbRegistroEntradas[[#This Row],[Data da Competência]]="",0,MONTH(TbRegistroEntradas[[#This Row],[Data da Competência]]))</f>
        <v>6</v>
      </c>
      <c r="L229">
        <f>IF(TbRegistroEntradas[[#This Row],[Data da Competência]]="",0,YEAR(TbRegistroEntradas[[#This Row],[Data da Competência]]))</f>
        <v>2026</v>
      </c>
      <c r="M229">
        <f>IF(TbRegistroEntradas[[#This Row],[Data do Caixa Previsto]]="",0,MONTH(TbRegistroEntradas[[#This Row],[Data do Caixa Previsto]]))</f>
        <v>7</v>
      </c>
      <c r="N229">
        <f>IF(TbRegistroEntradas[[#This Row],[Data do Caixa Previsto]]="",0,YEAR(TbRegistroEntradas[[#This Row],[Data do Caixa Previsto]]))</f>
        <v>2026</v>
      </c>
      <c r="O229" t="str">
        <f ca="1">IF(AND(TbRegistroEntradas[[#This Row],[Data do Caixa Previsto]]&lt;TODAY(),TbRegistroEntradas[[#This Row],[Data do Caixa Realizado]]=""),"Vencida","Não Vencida")</f>
        <v>Não Vencida</v>
      </c>
      <c r="P229" t="str">
        <f>IF(TbRegistroEntradas[[#This Row],[Data da Competência]]=TbRegistroEntradas[[#This Row],[Data do Caixa Previsto]],"Vista","Prazo")</f>
        <v>Prazo</v>
      </c>
      <c r="Q2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0" spans="2:17" x14ac:dyDescent="0.25">
      <c r="B230" s="30">
        <v>46204</v>
      </c>
      <c r="C230" s="31">
        <v>46189</v>
      </c>
      <c r="D230" s="31">
        <v>46204</v>
      </c>
      <c r="E230" s="7" t="s">
        <v>21</v>
      </c>
      <c r="F230" s="7" t="s">
        <v>32</v>
      </c>
      <c r="G230" s="7" t="s">
        <v>280</v>
      </c>
      <c r="H230" s="32">
        <v>555</v>
      </c>
      <c r="I230" s="7">
        <f>IF(TbRegistroEntradas[[#This Row],[Data do Caixa Realizado]]="",0,MONTH(TbRegistroEntradas[[#This Row],[Data do Caixa Previsto]]))</f>
        <v>7</v>
      </c>
      <c r="J230" s="7">
        <f>IF(TbRegistroEntradas[[#This Row],[Data do Caixa Realizado]]="",0,YEAR(TbRegistroEntradas[[#This Row],[Data do Caixa Realizado]]))</f>
        <v>2026</v>
      </c>
      <c r="K230">
        <f>IF(TbRegistroEntradas[[#This Row],[Data da Competência]]="",0,MONTH(TbRegistroEntradas[[#This Row],[Data da Competência]]))</f>
        <v>6</v>
      </c>
      <c r="L230">
        <f>IF(TbRegistroEntradas[[#This Row],[Data da Competência]]="",0,YEAR(TbRegistroEntradas[[#This Row],[Data da Competência]]))</f>
        <v>2026</v>
      </c>
      <c r="M230">
        <f>IF(TbRegistroEntradas[[#This Row],[Data do Caixa Previsto]]="",0,MONTH(TbRegistroEntradas[[#This Row],[Data do Caixa Previsto]]))</f>
        <v>7</v>
      </c>
      <c r="N230">
        <f>IF(TbRegistroEntradas[[#This Row],[Data do Caixa Previsto]]="",0,YEAR(TbRegistroEntradas[[#This Row],[Data do Caixa Previsto]]))</f>
        <v>2026</v>
      </c>
      <c r="O230" t="str">
        <f ca="1">IF(AND(TbRegistroEntradas[[#This Row],[Data do Caixa Previsto]]&lt;TODAY(),TbRegistroEntradas[[#This Row],[Data do Caixa Realizado]]=""),"Vencida","Não Vencida")</f>
        <v>Não Vencida</v>
      </c>
      <c r="P230" t="str">
        <f>IF(TbRegistroEntradas[[#This Row],[Data da Competência]]=TbRegistroEntradas[[#This Row],[Data do Caixa Previsto]],"Vista","Prazo")</f>
        <v>Prazo</v>
      </c>
      <c r="Q2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1" spans="2:17" x14ac:dyDescent="0.25">
      <c r="B231" s="30">
        <v>46298</v>
      </c>
      <c r="C231" s="31">
        <v>46193</v>
      </c>
      <c r="D231" s="31">
        <v>46244</v>
      </c>
      <c r="E231" s="7" t="s">
        <v>21</v>
      </c>
      <c r="F231" s="7" t="s">
        <v>28</v>
      </c>
      <c r="G231" s="7" t="s">
        <v>281</v>
      </c>
      <c r="H231" s="32">
        <v>1906</v>
      </c>
      <c r="I231" s="7">
        <f>IF(TbRegistroEntradas[[#This Row],[Data do Caixa Realizado]]="",0,MONTH(TbRegistroEntradas[[#This Row],[Data do Caixa Previsto]]))</f>
        <v>8</v>
      </c>
      <c r="J231" s="7">
        <f>IF(TbRegistroEntradas[[#This Row],[Data do Caixa Realizado]]="",0,YEAR(TbRegistroEntradas[[#This Row],[Data do Caixa Realizado]]))</f>
        <v>2026</v>
      </c>
      <c r="K231">
        <f>IF(TbRegistroEntradas[[#This Row],[Data da Competência]]="",0,MONTH(TbRegistroEntradas[[#This Row],[Data da Competência]]))</f>
        <v>6</v>
      </c>
      <c r="L231">
        <f>IF(TbRegistroEntradas[[#This Row],[Data da Competência]]="",0,YEAR(TbRegistroEntradas[[#This Row],[Data da Competência]]))</f>
        <v>2026</v>
      </c>
      <c r="M231">
        <f>IF(TbRegistroEntradas[[#This Row],[Data do Caixa Previsto]]="",0,MONTH(TbRegistroEntradas[[#This Row],[Data do Caixa Previsto]]))</f>
        <v>8</v>
      </c>
      <c r="N231">
        <f>IF(TbRegistroEntradas[[#This Row],[Data do Caixa Previsto]]="",0,YEAR(TbRegistroEntradas[[#This Row],[Data do Caixa Previsto]]))</f>
        <v>2026</v>
      </c>
      <c r="O231" t="str">
        <f ca="1">IF(AND(TbRegistroEntradas[[#This Row],[Data do Caixa Previsto]]&lt;TODAY(),TbRegistroEntradas[[#This Row],[Data do Caixa Realizado]]=""),"Vencida","Não Vencida")</f>
        <v>Não Vencida</v>
      </c>
      <c r="P231" t="str">
        <f>IF(TbRegistroEntradas[[#This Row],[Data da Competência]]=TbRegistroEntradas[[#This Row],[Data do Caixa Previsto]],"Vista","Prazo")</f>
        <v>Prazo</v>
      </c>
      <c r="Q2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54</v>
      </c>
    </row>
    <row r="232" spans="2:17" x14ac:dyDescent="0.25">
      <c r="B232" s="30">
        <v>46202</v>
      </c>
      <c r="C232" s="31">
        <v>46198</v>
      </c>
      <c r="D232" s="31">
        <v>46202</v>
      </c>
      <c r="E232" s="7" t="s">
        <v>21</v>
      </c>
      <c r="F232" s="7" t="s">
        <v>28</v>
      </c>
      <c r="G232" s="7" t="s">
        <v>282</v>
      </c>
      <c r="H232" s="32">
        <v>450</v>
      </c>
      <c r="I232" s="7">
        <f>IF(TbRegistroEntradas[[#This Row],[Data do Caixa Realizado]]="",0,MONTH(TbRegistroEntradas[[#This Row],[Data do Caixa Previsto]]))</f>
        <v>6</v>
      </c>
      <c r="J232" s="7">
        <f>IF(TbRegistroEntradas[[#This Row],[Data do Caixa Realizado]]="",0,YEAR(TbRegistroEntradas[[#This Row],[Data do Caixa Realizado]]))</f>
        <v>2026</v>
      </c>
      <c r="K232">
        <f>IF(TbRegistroEntradas[[#This Row],[Data da Competência]]="",0,MONTH(TbRegistroEntradas[[#This Row],[Data da Competência]]))</f>
        <v>6</v>
      </c>
      <c r="L232">
        <f>IF(TbRegistroEntradas[[#This Row],[Data da Competência]]="",0,YEAR(TbRegistroEntradas[[#This Row],[Data da Competência]]))</f>
        <v>2026</v>
      </c>
      <c r="M232">
        <f>IF(TbRegistroEntradas[[#This Row],[Data do Caixa Previsto]]="",0,MONTH(TbRegistroEntradas[[#This Row],[Data do Caixa Previsto]]))</f>
        <v>6</v>
      </c>
      <c r="N232">
        <f>IF(TbRegistroEntradas[[#This Row],[Data do Caixa Previsto]]="",0,YEAR(TbRegistroEntradas[[#This Row],[Data do Caixa Previsto]]))</f>
        <v>2026</v>
      </c>
      <c r="O232" t="str">
        <f ca="1">IF(AND(TbRegistroEntradas[[#This Row],[Data do Caixa Previsto]]&lt;TODAY(),TbRegistroEntradas[[#This Row],[Data do Caixa Realizado]]=""),"Vencida","Não Vencida")</f>
        <v>Não Vencida</v>
      </c>
      <c r="P232" t="str">
        <f>IF(TbRegistroEntradas[[#This Row],[Data da Competência]]=TbRegistroEntradas[[#This Row],[Data do Caixa Previsto]],"Vista","Prazo")</f>
        <v>Prazo</v>
      </c>
      <c r="Q2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3" spans="2:17" x14ac:dyDescent="0.25">
      <c r="B233" s="30"/>
      <c r="C233" s="31">
        <v>46201</v>
      </c>
      <c r="D233" s="31">
        <v>46219</v>
      </c>
      <c r="E233" s="7" t="s">
        <v>21</v>
      </c>
      <c r="F233" s="7" t="s">
        <v>31</v>
      </c>
      <c r="G233" s="7" t="s">
        <v>283</v>
      </c>
      <c r="H233" s="32">
        <v>1479</v>
      </c>
      <c r="I233" s="7">
        <f>IF(TbRegistroEntradas[[#This Row],[Data do Caixa Realizado]]="",0,MONTH(TbRegistroEntradas[[#This Row],[Data do Caixa Previsto]]))</f>
        <v>0</v>
      </c>
      <c r="J233" s="7">
        <f>IF(TbRegistroEntradas[[#This Row],[Data do Caixa Realizado]]="",0,YEAR(TbRegistroEntradas[[#This Row],[Data do Caixa Realizado]]))</f>
        <v>0</v>
      </c>
      <c r="K233">
        <f>IF(TbRegistroEntradas[[#This Row],[Data da Competência]]="",0,MONTH(TbRegistroEntradas[[#This Row],[Data da Competência]]))</f>
        <v>6</v>
      </c>
      <c r="L233">
        <f>IF(TbRegistroEntradas[[#This Row],[Data da Competência]]="",0,YEAR(TbRegistroEntradas[[#This Row],[Data da Competência]]))</f>
        <v>2026</v>
      </c>
      <c r="M233">
        <f>IF(TbRegistroEntradas[[#This Row],[Data do Caixa Previsto]]="",0,MONTH(TbRegistroEntradas[[#This Row],[Data do Caixa Previsto]]))</f>
        <v>7</v>
      </c>
      <c r="N233">
        <f>IF(TbRegistroEntradas[[#This Row],[Data do Caixa Previsto]]="",0,YEAR(TbRegistroEntradas[[#This Row],[Data do Caixa Previsto]]))</f>
        <v>2026</v>
      </c>
      <c r="O233" t="str">
        <f ca="1">IF(AND(TbRegistroEntradas[[#This Row],[Data do Caixa Previsto]]&lt;TODAY(),TbRegistroEntradas[[#This Row],[Data do Caixa Realizado]]=""),"Vencida","Não Vencida")</f>
        <v>Não Vencida</v>
      </c>
      <c r="P233" t="str">
        <f>IF(TbRegistroEntradas[[#This Row],[Data da Competência]]=TbRegistroEntradas[[#This Row],[Data do Caixa Previsto]],"Vista","Prazo")</f>
        <v>Prazo</v>
      </c>
      <c r="Q2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4" spans="2:17" x14ac:dyDescent="0.25">
      <c r="B234" s="30">
        <v>46284</v>
      </c>
      <c r="C234" s="31">
        <v>46202</v>
      </c>
      <c r="D234" s="31">
        <v>46204</v>
      </c>
      <c r="E234" s="7" t="s">
        <v>21</v>
      </c>
      <c r="F234" s="7" t="s">
        <v>31</v>
      </c>
      <c r="G234" s="7" t="s">
        <v>284</v>
      </c>
      <c r="H234" s="32">
        <v>3446</v>
      </c>
      <c r="I234" s="17">
        <f>IF(TbRegistroEntradas[[#This Row],[Data do Caixa Realizado]]="",0,MONTH(TbRegistroEntradas[[#This Row],[Data do Caixa Previsto]]))</f>
        <v>7</v>
      </c>
      <c r="J234" s="17">
        <f>IF(TbRegistroEntradas[[#This Row],[Data do Caixa Realizado]]="",0,YEAR(TbRegistroEntradas[[#This Row],[Data do Caixa Realizado]]))</f>
        <v>2026</v>
      </c>
      <c r="K234">
        <f>IF(TbRegistroEntradas[[#This Row],[Data da Competência]]="",0,MONTH(TbRegistroEntradas[[#This Row],[Data da Competência]]))</f>
        <v>6</v>
      </c>
      <c r="L234">
        <f>IF(TbRegistroEntradas[[#This Row],[Data da Competência]]="",0,YEAR(TbRegistroEntradas[[#This Row],[Data da Competência]]))</f>
        <v>2026</v>
      </c>
      <c r="M234">
        <f>IF(TbRegistroEntradas[[#This Row],[Data do Caixa Previsto]]="",0,MONTH(TbRegistroEntradas[[#This Row],[Data do Caixa Previsto]]))</f>
        <v>7</v>
      </c>
      <c r="N234">
        <f>IF(TbRegistroEntradas[[#This Row],[Data do Caixa Previsto]]="",0,YEAR(TbRegistroEntradas[[#This Row],[Data do Caixa Previsto]]))</f>
        <v>2026</v>
      </c>
      <c r="O234" t="str">
        <f ca="1">IF(AND(TbRegistroEntradas[[#This Row],[Data do Caixa Previsto]]&lt;TODAY(),TbRegistroEntradas[[#This Row],[Data do Caixa Realizado]]=""),"Vencida","Não Vencida")</f>
        <v>Não Vencida</v>
      </c>
      <c r="P234" t="str">
        <f>IF(TbRegistroEntradas[[#This Row],[Data da Competência]]=TbRegistroEntradas[[#This Row],[Data do Caixa Previsto]],"Vista","Prazo")</f>
        <v>Prazo</v>
      </c>
      <c r="Q2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</sheetData>
  <dataValidations count="2">
    <dataValidation type="list" allowBlank="1" showInputMessage="1" showErrorMessage="1" sqref="E4:E234" xr:uid="{FB13BE76-F7AC-4B52-B789-6F7C96908D50}">
      <formula1>PCEntradasN1_Nível_1</formula1>
    </dataValidation>
    <dataValidation type="list" allowBlank="1" showInputMessage="1" showErrorMessage="1" sqref="F4:F234" xr:uid="{7282F9F9-BD9D-4B5E-93E8-C915C8A3ACB5}">
      <formula1>OFFSET(PCEntradasN2_Nível_2,MATCH(E4,PCEntradasN2_Nível_1,0)-1,0,COUNTIF(PCEntradasN2_Nível_1,E4))</formula1>
    </dataValidation>
  </dataValidations>
  <pageMargins left="0.511811024" right="0.511811024" top="0.78740157499999996" bottom="0.78740157499999996" header="0.31496062000000002" footer="0.31496062000000002"/>
  <pageSetup paperSize="9" scale="12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EDB3-290B-439F-8BEE-41B530BA905C}">
  <dimension ref="B1:XFD232"/>
  <sheetViews>
    <sheetView showGridLines="0" showRowColHeaders="0" zoomScale="120" zoomScaleNormal="120" workbookViewId="0">
      <pane ySplit="3" topLeftCell="A4" activePane="bottomLeft" state="frozen"/>
      <selection pane="bottomLeft"/>
    </sheetView>
  </sheetViews>
  <sheetFormatPr defaultColWidth="0" defaultRowHeight="15" x14ac:dyDescent="0.25"/>
  <cols>
    <col min="1" max="1" width="2.7109375" customWidth="1"/>
    <col min="2" max="2" width="17.7109375" customWidth="1"/>
    <col min="3" max="3" width="19.140625" customWidth="1"/>
    <col min="4" max="4" width="19.5703125" customWidth="1"/>
    <col min="5" max="5" width="40.85546875" customWidth="1"/>
    <col min="6" max="6" width="47.5703125" customWidth="1"/>
    <col min="7" max="7" width="15.42578125" customWidth="1"/>
    <col min="8" max="8" width="19.7109375" customWidth="1"/>
    <col min="9" max="10" width="17.7109375" hidden="1" customWidth="1"/>
    <col min="11" max="11" width="18.28515625" hidden="1" customWidth="1"/>
    <col min="12" max="12" width="18.5703125" hidden="1" customWidth="1"/>
    <col min="13" max="13" width="17.7109375" hidden="1" customWidth="1"/>
    <col min="14" max="14" width="17.85546875" hidden="1" customWidth="1"/>
    <col min="15" max="15" width="15.28515625" hidden="1" customWidth="1"/>
    <col min="16" max="16" width="3" customWidth="1"/>
    <col min="17" max="16383" width="9.140625" hidden="1"/>
    <col min="16384" max="16384" width="10.42578125" hidden="1"/>
  </cols>
  <sheetData>
    <row r="1" spans="2:15" ht="39.950000000000003" customHeight="1" x14ac:dyDescent="0.25">
      <c r="B1" s="2" t="s">
        <v>0</v>
      </c>
      <c r="C1" s="1"/>
      <c r="D1" s="1"/>
      <c r="E1" s="1"/>
      <c r="F1" s="1"/>
      <c r="G1" s="1"/>
      <c r="H1" s="3" t="s">
        <v>14</v>
      </c>
    </row>
    <row r="2" spans="2:15" ht="39.75" customHeight="1" x14ac:dyDescent="0.25">
      <c r="B2" s="4"/>
      <c r="C2" s="4"/>
      <c r="D2" s="4"/>
      <c r="E2" s="4"/>
      <c r="F2" s="4"/>
      <c r="G2" s="4"/>
      <c r="H2" s="4"/>
    </row>
    <row r="3" spans="2:15" ht="45" customHeight="1" x14ac:dyDescent="0.25">
      <c r="B3" s="39" t="s">
        <v>48</v>
      </c>
      <c r="C3" s="37" t="s">
        <v>49</v>
      </c>
      <c r="D3" s="37" t="s">
        <v>50</v>
      </c>
      <c r="E3" s="38" t="s">
        <v>51</v>
      </c>
      <c r="F3" s="38" t="s">
        <v>52</v>
      </c>
      <c r="G3" s="38" t="s">
        <v>53</v>
      </c>
      <c r="H3" s="40" t="s">
        <v>54</v>
      </c>
      <c r="I3" s="38" t="s">
        <v>531</v>
      </c>
      <c r="J3" s="38" t="s">
        <v>532</v>
      </c>
      <c r="K3" s="38" t="s">
        <v>533</v>
      </c>
      <c r="L3" s="38" t="s">
        <v>534</v>
      </c>
      <c r="M3" s="38" t="s">
        <v>542</v>
      </c>
      <c r="N3" s="38" t="s">
        <v>541</v>
      </c>
      <c r="O3" s="38" t="s">
        <v>588</v>
      </c>
    </row>
    <row r="4" spans="2:15" ht="20.100000000000001" customHeight="1" x14ac:dyDescent="0.25">
      <c r="B4" s="30">
        <v>45572</v>
      </c>
      <c r="C4" s="31">
        <v>45514</v>
      </c>
      <c r="D4" s="31">
        <v>45572</v>
      </c>
      <c r="E4" s="7" t="s">
        <v>34</v>
      </c>
      <c r="F4" s="7" t="s">
        <v>32</v>
      </c>
      <c r="G4" s="7" t="s">
        <v>285</v>
      </c>
      <c r="H4" s="32">
        <v>4021</v>
      </c>
      <c r="I4">
        <f>IF(TbRegistroSaídas[[#This Row],[Data do Caixa Realizado]]="",0,MONTH(TbRegistroSaídas[[#This Row],[Data do Caixa Realizado]]))</f>
        <v>10</v>
      </c>
      <c r="J4">
        <f>IF(TbRegistroSaídas[[#This Row],[Data do Caixa Realizado]]="",0,YEAR(TbRegistroSaídas[[#This Row],[Data do Caixa Realizado]]))</f>
        <v>2024</v>
      </c>
      <c r="K4">
        <f>IF(TbRegistroSaídas[[#This Row],[Data da Competência]]="",0,MONTH(TbRegistroSaídas[[#This Row],[Data da Competência]]))</f>
        <v>8</v>
      </c>
      <c r="L4">
        <f>IF(TbRegistroSaídas[[#This Row],[Data da Competência]]="",0,YEAR(TbRegistroSaídas[[#This Row],[Data da Competência]]))</f>
        <v>2024</v>
      </c>
      <c r="M4">
        <f>IF(TbRegistroSaídas[[#This Row],[Data do Caixa Previsto]]="",0,MONTH(TbRegistroSaídas[[#This Row],[Data do Caixa Previsto]]))</f>
        <v>10</v>
      </c>
      <c r="N4">
        <f>IF(TbRegistroSaídas[[#This Row],[Data do Caixa Previsto]]="",0,YEAR(TbRegistroSaídas[[#This Row],[Data do Caixa Previsto]]))</f>
        <v>2024</v>
      </c>
      <c r="O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" spans="2:15" ht="20.100000000000001" customHeight="1" x14ac:dyDescent="0.25">
      <c r="B5" s="30">
        <v>45552</v>
      </c>
      <c r="C5" s="31">
        <v>45517</v>
      </c>
      <c r="D5" s="31">
        <v>45552</v>
      </c>
      <c r="E5" s="7" t="s">
        <v>34</v>
      </c>
      <c r="F5" s="7" t="s">
        <v>41</v>
      </c>
      <c r="G5" s="7" t="s">
        <v>286</v>
      </c>
      <c r="H5" s="32">
        <v>651</v>
      </c>
      <c r="I5">
        <f>IF(TbRegistroSaídas[[#This Row],[Data do Caixa Realizado]]="",0,MONTH(TbRegistroSaídas[[#This Row],[Data do Caixa Realizado]]))</f>
        <v>9</v>
      </c>
      <c r="J5">
        <f>IF(TbRegistroSaídas[[#This Row],[Data do Caixa Realizado]]="",0,YEAR(TbRegistroSaídas[[#This Row],[Data do Caixa Realizado]]))</f>
        <v>2024</v>
      </c>
      <c r="K5">
        <f>IF(TbRegistroSaídas[[#This Row],[Data da Competência]]="",0,MONTH(TbRegistroSaídas[[#This Row],[Data da Competência]]))</f>
        <v>8</v>
      </c>
      <c r="L5">
        <f>IF(TbRegistroSaídas[[#This Row],[Data da Competência]]="",0,YEAR(TbRegistroSaídas[[#This Row],[Data da Competência]]))</f>
        <v>2024</v>
      </c>
      <c r="M5">
        <f>IF(TbRegistroSaídas[[#This Row],[Data do Caixa Previsto]]="",0,MONTH(TbRegistroSaídas[[#This Row],[Data do Caixa Previsto]]))</f>
        <v>9</v>
      </c>
      <c r="N5">
        <f>IF(TbRegistroSaídas[[#This Row],[Data do Caixa Previsto]]="",0,YEAR(TbRegistroSaídas[[#This Row],[Data do Caixa Previsto]]))</f>
        <v>2024</v>
      </c>
      <c r="O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" spans="2:15" ht="20.100000000000001" customHeight="1" x14ac:dyDescent="0.25">
      <c r="B6" s="30">
        <v>45540</v>
      </c>
      <c r="C6" s="31">
        <v>45522</v>
      </c>
      <c r="D6" s="31">
        <v>45540</v>
      </c>
      <c r="E6" s="7" t="s">
        <v>34</v>
      </c>
      <c r="F6" s="7" t="s">
        <v>32</v>
      </c>
      <c r="G6" s="7" t="s">
        <v>287</v>
      </c>
      <c r="H6" s="32">
        <v>131</v>
      </c>
      <c r="I6">
        <f>IF(TbRegistroSaídas[[#This Row],[Data do Caixa Realizado]]="",0,MONTH(TbRegistroSaídas[[#This Row],[Data do Caixa Realizado]]))</f>
        <v>9</v>
      </c>
      <c r="J6">
        <f>IF(TbRegistroSaídas[[#This Row],[Data do Caixa Realizado]]="",0,YEAR(TbRegistroSaídas[[#This Row],[Data do Caixa Realizado]]))</f>
        <v>2024</v>
      </c>
      <c r="K6">
        <f>IF(TbRegistroSaídas[[#This Row],[Data da Competência]]="",0,MONTH(TbRegistroSaídas[[#This Row],[Data da Competência]]))</f>
        <v>8</v>
      </c>
      <c r="L6">
        <f>IF(TbRegistroSaídas[[#This Row],[Data da Competência]]="",0,YEAR(TbRegistroSaídas[[#This Row],[Data da Competência]]))</f>
        <v>2024</v>
      </c>
      <c r="M6">
        <f>IF(TbRegistroSaídas[[#This Row],[Data do Caixa Previsto]]="",0,MONTH(TbRegistroSaídas[[#This Row],[Data do Caixa Previsto]]))</f>
        <v>9</v>
      </c>
      <c r="N6">
        <f>IF(TbRegistroSaídas[[#This Row],[Data do Caixa Previsto]]="",0,YEAR(TbRegistroSaídas[[#This Row],[Data do Caixa Previsto]]))</f>
        <v>2024</v>
      </c>
      <c r="O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" spans="2:15" ht="20.100000000000001" customHeight="1" x14ac:dyDescent="0.25">
      <c r="B7" s="30">
        <v>45561</v>
      </c>
      <c r="C7" s="31">
        <v>45527</v>
      </c>
      <c r="D7" s="31">
        <v>45561</v>
      </c>
      <c r="E7" s="7" t="s">
        <v>34</v>
      </c>
      <c r="F7" s="7" t="s">
        <v>32</v>
      </c>
      <c r="G7" s="7" t="s">
        <v>288</v>
      </c>
      <c r="H7" s="32">
        <v>803</v>
      </c>
      <c r="I7">
        <f>IF(TbRegistroSaídas[[#This Row],[Data do Caixa Realizado]]="",0,MONTH(TbRegistroSaídas[[#This Row],[Data do Caixa Realizado]]))</f>
        <v>9</v>
      </c>
      <c r="J7">
        <f>IF(TbRegistroSaídas[[#This Row],[Data do Caixa Realizado]]="",0,YEAR(TbRegistroSaídas[[#This Row],[Data do Caixa Realizado]]))</f>
        <v>2024</v>
      </c>
      <c r="K7">
        <f>IF(TbRegistroSaídas[[#This Row],[Data da Competência]]="",0,MONTH(TbRegistroSaídas[[#This Row],[Data da Competência]]))</f>
        <v>8</v>
      </c>
      <c r="L7">
        <f>IF(TbRegistroSaídas[[#This Row],[Data da Competência]]="",0,YEAR(TbRegistroSaídas[[#This Row],[Data da Competência]]))</f>
        <v>2024</v>
      </c>
      <c r="M7">
        <f>IF(TbRegistroSaídas[[#This Row],[Data do Caixa Previsto]]="",0,MONTH(TbRegistroSaídas[[#This Row],[Data do Caixa Previsto]]))</f>
        <v>9</v>
      </c>
      <c r="N7">
        <f>IF(TbRegistroSaídas[[#This Row],[Data do Caixa Previsto]]="",0,YEAR(TbRegistroSaídas[[#This Row],[Data do Caixa Previsto]]))</f>
        <v>2024</v>
      </c>
      <c r="O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" spans="2:15" ht="20.100000000000001" customHeight="1" x14ac:dyDescent="0.25">
      <c r="B8" s="30">
        <v>45559</v>
      </c>
      <c r="C8" s="31">
        <v>45528</v>
      </c>
      <c r="D8" s="31">
        <v>45559</v>
      </c>
      <c r="E8" s="7" t="s">
        <v>34</v>
      </c>
      <c r="F8" s="7" t="s">
        <v>41</v>
      </c>
      <c r="G8" s="7" t="s">
        <v>289</v>
      </c>
      <c r="H8" s="32">
        <v>4460</v>
      </c>
      <c r="I8">
        <f>IF(TbRegistroSaídas[[#This Row],[Data do Caixa Realizado]]="",0,MONTH(TbRegistroSaídas[[#This Row],[Data do Caixa Realizado]]))</f>
        <v>9</v>
      </c>
      <c r="J8">
        <f>IF(TbRegistroSaídas[[#This Row],[Data do Caixa Realizado]]="",0,YEAR(TbRegistroSaídas[[#This Row],[Data do Caixa Realizado]]))</f>
        <v>2024</v>
      </c>
      <c r="K8">
        <f>IF(TbRegistroSaídas[[#This Row],[Data da Competência]]="",0,MONTH(TbRegistroSaídas[[#This Row],[Data da Competência]]))</f>
        <v>8</v>
      </c>
      <c r="L8">
        <f>IF(TbRegistroSaídas[[#This Row],[Data da Competência]]="",0,YEAR(TbRegistroSaídas[[#This Row],[Data da Competência]]))</f>
        <v>2024</v>
      </c>
      <c r="M8">
        <f>IF(TbRegistroSaídas[[#This Row],[Data do Caixa Previsto]]="",0,MONTH(TbRegistroSaídas[[#This Row],[Data do Caixa Previsto]]))</f>
        <v>9</v>
      </c>
      <c r="N8">
        <f>IF(TbRegistroSaídas[[#This Row],[Data do Caixa Previsto]]="",0,YEAR(TbRegistroSaídas[[#This Row],[Data do Caixa Previsto]]))</f>
        <v>2024</v>
      </c>
      <c r="O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" spans="2:15" ht="20.100000000000001" customHeight="1" x14ac:dyDescent="0.25">
      <c r="B9" s="30">
        <v>45537</v>
      </c>
      <c r="C9" s="31">
        <v>45529</v>
      </c>
      <c r="D9" s="31">
        <v>45537</v>
      </c>
      <c r="E9" s="7" t="s">
        <v>34</v>
      </c>
      <c r="F9" s="7" t="s">
        <v>29</v>
      </c>
      <c r="G9" s="7" t="s">
        <v>290</v>
      </c>
      <c r="H9" s="32">
        <v>299</v>
      </c>
      <c r="I9">
        <f>IF(TbRegistroSaídas[[#This Row],[Data do Caixa Realizado]]="",0,MONTH(TbRegistroSaídas[[#This Row],[Data do Caixa Realizado]]))</f>
        <v>9</v>
      </c>
      <c r="J9">
        <f>IF(TbRegistroSaídas[[#This Row],[Data do Caixa Realizado]]="",0,YEAR(TbRegistroSaídas[[#This Row],[Data do Caixa Realizado]]))</f>
        <v>2024</v>
      </c>
      <c r="K9">
        <f>IF(TbRegistroSaídas[[#This Row],[Data da Competência]]="",0,MONTH(TbRegistroSaídas[[#This Row],[Data da Competência]]))</f>
        <v>8</v>
      </c>
      <c r="L9">
        <f>IF(TbRegistroSaídas[[#This Row],[Data da Competência]]="",0,YEAR(TbRegistroSaídas[[#This Row],[Data da Competência]]))</f>
        <v>2024</v>
      </c>
      <c r="M9">
        <f>IF(TbRegistroSaídas[[#This Row],[Data do Caixa Previsto]]="",0,MONTH(TbRegistroSaídas[[#This Row],[Data do Caixa Previsto]]))</f>
        <v>9</v>
      </c>
      <c r="N9">
        <f>IF(TbRegistroSaídas[[#This Row],[Data do Caixa Previsto]]="",0,YEAR(TbRegistroSaídas[[#This Row],[Data do Caixa Previsto]]))</f>
        <v>2024</v>
      </c>
      <c r="O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" spans="2:15" ht="20.100000000000001" customHeight="1" x14ac:dyDescent="0.25">
      <c r="B10" s="30">
        <v>45571</v>
      </c>
      <c r="C10" s="31">
        <v>45533</v>
      </c>
      <c r="D10" s="31">
        <v>45571</v>
      </c>
      <c r="E10" s="7" t="s">
        <v>34</v>
      </c>
      <c r="F10" s="7" t="s">
        <v>41</v>
      </c>
      <c r="G10" s="7" t="s">
        <v>291</v>
      </c>
      <c r="H10" s="32">
        <v>618</v>
      </c>
      <c r="I10">
        <f>IF(TbRegistroSaídas[[#This Row],[Data do Caixa Realizado]]="",0,MONTH(TbRegistroSaídas[[#This Row],[Data do Caixa Realizado]]))</f>
        <v>10</v>
      </c>
      <c r="J10">
        <f>IF(TbRegistroSaídas[[#This Row],[Data do Caixa Realizado]]="",0,YEAR(TbRegistroSaídas[[#This Row],[Data do Caixa Realizado]]))</f>
        <v>2024</v>
      </c>
      <c r="K10">
        <f>IF(TbRegistroSaídas[[#This Row],[Data da Competência]]="",0,MONTH(TbRegistroSaídas[[#This Row],[Data da Competência]]))</f>
        <v>8</v>
      </c>
      <c r="L10">
        <f>IF(TbRegistroSaídas[[#This Row],[Data da Competência]]="",0,YEAR(TbRegistroSaídas[[#This Row],[Data da Competência]]))</f>
        <v>2024</v>
      </c>
      <c r="M10">
        <f>IF(TbRegistroSaídas[[#This Row],[Data do Caixa Previsto]]="",0,MONTH(TbRegistroSaídas[[#This Row],[Data do Caixa Previsto]]))</f>
        <v>10</v>
      </c>
      <c r="N10">
        <f>IF(TbRegistroSaídas[[#This Row],[Data do Caixa Previsto]]="",0,YEAR(TbRegistroSaídas[[#This Row],[Data do Caixa Previsto]]))</f>
        <v>2024</v>
      </c>
      <c r="O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" spans="2:15" ht="20.100000000000001" customHeight="1" x14ac:dyDescent="0.25">
      <c r="B11" s="30">
        <v>45547</v>
      </c>
      <c r="C11" s="31">
        <v>45536</v>
      </c>
      <c r="D11" s="31">
        <v>45537</v>
      </c>
      <c r="E11" s="7" t="s">
        <v>34</v>
      </c>
      <c r="F11" s="7" t="s">
        <v>41</v>
      </c>
      <c r="G11" s="7" t="s">
        <v>111</v>
      </c>
      <c r="H11" s="32">
        <v>2505</v>
      </c>
      <c r="I11">
        <f>IF(TbRegistroSaídas[[#This Row],[Data do Caixa Realizado]]="",0,MONTH(TbRegistroSaídas[[#This Row],[Data do Caixa Realizado]]))</f>
        <v>9</v>
      </c>
      <c r="J11">
        <f>IF(TbRegistroSaídas[[#This Row],[Data do Caixa Realizado]]="",0,YEAR(TbRegistroSaídas[[#This Row],[Data do Caixa Realizado]]))</f>
        <v>2024</v>
      </c>
      <c r="K11">
        <f>IF(TbRegistroSaídas[[#This Row],[Data da Competência]]="",0,MONTH(TbRegistroSaídas[[#This Row],[Data da Competência]]))</f>
        <v>9</v>
      </c>
      <c r="L11">
        <f>IF(TbRegistroSaídas[[#This Row],[Data da Competência]]="",0,YEAR(TbRegistroSaídas[[#This Row],[Data da Competência]]))</f>
        <v>2024</v>
      </c>
      <c r="M11">
        <f>IF(TbRegistroSaídas[[#This Row],[Data do Caixa Previsto]]="",0,MONTH(TbRegistroSaídas[[#This Row],[Data do Caixa Previsto]]))</f>
        <v>9</v>
      </c>
      <c r="N11">
        <f>IF(TbRegistroSaídas[[#This Row],[Data do Caixa Previsto]]="",0,YEAR(TbRegistroSaídas[[#This Row],[Data do Caixa Previsto]]))</f>
        <v>2024</v>
      </c>
      <c r="O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2" spans="2:15" ht="20.100000000000001" customHeight="1" x14ac:dyDescent="0.25">
      <c r="B12" s="30">
        <v>45544</v>
      </c>
      <c r="C12" s="31">
        <v>45539</v>
      </c>
      <c r="D12" s="31">
        <v>45544</v>
      </c>
      <c r="E12" s="7" t="s">
        <v>34</v>
      </c>
      <c r="F12" s="7" t="s">
        <v>32</v>
      </c>
      <c r="G12" s="7" t="s">
        <v>292</v>
      </c>
      <c r="H12" s="32">
        <v>817</v>
      </c>
      <c r="I12">
        <f>IF(TbRegistroSaídas[[#This Row],[Data do Caixa Realizado]]="",0,MONTH(TbRegistroSaídas[[#This Row],[Data do Caixa Realizado]]))</f>
        <v>9</v>
      </c>
      <c r="J12">
        <f>IF(TbRegistroSaídas[[#This Row],[Data do Caixa Realizado]]="",0,YEAR(TbRegistroSaídas[[#This Row],[Data do Caixa Realizado]]))</f>
        <v>2024</v>
      </c>
      <c r="K12">
        <f>IF(TbRegistroSaídas[[#This Row],[Data da Competência]]="",0,MONTH(TbRegistroSaídas[[#This Row],[Data da Competência]]))</f>
        <v>9</v>
      </c>
      <c r="L12">
        <f>IF(TbRegistroSaídas[[#This Row],[Data da Competência]]="",0,YEAR(TbRegistroSaídas[[#This Row],[Data da Competência]]))</f>
        <v>2024</v>
      </c>
      <c r="M12">
        <f>IF(TbRegistroSaídas[[#This Row],[Data do Caixa Previsto]]="",0,MONTH(TbRegistroSaídas[[#This Row],[Data do Caixa Previsto]]))</f>
        <v>9</v>
      </c>
      <c r="N12">
        <f>IF(TbRegistroSaídas[[#This Row],[Data do Caixa Previsto]]="",0,YEAR(TbRegistroSaídas[[#This Row],[Data do Caixa Previsto]]))</f>
        <v>2024</v>
      </c>
      <c r="O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" spans="2:15" ht="20.100000000000001" customHeight="1" x14ac:dyDescent="0.25">
      <c r="B13" s="30"/>
      <c r="C13" s="31">
        <v>45541</v>
      </c>
      <c r="D13" s="31">
        <v>45541</v>
      </c>
      <c r="E13" s="7" t="s">
        <v>34</v>
      </c>
      <c r="F13" s="7" t="s">
        <v>29</v>
      </c>
      <c r="G13" s="7" t="s">
        <v>293</v>
      </c>
      <c r="H13" s="32">
        <v>1565</v>
      </c>
      <c r="I13">
        <f>IF(TbRegistroSaídas[[#This Row],[Data do Caixa Realizado]]="",0,MONTH(TbRegistroSaídas[[#This Row],[Data do Caixa Realizado]]))</f>
        <v>0</v>
      </c>
      <c r="J13">
        <f>IF(TbRegistroSaídas[[#This Row],[Data do Caixa Realizado]]="",0,YEAR(TbRegistroSaídas[[#This Row],[Data do Caixa Realizado]]))</f>
        <v>0</v>
      </c>
      <c r="K13">
        <f>IF(TbRegistroSaídas[[#This Row],[Data da Competência]]="",0,MONTH(TbRegistroSaídas[[#This Row],[Data da Competência]]))</f>
        <v>9</v>
      </c>
      <c r="L13">
        <f>IF(TbRegistroSaídas[[#This Row],[Data da Competência]]="",0,YEAR(TbRegistroSaídas[[#This Row],[Data da Competência]]))</f>
        <v>2024</v>
      </c>
      <c r="M13">
        <f>IF(TbRegistroSaídas[[#This Row],[Data do Caixa Previsto]]="",0,MONTH(TbRegistroSaídas[[#This Row],[Data do Caixa Previsto]]))</f>
        <v>9</v>
      </c>
      <c r="N13">
        <f>IF(TbRegistroSaídas[[#This Row],[Data do Caixa Previsto]]="",0,YEAR(TbRegistroSaídas[[#This Row],[Data do Caixa Previsto]]))</f>
        <v>2024</v>
      </c>
      <c r="O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668</v>
      </c>
    </row>
    <row r="14" spans="2:15" ht="20.100000000000001" customHeight="1" x14ac:dyDescent="0.25">
      <c r="B14" s="30"/>
      <c r="C14" s="31">
        <v>45547</v>
      </c>
      <c r="D14" s="31">
        <v>45577</v>
      </c>
      <c r="E14" s="7" t="s">
        <v>34</v>
      </c>
      <c r="F14" s="7" t="s">
        <v>30</v>
      </c>
      <c r="G14" s="7" t="s">
        <v>294</v>
      </c>
      <c r="H14" s="32">
        <v>1357</v>
      </c>
      <c r="I14">
        <f>IF(TbRegistroSaídas[[#This Row],[Data do Caixa Realizado]]="",0,MONTH(TbRegistroSaídas[[#This Row],[Data do Caixa Realizado]]))</f>
        <v>0</v>
      </c>
      <c r="J14">
        <f>IF(TbRegistroSaídas[[#This Row],[Data do Caixa Realizado]]="",0,YEAR(TbRegistroSaídas[[#This Row],[Data do Caixa Realizado]]))</f>
        <v>0</v>
      </c>
      <c r="K14">
        <f>IF(TbRegistroSaídas[[#This Row],[Data da Competência]]="",0,MONTH(TbRegistroSaídas[[#This Row],[Data da Competência]]))</f>
        <v>9</v>
      </c>
      <c r="L14">
        <f>IF(TbRegistroSaídas[[#This Row],[Data da Competência]]="",0,YEAR(TbRegistroSaídas[[#This Row],[Data da Competência]]))</f>
        <v>2024</v>
      </c>
      <c r="M14">
        <f>IF(TbRegistroSaídas[[#This Row],[Data do Caixa Previsto]]="",0,MONTH(TbRegistroSaídas[[#This Row],[Data do Caixa Previsto]]))</f>
        <v>10</v>
      </c>
      <c r="N14">
        <f>IF(TbRegistroSaídas[[#This Row],[Data do Caixa Previsto]]="",0,YEAR(TbRegistroSaídas[[#This Row],[Data do Caixa Previsto]]))</f>
        <v>2024</v>
      </c>
      <c r="O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632</v>
      </c>
    </row>
    <row r="15" spans="2:15" ht="20.100000000000001" customHeight="1" x14ac:dyDescent="0.25">
      <c r="B15" s="30">
        <v>45582</v>
      </c>
      <c r="C15" s="31">
        <v>45548</v>
      </c>
      <c r="D15" s="31">
        <v>45582</v>
      </c>
      <c r="E15" s="7" t="s">
        <v>34</v>
      </c>
      <c r="F15" s="7" t="s">
        <v>30</v>
      </c>
      <c r="G15" s="7" t="s">
        <v>295</v>
      </c>
      <c r="H15" s="32">
        <v>4739</v>
      </c>
      <c r="I15">
        <f>IF(TbRegistroSaídas[[#This Row],[Data do Caixa Realizado]]="",0,MONTH(TbRegistroSaídas[[#This Row],[Data do Caixa Realizado]]))</f>
        <v>10</v>
      </c>
      <c r="J15">
        <f>IF(TbRegistroSaídas[[#This Row],[Data do Caixa Realizado]]="",0,YEAR(TbRegistroSaídas[[#This Row],[Data do Caixa Realizado]]))</f>
        <v>2024</v>
      </c>
      <c r="K15">
        <f>IF(TbRegistroSaídas[[#This Row],[Data da Competência]]="",0,MONTH(TbRegistroSaídas[[#This Row],[Data da Competência]]))</f>
        <v>9</v>
      </c>
      <c r="L15">
        <f>IF(TbRegistroSaídas[[#This Row],[Data da Competência]]="",0,YEAR(TbRegistroSaídas[[#This Row],[Data da Competência]]))</f>
        <v>2024</v>
      </c>
      <c r="M15">
        <f>IF(TbRegistroSaídas[[#This Row],[Data do Caixa Previsto]]="",0,MONTH(TbRegistroSaídas[[#This Row],[Data do Caixa Previsto]]))</f>
        <v>10</v>
      </c>
      <c r="N15">
        <f>IF(TbRegistroSaídas[[#This Row],[Data do Caixa Previsto]]="",0,YEAR(TbRegistroSaídas[[#This Row],[Data do Caixa Previsto]]))</f>
        <v>2024</v>
      </c>
      <c r="O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" spans="2:15" ht="20.100000000000001" customHeight="1" x14ac:dyDescent="0.25">
      <c r="B16" s="30">
        <v>45565</v>
      </c>
      <c r="C16" s="31">
        <v>45549</v>
      </c>
      <c r="D16" s="31">
        <v>45565</v>
      </c>
      <c r="E16" s="7" t="s">
        <v>34</v>
      </c>
      <c r="F16" s="7" t="s">
        <v>32</v>
      </c>
      <c r="G16" s="7" t="s">
        <v>296</v>
      </c>
      <c r="H16" s="32">
        <v>4675</v>
      </c>
      <c r="I16">
        <f>IF(TbRegistroSaídas[[#This Row],[Data do Caixa Realizado]]="",0,MONTH(TbRegistroSaídas[[#This Row],[Data do Caixa Realizado]]))</f>
        <v>9</v>
      </c>
      <c r="J16">
        <f>IF(TbRegistroSaídas[[#This Row],[Data do Caixa Realizado]]="",0,YEAR(TbRegistroSaídas[[#This Row],[Data do Caixa Realizado]]))</f>
        <v>2024</v>
      </c>
      <c r="K16">
        <f>IF(TbRegistroSaídas[[#This Row],[Data da Competência]]="",0,MONTH(TbRegistroSaídas[[#This Row],[Data da Competência]]))</f>
        <v>9</v>
      </c>
      <c r="L16">
        <f>IF(TbRegistroSaídas[[#This Row],[Data da Competência]]="",0,YEAR(TbRegistroSaídas[[#This Row],[Data da Competência]]))</f>
        <v>2024</v>
      </c>
      <c r="M16">
        <f>IF(TbRegistroSaídas[[#This Row],[Data do Caixa Previsto]]="",0,MONTH(TbRegistroSaídas[[#This Row],[Data do Caixa Previsto]]))</f>
        <v>9</v>
      </c>
      <c r="N16">
        <f>IF(TbRegistroSaídas[[#This Row],[Data do Caixa Previsto]]="",0,YEAR(TbRegistroSaídas[[#This Row],[Data do Caixa Previsto]]))</f>
        <v>2024</v>
      </c>
      <c r="O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" spans="2:15" ht="20.100000000000001" customHeight="1" x14ac:dyDescent="0.25">
      <c r="B17" s="30">
        <v>45561</v>
      </c>
      <c r="C17" s="31">
        <v>45554</v>
      </c>
      <c r="D17" s="31">
        <v>45561</v>
      </c>
      <c r="E17" s="7" t="s">
        <v>34</v>
      </c>
      <c r="F17" s="7" t="s">
        <v>41</v>
      </c>
      <c r="G17" s="7" t="s">
        <v>297</v>
      </c>
      <c r="H17" s="32">
        <v>1797</v>
      </c>
      <c r="I17">
        <f>IF(TbRegistroSaídas[[#This Row],[Data do Caixa Realizado]]="",0,MONTH(TbRegistroSaídas[[#This Row],[Data do Caixa Realizado]]))</f>
        <v>9</v>
      </c>
      <c r="J17">
        <f>IF(TbRegistroSaídas[[#This Row],[Data do Caixa Realizado]]="",0,YEAR(TbRegistroSaídas[[#This Row],[Data do Caixa Realizado]]))</f>
        <v>2024</v>
      </c>
      <c r="K17">
        <f>IF(TbRegistroSaídas[[#This Row],[Data da Competência]]="",0,MONTH(TbRegistroSaídas[[#This Row],[Data da Competência]]))</f>
        <v>9</v>
      </c>
      <c r="L17">
        <f>IF(TbRegistroSaídas[[#This Row],[Data da Competência]]="",0,YEAR(TbRegistroSaídas[[#This Row],[Data da Competência]]))</f>
        <v>2024</v>
      </c>
      <c r="M17">
        <f>IF(TbRegistroSaídas[[#This Row],[Data do Caixa Previsto]]="",0,MONTH(TbRegistroSaídas[[#This Row],[Data do Caixa Previsto]]))</f>
        <v>9</v>
      </c>
      <c r="N17">
        <f>IF(TbRegistroSaídas[[#This Row],[Data do Caixa Previsto]]="",0,YEAR(TbRegistroSaídas[[#This Row],[Data do Caixa Previsto]]))</f>
        <v>2024</v>
      </c>
      <c r="O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" spans="2:15" x14ac:dyDescent="0.25">
      <c r="B18" s="30">
        <v>45600</v>
      </c>
      <c r="C18" s="31">
        <v>45559</v>
      </c>
      <c r="D18" s="31">
        <v>45600</v>
      </c>
      <c r="E18" s="7" t="s">
        <v>34</v>
      </c>
      <c r="F18" s="7" t="s">
        <v>30</v>
      </c>
      <c r="G18" s="7" t="s">
        <v>298</v>
      </c>
      <c r="H18" s="32">
        <v>888</v>
      </c>
      <c r="I18">
        <f>IF(TbRegistroSaídas[[#This Row],[Data do Caixa Realizado]]="",0,MONTH(TbRegistroSaídas[[#This Row],[Data do Caixa Realizado]]))</f>
        <v>11</v>
      </c>
      <c r="J18">
        <f>IF(TbRegistroSaídas[[#This Row],[Data do Caixa Realizado]]="",0,YEAR(TbRegistroSaídas[[#This Row],[Data do Caixa Realizado]]))</f>
        <v>2024</v>
      </c>
      <c r="K18">
        <f>IF(TbRegistroSaídas[[#This Row],[Data da Competência]]="",0,MONTH(TbRegistroSaídas[[#This Row],[Data da Competência]]))</f>
        <v>9</v>
      </c>
      <c r="L18">
        <f>IF(TbRegistroSaídas[[#This Row],[Data da Competência]]="",0,YEAR(TbRegistroSaídas[[#This Row],[Data da Competência]]))</f>
        <v>2024</v>
      </c>
      <c r="M18">
        <f>IF(TbRegistroSaídas[[#This Row],[Data do Caixa Previsto]]="",0,MONTH(TbRegistroSaídas[[#This Row],[Data do Caixa Previsto]]))</f>
        <v>11</v>
      </c>
      <c r="N18">
        <f>IF(TbRegistroSaídas[[#This Row],[Data do Caixa Previsto]]="",0,YEAR(TbRegistroSaídas[[#This Row],[Data do Caixa Previsto]]))</f>
        <v>2024</v>
      </c>
      <c r="O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" spans="2:15" x14ac:dyDescent="0.25">
      <c r="B19" s="30">
        <v>45572</v>
      </c>
      <c r="C19" s="31">
        <v>45560</v>
      </c>
      <c r="D19" s="31">
        <v>45572</v>
      </c>
      <c r="E19" s="7" t="s">
        <v>34</v>
      </c>
      <c r="F19" s="7" t="s">
        <v>41</v>
      </c>
      <c r="G19" s="7" t="s">
        <v>299</v>
      </c>
      <c r="H19" s="32">
        <v>2784</v>
      </c>
      <c r="I19">
        <f>IF(TbRegistroSaídas[[#This Row],[Data do Caixa Realizado]]="",0,MONTH(TbRegistroSaídas[[#This Row],[Data do Caixa Realizado]]))</f>
        <v>10</v>
      </c>
      <c r="J19">
        <f>IF(TbRegistroSaídas[[#This Row],[Data do Caixa Realizado]]="",0,YEAR(TbRegistroSaídas[[#This Row],[Data do Caixa Realizado]]))</f>
        <v>2024</v>
      </c>
      <c r="K19">
        <f>IF(TbRegistroSaídas[[#This Row],[Data da Competência]]="",0,MONTH(TbRegistroSaídas[[#This Row],[Data da Competência]]))</f>
        <v>9</v>
      </c>
      <c r="L19">
        <f>IF(TbRegistroSaídas[[#This Row],[Data da Competência]]="",0,YEAR(TbRegistroSaídas[[#This Row],[Data da Competência]]))</f>
        <v>2024</v>
      </c>
      <c r="M19">
        <f>IF(TbRegistroSaídas[[#This Row],[Data do Caixa Previsto]]="",0,MONTH(TbRegistroSaídas[[#This Row],[Data do Caixa Previsto]]))</f>
        <v>10</v>
      </c>
      <c r="N19">
        <f>IF(TbRegistroSaídas[[#This Row],[Data do Caixa Previsto]]="",0,YEAR(TbRegistroSaídas[[#This Row],[Data do Caixa Previsto]]))</f>
        <v>2024</v>
      </c>
      <c r="O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" spans="2:15" x14ac:dyDescent="0.25">
      <c r="B20" s="30">
        <v>45567</v>
      </c>
      <c r="C20" s="31">
        <v>45560</v>
      </c>
      <c r="D20" s="31">
        <v>45567</v>
      </c>
      <c r="E20" s="7" t="s">
        <v>34</v>
      </c>
      <c r="F20" s="7" t="s">
        <v>29</v>
      </c>
      <c r="G20" s="7" t="s">
        <v>300</v>
      </c>
      <c r="H20" s="32">
        <v>707</v>
      </c>
      <c r="I20">
        <f>IF(TbRegistroSaídas[[#This Row],[Data do Caixa Realizado]]="",0,MONTH(TbRegistroSaídas[[#This Row],[Data do Caixa Realizado]]))</f>
        <v>10</v>
      </c>
      <c r="J20">
        <f>IF(TbRegistroSaídas[[#This Row],[Data do Caixa Realizado]]="",0,YEAR(TbRegistroSaídas[[#This Row],[Data do Caixa Realizado]]))</f>
        <v>2024</v>
      </c>
      <c r="K20">
        <f>IF(TbRegistroSaídas[[#This Row],[Data da Competência]]="",0,MONTH(TbRegistroSaídas[[#This Row],[Data da Competência]]))</f>
        <v>9</v>
      </c>
      <c r="L20">
        <f>IF(TbRegistroSaídas[[#This Row],[Data da Competência]]="",0,YEAR(TbRegistroSaídas[[#This Row],[Data da Competência]]))</f>
        <v>2024</v>
      </c>
      <c r="M20">
        <f>IF(TbRegistroSaídas[[#This Row],[Data do Caixa Previsto]]="",0,MONTH(TbRegistroSaídas[[#This Row],[Data do Caixa Previsto]]))</f>
        <v>10</v>
      </c>
      <c r="N20">
        <f>IF(TbRegistroSaídas[[#This Row],[Data do Caixa Previsto]]="",0,YEAR(TbRegistroSaídas[[#This Row],[Data do Caixa Previsto]]))</f>
        <v>2024</v>
      </c>
      <c r="O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" spans="2:15" x14ac:dyDescent="0.25">
      <c r="B21" s="30">
        <v>45675</v>
      </c>
      <c r="C21" s="31">
        <v>45563</v>
      </c>
      <c r="D21" s="31">
        <v>45599</v>
      </c>
      <c r="E21" s="7" t="s">
        <v>34</v>
      </c>
      <c r="F21" s="7" t="s">
        <v>29</v>
      </c>
      <c r="G21" s="7" t="s">
        <v>301</v>
      </c>
      <c r="H21" s="32">
        <v>229</v>
      </c>
      <c r="I21">
        <f>IF(TbRegistroSaídas[[#This Row],[Data do Caixa Realizado]]="",0,MONTH(TbRegistroSaídas[[#This Row],[Data do Caixa Realizado]]))</f>
        <v>1</v>
      </c>
      <c r="J21">
        <f>IF(TbRegistroSaídas[[#This Row],[Data do Caixa Realizado]]="",0,YEAR(TbRegistroSaídas[[#This Row],[Data do Caixa Realizado]]))</f>
        <v>2025</v>
      </c>
      <c r="K21">
        <f>IF(TbRegistroSaídas[[#This Row],[Data da Competência]]="",0,MONTH(TbRegistroSaídas[[#This Row],[Data da Competência]]))</f>
        <v>9</v>
      </c>
      <c r="L21">
        <f>IF(TbRegistroSaídas[[#This Row],[Data da Competência]]="",0,YEAR(TbRegistroSaídas[[#This Row],[Data da Competência]]))</f>
        <v>2024</v>
      </c>
      <c r="M21">
        <f>IF(TbRegistroSaídas[[#This Row],[Data do Caixa Previsto]]="",0,MONTH(TbRegistroSaídas[[#This Row],[Data do Caixa Previsto]]))</f>
        <v>11</v>
      </c>
      <c r="N21">
        <f>IF(TbRegistroSaídas[[#This Row],[Data do Caixa Previsto]]="",0,YEAR(TbRegistroSaídas[[#This Row],[Data do Caixa Previsto]]))</f>
        <v>2024</v>
      </c>
      <c r="O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76</v>
      </c>
    </row>
    <row r="22" spans="2:15" x14ac:dyDescent="0.25">
      <c r="B22" s="30">
        <v>45616</v>
      </c>
      <c r="C22" s="31">
        <v>45566</v>
      </c>
      <c r="D22" s="31">
        <v>45616</v>
      </c>
      <c r="E22" s="7" t="s">
        <v>34</v>
      </c>
      <c r="F22" s="7" t="s">
        <v>41</v>
      </c>
      <c r="G22" s="7" t="s">
        <v>302</v>
      </c>
      <c r="H22" s="32">
        <v>2894</v>
      </c>
      <c r="I22">
        <f>IF(TbRegistroSaídas[[#This Row],[Data do Caixa Realizado]]="",0,MONTH(TbRegistroSaídas[[#This Row],[Data do Caixa Realizado]]))</f>
        <v>11</v>
      </c>
      <c r="J22">
        <f>IF(TbRegistroSaídas[[#This Row],[Data do Caixa Realizado]]="",0,YEAR(TbRegistroSaídas[[#This Row],[Data do Caixa Realizado]]))</f>
        <v>2024</v>
      </c>
      <c r="K22">
        <f>IF(TbRegistroSaídas[[#This Row],[Data da Competência]]="",0,MONTH(TbRegistroSaídas[[#This Row],[Data da Competência]]))</f>
        <v>10</v>
      </c>
      <c r="L22">
        <f>IF(TbRegistroSaídas[[#This Row],[Data da Competência]]="",0,YEAR(TbRegistroSaídas[[#This Row],[Data da Competência]]))</f>
        <v>2024</v>
      </c>
      <c r="M22">
        <f>IF(TbRegistroSaídas[[#This Row],[Data do Caixa Previsto]]="",0,MONTH(TbRegistroSaídas[[#This Row],[Data do Caixa Previsto]]))</f>
        <v>11</v>
      </c>
      <c r="N22">
        <f>IF(TbRegistroSaídas[[#This Row],[Data do Caixa Previsto]]="",0,YEAR(TbRegistroSaídas[[#This Row],[Data do Caixa Previsto]]))</f>
        <v>2024</v>
      </c>
      <c r="O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" spans="2:15" x14ac:dyDescent="0.25">
      <c r="B23" s="30"/>
      <c r="C23" s="31">
        <v>45569</v>
      </c>
      <c r="D23" s="31">
        <v>45587</v>
      </c>
      <c r="E23" s="7" t="s">
        <v>34</v>
      </c>
      <c r="F23" s="7" t="s">
        <v>30</v>
      </c>
      <c r="G23" s="7" t="s">
        <v>303</v>
      </c>
      <c r="H23" s="32">
        <v>4516</v>
      </c>
      <c r="I23">
        <f>IF(TbRegistroSaídas[[#This Row],[Data do Caixa Realizado]]="",0,MONTH(TbRegistroSaídas[[#This Row],[Data do Caixa Realizado]]))</f>
        <v>0</v>
      </c>
      <c r="J23">
        <f>IF(TbRegistroSaídas[[#This Row],[Data do Caixa Realizado]]="",0,YEAR(TbRegistroSaídas[[#This Row],[Data do Caixa Realizado]]))</f>
        <v>0</v>
      </c>
      <c r="K23">
        <f>IF(TbRegistroSaídas[[#This Row],[Data da Competência]]="",0,MONTH(TbRegistroSaídas[[#This Row],[Data da Competência]]))</f>
        <v>10</v>
      </c>
      <c r="L23">
        <f>IF(TbRegistroSaídas[[#This Row],[Data da Competência]]="",0,YEAR(TbRegistroSaídas[[#This Row],[Data da Competência]]))</f>
        <v>2024</v>
      </c>
      <c r="M23">
        <f>IF(TbRegistroSaídas[[#This Row],[Data do Caixa Previsto]]="",0,MONTH(TbRegistroSaídas[[#This Row],[Data do Caixa Previsto]]))</f>
        <v>10</v>
      </c>
      <c r="N23">
        <f>IF(TbRegistroSaídas[[#This Row],[Data do Caixa Previsto]]="",0,YEAR(TbRegistroSaídas[[#This Row],[Data do Caixa Previsto]]))</f>
        <v>2024</v>
      </c>
      <c r="O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622</v>
      </c>
    </row>
    <row r="24" spans="2:15" x14ac:dyDescent="0.25">
      <c r="B24" s="30">
        <v>45588</v>
      </c>
      <c r="C24" s="31">
        <v>45571</v>
      </c>
      <c r="D24" s="31">
        <v>45588</v>
      </c>
      <c r="E24" s="7" t="s">
        <v>34</v>
      </c>
      <c r="F24" s="7" t="s">
        <v>30</v>
      </c>
      <c r="G24" s="7" t="s">
        <v>304</v>
      </c>
      <c r="H24" s="32">
        <v>885</v>
      </c>
      <c r="I24">
        <f>IF(TbRegistroSaídas[[#This Row],[Data do Caixa Realizado]]="",0,MONTH(TbRegistroSaídas[[#This Row],[Data do Caixa Realizado]]))</f>
        <v>10</v>
      </c>
      <c r="J24">
        <f>IF(TbRegistroSaídas[[#This Row],[Data do Caixa Realizado]]="",0,YEAR(TbRegistroSaídas[[#This Row],[Data do Caixa Realizado]]))</f>
        <v>2024</v>
      </c>
      <c r="K24">
        <f>IF(TbRegistroSaídas[[#This Row],[Data da Competência]]="",0,MONTH(TbRegistroSaídas[[#This Row],[Data da Competência]]))</f>
        <v>10</v>
      </c>
      <c r="L24">
        <f>IF(TbRegistroSaídas[[#This Row],[Data da Competência]]="",0,YEAR(TbRegistroSaídas[[#This Row],[Data da Competência]]))</f>
        <v>2024</v>
      </c>
      <c r="M24">
        <f>IF(TbRegistroSaídas[[#This Row],[Data do Caixa Previsto]]="",0,MONTH(TbRegistroSaídas[[#This Row],[Data do Caixa Previsto]]))</f>
        <v>10</v>
      </c>
      <c r="N24">
        <f>IF(TbRegistroSaídas[[#This Row],[Data do Caixa Previsto]]="",0,YEAR(TbRegistroSaídas[[#This Row],[Data do Caixa Previsto]]))</f>
        <v>2024</v>
      </c>
      <c r="O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5" spans="2:15" x14ac:dyDescent="0.25">
      <c r="B25" s="30">
        <v>45608</v>
      </c>
      <c r="C25" s="31">
        <v>45574</v>
      </c>
      <c r="D25" s="31">
        <v>45603</v>
      </c>
      <c r="E25" s="7" t="s">
        <v>34</v>
      </c>
      <c r="F25" s="7" t="s">
        <v>28</v>
      </c>
      <c r="G25" s="7" t="s">
        <v>305</v>
      </c>
      <c r="H25" s="32">
        <v>1509</v>
      </c>
      <c r="I25">
        <f>IF(TbRegistroSaídas[[#This Row],[Data do Caixa Realizado]]="",0,MONTH(TbRegistroSaídas[[#This Row],[Data do Caixa Realizado]]))</f>
        <v>11</v>
      </c>
      <c r="J25">
        <f>IF(TbRegistroSaídas[[#This Row],[Data do Caixa Realizado]]="",0,YEAR(TbRegistroSaídas[[#This Row],[Data do Caixa Realizado]]))</f>
        <v>2024</v>
      </c>
      <c r="K25">
        <f>IF(TbRegistroSaídas[[#This Row],[Data da Competência]]="",0,MONTH(TbRegistroSaídas[[#This Row],[Data da Competência]]))</f>
        <v>10</v>
      </c>
      <c r="L25">
        <f>IF(TbRegistroSaídas[[#This Row],[Data da Competência]]="",0,YEAR(TbRegistroSaídas[[#This Row],[Data da Competência]]))</f>
        <v>2024</v>
      </c>
      <c r="M25">
        <f>IF(TbRegistroSaídas[[#This Row],[Data do Caixa Previsto]]="",0,MONTH(TbRegistroSaídas[[#This Row],[Data do Caixa Previsto]]))</f>
        <v>11</v>
      </c>
      <c r="N25">
        <f>IF(TbRegistroSaídas[[#This Row],[Data do Caixa Previsto]]="",0,YEAR(TbRegistroSaídas[[#This Row],[Data do Caixa Previsto]]))</f>
        <v>2024</v>
      </c>
      <c r="O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</v>
      </c>
    </row>
    <row r="26" spans="2:15" x14ac:dyDescent="0.25">
      <c r="B26" s="30">
        <v>45691</v>
      </c>
      <c r="C26" s="31">
        <v>45579</v>
      </c>
      <c r="D26" s="31">
        <v>45602</v>
      </c>
      <c r="E26" s="7" t="s">
        <v>34</v>
      </c>
      <c r="F26" s="7" t="s">
        <v>41</v>
      </c>
      <c r="G26" s="7" t="s">
        <v>306</v>
      </c>
      <c r="H26" s="32">
        <v>145</v>
      </c>
      <c r="I26">
        <f>IF(TbRegistroSaídas[[#This Row],[Data do Caixa Realizado]]="",0,MONTH(TbRegistroSaídas[[#This Row],[Data do Caixa Realizado]]))</f>
        <v>2</v>
      </c>
      <c r="J26">
        <f>IF(TbRegistroSaídas[[#This Row],[Data do Caixa Realizado]]="",0,YEAR(TbRegistroSaídas[[#This Row],[Data do Caixa Realizado]]))</f>
        <v>2025</v>
      </c>
      <c r="K26">
        <f>IF(TbRegistroSaídas[[#This Row],[Data da Competência]]="",0,MONTH(TbRegistroSaídas[[#This Row],[Data da Competência]]))</f>
        <v>10</v>
      </c>
      <c r="L26">
        <f>IF(TbRegistroSaídas[[#This Row],[Data da Competência]]="",0,YEAR(TbRegistroSaídas[[#This Row],[Data da Competência]]))</f>
        <v>2024</v>
      </c>
      <c r="M26">
        <f>IF(TbRegistroSaídas[[#This Row],[Data do Caixa Previsto]]="",0,MONTH(TbRegistroSaídas[[#This Row],[Data do Caixa Previsto]]))</f>
        <v>11</v>
      </c>
      <c r="N26">
        <f>IF(TbRegistroSaídas[[#This Row],[Data do Caixa Previsto]]="",0,YEAR(TbRegistroSaídas[[#This Row],[Data do Caixa Previsto]]))</f>
        <v>2024</v>
      </c>
      <c r="O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89</v>
      </c>
    </row>
    <row r="27" spans="2:15" x14ac:dyDescent="0.25">
      <c r="B27" s="30">
        <v>45608</v>
      </c>
      <c r="C27" s="31">
        <v>45581</v>
      </c>
      <c r="D27" s="31">
        <v>45588</v>
      </c>
      <c r="E27" s="7" t="s">
        <v>34</v>
      </c>
      <c r="F27" s="7" t="s">
        <v>41</v>
      </c>
      <c r="G27" s="7" t="s">
        <v>307</v>
      </c>
      <c r="H27" s="32">
        <v>1311</v>
      </c>
      <c r="I27">
        <f>IF(TbRegistroSaídas[[#This Row],[Data do Caixa Realizado]]="",0,MONTH(TbRegistroSaídas[[#This Row],[Data do Caixa Realizado]]))</f>
        <v>11</v>
      </c>
      <c r="J27">
        <f>IF(TbRegistroSaídas[[#This Row],[Data do Caixa Realizado]]="",0,YEAR(TbRegistroSaídas[[#This Row],[Data do Caixa Realizado]]))</f>
        <v>2024</v>
      </c>
      <c r="K27">
        <f>IF(TbRegistroSaídas[[#This Row],[Data da Competência]]="",0,MONTH(TbRegistroSaídas[[#This Row],[Data da Competência]]))</f>
        <v>10</v>
      </c>
      <c r="L27">
        <f>IF(TbRegistroSaídas[[#This Row],[Data da Competência]]="",0,YEAR(TbRegistroSaídas[[#This Row],[Data da Competência]]))</f>
        <v>2024</v>
      </c>
      <c r="M27">
        <f>IF(TbRegistroSaídas[[#This Row],[Data do Caixa Previsto]]="",0,MONTH(TbRegistroSaídas[[#This Row],[Data do Caixa Previsto]]))</f>
        <v>10</v>
      </c>
      <c r="N27">
        <f>IF(TbRegistroSaídas[[#This Row],[Data do Caixa Previsto]]="",0,YEAR(TbRegistroSaídas[[#This Row],[Data do Caixa Previsto]]))</f>
        <v>2024</v>
      </c>
      <c r="O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20</v>
      </c>
    </row>
    <row r="28" spans="2:15" x14ac:dyDescent="0.25">
      <c r="B28" s="30">
        <v>45616</v>
      </c>
      <c r="C28" s="31">
        <v>45583</v>
      </c>
      <c r="D28" s="31">
        <v>45616</v>
      </c>
      <c r="E28" s="7" t="s">
        <v>34</v>
      </c>
      <c r="F28" s="7" t="s">
        <v>41</v>
      </c>
      <c r="G28" s="7" t="s">
        <v>308</v>
      </c>
      <c r="H28" s="32">
        <v>4182</v>
      </c>
      <c r="I28">
        <f>IF(TbRegistroSaídas[[#This Row],[Data do Caixa Realizado]]="",0,MONTH(TbRegistroSaídas[[#This Row],[Data do Caixa Realizado]]))</f>
        <v>11</v>
      </c>
      <c r="J28">
        <f>IF(TbRegistroSaídas[[#This Row],[Data do Caixa Realizado]]="",0,YEAR(TbRegistroSaídas[[#This Row],[Data do Caixa Realizado]]))</f>
        <v>2024</v>
      </c>
      <c r="K28">
        <f>IF(TbRegistroSaídas[[#This Row],[Data da Competência]]="",0,MONTH(TbRegistroSaídas[[#This Row],[Data da Competência]]))</f>
        <v>10</v>
      </c>
      <c r="L28">
        <f>IF(TbRegistroSaídas[[#This Row],[Data da Competência]]="",0,YEAR(TbRegistroSaídas[[#This Row],[Data da Competência]]))</f>
        <v>2024</v>
      </c>
      <c r="M28">
        <f>IF(TbRegistroSaídas[[#This Row],[Data do Caixa Previsto]]="",0,MONTH(TbRegistroSaídas[[#This Row],[Data do Caixa Previsto]]))</f>
        <v>11</v>
      </c>
      <c r="N28">
        <f>IF(TbRegistroSaídas[[#This Row],[Data do Caixa Previsto]]="",0,YEAR(TbRegistroSaídas[[#This Row],[Data do Caixa Previsto]]))</f>
        <v>2024</v>
      </c>
      <c r="O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9" spans="2:15" x14ac:dyDescent="0.25">
      <c r="B29" s="30">
        <v>45594</v>
      </c>
      <c r="C29" s="31">
        <v>45589</v>
      </c>
      <c r="D29" s="31">
        <v>45594</v>
      </c>
      <c r="E29" s="7" t="s">
        <v>34</v>
      </c>
      <c r="F29" s="7" t="s">
        <v>29</v>
      </c>
      <c r="G29" s="7" t="s">
        <v>309</v>
      </c>
      <c r="H29" s="32">
        <v>339</v>
      </c>
      <c r="I29">
        <f>IF(TbRegistroSaídas[[#This Row],[Data do Caixa Realizado]]="",0,MONTH(TbRegistroSaídas[[#This Row],[Data do Caixa Realizado]]))</f>
        <v>10</v>
      </c>
      <c r="J29">
        <f>IF(TbRegistroSaídas[[#This Row],[Data do Caixa Realizado]]="",0,YEAR(TbRegistroSaídas[[#This Row],[Data do Caixa Realizado]]))</f>
        <v>2024</v>
      </c>
      <c r="K29">
        <f>IF(TbRegistroSaídas[[#This Row],[Data da Competência]]="",0,MONTH(TbRegistroSaídas[[#This Row],[Data da Competência]]))</f>
        <v>10</v>
      </c>
      <c r="L29">
        <f>IF(TbRegistroSaídas[[#This Row],[Data da Competência]]="",0,YEAR(TbRegistroSaídas[[#This Row],[Data da Competência]]))</f>
        <v>2024</v>
      </c>
      <c r="M29">
        <f>IF(TbRegistroSaídas[[#This Row],[Data do Caixa Previsto]]="",0,MONTH(TbRegistroSaídas[[#This Row],[Data do Caixa Previsto]]))</f>
        <v>10</v>
      </c>
      <c r="N29">
        <f>IF(TbRegistroSaídas[[#This Row],[Data do Caixa Previsto]]="",0,YEAR(TbRegistroSaídas[[#This Row],[Data do Caixa Previsto]]))</f>
        <v>2024</v>
      </c>
      <c r="O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0" spans="2:15" x14ac:dyDescent="0.25">
      <c r="B30" s="30">
        <v>45687</v>
      </c>
      <c r="C30" s="31">
        <v>45594</v>
      </c>
      <c r="D30" s="31">
        <v>45625</v>
      </c>
      <c r="E30" s="7" t="s">
        <v>34</v>
      </c>
      <c r="F30" s="7" t="s">
        <v>28</v>
      </c>
      <c r="G30" s="7" t="s">
        <v>310</v>
      </c>
      <c r="H30" s="32">
        <v>1788</v>
      </c>
      <c r="I30">
        <f>IF(TbRegistroSaídas[[#This Row],[Data do Caixa Realizado]]="",0,MONTH(TbRegistroSaídas[[#This Row],[Data do Caixa Realizado]]))</f>
        <v>1</v>
      </c>
      <c r="J30">
        <f>IF(TbRegistroSaídas[[#This Row],[Data do Caixa Realizado]]="",0,YEAR(TbRegistroSaídas[[#This Row],[Data do Caixa Realizado]]))</f>
        <v>2025</v>
      </c>
      <c r="K30">
        <f>IF(TbRegistroSaídas[[#This Row],[Data da Competência]]="",0,MONTH(TbRegistroSaídas[[#This Row],[Data da Competência]]))</f>
        <v>10</v>
      </c>
      <c r="L30">
        <f>IF(TbRegistroSaídas[[#This Row],[Data da Competência]]="",0,YEAR(TbRegistroSaídas[[#This Row],[Data da Competência]]))</f>
        <v>2024</v>
      </c>
      <c r="M30">
        <f>IF(TbRegistroSaídas[[#This Row],[Data do Caixa Previsto]]="",0,MONTH(TbRegistroSaídas[[#This Row],[Data do Caixa Previsto]]))</f>
        <v>11</v>
      </c>
      <c r="N30">
        <f>IF(TbRegistroSaídas[[#This Row],[Data do Caixa Previsto]]="",0,YEAR(TbRegistroSaídas[[#This Row],[Data do Caixa Previsto]]))</f>
        <v>2024</v>
      </c>
      <c r="O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62</v>
      </c>
    </row>
    <row r="31" spans="2:15" x14ac:dyDescent="0.25">
      <c r="B31" s="30">
        <v>45646</v>
      </c>
      <c r="C31" s="31">
        <v>45599</v>
      </c>
      <c r="D31" s="31">
        <v>45646</v>
      </c>
      <c r="E31" s="7" t="s">
        <v>34</v>
      </c>
      <c r="F31" s="7" t="s">
        <v>30</v>
      </c>
      <c r="G31" s="7" t="s">
        <v>311</v>
      </c>
      <c r="H31" s="32">
        <v>1171</v>
      </c>
      <c r="I31">
        <f>IF(TbRegistroSaídas[[#This Row],[Data do Caixa Realizado]]="",0,MONTH(TbRegistroSaídas[[#This Row],[Data do Caixa Realizado]]))</f>
        <v>12</v>
      </c>
      <c r="J31">
        <f>IF(TbRegistroSaídas[[#This Row],[Data do Caixa Realizado]]="",0,YEAR(TbRegistroSaídas[[#This Row],[Data do Caixa Realizado]]))</f>
        <v>2024</v>
      </c>
      <c r="K31">
        <f>IF(TbRegistroSaídas[[#This Row],[Data da Competência]]="",0,MONTH(TbRegistroSaídas[[#This Row],[Data da Competência]]))</f>
        <v>11</v>
      </c>
      <c r="L31">
        <f>IF(TbRegistroSaídas[[#This Row],[Data da Competência]]="",0,YEAR(TbRegistroSaídas[[#This Row],[Data da Competência]]))</f>
        <v>2024</v>
      </c>
      <c r="M31">
        <f>IF(TbRegistroSaídas[[#This Row],[Data do Caixa Previsto]]="",0,MONTH(TbRegistroSaídas[[#This Row],[Data do Caixa Previsto]]))</f>
        <v>12</v>
      </c>
      <c r="N31">
        <f>IF(TbRegistroSaídas[[#This Row],[Data do Caixa Previsto]]="",0,YEAR(TbRegistroSaídas[[#This Row],[Data do Caixa Previsto]]))</f>
        <v>2024</v>
      </c>
      <c r="O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2" spans="2:15" x14ac:dyDescent="0.25">
      <c r="B32" s="30">
        <v>45610</v>
      </c>
      <c r="C32" s="31">
        <v>45601</v>
      </c>
      <c r="D32" s="31">
        <v>45610</v>
      </c>
      <c r="E32" s="7" t="s">
        <v>34</v>
      </c>
      <c r="F32" s="7" t="s">
        <v>41</v>
      </c>
      <c r="G32" s="7" t="s">
        <v>312</v>
      </c>
      <c r="H32" s="32">
        <v>4059</v>
      </c>
      <c r="I32">
        <f>IF(TbRegistroSaídas[[#This Row],[Data do Caixa Realizado]]="",0,MONTH(TbRegistroSaídas[[#This Row],[Data do Caixa Realizado]]))</f>
        <v>11</v>
      </c>
      <c r="J32">
        <f>IF(TbRegistroSaídas[[#This Row],[Data do Caixa Realizado]]="",0,YEAR(TbRegistroSaídas[[#This Row],[Data do Caixa Realizado]]))</f>
        <v>2024</v>
      </c>
      <c r="K32">
        <f>IF(TbRegistroSaídas[[#This Row],[Data da Competência]]="",0,MONTH(TbRegistroSaídas[[#This Row],[Data da Competência]]))</f>
        <v>11</v>
      </c>
      <c r="L32">
        <f>IF(TbRegistroSaídas[[#This Row],[Data da Competência]]="",0,YEAR(TbRegistroSaídas[[#This Row],[Data da Competência]]))</f>
        <v>2024</v>
      </c>
      <c r="M32">
        <f>IF(TbRegistroSaídas[[#This Row],[Data do Caixa Previsto]]="",0,MONTH(TbRegistroSaídas[[#This Row],[Data do Caixa Previsto]]))</f>
        <v>11</v>
      </c>
      <c r="N32">
        <f>IF(TbRegistroSaídas[[#This Row],[Data do Caixa Previsto]]="",0,YEAR(TbRegistroSaídas[[#This Row],[Data do Caixa Previsto]]))</f>
        <v>2024</v>
      </c>
      <c r="O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3" spans="2:15" x14ac:dyDescent="0.25">
      <c r="B33" s="30">
        <v>45637</v>
      </c>
      <c r="C33" s="31">
        <v>45604</v>
      </c>
      <c r="D33" s="31">
        <v>45637</v>
      </c>
      <c r="E33" s="7" t="s">
        <v>34</v>
      </c>
      <c r="F33" s="7" t="s">
        <v>32</v>
      </c>
      <c r="G33" s="7" t="s">
        <v>313</v>
      </c>
      <c r="H33" s="32">
        <v>4919</v>
      </c>
      <c r="I33">
        <f>IF(TbRegistroSaídas[[#This Row],[Data do Caixa Realizado]]="",0,MONTH(TbRegistroSaídas[[#This Row],[Data do Caixa Realizado]]))</f>
        <v>12</v>
      </c>
      <c r="J33">
        <f>IF(TbRegistroSaídas[[#This Row],[Data do Caixa Realizado]]="",0,YEAR(TbRegistroSaídas[[#This Row],[Data do Caixa Realizado]]))</f>
        <v>2024</v>
      </c>
      <c r="K33">
        <f>IF(TbRegistroSaídas[[#This Row],[Data da Competência]]="",0,MONTH(TbRegistroSaídas[[#This Row],[Data da Competência]]))</f>
        <v>11</v>
      </c>
      <c r="L33">
        <f>IF(TbRegistroSaídas[[#This Row],[Data da Competência]]="",0,YEAR(TbRegistroSaídas[[#This Row],[Data da Competência]]))</f>
        <v>2024</v>
      </c>
      <c r="M33">
        <f>IF(TbRegistroSaídas[[#This Row],[Data do Caixa Previsto]]="",0,MONTH(TbRegistroSaídas[[#This Row],[Data do Caixa Previsto]]))</f>
        <v>12</v>
      </c>
      <c r="N33">
        <f>IF(TbRegistroSaídas[[#This Row],[Data do Caixa Previsto]]="",0,YEAR(TbRegistroSaídas[[#This Row],[Data do Caixa Previsto]]))</f>
        <v>2024</v>
      </c>
      <c r="O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4" spans="2:15" x14ac:dyDescent="0.25">
      <c r="B34" s="30">
        <v>45654</v>
      </c>
      <c r="C34" s="31">
        <v>45608</v>
      </c>
      <c r="D34" s="31">
        <v>45644</v>
      </c>
      <c r="E34" s="7" t="s">
        <v>34</v>
      </c>
      <c r="F34" s="7" t="s">
        <v>41</v>
      </c>
      <c r="G34" s="7" t="s">
        <v>314</v>
      </c>
      <c r="H34" s="32">
        <v>3224</v>
      </c>
      <c r="I34">
        <f>IF(TbRegistroSaídas[[#This Row],[Data do Caixa Realizado]]="",0,MONTH(TbRegistroSaídas[[#This Row],[Data do Caixa Realizado]]))</f>
        <v>12</v>
      </c>
      <c r="J34">
        <f>IF(TbRegistroSaídas[[#This Row],[Data do Caixa Realizado]]="",0,YEAR(TbRegistroSaídas[[#This Row],[Data do Caixa Realizado]]))</f>
        <v>2024</v>
      </c>
      <c r="K34">
        <f>IF(TbRegistroSaídas[[#This Row],[Data da Competência]]="",0,MONTH(TbRegistroSaídas[[#This Row],[Data da Competência]]))</f>
        <v>11</v>
      </c>
      <c r="L34">
        <f>IF(TbRegistroSaídas[[#This Row],[Data da Competência]]="",0,YEAR(TbRegistroSaídas[[#This Row],[Data da Competência]]))</f>
        <v>2024</v>
      </c>
      <c r="M34">
        <f>IF(TbRegistroSaídas[[#This Row],[Data do Caixa Previsto]]="",0,MONTH(TbRegistroSaídas[[#This Row],[Data do Caixa Previsto]]))</f>
        <v>12</v>
      </c>
      <c r="N34">
        <f>IF(TbRegistroSaídas[[#This Row],[Data do Caixa Previsto]]="",0,YEAR(TbRegistroSaídas[[#This Row],[Data do Caixa Previsto]]))</f>
        <v>2024</v>
      </c>
      <c r="O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35" spans="2:15" x14ac:dyDescent="0.25">
      <c r="B35" s="30">
        <v>45652</v>
      </c>
      <c r="C35" s="31">
        <v>45611</v>
      </c>
      <c r="D35" s="31">
        <v>45652</v>
      </c>
      <c r="E35" s="7" t="s">
        <v>34</v>
      </c>
      <c r="F35" s="7" t="s">
        <v>30</v>
      </c>
      <c r="G35" s="7" t="s">
        <v>315</v>
      </c>
      <c r="H35" s="32">
        <v>3725</v>
      </c>
      <c r="I35">
        <f>IF(TbRegistroSaídas[[#This Row],[Data do Caixa Realizado]]="",0,MONTH(TbRegistroSaídas[[#This Row],[Data do Caixa Realizado]]))</f>
        <v>12</v>
      </c>
      <c r="J35">
        <f>IF(TbRegistroSaídas[[#This Row],[Data do Caixa Realizado]]="",0,YEAR(TbRegistroSaídas[[#This Row],[Data do Caixa Realizado]]))</f>
        <v>2024</v>
      </c>
      <c r="K35">
        <f>IF(TbRegistroSaídas[[#This Row],[Data da Competência]]="",0,MONTH(TbRegistroSaídas[[#This Row],[Data da Competência]]))</f>
        <v>11</v>
      </c>
      <c r="L35">
        <f>IF(TbRegistroSaídas[[#This Row],[Data da Competência]]="",0,YEAR(TbRegistroSaídas[[#This Row],[Data da Competência]]))</f>
        <v>2024</v>
      </c>
      <c r="M35">
        <f>IF(TbRegistroSaídas[[#This Row],[Data do Caixa Previsto]]="",0,MONTH(TbRegistroSaídas[[#This Row],[Data do Caixa Previsto]]))</f>
        <v>12</v>
      </c>
      <c r="N35">
        <f>IF(TbRegistroSaídas[[#This Row],[Data do Caixa Previsto]]="",0,YEAR(TbRegistroSaídas[[#This Row],[Data do Caixa Previsto]]))</f>
        <v>2024</v>
      </c>
      <c r="O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6" spans="2:15" x14ac:dyDescent="0.25">
      <c r="B36" s="30">
        <v>45642</v>
      </c>
      <c r="C36" s="31">
        <v>45613</v>
      </c>
      <c r="D36" s="31">
        <v>45642</v>
      </c>
      <c r="E36" s="7" t="s">
        <v>34</v>
      </c>
      <c r="F36" s="7" t="s">
        <v>30</v>
      </c>
      <c r="G36" s="7" t="s">
        <v>316</v>
      </c>
      <c r="H36" s="32">
        <v>312</v>
      </c>
      <c r="I36">
        <f>IF(TbRegistroSaídas[[#This Row],[Data do Caixa Realizado]]="",0,MONTH(TbRegistroSaídas[[#This Row],[Data do Caixa Realizado]]))</f>
        <v>12</v>
      </c>
      <c r="J36">
        <f>IF(TbRegistroSaídas[[#This Row],[Data do Caixa Realizado]]="",0,YEAR(TbRegistroSaídas[[#This Row],[Data do Caixa Realizado]]))</f>
        <v>2024</v>
      </c>
      <c r="K36">
        <f>IF(TbRegistroSaídas[[#This Row],[Data da Competência]]="",0,MONTH(TbRegistroSaídas[[#This Row],[Data da Competência]]))</f>
        <v>11</v>
      </c>
      <c r="L36">
        <f>IF(TbRegistroSaídas[[#This Row],[Data da Competência]]="",0,YEAR(TbRegistroSaídas[[#This Row],[Data da Competência]]))</f>
        <v>2024</v>
      </c>
      <c r="M36">
        <f>IF(TbRegistroSaídas[[#This Row],[Data do Caixa Previsto]]="",0,MONTH(TbRegistroSaídas[[#This Row],[Data do Caixa Previsto]]))</f>
        <v>12</v>
      </c>
      <c r="N36">
        <f>IF(TbRegistroSaídas[[#This Row],[Data do Caixa Previsto]]="",0,YEAR(TbRegistroSaídas[[#This Row],[Data do Caixa Previsto]]))</f>
        <v>2024</v>
      </c>
      <c r="O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7" spans="2:15" x14ac:dyDescent="0.25">
      <c r="B37" s="30">
        <v>45669</v>
      </c>
      <c r="C37" s="31">
        <v>45614</v>
      </c>
      <c r="D37" s="31">
        <v>45669</v>
      </c>
      <c r="E37" s="7" t="s">
        <v>34</v>
      </c>
      <c r="F37" s="7" t="s">
        <v>41</v>
      </c>
      <c r="G37" s="7" t="s">
        <v>317</v>
      </c>
      <c r="H37" s="32">
        <v>4773</v>
      </c>
      <c r="I37">
        <f>IF(TbRegistroSaídas[[#This Row],[Data do Caixa Realizado]]="",0,MONTH(TbRegistroSaídas[[#This Row],[Data do Caixa Realizado]]))</f>
        <v>1</v>
      </c>
      <c r="J37">
        <f>IF(TbRegistroSaídas[[#This Row],[Data do Caixa Realizado]]="",0,YEAR(TbRegistroSaídas[[#This Row],[Data do Caixa Realizado]]))</f>
        <v>2025</v>
      </c>
      <c r="K37">
        <f>IF(TbRegistroSaídas[[#This Row],[Data da Competência]]="",0,MONTH(TbRegistroSaídas[[#This Row],[Data da Competência]]))</f>
        <v>11</v>
      </c>
      <c r="L37">
        <f>IF(TbRegistroSaídas[[#This Row],[Data da Competência]]="",0,YEAR(TbRegistroSaídas[[#This Row],[Data da Competência]]))</f>
        <v>2024</v>
      </c>
      <c r="M37">
        <f>IF(TbRegistroSaídas[[#This Row],[Data do Caixa Previsto]]="",0,MONTH(TbRegistroSaídas[[#This Row],[Data do Caixa Previsto]]))</f>
        <v>1</v>
      </c>
      <c r="N37">
        <f>IF(TbRegistroSaídas[[#This Row],[Data do Caixa Previsto]]="",0,YEAR(TbRegistroSaídas[[#This Row],[Data do Caixa Previsto]]))</f>
        <v>2025</v>
      </c>
      <c r="O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8" spans="2:15" x14ac:dyDescent="0.25">
      <c r="B38" s="30">
        <v>45633</v>
      </c>
      <c r="C38" s="31">
        <v>45615</v>
      </c>
      <c r="D38" s="31">
        <v>45633</v>
      </c>
      <c r="E38" s="7" t="s">
        <v>34</v>
      </c>
      <c r="F38" s="7" t="s">
        <v>32</v>
      </c>
      <c r="G38" s="7" t="s">
        <v>318</v>
      </c>
      <c r="H38" s="32">
        <v>228</v>
      </c>
      <c r="I38">
        <f>IF(TbRegistroSaídas[[#This Row],[Data do Caixa Realizado]]="",0,MONTH(TbRegistroSaídas[[#This Row],[Data do Caixa Realizado]]))</f>
        <v>12</v>
      </c>
      <c r="J38">
        <f>IF(TbRegistroSaídas[[#This Row],[Data do Caixa Realizado]]="",0,YEAR(TbRegistroSaídas[[#This Row],[Data do Caixa Realizado]]))</f>
        <v>2024</v>
      </c>
      <c r="K38">
        <f>IF(TbRegistroSaídas[[#This Row],[Data da Competência]]="",0,MONTH(TbRegistroSaídas[[#This Row],[Data da Competência]]))</f>
        <v>11</v>
      </c>
      <c r="L38">
        <f>IF(TbRegistroSaídas[[#This Row],[Data da Competência]]="",0,YEAR(TbRegistroSaídas[[#This Row],[Data da Competência]]))</f>
        <v>2024</v>
      </c>
      <c r="M38">
        <f>IF(TbRegistroSaídas[[#This Row],[Data do Caixa Previsto]]="",0,MONTH(TbRegistroSaídas[[#This Row],[Data do Caixa Previsto]]))</f>
        <v>12</v>
      </c>
      <c r="N38">
        <f>IF(TbRegistroSaídas[[#This Row],[Data do Caixa Previsto]]="",0,YEAR(TbRegistroSaídas[[#This Row],[Data do Caixa Previsto]]))</f>
        <v>2024</v>
      </c>
      <c r="O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9" spans="2:15" x14ac:dyDescent="0.25">
      <c r="B39" s="30">
        <v>45654</v>
      </c>
      <c r="C39" s="31">
        <v>45618</v>
      </c>
      <c r="D39" s="31">
        <v>45654</v>
      </c>
      <c r="E39" s="7" t="s">
        <v>34</v>
      </c>
      <c r="F39" s="7" t="s">
        <v>41</v>
      </c>
      <c r="G39" s="7" t="s">
        <v>319</v>
      </c>
      <c r="H39" s="32">
        <v>450</v>
      </c>
      <c r="I39">
        <f>IF(TbRegistroSaídas[[#This Row],[Data do Caixa Realizado]]="",0,MONTH(TbRegistroSaídas[[#This Row],[Data do Caixa Realizado]]))</f>
        <v>12</v>
      </c>
      <c r="J39">
        <f>IF(TbRegistroSaídas[[#This Row],[Data do Caixa Realizado]]="",0,YEAR(TbRegistroSaídas[[#This Row],[Data do Caixa Realizado]]))</f>
        <v>2024</v>
      </c>
      <c r="K39">
        <f>IF(TbRegistroSaídas[[#This Row],[Data da Competência]]="",0,MONTH(TbRegistroSaídas[[#This Row],[Data da Competência]]))</f>
        <v>11</v>
      </c>
      <c r="L39">
        <f>IF(TbRegistroSaídas[[#This Row],[Data da Competência]]="",0,YEAR(TbRegistroSaídas[[#This Row],[Data da Competência]]))</f>
        <v>2024</v>
      </c>
      <c r="M39">
        <f>IF(TbRegistroSaídas[[#This Row],[Data do Caixa Previsto]]="",0,MONTH(TbRegistroSaídas[[#This Row],[Data do Caixa Previsto]]))</f>
        <v>12</v>
      </c>
      <c r="N39">
        <f>IF(TbRegistroSaídas[[#This Row],[Data do Caixa Previsto]]="",0,YEAR(TbRegistroSaídas[[#This Row],[Data do Caixa Previsto]]))</f>
        <v>2024</v>
      </c>
      <c r="O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0" spans="2:15" x14ac:dyDescent="0.25">
      <c r="B40" s="30"/>
      <c r="C40" s="31">
        <v>45619</v>
      </c>
      <c r="D40" s="31">
        <v>45660</v>
      </c>
      <c r="E40" s="7" t="s">
        <v>34</v>
      </c>
      <c r="F40" s="7" t="s">
        <v>41</v>
      </c>
      <c r="G40" s="7" t="s">
        <v>320</v>
      </c>
      <c r="H40" s="32">
        <v>1155</v>
      </c>
      <c r="I40">
        <f>IF(TbRegistroSaídas[[#This Row],[Data do Caixa Realizado]]="",0,MONTH(TbRegistroSaídas[[#This Row],[Data do Caixa Realizado]]))</f>
        <v>0</v>
      </c>
      <c r="J40">
        <f>IF(TbRegistroSaídas[[#This Row],[Data do Caixa Realizado]]="",0,YEAR(TbRegistroSaídas[[#This Row],[Data do Caixa Realizado]]))</f>
        <v>0</v>
      </c>
      <c r="K40">
        <f>IF(TbRegistroSaídas[[#This Row],[Data da Competência]]="",0,MONTH(TbRegistroSaídas[[#This Row],[Data da Competência]]))</f>
        <v>11</v>
      </c>
      <c r="L40">
        <f>IF(TbRegistroSaídas[[#This Row],[Data da Competência]]="",0,YEAR(TbRegistroSaídas[[#This Row],[Data da Competência]]))</f>
        <v>2024</v>
      </c>
      <c r="M40">
        <f>IF(TbRegistroSaídas[[#This Row],[Data do Caixa Previsto]]="",0,MONTH(TbRegistroSaídas[[#This Row],[Data do Caixa Previsto]]))</f>
        <v>1</v>
      </c>
      <c r="N40">
        <f>IF(TbRegistroSaídas[[#This Row],[Data do Caixa Previsto]]="",0,YEAR(TbRegistroSaídas[[#This Row],[Data do Caixa Previsto]]))</f>
        <v>2025</v>
      </c>
      <c r="O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549</v>
      </c>
    </row>
    <row r="41" spans="2:15" x14ac:dyDescent="0.25">
      <c r="B41" s="30"/>
      <c r="C41" s="31">
        <v>45626</v>
      </c>
      <c r="D41" s="31">
        <v>45627</v>
      </c>
      <c r="E41" s="7" t="s">
        <v>34</v>
      </c>
      <c r="F41" s="7" t="s">
        <v>41</v>
      </c>
      <c r="G41" s="7" t="s">
        <v>289</v>
      </c>
      <c r="H41" s="32">
        <v>1967</v>
      </c>
      <c r="I41">
        <f>IF(TbRegistroSaídas[[#This Row],[Data do Caixa Realizado]]="",0,MONTH(TbRegistroSaídas[[#This Row],[Data do Caixa Realizado]]))</f>
        <v>0</v>
      </c>
      <c r="J41">
        <f>IF(TbRegistroSaídas[[#This Row],[Data do Caixa Realizado]]="",0,YEAR(TbRegistroSaídas[[#This Row],[Data do Caixa Realizado]]))</f>
        <v>0</v>
      </c>
      <c r="K41">
        <f>IF(TbRegistroSaídas[[#This Row],[Data da Competência]]="",0,MONTH(TbRegistroSaídas[[#This Row],[Data da Competência]]))</f>
        <v>11</v>
      </c>
      <c r="L41">
        <f>IF(TbRegistroSaídas[[#This Row],[Data da Competência]]="",0,YEAR(TbRegistroSaídas[[#This Row],[Data da Competência]]))</f>
        <v>2024</v>
      </c>
      <c r="M41">
        <f>IF(TbRegistroSaídas[[#This Row],[Data do Caixa Previsto]]="",0,MONTH(TbRegistroSaídas[[#This Row],[Data do Caixa Previsto]]))</f>
        <v>12</v>
      </c>
      <c r="N41">
        <f>IF(TbRegistroSaídas[[#This Row],[Data do Caixa Previsto]]="",0,YEAR(TbRegistroSaídas[[#This Row],[Data do Caixa Previsto]]))</f>
        <v>2024</v>
      </c>
      <c r="O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582</v>
      </c>
    </row>
    <row r="42" spans="2:15" x14ac:dyDescent="0.25">
      <c r="B42" s="30">
        <v>45716</v>
      </c>
      <c r="C42" s="31">
        <v>45627</v>
      </c>
      <c r="D42" s="31">
        <v>45653</v>
      </c>
      <c r="E42" s="7" t="s">
        <v>34</v>
      </c>
      <c r="F42" s="7" t="s">
        <v>28</v>
      </c>
      <c r="G42" s="7" t="s">
        <v>321</v>
      </c>
      <c r="H42" s="32">
        <v>2741</v>
      </c>
      <c r="I42">
        <f>IF(TbRegistroSaídas[[#This Row],[Data do Caixa Realizado]]="",0,MONTH(TbRegistroSaídas[[#This Row],[Data do Caixa Realizado]]))</f>
        <v>2</v>
      </c>
      <c r="J42">
        <f>IF(TbRegistroSaídas[[#This Row],[Data do Caixa Realizado]]="",0,YEAR(TbRegistroSaídas[[#This Row],[Data do Caixa Realizado]]))</f>
        <v>2025</v>
      </c>
      <c r="K42">
        <f>IF(TbRegistroSaídas[[#This Row],[Data da Competência]]="",0,MONTH(TbRegistroSaídas[[#This Row],[Data da Competência]]))</f>
        <v>12</v>
      </c>
      <c r="L42">
        <f>IF(TbRegistroSaídas[[#This Row],[Data da Competência]]="",0,YEAR(TbRegistroSaídas[[#This Row],[Data da Competência]]))</f>
        <v>2024</v>
      </c>
      <c r="M42">
        <f>IF(TbRegistroSaídas[[#This Row],[Data do Caixa Previsto]]="",0,MONTH(TbRegistroSaídas[[#This Row],[Data do Caixa Previsto]]))</f>
        <v>12</v>
      </c>
      <c r="N42">
        <f>IF(TbRegistroSaídas[[#This Row],[Data do Caixa Previsto]]="",0,YEAR(TbRegistroSaídas[[#This Row],[Data do Caixa Previsto]]))</f>
        <v>2024</v>
      </c>
      <c r="O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63</v>
      </c>
    </row>
    <row r="43" spans="2:15" x14ac:dyDescent="0.25">
      <c r="B43" s="30">
        <v>45682</v>
      </c>
      <c r="C43" s="31">
        <v>45628</v>
      </c>
      <c r="D43" s="31">
        <v>45682</v>
      </c>
      <c r="E43" s="7" t="s">
        <v>34</v>
      </c>
      <c r="F43" s="7" t="s">
        <v>29</v>
      </c>
      <c r="G43" s="7" t="s">
        <v>322</v>
      </c>
      <c r="H43" s="32">
        <v>1130</v>
      </c>
      <c r="I43">
        <f>IF(TbRegistroSaídas[[#This Row],[Data do Caixa Realizado]]="",0,MONTH(TbRegistroSaídas[[#This Row],[Data do Caixa Realizado]]))</f>
        <v>1</v>
      </c>
      <c r="J43">
        <f>IF(TbRegistroSaídas[[#This Row],[Data do Caixa Realizado]]="",0,YEAR(TbRegistroSaídas[[#This Row],[Data do Caixa Realizado]]))</f>
        <v>2025</v>
      </c>
      <c r="K43">
        <f>IF(TbRegistroSaídas[[#This Row],[Data da Competência]]="",0,MONTH(TbRegistroSaídas[[#This Row],[Data da Competência]]))</f>
        <v>12</v>
      </c>
      <c r="L43">
        <f>IF(TbRegistroSaídas[[#This Row],[Data da Competência]]="",0,YEAR(TbRegistroSaídas[[#This Row],[Data da Competência]]))</f>
        <v>2024</v>
      </c>
      <c r="M43">
        <f>IF(TbRegistroSaídas[[#This Row],[Data do Caixa Previsto]]="",0,MONTH(TbRegistroSaídas[[#This Row],[Data do Caixa Previsto]]))</f>
        <v>1</v>
      </c>
      <c r="N43">
        <f>IF(TbRegistroSaídas[[#This Row],[Data do Caixa Previsto]]="",0,YEAR(TbRegistroSaídas[[#This Row],[Data do Caixa Previsto]]))</f>
        <v>2025</v>
      </c>
      <c r="O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4" spans="2:15" x14ac:dyDescent="0.25">
      <c r="B44" s="30">
        <v>45675</v>
      </c>
      <c r="C44" s="31">
        <v>45632</v>
      </c>
      <c r="D44" s="31">
        <v>45675</v>
      </c>
      <c r="E44" s="7" t="s">
        <v>34</v>
      </c>
      <c r="F44" s="7" t="s">
        <v>30</v>
      </c>
      <c r="G44" s="7" t="s">
        <v>323</v>
      </c>
      <c r="H44" s="32">
        <v>4835</v>
      </c>
      <c r="I44">
        <f>IF(TbRegistroSaídas[[#This Row],[Data do Caixa Realizado]]="",0,MONTH(TbRegistroSaídas[[#This Row],[Data do Caixa Realizado]]))</f>
        <v>1</v>
      </c>
      <c r="J44">
        <f>IF(TbRegistroSaídas[[#This Row],[Data do Caixa Realizado]]="",0,YEAR(TbRegistroSaídas[[#This Row],[Data do Caixa Realizado]]))</f>
        <v>2025</v>
      </c>
      <c r="K44">
        <f>IF(TbRegistroSaídas[[#This Row],[Data da Competência]]="",0,MONTH(TbRegistroSaídas[[#This Row],[Data da Competência]]))</f>
        <v>12</v>
      </c>
      <c r="L44">
        <f>IF(TbRegistroSaídas[[#This Row],[Data da Competência]]="",0,YEAR(TbRegistroSaídas[[#This Row],[Data da Competência]]))</f>
        <v>2024</v>
      </c>
      <c r="M44">
        <f>IF(TbRegistroSaídas[[#This Row],[Data do Caixa Previsto]]="",0,MONTH(TbRegistroSaídas[[#This Row],[Data do Caixa Previsto]]))</f>
        <v>1</v>
      </c>
      <c r="N44">
        <f>IF(TbRegistroSaídas[[#This Row],[Data do Caixa Previsto]]="",0,YEAR(TbRegistroSaídas[[#This Row],[Data do Caixa Previsto]]))</f>
        <v>2025</v>
      </c>
      <c r="O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5" spans="2:15" x14ac:dyDescent="0.25">
      <c r="B45" s="30">
        <v>45686</v>
      </c>
      <c r="C45" s="31">
        <v>45634</v>
      </c>
      <c r="D45" s="31">
        <v>45686</v>
      </c>
      <c r="E45" s="7" t="s">
        <v>34</v>
      </c>
      <c r="F45" s="7" t="s">
        <v>28</v>
      </c>
      <c r="G45" s="7" t="s">
        <v>285</v>
      </c>
      <c r="H45" s="32">
        <v>1411</v>
      </c>
      <c r="I45">
        <f>IF(TbRegistroSaídas[[#This Row],[Data do Caixa Realizado]]="",0,MONTH(TbRegistroSaídas[[#This Row],[Data do Caixa Realizado]]))</f>
        <v>1</v>
      </c>
      <c r="J45">
        <f>IF(TbRegistroSaídas[[#This Row],[Data do Caixa Realizado]]="",0,YEAR(TbRegistroSaídas[[#This Row],[Data do Caixa Realizado]]))</f>
        <v>2025</v>
      </c>
      <c r="K45">
        <f>IF(TbRegistroSaídas[[#This Row],[Data da Competência]]="",0,MONTH(TbRegistroSaídas[[#This Row],[Data da Competência]]))</f>
        <v>12</v>
      </c>
      <c r="L45">
        <f>IF(TbRegistroSaídas[[#This Row],[Data da Competência]]="",0,YEAR(TbRegistroSaídas[[#This Row],[Data da Competência]]))</f>
        <v>2024</v>
      </c>
      <c r="M45">
        <f>IF(TbRegistroSaídas[[#This Row],[Data do Caixa Previsto]]="",0,MONTH(TbRegistroSaídas[[#This Row],[Data do Caixa Previsto]]))</f>
        <v>1</v>
      </c>
      <c r="N45">
        <f>IF(TbRegistroSaídas[[#This Row],[Data do Caixa Previsto]]="",0,YEAR(TbRegistroSaídas[[#This Row],[Data do Caixa Previsto]]))</f>
        <v>2025</v>
      </c>
      <c r="O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6" spans="2:15" x14ac:dyDescent="0.25">
      <c r="B46" s="30">
        <v>45656</v>
      </c>
      <c r="C46" s="31">
        <v>45636</v>
      </c>
      <c r="D46" s="31">
        <v>45656</v>
      </c>
      <c r="E46" s="7" t="s">
        <v>34</v>
      </c>
      <c r="F46" s="7" t="s">
        <v>41</v>
      </c>
      <c r="G46" s="7" t="s">
        <v>324</v>
      </c>
      <c r="H46" s="32">
        <v>457</v>
      </c>
      <c r="I46">
        <f>IF(TbRegistroSaídas[[#This Row],[Data do Caixa Realizado]]="",0,MONTH(TbRegistroSaídas[[#This Row],[Data do Caixa Realizado]]))</f>
        <v>12</v>
      </c>
      <c r="J46">
        <f>IF(TbRegistroSaídas[[#This Row],[Data do Caixa Realizado]]="",0,YEAR(TbRegistroSaídas[[#This Row],[Data do Caixa Realizado]]))</f>
        <v>2024</v>
      </c>
      <c r="K46">
        <f>IF(TbRegistroSaídas[[#This Row],[Data da Competência]]="",0,MONTH(TbRegistroSaídas[[#This Row],[Data da Competência]]))</f>
        <v>12</v>
      </c>
      <c r="L46">
        <f>IF(TbRegistroSaídas[[#This Row],[Data da Competência]]="",0,YEAR(TbRegistroSaídas[[#This Row],[Data da Competência]]))</f>
        <v>2024</v>
      </c>
      <c r="M46">
        <f>IF(TbRegistroSaídas[[#This Row],[Data do Caixa Previsto]]="",0,MONTH(TbRegistroSaídas[[#This Row],[Data do Caixa Previsto]]))</f>
        <v>12</v>
      </c>
      <c r="N46">
        <f>IF(TbRegistroSaídas[[#This Row],[Data do Caixa Previsto]]="",0,YEAR(TbRegistroSaídas[[#This Row],[Data do Caixa Previsto]]))</f>
        <v>2024</v>
      </c>
      <c r="O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7" spans="2:15" x14ac:dyDescent="0.25">
      <c r="B47" s="30">
        <v>45699</v>
      </c>
      <c r="C47" s="31">
        <v>45641</v>
      </c>
      <c r="D47" s="31">
        <v>45699</v>
      </c>
      <c r="E47" s="7" t="s">
        <v>34</v>
      </c>
      <c r="F47" s="7" t="s">
        <v>29</v>
      </c>
      <c r="G47" s="7" t="s">
        <v>325</v>
      </c>
      <c r="H47" s="32">
        <v>2623</v>
      </c>
      <c r="I47">
        <f>IF(TbRegistroSaídas[[#This Row],[Data do Caixa Realizado]]="",0,MONTH(TbRegistroSaídas[[#This Row],[Data do Caixa Realizado]]))</f>
        <v>2</v>
      </c>
      <c r="J47">
        <f>IF(TbRegistroSaídas[[#This Row],[Data do Caixa Realizado]]="",0,YEAR(TbRegistroSaídas[[#This Row],[Data do Caixa Realizado]]))</f>
        <v>2025</v>
      </c>
      <c r="K47">
        <f>IF(TbRegistroSaídas[[#This Row],[Data da Competência]]="",0,MONTH(TbRegistroSaídas[[#This Row],[Data da Competência]]))</f>
        <v>12</v>
      </c>
      <c r="L47">
        <f>IF(TbRegistroSaídas[[#This Row],[Data da Competência]]="",0,YEAR(TbRegistroSaídas[[#This Row],[Data da Competência]]))</f>
        <v>2024</v>
      </c>
      <c r="M47">
        <f>IF(TbRegistroSaídas[[#This Row],[Data do Caixa Previsto]]="",0,MONTH(TbRegistroSaídas[[#This Row],[Data do Caixa Previsto]]))</f>
        <v>2</v>
      </c>
      <c r="N47">
        <f>IF(TbRegistroSaídas[[#This Row],[Data do Caixa Previsto]]="",0,YEAR(TbRegistroSaídas[[#This Row],[Data do Caixa Previsto]]))</f>
        <v>2025</v>
      </c>
      <c r="O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8" spans="2:15" x14ac:dyDescent="0.25">
      <c r="B48" s="30">
        <v>45655</v>
      </c>
      <c r="C48" s="31">
        <v>45643</v>
      </c>
      <c r="D48" s="31">
        <v>45655</v>
      </c>
      <c r="E48" s="7" t="s">
        <v>34</v>
      </c>
      <c r="F48" s="7" t="s">
        <v>28</v>
      </c>
      <c r="G48" s="7" t="s">
        <v>326</v>
      </c>
      <c r="H48" s="32">
        <v>3440</v>
      </c>
      <c r="I48">
        <f>IF(TbRegistroSaídas[[#This Row],[Data do Caixa Realizado]]="",0,MONTH(TbRegistroSaídas[[#This Row],[Data do Caixa Realizado]]))</f>
        <v>12</v>
      </c>
      <c r="J48">
        <f>IF(TbRegistroSaídas[[#This Row],[Data do Caixa Realizado]]="",0,YEAR(TbRegistroSaídas[[#This Row],[Data do Caixa Realizado]]))</f>
        <v>2024</v>
      </c>
      <c r="K48">
        <f>IF(TbRegistroSaídas[[#This Row],[Data da Competência]]="",0,MONTH(TbRegistroSaídas[[#This Row],[Data da Competência]]))</f>
        <v>12</v>
      </c>
      <c r="L48">
        <f>IF(TbRegistroSaídas[[#This Row],[Data da Competência]]="",0,YEAR(TbRegistroSaídas[[#This Row],[Data da Competência]]))</f>
        <v>2024</v>
      </c>
      <c r="M48">
        <f>IF(TbRegistroSaídas[[#This Row],[Data do Caixa Previsto]]="",0,MONTH(TbRegistroSaídas[[#This Row],[Data do Caixa Previsto]]))</f>
        <v>12</v>
      </c>
      <c r="N48">
        <f>IF(TbRegistroSaídas[[#This Row],[Data do Caixa Previsto]]="",0,YEAR(TbRegistroSaídas[[#This Row],[Data do Caixa Previsto]]))</f>
        <v>2024</v>
      </c>
      <c r="O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9" spans="2:15" x14ac:dyDescent="0.25">
      <c r="B49" s="30">
        <v>45668</v>
      </c>
      <c r="C49" s="31">
        <v>45646</v>
      </c>
      <c r="D49" s="31">
        <v>45668</v>
      </c>
      <c r="E49" s="7" t="s">
        <v>34</v>
      </c>
      <c r="F49" s="7" t="s">
        <v>41</v>
      </c>
      <c r="G49" s="7" t="s">
        <v>327</v>
      </c>
      <c r="H49" s="32">
        <v>3993</v>
      </c>
      <c r="I49">
        <f>IF(TbRegistroSaídas[[#This Row],[Data do Caixa Realizado]]="",0,MONTH(TbRegistroSaídas[[#This Row],[Data do Caixa Realizado]]))</f>
        <v>1</v>
      </c>
      <c r="J49">
        <f>IF(TbRegistroSaídas[[#This Row],[Data do Caixa Realizado]]="",0,YEAR(TbRegistroSaídas[[#This Row],[Data do Caixa Realizado]]))</f>
        <v>2025</v>
      </c>
      <c r="K49">
        <f>IF(TbRegistroSaídas[[#This Row],[Data da Competência]]="",0,MONTH(TbRegistroSaídas[[#This Row],[Data da Competência]]))</f>
        <v>12</v>
      </c>
      <c r="L49">
        <f>IF(TbRegistroSaídas[[#This Row],[Data da Competência]]="",0,YEAR(TbRegistroSaídas[[#This Row],[Data da Competência]]))</f>
        <v>2024</v>
      </c>
      <c r="M49">
        <f>IF(TbRegistroSaídas[[#This Row],[Data do Caixa Previsto]]="",0,MONTH(TbRegistroSaídas[[#This Row],[Data do Caixa Previsto]]))</f>
        <v>1</v>
      </c>
      <c r="N49">
        <f>IF(TbRegistroSaídas[[#This Row],[Data do Caixa Previsto]]="",0,YEAR(TbRegistroSaídas[[#This Row],[Data do Caixa Previsto]]))</f>
        <v>2025</v>
      </c>
      <c r="O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0" spans="2:15" x14ac:dyDescent="0.25">
      <c r="B50" s="30">
        <v>45705</v>
      </c>
      <c r="C50" s="31">
        <v>45647</v>
      </c>
      <c r="D50" s="31">
        <v>45705</v>
      </c>
      <c r="E50" s="7" t="s">
        <v>34</v>
      </c>
      <c r="F50" s="7" t="s">
        <v>41</v>
      </c>
      <c r="G50" s="7" t="s">
        <v>328</v>
      </c>
      <c r="H50" s="32">
        <v>3273</v>
      </c>
      <c r="I50">
        <f>IF(TbRegistroSaídas[[#This Row],[Data do Caixa Realizado]]="",0,MONTH(TbRegistroSaídas[[#This Row],[Data do Caixa Realizado]]))</f>
        <v>2</v>
      </c>
      <c r="J50">
        <f>IF(TbRegistroSaídas[[#This Row],[Data do Caixa Realizado]]="",0,YEAR(TbRegistroSaídas[[#This Row],[Data do Caixa Realizado]]))</f>
        <v>2025</v>
      </c>
      <c r="K50">
        <f>IF(TbRegistroSaídas[[#This Row],[Data da Competência]]="",0,MONTH(TbRegistroSaídas[[#This Row],[Data da Competência]]))</f>
        <v>12</v>
      </c>
      <c r="L50">
        <f>IF(TbRegistroSaídas[[#This Row],[Data da Competência]]="",0,YEAR(TbRegistroSaídas[[#This Row],[Data da Competência]]))</f>
        <v>2024</v>
      </c>
      <c r="M50">
        <f>IF(TbRegistroSaídas[[#This Row],[Data do Caixa Previsto]]="",0,MONTH(TbRegistroSaídas[[#This Row],[Data do Caixa Previsto]]))</f>
        <v>2</v>
      </c>
      <c r="N50">
        <f>IF(TbRegistroSaídas[[#This Row],[Data do Caixa Previsto]]="",0,YEAR(TbRegistroSaídas[[#This Row],[Data do Caixa Previsto]]))</f>
        <v>2025</v>
      </c>
      <c r="O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1" spans="2:15" x14ac:dyDescent="0.25">
      <c r="B51" s="30">
        <v>45692</v>
      </c>
      <c r="C51" s="31">
        <v>45651</v>
      </c>
      <c r="D51" s="31">
        <v>45692</v>
      </c>
      <c r="E51" s="7" t="s">
        <v>34</v>
      </c>
      <c r="F51" s="7" t="s">
        <v>28</v>
      </c>
      <c r="G51" s="7" t="s">
        <v>329</v>
      </c>
      <c r="H51" s="32">
        <v>4494</v>
      </c>
      <c r="I51">
        <f>IF(TbRegistroSaídas[[#This Row],[Data do Caixa Realizado]]="",0,MONTH(TbRegistroSaídas[[#This Row],[Data do Caixa Realizado]]))</f>
        <v>2</v>
      </c>
      <c r="J51">
        <f>IF(TbRegistroSaídas[[#This Row],[Data do Caixa Realizado]]="",0,YEAR(TbRegistroSaídas[[#This Row],[Data do Caixa Realizado]]))</f>
        <v>2025</v>
      </c>
      <c r="K51">
        <f>IF(TbRegistroSaídas[[#This Row],[Data da Competência]]="",0,MONTH(TbRegistroSaídas[[#This Row],[Data da Competência]]))</f>
        <v>12</v>
      </c>
      <c r="L51">
        <f>IF(TbRegistroSaídas[[#This Row],[Data da Competência]]="",0,YEAR(TbRegistroSaídas[[#This Row],[Data da Competência]]))</f>
        <v>2024</v>
      </c>
      <c r="M51">
        <f>IF(TbRegistroSaídas[[#This Row],[Data do Caixa Previsto]]="",0,MONTH(TbRegistroSaídas[[#This Row],[Data do Caixa Previsto]]))</f>
        <v>2</v>
      </c>
      <c r="N51">
        <f>IF(TbRegistroSaídas[[#This Row],[Data do Caixa Previsto]]="",0,YEAR(TbRegistroSaídas[[#This Row],[Data do Caixa Previsto]]))</f>
        <v>2025</v>
      </c>
      <c r="O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2" spans="2:15" x14ac:dyDescent="0.25">
      <c r="B52" s="30">
        <v>45681</v>
      </c>
      <c r="C52" s="31">
        <v>45653</v>
      </c>
      <c r="D52" s="31">
        <v>45681</v>
      </c>
      <c r="E52" s="7" t="s">
        <v>34</v>
      </c>
      <c r="F52" s="7" t="s">
        <v>32</v>
      </c>
      <c r="G52" s="7" t="s">
        <v>330</v>
      </c>
      <c r="H52" s="32">
        <v>2511</v>
      </c>
      <c r="I52">
        <f>IF(TbRegistroSaídas[[#This Row],[Data do Caixa Realizado]]="",0,MONTH(TbRegistroSaídas[[#This Row],[Data do Caixa Realizado]]))</f>
        <v>1</v>
      </c>
      <c r="J52">
        <f>IF(TbRegistroSaídas[[#This Row],[Data do Caixa Realizado]]="",0,YEAR(TbRegistroSaídas[[#This Row],[Data do Caixa Realizado]]))</f>
        <v>2025</v>
      </c>
      <c r="K52">
        <f>IF(TbRegistroSaídas[[#This Row],[Data da Competência]]="",0,MONTH(TbRegistroSaídas[[#This Row],[Data da Competência]]))</f>
        <v>12</v>
      </c>
      <c r="L52">
        <f>IF(TbRegistroSaídas[[#This Row],[Data da Competência]]="",0,YEAR(TbRegistroSaídas[[#This Row],[Data da Competência]]))</f>
        <v>2024</v>
      </c>
      <c r="M52">
        <f>IF(TbRegistroSaídas[[#This Row],[Data do Caixa Previsto]]="",0,MONTH(TbRegistroSaídas[[#This Row],[Data do Caixa Previsto]]))</f>
        <v>1</v>
      </c>
      <c r="N52">
        <f>IF(TbRegistroSaídas[[#This Row],[Data do Caixa Previsto]]="",0,YEAR(TbRegistroSaídas[[#This Row],[Data do Caixa Previsto]]))</f>
        <v>2025</v>
      </c>
      <c r="O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3" spans="2:15" x14ac:dyDescent="0.25">
      <c r="B53" s="30">
        <v>45700</v>
      </c>
      <c r="C53" s="31">
        <v>45655</v>
      </c>
      <c r="D53" s="31">
        <v>45700</v>
      </c>
      <c r="E53" s="7" t="s">
        <v>34</v>
      </c>
      <c r="F53" s="7" t="s">
        <v>29</v>
      </c>
      <c r="G53" s="7" t="s">
        <v>331</v>
      </c>
      <c r="H53" s="32">
        <v>2015</v>
      </c>
      <c r="I53">
        <f>IF(TbRegistroSaídas[[#This Row],[Data do Caixa Realizado]]="",0,MONTH(TbRegistroSaídas[[#This Row],[Data do Caixa Realizado]]))</f>
        <v>2</v>
      </c>
      <c r="J53">
        <f>IF(TbRegistroSaídas[[#This Row],[Data do Caixa Realizado]]="",0,YEAR(TbRegistroSaídas[[#This Row],[Data do Caixa Realizado]]))</f>
        <v>2025</v>
      </c>
      <c r="K53">
        <f>IF(TbRegistroSaídas[[#This Row],[Data da Competência]]="",0,MONTH(TbRegistroSaídas[[#This Row],[Data da Competência]]))</f>
        <v>12</v>
      </c>
      <c r="L53">
        <f>IF(TbRegistroSaídas[[#This Row],[Data da Competência]]="",0,YEAR(TbRegistroSaídas[[#This Row],[Data da Competência]]))</f>
        <v>2024</v>
      </c>
      <c r="M53">
        <f>IF(TbRegistroSaídas[[#This Row],[Data do Caixa Previsto]]="",0,MONTH(TbRegistroSaídas[[#This Row],[Data do Caixa Previsto]]))</f>
        <v>2</v>
      </c>
      <c r="N53">
        <f>IF(TbRegistroSaídas[[#This Row],[Data do Caixa Previsto]]="",0,YEAR(TbRegistroSaídas[[#This Row],[Data do Caixa Previsto]]))</f>
        <v>2025</v>
      </c>
      <c r="O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4" spans="2:15" x14ac:dyDescent="0.25">
      <c r="B54" s="30">
        <v>45737</v>
      </c>
      <c r="C54" s="31">
        <v>45657</v>
      </c>
      <c r="D54" s="31">
        <v>45708</v>
      </c>
      <c r="E54" s="7" t="s">
        <v>34</v>
      </c>
      <c r="F54" s="7" t="s">
        <v>30</v>
      </c>
      <c r="G54" s="7" t="s">
        <v>332</v>
      </c>
      <c r="H54" s="32">
        <v>3413</v>
      </c>
      <c r="I54">
        <f>IF(TbRegistroSaídas[[#This Row],[Data do Caixa Realizado]]="",0,MONTH(TbRegistroSaídas[[#This Row],[Data do Caixa Realizado]]))</f>
        <v>3</v>
      </c>
      <c r="J54">
        <f>IF(TbRegistroSaídas[[#This Row],[Data do Caixa Realizado]]="",0,YEAR(TbRegistroSaídas[[#This Row],[Data do Caixa Realizado]]))</f>
        <v>2025</v>
      </c>
      <c r="K54">
        <f>IF(TbRegistroSaídas[[#This Row],[Data da Competência]]="",0,MONTH(TbRegistroSaídas[[#This Row],[Data da Competência]]))</f>
        <v>12</v>
      </c>
      <c r="L54">
        <f>IF(TbRegistroSaídas[[#This Row],[Data da Competência]]="",0,YEAR(TbRegistroSaídas[[#This Row],[Data da Competência]]))</f>
        <v>2024</v>
      </c>
      <c r="M54">
        <f>IF(TbRegistroSaídas[[#This Row],[Data do Caixa Previsto]]="",0,MONTH(TbRegistroSaídas[[#This Row],[Data do Caixa Previsto]]))</f>
        <v>2</v>
      </c>
      <c r="N54">
        <f>IF(TbRegistroSaídas[[#This Row],[Data do Caixa Previsto]]="",0,YEAR(TbRegistroSaídas[[#This Row],[Data do Caixa Previsto]]))</f>
        <v>2025</v>
      </c>
      <c r="O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</v>
      </c>
    </row>
    <row r="55" spans="2:15" x14ac:dyDescent="0.25">
      <c r="B55" s="30">
        <v>45701</v>
      </c>
      <c r="C55" s="31">
        <v>45660</v>
      </c>
      <c r="D55" s="31">
        <v>45665</v>
      </c>
      <c r="E55" s="7" t="s">
        <v>34</v>
      </c>
      <c r="F55" s="7" t="s">
        <v>32</v>
      </c>
      <c r="G55" s="7" t="s">
        <v>333</v>
      </c>
      <c r="H55" s="32">
        <v>4087</v>
      </c>
      <c r="I55">
        <f>IF(TbRegistroSaídas[[#This Row],[Data do Caixa Realizado]]="",0,MONTH(TbRegistroSaídas[[#This Row],[Data do Caixa Realizado]]))</f>
        <v>2</v>
      </c>
      <c r="J55">
        <f>IF(TbRegistroSaídas[[#This Row],[Data do Caixa Realizado]]="",0,YEAR(TbRegistroSaídas[[#This Row],[Data do Caixa Realizado]]))</f>
        <v>2025</v>
      </c>
      <c r="K55">
        <f>IF(TbRegistroSaídas[[#This Row],[Data da Competência]]="",0,MONTH(TbRegistroSaídas[[#This Row],[Data da Competência]]))</f>
        <v>1</v>
      </c>
      <c r="L55">
        <f>IF(TbRegistroSaídas[[#This Row],[Data da Competência]]="",0,YEAR(TbRegistroSaídas[[#This Row],[Data da Competência]]))</f>
        <v>2025</v>
      </c>
      <c r="M55">
        <f>IF(TbRegistroSaídas[[#This Row],[Data do Caixa Previsto]]="",0,MONTH(TbRegistroSaídas[[#This Row],[Data do Caixa Previsto]]))</f>
        <v>1</v>
      </c>
      <c r="N55">
        <f>IF(TbRegistroSaídas[[#This Row],[Data do Caixa Previsto]]="",0,YEAR(TbRegistroSaídas[[#This Row],[Data do Caixa Previsto]]))</f>
        <v>2025</v>
      </c>
      <c r="O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36</v>
      </c>
    </row>
    <row r="56" spans="2:15" x14ac:dyDescent="0.25">
      <c r="B56" s="30">
        <v>45674</v>
      </c>
      <c r="C56" s="31">
        <v>45663</v>
      </c>
      <c r="D56" s="31">
        <v>45674</v>
      </c>
      <c r="E56" s="7" t="s">
        <v>34</v>
      </c>
      <c r="F56" s="7" t="s">
        <v>41</v>
      </c>
      <c r="G56" s="7" t="s">
        <v>334</v>
      </c>
      <c r="H56" s="32">
        <v>2441</v>
      </c>
      <c r="I56">
        <f>IF(TbRegistroSaídas[[#This Row],[Data do Caixa Realizado]]="",0,MONTH(TbRegistroSaídas[[#This Row],[Data do Caixa Realizado]]))</f>
        <v>1</v>
      </c>
      <c r="J56">
        <f>IF(TbRegistroSaídas[[#This Row],[Data do Caixa Realizado]]="",0,YEAR(TbRegistroSaídas[[#This Row],[Data do Caixa Realizado]]))</f>
        <v>2025</v>
      </c>
      <c r="K56">
        <f>IF(TbRegistroSaídas[[#This Row],[Data da Competência]]="",0,MONTH(TbRegistroSaídas[[#This Row],[Data da Competência]]))</f>
        <v>1</v>
      </c>
      <c r="L56">
        <f>IF(TbRegistroSaídas[[#This Row],[Data da Competência]]="",0,YEAR(TbRegistroSaídas[[#This Row],[Data da Competência]]))</f>
        <v>2025</v>
      </c>
      <c r="M56">
        <f>IF(TbRegistroSaídas[[#This Row],[Data do Caixa Previsto]]="",0,MONTH(TbRegistroSaídas[[#This Row],[Data do Caixa Previsto]]))</f>
        <v>1</v>
      </c>
      <c r="N56">
        <f>IF(TbRegistroSaídas[[#This Row],[Data do Caixa Previsto]]="",0,YEAR(TbRegistroSaídas[[#This Row],[Data do Caixa Previsto]]))</f>
        <v>2025</v>
      </c>
      <c r="O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7" spans="2:15" x14ac:dyDescent="0.25">
      <c r="B57" s="30">
        <v>45684</v>
      </c>
      <c r="C57" s="31">
        <v>45666</v>
      </c>
      <c r="D57" s="31">
        <v>45684</v>
      </c>
      <c r="E57" s="7" t="s">
        <v>34</v>
      </c>
      <c r="F57" s="7" t="s">
        <v>29</v>
      </c>
      <c r="G57" s="7" t="s">
        <v>335</v>
      </c>
      <c r="H57" s="32">
        <v>3598</v>
      </c>
      <c r="I57">
        <f>IF(TbRegistroSaídas[[#This Row],[Data do Caixa Realizado]]="",0,MONTH(TbRegistroSaídas[[#This Row],[Data do Caixa Realizado]]))</f>
        <v>1</v>
      </c>
      <c r="J57">
        <f>IF(TbRegistroSaídas[[#This Row],[Data do Caixa Realizado]]="",0,YEAR(TbRegistroSaídas[[#This Row],[Data do Caixa Realizado]]))</f>
        <v>2025</v>
      </c>
      <c r="K57">
        <f>IF(TbRegistroSaídas[[#This Row],[Data da Competência]]="",0,MONTH(TbRegistroSaídas[[#This Row],[Data da Competência]]))</f>
        <v>1</v>
      </c>
      <c r="L57">
        <f>IF(TbRegistroSaídas[[#This Row],[Data da Competência]]="",0,YEAR(TbRegistroSaídas[[#This Row],[Data da Competência]]))</f>
        <v>2025</v>
      </c>
      <c r="M57">
        <f>IF(TbRegistroSaídas[[#This Row],[Data do Caixa Previsto]]="",0,MONTH(TbRegistroSaídas[[#This Row],[Data do Caixa Previsto]]))</f>
        <v>1</v>
      </c>
      <c r="N57">
        <f>IF(TbRegistroSaídas[[#This Row],[Data do Caixa Previsto]]="",0,YEAR(TbRegistroSaídas[[#This Row],[Data do Caixa Previsto]]))</f>
        <v>2025</v>
      </c>
      <c r="O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8" spans="2:15" x14ac:dyDescent="0.25">
      <c r="B58" s="30">
        <v>45675</v>
      </c>
      <c r="C58" s="31">
        <v>45667</v>
      </c>
      <c r="D58" s="31">
        <v>45675</v>
      </c>
      <c r="E58" s="7" t="s">
        <v>34</v>
      </c>
      <c r="F58" s="7" t="s">
        <v>41</v>
      </c>
      <c r="G58" s="7" t="s">
        <v>336</v>
      </c>
      <c r="H58" s="32">
        <v>4895</v>
      </c>
      <c r="I58">
        <f>IF(TbRegistroSaídas[[#This Row],[Data do Caixa Realizado]]="",0,MONTH(TbRegistroSaídas[[#This Row],[Data do Caixa Realizado]]))</f>
        <v>1</v>
      </c>
      <c r="J58">
        <f>IF(TbRegistroSaídas[[#This Row],[Data do Caixa Realizado]]="",0,YEAR(TbRegistroSaídas[[#This Row],[Data do Caixa Realizado]]))</f>
        <v>2025</v>
      </c>
      <c r="K58">
        <f>IF(TbRegistroSaídas[[#This Row],[Data da Competência]]="",0,MONTH(TbRegistroSaídas[[#This Row],[Data da Competência]]))</f>
        <v>1</v>
      </c>
      <c r="L58">
        <f>IF(TbRegistroSaídas[[#This Row],[Data da Competência]]="",0,YEAR(TbRegistroSaídas[[#This Row],[Data da Competência]]))</f>
        <v>2025</v>
      </c>
      <c r="M58">
        <f>IF(TbRegistroSaídas[[#This Row],[Data do Caixa Previsto]]="",0,MONTH(TbRegistroSaídas[[#This Row],[Data do Caixa Previsto]]))</f>
        <v>1</v>
      </c>
      <c r="N58">
        <f>IF(TbRegistroSaídas[[#This Row],[Data do Caixa Previsto]]="",0,YEAR(TbRegistroSaídas[[#This Row],[Data do Caixa Previsto]]))</f>
        <v>2025</v>
      </c>
      <c r="O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9" spans="2:15" x14ac:dyDescent="0.25">
      <c r="B59" s="30">
        <v>45724</v>
      </c>
      <c r="C59" s="31">
        <v>45669</v>
      </c>
      <c r="D59" s="31">
        <v>45724</v>
      </c>
      <c r="E59" s="7" t="s">
        <v>34</v>
      </c>
      <c r="F59" s="7" t="s">
        <v>41</v>
      </c>
      <c r="G59" s="7" t="s">
        <v>337</v>
      </c>
      <c r="H59" s="32">
        <v>971</v>
      </c>
      <c r="I59">
        <f>IF(TbRegistroSaídas[[#This Row],[Data do Caixa Realizado]]="",0,MONTH(TbRegistroSaídas[[#This Row],[Data do Caixa Realizado]]))</f>
        <v>3</v>
      </c>
      <c r="J59">
        <f>IF(TbRegistroSaídas[[#This Row],[Data do Caixa Realizado]]="",0,YEAR(TbRegistroSaídas[[#This Row],[Data do Caixa Realizado]]))</f>
        <v>2025</v>
      </c>
      <c r="K59">
        <f>IF(TbRegistroSaídas[[#This Row],[Data da Competência]]="",0,MONTH(TbRegistroSaídas[[#This Row],[Data da Competência]]))</f>
        <v>1</v>
      </c>
      <c r="L59">
        <f>IF(TbRegistroSaídas[[#This Row],[Data da Competência]]="",0,YEAR(TbRegistroSaídas[[#This Row],[Data da Competência]]))</f>
        <v>2025</v>
      </c>
      <c r="M59">
        <f>IF(TbRegistroSaídas[[#This Row],[Data do Caixa Previsto]]="",0,MONTH(TbRegistroSaídas[[#This Row],[Data do Caixa Previsto]]))</f>
        <v>3</v>
      </c>
      <c r="N59">
        <f>IF(TbRegistroSaídas[[#This Row],[Data do Caixa Previsto]]="",0,YEAR(TbRegistroSaídas[[#This Row],[Data do Caixa Previsto]]))</f>
        <v>2025</v>
      </c>
      <c r="O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0" spans="2:15" x14ac:dyDescent="0.25">
      <c r="B60" s="30">
        <v>45694</v>
      </c>
      <c r="C60" s="31">
        <v>45670</v>
      </c>
      <c r="D60" s="31">
        <v>45694</v>
      </c>
      <c r="E60" s="7" t="s">
        <v>34</v>
      </c>
      <c r="F60" s="7" t="s">
        <v>32</v>
      </c>
      <c r="G60" s="7" t="s">
        <v>338</v>
      </c>
      <c r="H60" s="32">
        <v>556</v>
      </c>
      <c r="I60">
        <f>IF(TbRegistroSaídas[[#This Row],[Data do Caixa Realizado]]="",0,MONTH(TbRegistroSaídas[[#This Row],[Data do Caixa Realizado]]))</f>
        <v>2</v>
      </c>
      <c r="J60">
        <f>IF(TbRegistroSaídas[[#This Row],[Data do Caixa Realizado]]="",0,YEAR(TbRegistroSaídas[[#This Row],[Data do Caixa Realizado]]))</f>
        <v>2025</v>
      </c>
      <c r="K60">
        <f>IF(TbRegistroSaídas[[#This Row],[Data da Competência]]="",0,MONTH(TbRegistroSaídas[[#This Row],[Data da Competência]]))</f>
        <v>1</v>
      </c>
      <c r="L60">
        <f>IF(TbRegistroSaídas[[#This Row],[Data da Competência]]="",0,YEAR(TbRegistroSaídas[[#This Row],[Data da Competência]]))</f>
        <v>2025</v>
      </c>
      <c r="M60">
        <f>IF(TbRegistroSaídas[[#This Row],[Data do Caixa Previsto]]="",0,MONTH(TbRegistroSaídas[[#This Row],[Data do Caixa Previsto]]))</f>
        <v>2</v>
      </c>
      <c r="N60">
        <f>IF(TbRegistroSaídas[[#This Row],[Data do Caixa Previsto]]="",0,YEAR(TbRegistroSaídas[[#This Row],[Data do Caixa Previsto]]))</f>
        <v>2025</v>
      </c>
      <c r="O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1" spans="2:15" x14ac:dyDescent="0.25">
      <c r="B61" s="30">
        <v>45701</v>
      </c>
      <c r="C61" s="31">
        <v>45671</v>
      </c>
      <c r="D61" s="31">
        <v>45701</v>
      </c>
      <c r="E61" s="7" t="s">
        <v>34</v>
      </c>
      <c r="F61" s="7" t="s">
        <v>32</v>
      </c>
      <c r="G61" s="7" t="s">
        <v>339</v>
      </c>
      <c r="H61" s="32">
        <v>1977</v>
      </c>
      <c r="I61">
        <f>IF(TbRegistroSaídas[[#This Row],[Data do Caixa Realizado]]="",0,MONTH(TbRegistroSaídas[[#This Row],[Data do Caixa Realizado]]))</f>
        <v>2</v>
      </c>
      <c r="J61">
        <f>IF(TbRegistroSaídas[[#This Row],[Data do Caixa Realizado]]="",0,YEAR(TbRegistroSaídas[[#This Row],[Data do Caixa Realizado]]))</f>
        <v>2025</v>
      </c>
      <c r="K61">
        <f>IF(TbRegistroSaídas[[#This Row],[Data da Competência]]="",0,MONTH(TbRegistroSaídas[[#This Row],[Data da Competência]]))</f>
        <v>1</v>
      </c>
      <c r="L61">
        <f>IF(TbRegistroSaídas[[#This Row],[Data da Competência]]="",0,YEAR(TbRegistroSaídas[[#This Row],[Data da Competência]]))</f>
        <v>2025</v>
      </c>
      <c r="M61">
        <f>IF(TbRegistroSaídas[[#This Row],[Data do Caixa Previsto]]="",0,MONTH(TbRegistroSaídas[[#This Row],[Data do Caixa Previsto]]))</f>
        <v>2</v>
      </c>
      <c r="N61">
        <f>IF(TbRegistroSaídas[[#This Row],[Data do Caixa Previsto]]="",0,YEAR(TbRegistroSaídas[[#This Row],[Data do Caixa Previsto]]))</f>
        <v>2025</v>
      </c>
      <c r="O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2" spans="2:15" x14ac:dyDescent="0.25">
      <c r="B62" s="30">
        <v>45684</v>
      </c>
      <c r="C62" s="31">
        <v>45673</v>
      </c>
      <c r="D62" s="31">
        <v>45684</v>
      </c>
      <c r="E62" s="7" t="s">
        <v>34</v>
      </c>
      <c r="F62" s="7" t="s">
        <v>41</v>
      </c>
      <c r="G62" s="7" t="s">
        <v>292</v>
      </c>
      <c r="H62" s="32">
        <v>2951</v>
      </c>
      <c r="I62">
        <f>IF(TbRegistroSaídas[[#This Row],[Data do Caixa Realizado]]="",0,MONTH(TbRegistroSaídas[[#This Row],[Data do Caixa Realizado]]))</f>
        <v>1</v>
      </c>
      <c r="J62">
        <f>IF(TbRegistroSaídas[[#This Row],[Data do Caixa Realizado]]="",0,YEAR(TbRegistroSaídas[[#This Row],[Data do Caixa Realizado]]))</f>
        <v>2025</v>
      </c>
      <c r="K62">
        <f>IF(TbRegistroSaídas[[#This Row],[Data da Competência]]="",0,MONTH(TbRegistroSaídas[[#This Row],[Data da Competência]]))</f>
        <v>1</v>
      </c>
      <c r="L62">
        <f>IF(TbRegistroSaídas[[#This Row],[Data da Competência]]="",0,YEAR(TbRegistroSaídas[[#This Row],[Data da Competência]]))</f>
        <v>2025</v>
      </c>
      <c r="M62">
        <f>IF(TbRegistroSaídas[[#This Row],[Data do Caixa Previsto]]="",0,MONTH(TbRegistroSaídas[[#This Row],[Data do Caixa Previsto]]))</f>
        <v>1</v>
      </c>
      <c r="N62">
        <f>IF(TbRegistroSaídas[[#This Row],[Data do Caixa Previsto]]="",0,YEAR(TbRegistroSaídas[[#This Row],[Data do Caixa Previsto]]))</f>
        <v>2025</v>
      </c>
      <c r="O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3" spans="2:15" x14ac:dyDescent="0.25">
      <c r="B63" s="30">
        <v>45721</v>
      </c>
      <c r="C63" s="31">
        <v>45677</v>
      </c>
      <c r="D63" s="31">
        <v>45721</v>
      </c>
      <c r="E63" s="7" t="s">
        <v>34</v>
      </c>
      <c r="F63" s="7" t="s">
        <v>41</v>
      </c>
      <c r="G63" s="7" t="s">
        <v>340</v>
      </c>
      <c r="H63" s="32">
        <v>2535</v>
      </c>
      <c r="I63">
        <f>IF(TbRegistroSaídas[[#This Row],[Data do Caixa Realizado]]="",0,MONTH(TbRegistroSaídas[[#This Row],[Data do Caixa Realizado]]))</f>
        <v>3</v>
      </c>
      <c r="J63">
        <f>IF(TbRegistroSaídas[[#This Row],[Data do Caixa Realizado]]="",0,YEAR(TbRegistroSaídas[[#This Row],[Data do Caixa Realizado]]))</f>
        <v>2025</v>
      </c>
      <c r="K63">
        <f>IF(TbRegistroSaídas[[#This Row],[Data da Competência]]="",0,MONTH(TbRegistroSaídas[[#This Row],[Data da Competência]]))</f>
        <v>1</v>
      </c>
      <c r="L63">
        <f>IF(TbRegistroSaídas[[#This Row],[Data da Competência]]="",0,YEAR(TbRegistroSaídas[[#This Row],[Data da Competência]]))</f>
        <v>2025</v>
      </c>
      <c r="M63">
        <f>IF(TbRegistroSaídas[[#This Row],[Data do Caixa Previsto]]="",0,MONTH(TbRegistroSaídas[[#This Row],[Data do Caixa Previsto]]))</f>
        <v>3</v>
      </c>
      <c r="N63">
        <f>IF(TbRegistroSaídas[[#This Row],[Data do Caixa Previsto]]="",0,YEAR(TbRegistroSaídas[[#This Row],[Data do Caixa Previsto]]))</f>
        <v>2025</v>
      </c>
      <c r="O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4" spans="2:15" x14ac:dyDescent="0.25">
      <c r="B64" s="30">
        <v>45698</v>
      </c>
      <c r="C64" s="31">
        <v>45678</v>
      </c>
      <c r="D64" s="31">
        <v>45698</v>
      </c>
      <c r="E64" s="7" t="s">
        <v>34</v>
      </c>
      <c r="F64" s="7" t="s">
        <v>28</v>
      </c>
      <c r="G64" s="7" t="s">
        <v>341</v>
      </c>
      <c r="H64" s="32">
        <v>3057</v>
      </c>
      <c r="I64">
        <f>IF(TbRegistroSaídas[[#This Row],[Data do Caixa Realizado]]="",0,MONTH(TbRegistroSaídas[[#This Row],[Data do Caixa Realizado]]))</f>
        <v>2</v>
      </c>
      <c r="J64">
        <f>IF(TbRegistroSaídas[[#This Row],[Data do Caixa Realizado]]="",0,YEAR(TbRegistroSaídas[[#This Row],[Data do Caixa Realizado]]))</f>
        <v>2025</v>
      </c>
      <c r="K64">
        <f>IF(TbRegistroSaídas[[#This Row],[Data da Competência]]="",0,MONTH(TbRegistroSaídas[[#This Row],[Data da Competência]]))</f>
        <v>1</v>
      </c>
      <c r="L64">
        <f>IF(TbRegistroSaídas[[#This Row],[Data da Competência]]="",0,YEAR(TbRegistroSaídas[[#This Row],[Data da Competência]]))</f>
        <v>2025</v>
      </c>
      <c r="M64">
        <f>IF(TbRegistroSaídas[[#This Row],[Data do Caixa Previsto]]="",0,MONTH(TbRegistroSaídas[[#This Row],[Data do Caixa Previsto]]))</f>
        <v>2</v>
      </c>
      <c r="N64">
        <f>IF(TbRegistroSaídas[[#This Row],[Data do Caixa Previsto]]="",0,YEAR(TbRegistroSaídas[[#This Row],[Data do Caixa Previsto]]))</f>
        <v>2025</v>
      </c>
      <c r="O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5" spans="2:15" x14ac:dyDescent="0.25">
      <c r="B65" s="30">
        <v>45697</v>
      </c>
      <c r="C65" s="31">
        <v>45680</v>
      </c>
      <c r="D65" s="31">
        <v>45697</v>
      </c>
      <c r="E65" s="7" t="s">
        <v>34</v>
      </c>
      <c r="F65" s="7" t="s">
        <v>32</v>
      </c>
      <c r="G65" s="7" t="s">
        <v>342</v>
      </c>
      <c r="H65" s="32">
        <v>3152</v>
      </c>
      <c r="I65">
        <f>IF(TbRegistroSaídas[[#This Row],[Data do Caixa Realizado]]="",0,MONTH(TbRegistroSaídas[[#This Row],[Data do Caixa Realizado]]))</f>
        <v>2</v>
      </c>
      <c r="J65">
        <f>IF(TbRegistroSaídas[[#This Row],[Data do Caixa Realizado]]="",0,YEAR(TbRegistroSaídas[[#This Row],[Data do Caixa Realizado]]))</f>
        <v>2025</v>
      </c>
      <c r="K65">
        <f>IF(TbRegistroSaídas[[#This Row],[Data da Competência]]="",0,MONTH(TbRegistroSaídas[[#This Row],[Data da Competência]]))</f>
        <v>1</v>
      </c>
      <c r="L65">
        <f>IF(TbRegistroSaídas[[#This Row],[Data da Competência]]="",0,YEAR(TbRegistroSaídas[[#This Row],[Data da Competência]]))</f>
        <v>2025</v>
      </c>
      <c r="M65">
        <f>IF(TbRegistroSaídas[[#This Row],[Data do Caixa Previsto]]="",0,MONTH(TbRegistroSaídas[[#This Row],[Data do Caixa Previsto]]))</f>
        <v>2</v>
      </c>
      <c r="N65">
        <f>IF(TbRegistroSaídas[[#This Row],[Data do Caixa Previsto]]="",0,YEAR(TbRegistroSaídas[[#This Row],[Data do Caixa Previsto]]))</f>
        <v>2025</v>
      </c>
      <c r="O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6" spans="2:15" x14ac:dyDescent="0.25">
      <c r="B66" s="30">
        <v>45724</v>
      </c>
      <c r="C66" s="31">
        <v>45682</v>
      </c>
      <c r="D66" s="31">
        <v>45724</v>
      </c>
      <c r="E66" s="7" t="s">
        <v>34</v>
      </c>
      <c r="F66" s="7" t="s">
        <v>30</v>
      </c>
      <c r="G66" s="7" t="s">
        <v>343</v>
      </c>
      <c r="H66" s="32">
        <v>2247</v>
      </c>
      <c r="I66">
        <f>IF(TbRegistroSaídas[[#This Row],[Data do Caixa Realizado]]="",0,MONTH(TbRegistroSaídas[[#This Row],[Data do Caixa Realizado]]))</f>
        <v>3</v>
      </c>
      <c r="J66">
        <f>IF(TbRegistroSaídas[[#This Row],[Data do Caixa Realizado]]="",0,YEAR(TbRegistroSaídas[[#This Row],[Data do Caixa Realizado]]))</f>
        <v>2025</v>
      </c>
      <c r="K66">
        <f>IF(TbRegistroSaídas[[#This Row],[Data da Competência]]="",0,MONTH(TbRegistroSaídas[[#This Row],[Data da Competência]]))</f>
        <v>1</v>
      </c>
      <c r="L66">
        <f>IF(TbRegistroSaídas[[#This Row],[Data da Competência]]="",0,YEAR(TbRegistroSaídas[[#This Row],[Data da Competência]]))</f>
        <v>2025</v>
      </c>
      <c r="M66">
        <f>IF(TbRegistroSaídas[[#This Row],[Data do Caixa Previsto]]="",0,MONTH(TbRegistroSaídas[[#This Row],[Data do Caixa Previsto]]))</f>
        <v>3</v>
      </c>
      <c r="N66">
        <f>IF(TbRegistroSaídas[[#This Row],[Data do Caixa Previsto]]="",0,YEAR(TbRegistroSaídas[[#This Row],[Data do Caixa Previsto]]))</f>
        <v>2025</v>
      </c>
      <c r="O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7" spans="2:15" x14ac:dyDescent="0.25">
      <c r="B67" s="30">
        <v>45737</v>
      </c>
      <c r="C67" s="31">
        <v>45684</v>
      </c>
      <c r="D67" s="31">
        <v>45737</v>
      </c>
      <c r="E67" s="7" t="s">
        <v>34</v>
      </c>
      <c r="F67" s="7" t="s">
        <v>29</v>
      </c>
      <c r="G67" s="7" t="s">
        <v>344</v>
      </c>
      <c r="H67" s="32">
        <v>2456</v>
      </c>
      <c r="I67">
        <f>IF(TbRegistroSaídas[[#This Row],[Data do Caixa Realizado]]="",0,MONTH(TbRegistroSaídas[[#This Row],[Data do Caixa Realizado]]))</f>
        <v>3</v>
      </c>
      <c r="J67">
        <f>IF(TbRegistroSaídas[[#This Row],[Data do Caixa Realizado]]="",0,YEAR(TbRegistroSaídas[[#This Row],[Data do Caixa Realizado]]))</f>
        <v>2025</v>
      </c>
      <c r="K67">
        <f>IF(TbRegistroSaídas[[#This Row],[Data da Competência]]="",0,MONTH(TbRegistroSaídas[[#This Row],[Data da Competência]]))</f>
        <v>1</v>
      </c>
      <c r="L67">
        <f>IF(TbRegistroSaídas[[#This Row],[Data da Competência]]="",0,YEAR(TbRegistroSaídas[[#This Row],[Data da Competência]]))</f>
        <v>2025</v>
      </c>
      <c r="M67">
        <f>IF(TbRegistroSaídas[[#This Row],[Data do Caixa Previsto]]="",0,MONTH(TbRegistroSaídas[[#This Row],[Data do Caixa Previsto]]))</f>
        <v>3</v>
      </c>
      <c r="N67">
        <f>IF(TbRegistroSaídas[[#This Row],[Data do Caixa Previsto]]="",0,YEAR(TbRegistroSaídas[[#This Row],[Data do Caixa Previsto]]))</f>
        <v>2025</v>
      </c>
      <c r="O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8" spans="2:15" x14ac:dyDescent="0.25">
      <c r="B68" s="30">
        <v>45710</v>
      </c>
      <c r="C68" s="31">
        <v>45686</v>
      </c>
      <c r="D68" s="31">
        <v>45699</v>
      </c>
      <c r="E68" s="7" t="s">
        <v>34</v>
      </c>
      <c r="F68" s="7" t="s">
        <v>41</v>
      </c>
      <c r="G68" s="7" t="s">
        <v>345</v>
      </c>
      <c r="H68" s="32">
        <v>3801</v>
      </c>
      <c r="I68">
        <f>IF(TbRegistroSaídas[[#This Row],[Data do Caixa Realizado]]="",0,MONTH(TbRegistroSaídas[[#This Row],[Data do Caixa Realizado]]))</f>
        <v>2</v>
      </c>
      <c r="J68">
        <f>IF(TbRegistroSaídas[[#This Row],[Data do Caixa Realizado]]="",0,YEAR(TbRegistroSaídas[[#This Row],[Data do Caixa Realizado]]))</f>
        <v>2025</v>
      </c>
      <c r="K68">
        <f>IF(TbRegistroSaídas[[#This Row],[Data da Competência]]="",0,MONTH(TbRegistroSaídas[[#This Row],[Data da Competência]]))</f>
        <v>1</v>
      </c>
      <c r="L68">
        <f>IF(TbRegistroSaídas[[#This Row],[Data da Competência]]="",0,YEAR(TbRegistroSaídas[[#This Row],[Data da Competência]]))</f>
        <v>2025</v>
      </c>
      <c r="M68">
        <f>IF(TbRegistroSaídas[[#This Row],[Data do Caixa Previsto]]="",0,MONTH(TbRegistroSaídas[[#This Row],[Data do Caixa Previsto]]))</f>
        <v>2</v>
      </c>
      <c r="N68">
        <f>IF(TbRegistroSaídas[[#This Row],[Data do Caixa Previsto]]="",0,YEAR(TbRegistroSaídas[[#This Row],[Data do Caixa Previsto]]))</f>
        <v>2025</v>
      </c>
      <c r="O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11</v>
      </c>
    </row>
    <row r="69" spans="2:15" x14ac:dyDescent="0.25">
      <c r="B69" s="30">
        <v>45701</v>
      </c>
      <c r="C69" s="31">
        <v>45688</v>
      </c>
      <c r="D69" s="31">
        <v>45701</v>
      </c>
      <c r="E69" s="7" t="s">
        <v>34</v>
      </c>
      <c r="F69" s="7" t="s">
        <v>32</v>
      </c>
      <c r="G69" s="7" t="s">
        <v>346</v>
      </c>
      <c r="H69" s="32">
        <v>3049</v>
      </c>
      <c r="I69">
        <f>IF(TbRegistroSaídas[[#This Row],[Data do Caixa Realizado]]="",0,MONTH(TbRegistroSaídas[[#This Row],[Data do Caixa Realizado]]))</f>
        <v>2</v>
      </c>
      <c r="J69">
        <f>IF(TbRegistroSaídas[[#This Row],[Data do Caixa Realizado]]="",0,YEAR(TbRegistroSaídas[[#This Row],[Data do Caixa Realizado]]))</f>
        <v>2025</v>
      </c>
      <c r="K69">
        <f>IF(TbRegistroSaídas[[#This Row],[Data da Competência]]="",0,MONTH(TbRegistroSaídas[[#This Row],[Data da Competência]]))</f>
        <v>1</v>
      </c>
      <c r="L69">
        <f>IF(TbRegistroSaídas[[#This Row],[Data da Competência]]="",0,YEAR(TbRegistroSaídas[[#This Row],[Data da Competência]]))</f>
        <v>2025</v>
      </c>
      <c r="M69">
        <f>IF(TbRegistroSaídas[[#This Row],[Data do Caixa Previsto]]="",0,MONTH(TbRegistroSaídas[[#This Row],[Data do Caixa Previsto]]))</f>
        <v>2</v>
      </c>
      <c r="N69">
        <f>IF(TbRegistroSaídas[[#This Row],[Data do Caixa Previsto]]="",0,YEAR(TbRegistroSaídas[[#This Row],[Data do Caixa Previsto]]))</f>
        <v>2025</v>
      </c>
      <c r="O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0" spans="2:15" x14ac:dyDescent="0.25">
      <c r="B70" s="30">
        <v>45745</v>
      </c>
      <c r="C70" s="31">
        <v>45692</v>
      </c>
      <c r="D70" s="31">
        <v>45727</v>
      </c>
      <c r="E70" s="7" t="s">
        <v>34</v>
      </c>
      <c r="F70" s="7" t="s">
        <v>28</v>
      </c>
      <c r="G70" s="7" t="s">
        <v>347</v>
      </c>
      <c r="H70" s="32">
        <v>3255</v>
      </c>
      <c r="I70">
        <f>IF(TbRegistroSaídas[[#This Row],[Data do Caixa Realizado]]="",0,MONTH(TbRegistroSaídas[[#This Row],[Data do Caixa Realizado]]))</f>
        <v>3</v>
      </c>
      <c r="J70">
        <f>IF(TbRegistroSaídas[[#This Row],[Data do Caixa Realizado]]="",0,YEAR(TbRegistroSaídas[[#This Row],[Data do Caixa Realizado]]))</f>
        <v>2025</v>
      </c>
      <c r="K70">
        <f>IF(TbRegistroSaídas[[#This Row],[Data da Competência]]="",0,MONTH(TbRegistroSaídas[[#This Row],[Data da Competência]]))</f>
        <v>2</v>
      </c>
      <c r="L70">
        <f>IF(TbRegistroSaídas[[#This Row],[Data da Competência]]="",0,YEAR(TbRegistroSaídas[[#This Row],[Data da Competência]]))</f>
        <v>2025</v>
      </c>
      <c r="M70">
        <f>IF(TbRegistroSaídas[[#This Row],[Data do Caixa Previsto]]="",0,MONTH(TbRegistroSaídas[[#This Row],[Data do Caixa Previsto]]))</f>
        <v>3</v>
      </c>
      <c r="N70">
        <f>IF(TbRegistroSaídas[[#This Row],[Data do Caixa Previsto]]="",0,YEAR(TbRegistroSaídas[[#This Row],[Data do Caixa Previsto]]))</f>
        <v>2025</v>
      </c>
      <c r="O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18</v>
      </c>
    </row>
    <row r="71" spans="2:15" x14ac:dyDescent="0.25">
      <c r="B71" s="30">
        <v>45736</v>
      </c>
      <c r="C71" s="31">
        <v>45693</v>
      </c>
      <c r="D71" s="31">
        <v>45733</v>
      </c>
      <c r="E71" s="7" t="s">
        <v>34</v>
      </c>
      <c r="F71" s="7" t="s">
        <v>41</v>
      </c>
      <c r="G71" s="7" t="s">
        <v>348</v>
      </c>
      <c r="H71" s="32">
        <v>2074</v>
      </c>
      <c r="I71">
        <f>IF(TbRegistroSaídas[[#This Row],[Data do Caixa Realizado]]="",0,MONTH(TbRegistroSaídas[[#This Row],[Data do Caixa Realizado]]))</f>
        <v>3</v>
      </c>
      <c r="J71">
        <f>IF(TbRegistroSaídas[[#This Row],[Data do Caixa Realizado]]="",0,YEAR(TbRegistroSaídas[[#This Row],[Data do Caixa Realizado]]))</f>
        <v>2025</v>
      </c>
      <c r="K71">
        <f>IF(TbRegistroSaídas[[#This Row],[Data da Competência]]="",0,MONTH(TbRegistroSaídas[[#This Row],[Data da Competência]]))</f>
        <v>2</v>
      </c>
      <c r="L71">
        <f>IF(TbRegistroSaídas[[#This Row],[Data da Competência]]="",0,YEAR(TbRegistroSaídas[[#This Row],[Data da Competência]]))</f>
        <v>2025</v>
      </c>
      <c r="M71">
        <f>IF(TbRegistroSaídas[[#This Row],[Data do Caixa Previsto]]="",0,MONTH(TbRegistroSaídas[[#This Row],[Data do Caixa Previsto]]))</f>
        <v>3</v>
      </c>
      <c r="N71">
        <f>IF(TbRegistroSaídas[[#This Row],[Data do Caixa Previsto]]="",0,YEAR(TbRegistroSaídas[[#This Row],[Data do Caixa Previsto]]))</f>
        <v>2025</v>
      </c>
      <c r="O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72" spans="2:15" x14ac:dyDescent="0.25">
      <c r="B72" s="30">
        <v>45732</v>
      </c>
      <c r="C72" s="31">
        <v>45694</v>
      </c>
      <c r="D72" s="31">
        <v>45732</v>
      </c>
      <c r="E72" s="7" t="s">
        <v>34</v>
      </c>
      <c r="F72" s="7" t="s">
        <v>41</v>
      </c>
      <c r="G72" s="7" t="s">
        <v>349</v>
      </c>
      <c r="H72" s="32">
        <v>3606</v>
      </c>
      <c r="I72">
        <f>IF(TbRegistroSaídas[[#This Row],[Data do Caixa Realizado]]="",0,MONTH(TbRegistroSaídas[[#This Row],[Data do Caixa Realizado]]))</f>
        <v>3</v>
      </c>
      <c r="J72">
        <f>IF(TbRegistroSaídas[[#This Row],[Data do Caixa Realizado]]="",0,YEAR(TbRegistroSaídas[[#This Row],[Data do Caixa Realizado]]))</f>
        <v>2025</v>
      </c>
      <c r="K72">
        <f>IF(TbRegistroSaídas[[#This Row],[Data da Competência]]="",0,MONTH(TbRegistroSaídas[[#This Row],[Data da Competência]]))</f>
        <v>2</v>
      </c>
      <c r="L72">
        <f>IF(TbRegistroSaídas[[#This Row],[Data da Competência]]="",0,YEAR(TbRegistroSaídas[[#This Row],[Data da Competência]]))</f>
        <v>2025</v>
      </c>
      <c r="M72">
        <f>IF(TbRegistroSaídas[[#This Row],[Data do Caixa Previsto]]="",0,MONTH(TbRegistroSaídas[[#This Row],[Data do Caixa Previsto]]))</f>
        <v>3</v>
      </c>
      <c r="N72">
        <f>IF(TbRegistroSaídas[[#This Row],[Data do Caixa Previsto]]="",0,YEAR(TbRegistroSaídas[[#This Row],[Data do Caixa Previsto]]))</f>
        <v>2025</v>
      </c>
      <c r="O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3" spans="2:15" x14ac:dyDescent="0.25">
      <c r="B73" s="30">
        <v>45734</v>
      </c>
      <c r="C73" s="31">
        <v>45695</v>
      </c>
      <c r="D73" s="31">
        <v>45734</v>
      </c>
      <c r="E73" s="7" t="s">
        <v>34</v>
      </c>
      <c r="F73" s="7" t="s">
        <v>29</v>
      </c>
      <c r="G73" s="7" t="s">
        <v>350</v>
      </c>
      <c r="H73" s="32">
        <v>4867</v>
      </c>
      <c r="I73">
        <f>IF(TbRegistroSaídas[[#This Row],[Data do Caixa Realizado]]="",0,MONTH(TbRegistroSaídas[[#This Row],[Data do Caixa Realizado]]))</f>
        <v>3</v>
      </c>
      <c r="J73">
        <f>IF(TbRegistroSaídas[[#This Row],[Data do Caixa Realizado]]="",0,YEAR(TbRegistroSaídas[[#This Row],[Data do Caixa Realizado]]))</f>
        <v>2025</v>
      </c>
      <c r="K73">
        <f>IF(TbRegistroSaídas[[#This Row],[Data da Competência]]="",0,MONTH(TbRegistroSaídas[[#This Row],[Data da Competência]]))</f>
        <v>2</v>
      </c>
      <c r="L73">
        <f>IF(TbRegistroSaídas[[#This Row],[Data da Competência]]="",0,YEAR(TbRegistroSaídas[[#This Row],[Data da Competência]]))</f>
        <v>2025</v>
      </c>
      <c r="M73">
        <f>IF(TbRegistroSaídas[[#This Row],[Data do Caixa Previsto]]="",0,MONTH(TbRegistroSaídas[[#This Row],[Data do Caixa Previsto]]))</f>
        <v>3</v>
      </c>
      <c r="N73">
        <f>IF(TbRegistroSaídas[[#This Row],[Data do Caixa Previsto]]="",0,YEAR(TbRegistroSaídas[[#This Row],[Data do Caixa Previsto]]))</f>
        <v>2025</v>
      </c>
      <c r="O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4" spans="2:15" x14ac:dyDescent="0.25">
      <c r="B74" s="30">
        <v>45732</v>
      </c>
      <c r="C74" s="31">
        <v>45697</v>
      </c>
      <c r="D74" s="31">
        <v>45732</v>
      </c>
      <c r="E74" s="7" t="s">
        <v>34</v>
      </c>
      <c r="F74" s="7" t="s">
        <v>30</v>
      </c>
      <c r="G74" s="7" t="s">
        <v>351</v>
      </c>
      <c r="H74" s="32">
        <v>702</v>
      </c>
      <c r="I74">
        <f>IF(TbRegistroSaídas[[#This Row],[Data do Caixa Realizado]]="",0,MONTH(TbRegistroSaídas[[#This Row],[Data do Caixa Realizado]]))</f>
        <v>3</v>
      </c>
      <c r="J74">
        <f>IF(TbRegistroSaídas[[#This Row],[Data do Caixa Realizado]]="",0,YEAR(TbRegistroSaídas[[#This Row],[Data do Caixa Realizado]]))</f>
        <v>2025</v>
      </c>
      <c r="K74">
        <f>IF(TbRegistroSaídas[[#This Row],[Data da Competência]]="",0,MONTH(TbRegistroSaídas[[#This Row],[Data da Competência]]))</f>
        <v>2</v>
      </c>
      <c r="L74">
        <f>IF(TbRegistroSaídas[[#This Row],[Data da Competência]]="",0,YEAR(TbRegistroSaídas[[#This Row],[Data da Competência]]))</f>
        <v>2025</v>
      </c>
      <c r="M74">
        <f>IF(TbRegistroSaídas[[#This Row],[Data do Caixa Previsto]]="",0,MONTH(TbRegistroSaídas[[#This Row],[Data do Caixa Previsto]]))</f>
        <v>3</v>
      </c>
      <c r="N74">
        <f>IF(TbRegistroSaídas[[#This Row],[Data do Caixa Previsto]]="",0,YEAR(TbRegistroSaídas[[#This Row],[Data do Caixa Previsto]]))</f>
        <v>2025</v>
      </c>
      <c r="O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5" spans="2:15" x14ac:dyDescent="0.25">
      <c r="B75" s="30">
        <v>45795</v>
      </c>
      <c r="C75" s="31">
        <v>45702</v>
      </c>
      <c r="D75" s="31">
        <v>45707</v>
      </c>
      <c r="E75" s="7" t="s">
        <v>34</v>
      </c>
      <c r="F75" s="7" t="s">
        <v>30</v>
      </c>
      <c r="G75" s="7" t="s">
        <v>352</v>
      </c>
      <c r="H75" s="32">
        <v>2801</v>
      </c>
      <c r="I75">
        <f>IF(TbRegistroSaídas[[#This Row],[Data do Caixa Realizado]]="",0,MONTH(TbRegistroSaídas[[#This Row],[Data do Caixa Realizado]]))</f>
        <v>5</v>
      </c>
      <c r="J75">
        <f>IF(TbRegistroSaídas[[#This Row],[Data do Caixa Realizado]]="",0,YEAR(TbRegistroSaídas[[#This Row],[Data do Caixa Realizado]]))</f>
        <v>2025</v>
      </c>
      <c r="K75">
        <f>IF(TbRegistroSaídas[[#This Row],[Data da Competência]]="",0,MONTH(TbRegistroSaídas[[#This Row],[Data da Competência]]))</f>
        <v>2</v>
      </c>
      <c r="L75">
        <f>IF(TbRegistroSaídas[[#This Row],[Data da Competência]]="",0,YEAR(TbRegistroSaídas[[#This Row],[Data da Competência]]))</f>
        <v>2025</v>
      </c>
      <c r="M75">
        <f>IF(TbRegistroSaídas[[#This Row],[Data do Caixa Previsto]]="",0,MONTH(TbRegistroSaídas[[#This Row],[Data do Caixa Previsto]]))</f>
        <v>2</v>
      </c>
      <c r="N75">
        <f>IF(TbRegistroSaídas[[#This Row],[Data do Caixa Previsto]]="",0,YEAR(TbRegistroSaídas[[#This Row],[Data do Caixa Previsto]]))</f>
        <v>2025</v>
      </c>
      <c r="O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88</v>
      </c>
    </row>
    <row r="76" spans="2:15" x14ac:dyDescent="0.25">
      <c r="B76" s="30"/>
      <c r="C76" s="31">
        <v>45703</v>
      </c>
      <c r="D76" s="31">
        <v>45726</v>
      </c>
      <c r="E76" s="7" t="s">
        <v>34</v>
      </c>
      <c r="F76" s="7" t="s">
        <v>41</v>
      </c>
      <c r="G76" s="7" t="s">
        <v>353</v>
      </c>
      <c r="H76" s="32">
        <v>4438</v>
      </c>
      <c r="I76">
        <f>IF(TbRegistroSaídas[[#This Row],[Data do Caixa Realizado]]="",0,MONTH(TbRegistroSaídas[[#This Row],[Data do Caixa Realizado]]))</f>
        <v>0</v>
      </c>
      <c r="J76">
        <f>IF(TbRegistroSaídas[[#This Row],[Data do Caixa Realizado]]="",0,YEAR(TbRegistroSaídas[[#This Row],[Data do Caixa Realizado]]))</f>
        <v>0</v>
      </c>
      <c r="K76">
        <f>IF(TbRegistroSaídas[[#This Row],[Data da Competência]]="",0,MONTH(TbRegistroSaídas[[#This Row],[Data da Competência]]))</f>
        <v>2</v>
      </c>
      <c r="L76">
        <f>IF(TbRegistroSaídas[[#This Row],[Data da Competência]]="",0,YEAR(TbRegistroSaídas[[#This Row],[Data da Competência]]))</f>
        <v>2025</v>
      </c>
      <c r="M76">
        <f>IF(TbRegistroSaídas[[#This Row],[Data do Caixa Previsto]]="",0,MONTH(TbRegistroSaídas[[#This Row],[Data do Caixa Previsto]]))</f>
        <v>3</v>
      </c>
      <c r="N76">
        <f>IF(TbRegistroSaídas[[#This Row],[Data do Caixa Previsto]]="",0,YEAR(TbRegistroSaídas[[#This Row],[Data do Caixa Previsto]]))</f>
        <v>2025</v>
      </c>
      <c r="O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483</v>
      </c>
    </row>
    <row r="77" spans="2:15" x14ac:dyDescent="0.25">
      <c r="B77" s="30">
        <v>45755</v>
      </c>
      <c r="C77" s="31">
        <v>45708</v>
      </c>
      <c r="D77" s="31">
        <v>45755</v>
      </c>
      <c r="E77" s="7" t="s">
        <v>34</v>
      </c>
      <c r="F77" s="7" t="s">
        <v>29</v>
      </c>
      <c r="G77" s="7" t="s">
        <v>354</v>
      </c>
      <c r="H77" s="32">
        <v>3835</v>
      </c>
      <c r="I77">
        <f>IF(TbRegistroSaídas[[#This Row],[Data do Caixa Realizado]]="",0,MONTH(TbRegistroSaídas[[#This Row],[Data do Caixa Realizado]]))</f>
        <v>4</v>
      </c>
      <c r="J77">
        <f>IF(TbRegistroSaídas[[#This Row],[Data do Caixa Realizado]]="",0,YEAR(TbRegistroSaídas[[#This Row],[Data do Caixa Realizado]]))</f>
        <v>2025</v>
      </c>
      <c r="K77">
        <f>IF(TbRegistroSaídas[[#This Row],[Data da Competência]]="",0,MONTH(TbRegistroSaídas[[#This Row],[Data da Competência]]))</f>
        <v>2</v>
      </c>
      <c r="L77">
        <f>IF(TbRegistroSaídas[[#This Row],[Data da Competência]]="",0,YEAR(TbRegistroSaídas[[#This Row],[Data da Competência]]))</f>
        <v>2025</v>
      </c>
      <c r="M77">
        <f>IF(TbRegistroSaídas[[#This Row],[Data do Caixa Previsto]]="",0,MONTH(TbRegistroSaídas[[#This Row],[Data do Caixa Previsto]]))</f>
        <v>4</v>
      </c>
      <c r="N77">
        <f>IF(TbRegistroSaídas[[#This Row],[Data do Caixa Previsto]]="",0,YEAR(TbRegistroSaídas[[#This Row],[Data do Caixa Previsto]]))</f>
        <v>2025</v>
      </c>
      <c r="O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8" spans="2:15" x14ac:dyDescent="0.25">
      <c r="B78" s="30">
        <v>45756</v>
      </c>
      <c r="C78" s="31">
        <v>45717</v>
      </c>
      <c r="D78" s="31">
        <v>45756</v>
      </c>
      <c r="E78" s="7" t="s">
        <v>34</v>
      </c>
      <c r="F78" s="7" t="s">
        <v>41</v>
      </c>
      <c r="G78" s="7" t="s">
        <v>355</v>
      </c>
      <c r="H78" s="32">
        <v>3893</v>
      </c>
      <c r="I78">
        <f>IF(TbRegistroSaídas[[#This Row],[Data do Caixa Realizado]]="",0,MONTH(TbRegistroSaídas[[#This Row],[Data do Caixa Realizado]]))</f>
        <v>4</v>
      </c>
      <c r="J78">
        <f>IF(TbRegistroSaídas[[#This Row],[Data do Caixa Realizado]]="",0,YEAR(TbRegistroSaídas[[#This Row],[Data do Caixa Realizado]]))</f>
        <v>2025</v>
      </c>
      <c r="K78">
        <f>IF(TbRegistroSaídas[[#This Row],[Data da Competência]]="",0,MONTH(TbRegistroSaídas[[#This Row],[Data da Competência]]))</f>
        <v>3</v>
      </c>
      <c r="L78">
        <f>IF(TbRegistroSaídas[[#This Row],[Data da Competência]]="",0,YEAR(TbRegistroSaídas[[#This Row],[Data da Competência]]))</f>
        <v>2025</v>
      </c>
      <c r="M78">
        <f>IF(TbRegistroSaídas[[#This Row],[Data do Caixa Previsto]]="",0,MONTH(TbRegistroSaídas[[#This Row],[Data do Caixa Previsto]]))</f>
        <v>4</v>
      </c>
      <c r="N78">
        <f>IF(TbRegistroSaídas[[#This Row],[Data do Caixa Previsto]]="",0,YEAR(TbRegistroSaídas[[#This Row],[Data do Caixa Previsto]]))</f>
        <v>2025</v>
      </c>
      <c r="O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9" spans="2:15" x14ac:dyDescent="0.25">
      <c r="B79" s="30">
        <v>45741</v>
      </c>
      <c r="C79" s="31">
        <v>45720</v>
      </c>
      <c r="D79" s="31">
        <v>45741</v>
      </c>
      <c r="E79" s="7" t="s">
        <v>34</v>
      </c>
      <c r="F79" s="7" t="s">
        <v>41</v>
      </c>
      <c r="G79" s="7" t="s">
        <v>219</v>
      </c>
      <c r="H79" s="32">
        <v>1970</v>
      </c>
      <c r="I79">
        <f>IF(TbRegistroSaídas[[#This Row],[Data do Caixa Realizado]]="",0,MONTH(TbRegistroSaídas[[#This Row],[Data do Caixa Realizado]]))</f>
        <v>3</v>
      </c>
      <c r="J79">
        <f>IF(TbRegistroSaídas[[#This Row],[Data do Caixa Realizado]]="",0,YEAR(TbRegistroSaídas[[#This Row],[Data do Caixa Realizado]]))</f>
        <v>2025</v>
      </c>
      <c r="K79">
        <f>IF(TbRegistroSaídas[[#This Row],[Data da Competência]]="",0,MONTH(TbRegistroSaídas[[#This Row],[Data da Competência]]))</f>
        <v>3</v>
      </c>
      <c r="L79">
        <f>IF(TbRegistroSaídas[[#This Row],[Data da Competência]]="",0,YEAR(TbRegistroSaídas[[#This Row],[Data da Competência]]))</f>
        <v>2025</v>
      </c>
      <c r="M79">
        <f>IF(TbRegistroSaídas[[#This Row],[Data do Caixa Previsto]]="",0,MONTH(TbRegistroSaídas[[#This Row],[Data do Caixa Previsto]]))</f>
        <v>3</v>
      </c>
      <c r="N79">
        <f>IF(TbRegistroSaídas[[#This Row],[Data do Caixa Previsto]]="",0,YEAR(TbRegistroSaídas[[#This Row],[Data do Caixa Previsto]]))</f>
        <v>2025</v>
      </c>
      <c r="O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0" spans="2:15" x14ac:dyDescent="0.25">
      <c r="B80" s="30">
        <v>45776</v>
      </c>
      <c r="C80" s="31">
        <v>45721</v>
      </c>
      <c r="D80" s="31">
        <v>45776</v>
      </c>
      <c r="E80" s="7" t="s">
        <v>34</v>
      </c>
      <c r="F80" s="7" t="s">
        <v>30</v>
      </c>
      <c r="G80" s="7" t="s">
        <v>356</v>
      </c>
      <c r="H80" s="32">
        <v>729</v>
      </c>
      <c r="I80">
        <f>IF(TbRegistroSaídas[[#This Row],[Data do Caixa Realizado]]="",0,MONTH(TbRegistroSaídas[[#This Row],[Data do Caixa Realizado]]))</f>
        <v>4</v>
      </c>
      <c r="J80">
        <f>IF(TbRegistroSaídas[[#This Row],[Data do Caixa Realizado]]="",0,YEAR(TbRegistroSaídas[[#This Row],[Data do Caixa Realizado]]))</f>
        <v>2025</v>
      </c>
      <c r="K80">
        <f>IF(TbRegistroSaídas[[#This Row],[Data da Competência]]="",0,MONTH(TbRegistroSaídas[[#This Row],[Data da Competência]]))</f>
        <v>3</v>
      </c>
      <c r="L80">
        <f>IF(TbRegistroSaídas[[#This Row],[Data da Competência]]="",0,YEAR(TbRegistroSaídas[[#This Row],[Data da Competência]]))</f>
        <v>2025</v>
      </c>
      <c r="M80">
        <f>IF(TbRegistroSaídas[[#This Row],[Data do Caixa Previsto]]="",0,MONTH(TbRegistroSaídas[[#This Row],[Data do Caixa Previsto]]))</f>
        <v>4</v>
      </c>
      <c r="N80">
        <f>IF(TbRegistroSaídas[[#This Row],[Data do Caixa Previsto]]="",0,YEAR(TbRegistroSaídas[[#This Row],[Data do Caixa Previsto]]))</f>
        <v>2025</v>
      </c>
      <c r="O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1" spans="2:15" x14ac:dyDescent="0.25">
      <c r="B81" s="30">
        <v>45745</v>
      </c>
      <c r="C81" s="31">
        <v>45723</v>
      </c>
      <c r="D81" s="31">
        <v>45745</v>
      </c>
      <c r="E81" s="7" t="s">
        <v>34</v>
      </c>
      <c r="F81" s="7" t="s">
        <v>29</v>
      </c>
      <c r="G81" s="7" t="s">
        <v>357</v>
      </c>
      <c r="H81" s="32">
        <v>474</v>
      </c>
      <c r="I81">
        <f>IF(TbRegistroSaídas[[#This Row],[Data do Caixa Realizado]]="",0,MONTH(TbRegistroSaídas[[#This Row],[Data do Caixa Realizado]]))</f>
        <v>3</v>
      </c>
      <c r="J81">
        <f>IF(TbRegistroSaídas[[#This Row],[Data do Caixa Realizado]]="",0,YEAR(TbRegistroSaídas[[#This Row],[Data do Caixa Realizado]]))</f>
        <v>2025</v>
      </c>
      <c r="K81">
        <f>IF(TbRegistroSaídas[[#This Row],[Data da Competência]]="",0,MONTH(TbRegistroSaídas[[#This Row],[Data da Competência]]))</f>
        <v>3</v>
      </c>
      <c r="L81">
        <f>IF(TbRegistroSaídas[[#This Row],[Data da Competência]]="",0,YEAR(TbRegistroSaídas[[#This Row],[Data da Competência]]))</f>
        <v>2025</v>
      </c>
      <c r="M81">
        <f>IF(TbRegistroSaídas[[#This Row],[Data do Caixa Previsto]]="",0,MONTH(TbRegistroSaídas[[#This Row],[Data do Caixa Previsto]]))</f>
        <v>3</v>
      </c>
      <c r="N81">
        <f>IF(TbRegistroSaídas[[#This Row],[Data do Caixa Previsto]]="",0,YEAR(TbRegistroSaídas[[#This Row],[Data do Caixa Previsto]]))</f>
        <v>2025</v>
      </c>
      <c r="O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2" spans="2:15" x14ac:dyDescent="0.25">
      <c r="B82" s="30">
        <v>45754</v>
      </c>
      <c r="C82" s="31">
        <v>45725</v>
      </c>
      <c r="D82" s="31">
        <v>45754</v>
      </c>
      <c r="E82" s="7" t="s">
        <v>34</v>
      </c>
      <c r="F82" s="7" t="s">
        <v>30</v>
      </c>
      <c r="G82" s="7" t="s">
        <v>358</v>
      </c>
      <c r="H82" s="32">
        <v>3164</v>
      </c>
      <c r="I82">
        <f>IF(TbRegistroSaídas[[#This Row],[Data do Caixa Realizado]]="",0,MONTH(TbRegistroSaídas[[#This Row],[Data do Caixa Realizado]]))</f>
        <v>4</v>
      </c>
      <c r="J82">
        <f>IF(TbRegistroSaídas[[#This Row],[Data do Caixa Realizado]]="",0,YEAR(TbRegistroSaídas[[#This Row],[Data do Caixa Realizado]]))</f>
        <v>2025</v>
      </c>
      <c r="K82">
        <f>IF(TbRegistroSaídas[[#This Row],[Data da Competência]]="",0,MONTH(TbRegistroSaídas[[#This Row],[Data da Competência]]))</f>
        <v>3</v>
      </c>
      <c r="L82">
        <f>IF(TbRegistroSaídas[[#This Row],[Data da Competência]]="",0,YEAR(TbRegistroSaídas[[#This Row],[Data da Competência]]))</f>
        <v>2025</v>
      </c>
      <c r="M82">
        <f>IF(TbRegistroSaídas[[#This Row],[Data do Caixa Previsto]]="",0,MONTH(TbRegistroSaídas[[#This Row],[Data do Caixa Previsto]]))</f>
        <v>4</v>
      </c>
      <c r="N82">
        <f>IF(TbRegistroSaídas[[#This Row],[Data do Caixa Previsto]]="",0,YEAR(TbRegistroSaídas[[#This Row],[Data do Caixa Previsto]]))</f>
        <v>2025</v>
      </c>
      <c r="O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3" spans="2:15" x14ac:dyDescent="0.25">
      <c r="B83" s="30">
        <v>45785</v>
      </c>
      <c r="C83" s="31">
        <v>45730</v>
      </c>
      <c r="D83" s="31">
        <v>45785</v>
      </c>
      <c r="E83" s="7" t="s">
        <v>34</v>
      </c>
      <c r="F83" s="7" t="s">
        <v>41</v>
      </c>
      <c r="G83" s="7" t="s">
        <v>359</v>
      </c>
      <c r="H83" s="32">
        <v>3113</v>
      </c>
      <c r="I83">
        <f>IF(TbRegistroSaídas[[#This Row],[Data do Caixa Realizado]]="",0,MONTH(TbRegistroSaídas[[#This Row],[Data do Caixa Realizado]]))</f>
        <v>5</v>
      </c>
      <c r="J83">
        <f>IF(TbRegistroSaídas[[#This Row],[Data do Caixa Realizado]]="",0,YEAR(TbRegistroSaídas[[#This Row],[Data do Caixa Realizado]]))</f>
        <v>2025</v>
      </c>
      <c r="K83">
        <f>IF(TbRegistroSaídas[[#This Row],[Data da Competência]]="",0,MONTH(TbRegistroSaídas[[#This Row],[Data da Competência]]))</f>
        <v>3</v>
      </c>
      <c r="L83">
        <f>IF(TbRegistroSaídas[[#This Row],[Data da Competência]]="",0,YEAR(TbRegistroSaídas[[#This Row],[Data da Competência]]))</f>
        <v>2025</v>
      </c>
      <c r="M83">
        <f>IF(TbRegistroSaídas[[#This Row],[Data do Caixa Previsto]]="",0,MONTH(TbRegistroSaídas[[#This Row],[Data do Caixa Previsto]]))</f>
        <v>5</v>
      </c>
      <c r="N83">
        <f>IF(TbRegistroSaídas[[#This Row],[Data do Caixa Previsto]]="",0,YEAR(TbRegistroSaídas[[#This Row],[Data do Caixa Previsto]]))</f>
        <v>2025</v>
      </c>
      <c r="O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4" spans="2:15" x14ac:dyDescent="0.25">
      <c r="B84" s="30">
        <v>45845</v>
      </c>
      <c r="C84" s="31">
        <v>45733</v>
      </c>
      <c r="D84" s="31">
        <v>45758</v>
      </c>
      <c r="E84" s="7" t="s">
        <v>34</v>
      </c>
      <c r="F84" s="7" t="s">
        <v>28</v>
      </c>
      <c r="G84" s="7" t="s">
        <v>360</v>
      </c>
      <c r="H84" s="32">
        <v>789</v>
      </c>
      <c r="I84">
        <f>IF(TbRegistroSaídas[[#This Row],[Data do Caixa Realizado]]="",0,MONTH(TbRegistroSaídas[[#This Row],[Data do Caixa Realizado]]))</f>
        <v>7</v>
      </c>
      <c r="J84">
        <f>IF(TbRegistroSaídas[[#This Row],[Data do Caixa Realizado]]="",0,YEAR(TbRegistroSaídas[[#This Row],[Data do Caixa Realizado]]))</f>
        <v>2025</v>
      </c>
      <c r="K84">
        <f>IF(TbRegistroSaídas[[#This Row],[Data da Competência]]="",0,MONTH(TbRegistroSaídas[[#This Row],[Data da Competência]]))</f>
        <v>3</v>
      </c>
      <c r="L84">
        <f>IF(TbRegistroSaídas[[#This Row],[Data da Competência]]="",0,YEAR(TbRegistroSaídas[[#This Row],[Data da Competência]]))</f>
        <v>2025</v>
      </c>
      <c r="M84">
        <f>IF(TbRegistroSaídas[[#This Row],[Data do Caixa Previsto]]="",0,MONTH(TbRegistroSaídas[[#This Row],[Data do Caixa Previsto]]))</f>
        <v>4</v>
      </c>
      <c r="N84">
        <f>IF(TbRegistroSaídas[[#This Row],[Data do Caixa Previsto]]="",0,YEAR(TbRegistroSaídas[[#This Row],[Data do Caixa Previsto]]))</f>
        <v>2025</v>
      </c>
      <c r="O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87</v>
      </c>
    </row>
    <row r="85" spans="2:15" x14ac:dyDescent="0.25">
      <c r="B85" s="30">
        <v>45748</v>
      </c>
      <c r="C85" s="31">
        <v>45737</v>
      </c>
      <c r="D85" s="31">
        <v>45748</v>
      </c>
      <c r="E85" s="7" t="s">
        <v>34</v>
      </c>
      <c r="F85" s="7" t="s">
        <v>28</v>
      </c>
      <c r="G85" s="7" t="s">
        <v>361</v>
      </c>
      <c r="H85" s="32">
        <v>3521</v>
      </c>
      <c r="I85">
        <f>IF(TbRegistroSaídas[[#This Row],[Data do Caixa Realizado]]="",0,MONTH(TbRegistroSaídas[[#This Row],[Data do Caixa Realizado]]))</f>
        <v>4</v>
      </c>
      <c r="J85">
        <f>IF(TbRegistroSaídas[[#This Row],[Data do Caixa Realizado]]="",0,YEAR(TbRegistroSaídas[[#This Row],[Data do Caixa Realizado]]))</f>
        <v>2025</v>
      </c>
      <c r="K85">
        <f>IF(TbRegistroSaídas[[#This Row],[Data da Competência]]="",0,MONTH(TbRegistroSaídas[[#This Row],[Data da Competência]]))</f>
        <v>3</v>
      </c>
      <c r="L85">
        <f>IF(TbRegistroSaídas[[#This Row],[Data da Competência]]="",0,YEAR(TbRegistroSaídas[[#This Row],[Data da Competência]]))</f>
        <v>2025</v>
      </c>
      <c r="M85">
        <f>IF(TbRegistroSaídas[[#This Row],[Data do Caixa Previsto]]="",0,MONTH(TbRegistroSaídas[[#This Row],[Data do Caixa Previsto]]))</f>
        <v>4</v>
      </c>
      <c r="N85">
        <f>IF(TbRegistroSaídas[[#This Row],[Data do Caixa Previsto]]="",0,YEAR(TbRegistroSaídas[[#This Row],[Data do Caixa Previsto]]))</f>
        <v>2025</v>
      </c>
      <c r="O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6" spans="2:15" x14ac:dyDescent="0.25">
      <c r="B86" s="30">
        <v>45744</v>
      </c>
      <c r="C86" s="31">
        <v>45740</v>
      </c>
      <c r="D86" s="31">
        <v>45744</v>
      </c>
      <c r="E86" s="7" t="s">
        <v>34</v>
      </c>
      <c r="F86" s="7" t="s">
        <v>41</v>
      </c>
      <c r="G86" s="7" t="s">
        <v>362</v>
      </c>
      <c r="H86" s="32">
        <v>4947</v>
      </c>
      <c r="I86">
        <f>IF(TbRegistroSaídas[[#This Row],[Data do Caixa Realizado]]="",0,MONTH(TbRegistroSaídas[[#This Row],[Data do Caixa Realizado]]))</f>
        <v>3</v>
      </c>
      <c r="J86">
        <f>IF(TbRegistroSaídas[[#This Row],[Data do Caixa Realizado]]="",0,YEAR(TbRegistroSaídas[[#This Row],[Data do Caixa Realizado]]))</f>
        <v>2025</v>
      </c>
      <c r="K86">
        <f>IF(TbRegistroSaídas[[#This Row],[Data da Competência]]="",0,MONTH(TbRegistroSaídas[[#This Row],[Data da Competência]]))</f>
        <v>3</v>
      </c>
      <c r="L86">
        <f>IF(TbRegistroSaídas[[#This Row],[Data da Competência]]="",0,YEAR(TbRegistroSaídas[[#This Row],[Data da Competência]]))</f>
        <v>2025</v>
      </c>
      <c r="M86">
        <f>IF(TbRegistroSaídas[[#This Row],[Data do Caixa Previsto]]="",0,MONTH(TbRegistroSaídas[[#This Row],[Data do Caixa Previsto]]))</f>
        <v>3</v>
      </c>
      <c r="N86">
        <f>IF(TbRegistroSaídas[[#This Row],[Data do Caixa Previsto]]="",0,YEAR(TbRegistroSaídas[[#This Row],[Data do Caixa Previsto]]))</f>
        <v>2025</v>
      </c>
      <c r="O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7" spans="2:15" x14ac:dyDescent="0.25">
      <c r="B87" s="30">
        <v>45780</v>
      </c>
      <c r="C87" s="31">
        <v>45741</v>
      </c>
      <c r="D87" s="31">
        <v>45780</v>
      </c>
      <c r="E87" s="7" t="s">
        <v>34</v>
      </c>
      <c r="F87" s="7" t="s">
        <v>28</v>
      </c>
      <c r="G87" s="7" t="s">
        <v>363</v>
      </c>
      <c r="H87" s="32">
        <v>1527</v>
      </c>
      <c r="I87">
        <f>IF(TbRegistroSaídas[[#This Row],[Data do Caixa Realizado]]="",0,MONTH(TbRegistroSaídas[[#This Row],[Data do Caixa Realizado]]))</f>
        <v>5</v>
      </c>
      <c r="J87">
        <f>IF(TbRegistroSaídas[[#This Row],[Data do Caixa Realizado]]="",0,YEAR(TbRegistroSaídas[[#This Row],[Data do Caixa Realizado]]))</f>
        <v>2025</v>
      </c>
      <c r="K87">
        <f>IF(TbRegistroSaídas[[#This Row],[Data da Competência]]="",0,MONTH(TbRegistroSaídas[[#This Row],[Data da Competência]]))</f>
        <v>3</v>
      </c>
      <c r="L87">
        <f>IF(TbRegistroSaídas[[#This Row],[Data da Competência]]="",0,YEAR(TbRegistroSaídas[[#This Row],[Data da Competência]]))</f>
        <v>2025</v>
      </c>
      <c r="M87">
        <f>IF(TbRegistroSaídas[[#This Row],[Data do Caixa Previsto]]="",0,MONTH(TbRegistroSaídas[[#This Row],[Data do Caixa Previsto]]))</f>
        <v>5</v>
      </c>
      <c r="N87">
        <f>IF(TbRegistroSaídas[[#This Row],[Data do Caixa Previsto]]="",0,YEAR(TbRegistroSaídas[[#This Row],[Data do Caixa Previsto]]))</f>
        <v>2025</v>
      </c>
      <c r="O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8" spans="2:15" x14ac:dyDescent="0.25">
      <c r="B88" s="30">
        <v>45791</v>
      </c>
      <c r="C88" s="31">
        <v>45748</v>
      </c>
      <c r="D88" s="31">
        <v>45791</v>
      </c>
      <c r="E88" s="7" t="s">
        <v>34</v>
      </c>
      <c r="F88" s="7" t="s">
        <v>28</v>
      </c>
      <c r="G88" s="7" t="s">
        <v>364</v>
      </c>
      <c r="H88" s="32">
        <v>764</v>
      </c>
      <c r="I88">
        <f>IF(TbRegistroSaídas[[#This Row],[Data do Caixa Realizado]]="",0,MONTH(TbRegistroSaídas[[#This Row],[Data do Caixa Realizado]]))</f>
        <v>5</v>
      </c>
      <c r="J88">
        <f>IF(TbRegistroSaídas[[#This Row],[Data do Caixa Realizado]]="",0,YEAR(TbRegistroSaídas[[#This Row],[Data do Caixa Realizado]]))</f>
        <v>2025</v>
      </c>
      <c r="K88">
        <f>IF(TbRegistroSaídas[[#This Row],[Data da Competência]]="",0,MONTH(TbRegistroSaídas[[#This Row],[Data da Competência]]))</f>
        <v>4</v>
      </c>
      <c r="L88">
        <f>IF(TbRegistroSaídas[[#This Row],[Data da Competência]]="",0,YEAR(TbRegistroSaídas[[#This Row],[Data da Competência]]))</f>
        <v>2025</v>
      </c>
      <c r="M88">
        <f>IF(TbRegistroSaídas[[#This Row],[Data do Caixa Previsto]]="",0,MONTH(TbRegistroSaídas[[#This Row],[Data do Caixa Previsto]]))</f>
        <v>5</v>
      </c>
      <c r="N88">
        <f>IF(TbRegistroSaídas[[#This Row],[Data do Caixa Previsto]]="",0,YEAR(TbRegistroSaídas[[#This Row],[Data do Caixa Previsto]]))</f>
        <v>2025</v>
      </c>
      <c r="O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9" spans="2:15" x14ac:dyDescent="0.25">
      <c r="B89" s="30">
        <v>45759</v>
      </c>
      <c r="C89" s="31">
        <v>45750</v>
      </c>
      <c r="D89" s="31">
        <v>45759</v>
      </c>
      <c r="E89" s="7" t="s">
        <v>34</v>
      </c>
      <c r="F89" s="7" t="s">
        <v>29</v>
      </c>
      <c r="G89" s="7" t="s">
        <v>365</v>
      </c>
      <c r="H89" s="32">
        <v>2463</v>
      </c>
      <c r="I89">
        <f>IF(TbRegistroSaídas[[#This Row],[Data do Caixa Realizado]]="",0,MONTH(TbRegistroSaídas[[#This Row],[Data do Caixa Realizado]]))</f>
        <v>4</v>
      </c>
      <c r="J89">
        <f>IF(TbRegistroSaídas[[#This Row],[Data do Caixa Realizado]]="",0,YEAR(TbRegistroSaídas[[#This Row],[Data do Caixa Realizado]]))</f>
        <v>2025</v>
      </c>
      <c r="K89">
        <f>IF(TbRegistroSaídas[[#This Row],[Data da Competência]]="",0,MONTH(TbRegistroSaídas[[#This Row],[Data da Competência]]))</f>
        <v>4</v>
      </c>
      <c r="L89">
        <f>IF(TbRegistroSaídas[[#This Row],[Data da Competência]]="",0,YEAR(TbRegistroSaídas[[#This Row],[Data da Competência]]))</f>
        <v>2025</v>
      </c>
      <c r="M89">
        <f>IF(TbRegistroSaídas[[#This Row],[Data do Caixa Previsto]]="",0,MONTH(TbRegistroSaídas[[#This Row],[Data do Caixa Previsto]]))</f>
        <v>4</v>
      </c>
      <c r="N89">
        <f>IF(TbRegistroSaídas[[#This Row],[Data do Caixa Previsto]]="",0,YEAR(TbRegistroSaídas[[#This Row],[Data do Caixa Previsto]]))</f>
        <v>2025</v>
      </c>
      <c r="O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0" spans="2:15" x14ac:dyDescent="0.25">
      <c r="B90" s="30">
        <v>45777</v>
      </c>
      <c r="C90" s="31">
        <v>45752</v>
      </c>
      <c r="D90" s="31">
        <v>45772</v>
      </c>
      <c r="E90" s="7" t="s">
        <v>34</v>
      </c>
      <c r="F90" s="7" t="s">
        <v>30</v>
      </c>
      <c r="G90" s="7" t="s">
        <v>366</v>
      </c>
      <c r="H90" s="32">
        <v>2111</v>
      </c>
      <c r="I90">
        <f>IF(TbRegistroSaídas[[#This Row],[Data do Caixa Realizado]]="",0,MONTH(TbRegistroSaídas[[#This Row],[Data do Caixa Realizado]]))</f>
        <v>4</v>
      </c>
      <c r="J90">
        <f>IF(TbRegistroSaídas[[#This Row],[Data do Caixa Realizado]]="",0,YEAR(TbRegistroSaídas[[#This Row],[Data do Caixa Realizado]]))</f>
        <v>2025</v>
      </c>
      <c r="K90">
        <f>IF(TbRegistroSaídas[[#This Row],[Data da Competência]]="",0,MONTH(TbRegistroSaídas[[#This Row],[Data da Competência]]))</f>
        <v>4</v>
      </c>
      <c r="L90">
        <f>IF(TbRegistroSaídas[[#This Row],[Data da Competência]]="",0,YEAR(TbRegistroSaídas[[#This Row],[Data da Competência]]))</f>
        <v>2025</v>
      </c>
      <c r="M90">
        <f>IF(TbRegistroSaídas[[#This Row],[Data do Caixa Previsto]]="",0,MONTH(TbRegistroSaídas[[#This Row],[Data do Caixa Previsto]]))</f>
        <v>4</v>
      </c>
      <c r="N90">
        <f>IF(TbRegistroSaídas[[#This Row],[Data do Caixa Previsto]]="",0,YEAR(TbRegistroSaídas[[#This Row],[Data do Caixa Previsto]]))</f>
        <v>2025</v>
      </c>
      <c r="O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</v>
      </c>
    </row>
    <row r="91" spans="2:15" x14ac:dyDescent="0.25">
      <c r="B91" s="30">
        <v>45778</v>
      </c>
      <c r="C91" s="31">
        <v>45753</v>
      </c>
      <c r="D91" s="31">
        <v>45778</v>
      </c>
      <c r="E91" s="7" t="s">
        <v>34</v>
      </c>
      <c r="F91" s="7" t="s">
        <v>41</v>
      </c>
      <c r="G91" s="7" t="s">
        <v>367</v>
      </c>
      <c r="H91" s="32">
        <v>1144</v>
      </c>
      <c r="I91">
        <f>IF(TbRegistroSaídas[[#This Row],[Data do Caixa Realizado]]="",0,MONTH(TbRegistroSaídas[[#This Row],[Data do Caixa Realizado]]))</f>
        <v>5</v>
      </c>
      <c r="J91">
        <f>IF(TbRegistroSaídas[[#This Row],[Data do Caixa Realizado]]="",0,YEAR(TbRegistroSaídas[[#This Row],[Data do Caixa Realizado]]))</f>
        <v>2025</v>
      </c>
      <c r="K91">
        <f>IF(TbRegistroSaídas[[#This Row],[Data da Competência]]="",0,MONTH(TbRegistroSaídas[[#This Row],[Data da Competência]]))</f>
        <v>4</v>
      </c>
      <c r="L91">
        <f>IF(TbRegistroSaídas[[#This Row],[Data da Competência]]="",0,YEAR(TbRegistroSaídas[[#This Row],[Data da Competência]]))</f>
        <v>2025</v>
      </c>
      <c r="M91">
        <f>IF(TbRegistroSaídas[[#This Row],[Data do Caixa Previsto]]="",0,MONTH(TbRegistroSaídas[[#This Row],[Data do Caixa Previsto]]))</f>
        <v>5</v>
      </c>
      <c r="N91">
        <f>IF(TbRegistroSaídas[[#This Row],[Data do Caixa Previsto]]="",0,YEAR(TbRegistroSaídas[[#This Row],[Data do Caixa Previsto]]))</f>
        <v>2025</v>
      </c>
      <c r="O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2" spans="2:15" x14ac:dyDescent="0.25">
      <c r="B92" s="30">
        <v>45797</v>
      </c>
      <c r="C92" s="31">
        <v>45757</v>
      </c>
      <c r="D92" s="31">
        <v>45797</v>
      </c>
      <c r="E92" s="7" t="s">
        <v>34</v>
      </c>
      <c r="F92" s="7" t="s">
        <v>30</v>
      </c>
      <c r="G92" s="7" t="s">
        <v>368</v>
      </c>
      <c r="H92" s="32">
        <v>597</v>
      </c>
      <c r="I92">
        <f>IF(TbRegistroSaídas[[#This Row],[Data do Caixa Realizado]]="",0,MONTH(TbRegistroSaídas[[#This Row],[Data do Caixa Realizado]]))</f>
        <v>5</v>
      </c>
      <c r="J92">
        <f>IF(TbRegistroSaídas[[#This Row],[Data do Caixa Realizado]]="",0,YEAR(TbRegistroSaídas[[#This Row],[Data do Caixa Realizado]]))</f>
        <v>2025</v>
      </c>
      <c r="K92">
        <f>IF(TbRegistroSaídas[[#This Row],[Data da Competência]]="",0,MONTH(TbRegistroSaídas[[#This Row],[Data da Competência]]))</f>
        <v>4</v>
      </c>
      <c r="L92">
        <f>IF(TbRegistroSaídas[[#This Row],[Data da Competência]]="",0,YEAR(TbRegistroSaídas[[#This Row],[Data da Competência]]))</f>
        <v>2025</v>
      </c>
      <c r="M92">
        <f>IF(TbRegistroSaídas[[#This Row],[Data do Caixa Previsto]]="",0,MONTH(TbRegistroSaídas[[#This Row],[Data do Caixa Previsto]]))</f>
        <v>5</v>
      </c>
      <c r="N92">
        <f>IF(TbRegistroSaídas[[#This Row],[Data do Caixa Previsto]]="",0,YEAR(TbRegistroSaídas[[#This Row],[Data do Caixa Previsto]]))</f>
        <v>2025</v>
      </c>
      <c r="O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3" spans="2:15" x14ac:dyDescent="0.25">
      <c r="B93" s="30">
        <v>45847</v>
      </c>
      <c r="C93" s="31">
        <v>45763</v>
      </c>
      <c r="D93" s="31">
        <v>45766</v>
      </c>
      <c r="E93" s="7" t="s">
        <v>34</v>
      </c>
      <c r="F93" s="7" t="s">
        <v>41</v>
      </c>
      <c r="G93" s="7" t="s">
        <v>369</v>
      </c>
      <c r="H93" s="32">
        <v>3445</v>
      </c>
      <c r="I93">
        <f>IF(TbRegistroSaídas[[#This Row],[Data do Caixa Realizado]]="",0,MONTH(TbRegistroSaídas[[#This Row],[Data do Caixa Realizado]]))</f>
        <v>7</v>
      </c>
      <c r="J93">
        <f>IF(TbRegistroSaídas[[#This Row],[Data do Caixa Realizado]]="",0,YEAR(TbRegistroSaídas[[#This Row],[Data do Caixa Realizado]]))</f>
        <v>2025</v>
      </c>
      <c r="K93">
        <f>IF(TbRegistroSaídas[[#This Row],[Data da Competência]]="",0,MONTH(TbRegistroSaídas[[#This Row],[Data da Competência]]))</f>
        <v>4</v>
      </c>
      <c r="L93">
        <f>IF(TbRegistroSaídas[[#This Row],[Data da Competência]]="",0,YEAR(TbRegistroSaídas[[#This Row],[Data da Competência]]))</f>
        <v>2025</v>
      </c>
      <c r="M93">
        <f>IF(TbRegistroSaídas[[#This Row],[Data do Caixa Previsto]]="",0,MONTH(TbRegistroSaídas[[#This Row],[Data do Caixa Previsto]]))</f>
        <v>4</v>
      </c>
      <c r="N93">
        <f>IF(TbRegistroSaídas[[#This Row],[Data do Caixa Previsto]]="",0,YEAR(TbRegistroSaídas[[#This Row],[Data do Caixa Previsto]]))</f>
        <v>2025</v>
      </c>
      <c r="O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81</v>
      </c>
    </row>
    <row r="94" spans="2:15" x14ac:dyDescent="0.25">
      <c r="B94" s="30">
        <v>45779</v>
      </c>
      <c r="C94" s="31">
        <v>45769</v>
      </c>
      <c r="D94" s="31">
        <v>45779</v>
      </c>
      <c r="E94" s="7" t="s">
        <v>34</v>
      </c>
      <c r="F94" s="7" t="s">
        <v>28</v>
      </c>
      <c r="G94" s="7" t="s">
        <v>370</v>
      </c>
      <c r="H94" s="32">
        <v>1996</v>
      </c>
      <c r="I94">
        <f>IF(TbRegistroSaídas[[#This Row],[Data do Caixa Realizado]]="",0,MONTH(TbRegistroSaídas[[#This Row],[Data do Caixa Realizado]]))</f>
        <v>5</v>
      </c>
      <c r="J94">
        <f>IF(TbRegistroSaídas[[#This Row],[Data do Caixa Realizado]]="",0,YEAR(TbRegistroSaídas[[#This Row],[Data do Caixa Realizado]]))</f>
        <v>2025</v>
      </c>
      <c r="K94">
        <f>IF(TbRegistroSaídas[[#This Row],[Data da Competência]]="",0,MONTH(TbRegistroSaídas[[#This Row],[Data da Competência]]))</f>
        <v>4</v>
      </c>
      <c r="L94">
        <f>IF(TbRegistroSaídas[[#This Row],[Data da Competência]]="",0,YEAR(TbRegistroSaídas[[#This Row],[Data da Competência]]))</f>
        <v>2025</v>
      </c>
      <c r="M94">
        <f>IF(TbRegistroSaídas[[#This Row],[Data do Caixa Previsto]]="",0,MONTH(TbRegistroSaídas[[#This Row],[Data do Caixa Previsto]]))</f>
        <v>5</v>
      </c>
      <c r="N94">
        <f>IF(TbRegistroSaídas[[#This Row],[Data do Caixa Previsto]]="",0,YEAR(TbRegistroSaídas[[#This Row],[Data do Caixa Previsto]]))</f>
        <v>2025</v>
      </c>
      <c r="O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5" spans="2:15" x14ac:dyDescent="0.25">
      <c r="B95" s="30">
        <v>45789</v>
      </c>
      <c r="C95" s="31">
        <v>45775</v>
      </c>
      <c r="D95" s="31">
        <v>45789</v>
      </c>
      <c r="E95" s="7" t="s">
        <v>34</v>
      </c>
      <c r="F95" s="7" t="s">
        <v>30</v>
      </c>
      <c r="G95" s="7" t="s">
        <v>371</v>
      </c>
      <c r="H95" s="32">
        <v>1254</v>
      </c>
      <c r="I95">
        <f>IF(TbRegistroSaídas[[#This Row],[Data do Caixa Realizado]]="",0,MONTH(TbRegistroSaídas[[#This Row],[Data do Caixa Realizado]]))</f>
        <v>5</v>
      </c>
      <c r="J95">
        <f>IF(TbRegistroSaídas[[#This Row],[Data do Caixa Realizado]]="",0,YEAR(TbRegistroSaídas[[#This Row],[Data do Caixa Realizado]]))</f>
        <v>2025</v>
      </c>
      <c r="K95">
        <f>IF(TbRegistroSaídas[[#This Row],[Data da Competência]]="",0,MONTH(TbRegistroSaídas[[#This Row],[Data da Competência]]))</f>
        <v>4</v>
      </c>
      <c r="L95">
        <f>IF(TbRegistroSaídas[[#This Row],[Data da Competência]]="",0,YEAR(TbRegistroSaídas[[#This Row],[Data da Competência]]))</f>
        <v>2025</v>
      </c>
      <c r="M95">
        <f>IF(TbRegistroSaídas[[#This Row],[Data do Caixa Previsto]]="",0,MONTH(TbRegistroSaídas[[#This Row],[Data do Caixa Previsto]]))</f>
        <v>5</v>
      </c>
      <c r="N95">
        <f>IF(TbRegistroSaídas[[#This Row],[Data do Caixa Previsto]]="",0,YEAR(TbRegistroSaídas[[#This Row],[Data do Caixa Previsto]]))</f>
        <v>2025</v>
      </c>
      <c r="O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6" spans="2:15" x14ac:dyDescent="0.25">
      <c r="B96" s="30">
        <v>45798</v>
      </c>
      <c r="C96" s="31">
        <v>45776</v>
      </c>
      <c r="D96" s="31">
        <v>45780</v>
      </c>
      <c r="E96" s="7" t="s">
        <v>34</v>
      </c>
      <c r="F96" s="7" t="s">
        <v>30</v>
      </c>
      <c r="G96" s="7" t="s">
        <v>372</v>
      </c>
      <c r="H96" s="32">
        <v>905</v>
      </c>
      <c r="I96">
        <f>IF(TbRegistroSaídas[[#This Row],[Data do Caixa Realizado]]="",0,MONTH(TbRegistroSaídas[[#This Row],[Data do Caixa Realizado]]))</f>
        <v>5</v>
      </c>
      <c r="J96">
        <f>IF(TbRegistroSaídas[[#This Row],[Data do Caixa Realizado]]="",0,YEAR(TbRegistroSaídas[[#This Row],[Data do Caixa Realizado]]))</f>
        <v>2025</v>
      </c>
      <c r="K96">
        <f>IF(TbRegistroSaídas[[#This Row],[Data da Competência]]="",0,MONTH(TbRegistroSaídas[[#This Row],[Data da Competência]]))</f>
        <v>4</v>
      </c>
      <c r="L96">
        <f>IF(TbRegistroSaídas[[#This Row],[Data da Competência]]="",0,YEAR(TbRegistroSaídas[[#This Row],[Data da Competência]]))</f>
        <v>2025</v>
      </c>
      <c r="M96">
        <f>IF(TbRegistroSaídas[[#This Row],[Data do Caixa Previsto]]="",0,MONTH(TbRegistroSaídas[[#This Row],[Data do Caixa Previsto]]))</f>
        <v>5</v>
      </c>
      <c r="N96">
        <f>IF(TbRegistroSaídas[[#This Row],[Data do Caixa Previsto]]="",0,YEAR(TbRegistroSaídas[[#This Row],[Data do Caixa Previsto]]))</f>
        <v>2025</v>
      </c>
      <c r="O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18</v>
      </c>
    </row>
    <row r="97" spans="2:15" x14ac:dyDescent="0.25">
      <c r="B97" s="30">
        <v>45808</v>
      </c>
      <c r="C97" s="31">
        <v>45779</v>
      </c>
      <c r="D97" s="31">
        <v>45808</v>
      </c>
      <c r="E97" s="7" t="s">
        <v>34</v>
      </c>
      <c r="F97" s="7" t="s">
        <v>29</v>
      </c>
      <c r="G97" s="7" t="s">
        <v>373</v>
      </c>
      <c r="H97" s="32">
        <v>2975</v>
      </c>
      <c r="I97">
        <f>IF(TbRegistroSaídas[[#This Row],[Data do Caixa Realizado]]="",0,MONTH(TbRegistroSaídas[[#This Row],[Data do Caixa Realizado]]))</f>
        <v>5</v>
      </c>
      <c r="J97">
        <f>IF(TbRegistroSaídas[[#This Row],[Data do Caixa Realizado]]="",0,YEAR(TbRegistroSaídas[[#This Row],[Data do Caixa Realizado]]))</f>
        <v>2025</v>
      </c>
      <c r="K97">
        <f>IF(TbRegistroSaídas[[#This Row],[Data da Competência]]="",0,MONTH(TbRegistroSaídas[[#This Row],[Data da Competência]]))</f>
        <v>5</v>
      </c>
      <c r="L97">
        <f>IF(TbRegistroSaídas[[#This Row],[Data da Competência]]="",0,YEAR(TbRegistroSaídas[[#This Row],[Data da Competência]]))</f>
        <v>2025</v>
      </c>
      <c r="M97">
        <f>IF(TbRegistroSaídas[[#This Row],[Data do Caixa Previsto]]="",0,MONTH(TbRegistroSaídas[[#This Row],[Data do Caixa Previsto]]))</f>
        <v>5</v>
      </c>
      <c r="N97">
        <f>IF(TbRegistroSaídas[[#This Row],[Data do Caixa Previsto]]="",0,YEAR(TbRegistroSaídas[[#This Row],[Data do Caixa Previsto]]))</f>
        <v>2025</v>
      </c>
      <c r="O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8" spans="2:15" x14ac:dyDescent="0.25">
      <c r="B98" s="30">
        <v>45785</v>
      </c>
      <c r="C98" s="31">
        <v>45780</v>
      </c>
      <c r="D98" s="31">
        <v>45785</v>
      </c>
      <c r="E98" s="7" t="s">
        <v>34</v>
      </c>
      <c r="F98" s="7" t="s">
        <v>41</v>
      </c>
      <c r="G98" s="7" t="s">
        <v>374</v>
      </c>
      <c r="H98" s="32">
        <v>4807</v>
      </c>
      <c r="I98">
        <f>IF(TbRegistroSaídas[[#This Row],[Data do Caixa Realizado]]="",0,MONTH(TbRegistroSaídas[[#This Row],[Data do Caixa Realizado]]))</f>
        <v>5</v>
      </c>
      <c r="J98">
        <f>IF(TbRegistroSaídas[[#This Row],[Data do Caixa Realizado]]="",0,YEAR(TbRegistroSaídas[[#This Row],[Data do Caixa Realizado]]))</f>
        <v>2025</v>
      </c>
      <c r="K98">
        <f>IF(TbRegistroSaídas[[#This Row],[Data da Competência]]="",0,MONTH(TbRegistroSaídas[[#This Row],[Data da Competência]]))</f>
        <v>5</v>
      </c>
      <c r="L98">
        <f>IF(TbRegistroSaídas[[#This Row],[Data da Competência]]="",0,YEAR(TbRegistroSaídas[[#This Row],[Data da Competência]]))</f>
        <v>2025</v>
      </c>
      <c r="M98">
        <f>IF(TbRegistroSaídas[[#This Row],[Data do Caixa Previsto]]="",0,MONTH(TbRegistroSaídas[[#This Row],[Data do Caixa Previsto]]))</f>
        <v>5</v>
      </c>
      <c r="N98">
        <f>IF(TbRegistroSaídas[[#This Row],[Data do Caixa Previsto]]="",0,YEAR(TbRegistroSaídas[[#This Row],[Data do Caixa Previsto]]))</f>
        <v>2025</v>
      </c>
      <c r="O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9" spans="2:15" x14ac:dyDescent="0.25">
      <c r="B99" s="30">
        <v>45821</v>
      </c>
      <c r="C99" s="31">
        <v>45787</v>
      </c>
      <c r="D99" s="31">
        <v>45821</v>
      </c>
      <c r="E99" s="7" t="s">
        <v>34</v>
      </c>
      <c r="F99" s="7" t="s">
        <v>28</v>
      </c>
      <c r="G99" s="7" t="s">
        <v>375</v>
      </c>
      <c r="H99" s="32">
        <v>1882</v>
      </c>
      <c r="I99">
        <f>IF(TbRegistroSaídas[[#This Row],[Data do Caixa Realizado]]="",0,MONTH(TbRegistroSaídas[[#This Row],[Data do Caixa Realizado]]))</f>
        <v>6</v>
      </c>
      <c r="J99">
        <f>IF(TbRegistroSaídas[[#This Row],[Data do Caixa Realizado]]="",0,YEAR(TbRegistroSaídas[[#This Row],[Data do Caixa Realizado]]))</f>
        <v>2025</v>
      </c>
      <c r="K99">
        <f>IF(TbRegistroSaídas[[#This Row],[Data da Competência]]="",0,MONTH(TbRegistroSaídas[[#This Row],[Data da Competência]]))</f>
        <v>5</v>
      </c>
      <c r="L99">
        <f>IF(TbRegistroSaídas[[#This Row],[Data da Competência]]="",0,YEAR(TbRegistroSaídas[[#This Row],[Data da Competência]]))</f>
        <v>2025</v>
      </c>
      <c r="M99">
        <f>IF(TbRegistroSaídas[[#This Row],[Data do Caixa Previsto]]="",0,MONTH(TbRegistroSaídas[[#This Row],[Data do Caixa Previsto]]))</f>
        <v>6</v>
      </c>
      <c r="N99">
        <f>IF(TbRegistroSaídas[[#This Row],[Data do Caixa Previsto]]="",0,YEAR(TbRegistroSaídas[[#This Row],[Data do Caixa Previsto]]))</f>
        <v>2025</v>
      </c>
      <c r="O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0" spans="2:15" x14ac:dyDescent="0.25">
      <c r="B100" s="30">
        <v>45835</v>
      </c>
      <c r="C100" s="31">
        <v>45792</v>
      </c>
      <c r="D100" s="31">
        <v>45835</v>
      </c>
      <c r="E100" s="7" t="s">
        <v>34</v>
      </c>
      <c r="F100" s="7" t="s">
        <v>32</v>
      </c>
      <c r="G100" s="7" t="s">
        <v>376</v>
      </c>
      <c r="H100" s="32">
        <v>3932</v>
      </c>
      <c r="I100">
        <f>IF(TbRegistroSaídas[[#This Row],[Data do Caixa Realizado]]="",0,MONTH(TbRegistroSaídas[[#This Row],[Data do Caixa Realizado]]))</f>
        <v>6</v>
      </c>
      <c r="J100">
        <f>IF(TbRegistroSaídas[[#This Row],[Data do Caixa Realizado]]="",0,YEAR(TbRegistroSaídas[[#This Row],[Data do Caixa Realizado]]))</f>
        <v>2025</v>
      </c>
      <c r="K100">
        <f>IF(TbRegistroSaídas[[#This Row],[Data da Competência]]="",0,MONTH(TbRegistroSaídas[[#This Row],[Data da Competência]]))</f>
        <v>5</v>
      </c>
      <c r="L100">
        <f>IF(TbRegistroSaídas[[#This Row],[Data da Competência]]="",0,YEAR(TbRegistroSaídas[[#This Row],[Data da Competência]]))</f>
        <v>2025</v>
      </c>
      <c r="M100">
        <f>IF(TbRegistroSaídas[[#This Row],[Data do Caixa Previsto]]="",0,MONTH(TbRegistroSaídas[[#This Row],[Data do Caixa Previsto]]))</f>
        <v>6</v>
      </c>
      <c r="N100">
        <f>IF(TbRegistroSaídas[[#This Row],[Data do Caixa Previsto]]="",0,YEAR(TbRegistroSaídas[[#This Row],[Data do Caixa Previsto]]))</f>
        <v>2025</v>
      </c>
      <c r="O1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1" spans="2:15" x14ac:dyDescent="0.25">
      <c r="B101" s="30"/>
      <c r="C101" s="31">
        <v>45795</v>
      </c>
      <c r="D101" s="31">
        <v>45810</v>
      </c>
      <c r="E101" s="7" t="s">
        <v>34</v>
      </c>
      <c r="F101" s="7" t="s">
        <v>41</v>
      </c>
      <c r="G101" s="7" t="s">
        <v>377</v>
      </c>
      <c r="H101" s="32">
        <v>701</v>
      </c>
      <c r="I101">
        <f>IF(TbRegistroSaídas[[#This Row],[Data do Caixa Realizado]]="",0,MONTH(TbRegistroSaídas[[#This Row],[Data do Caixa Realizado]]))</f>
        <v>0</v>
      </c>
      <c r="J101">
        <f>IF(TbRegistroSaídas[[#This Row],[Data do Caixa Realizado]]="",0,YEAR(TbRegistroSaídas[[#This Row],[Data do Caixa Realizado]]))</f>
        <v>0</v>
      </c>
      <c r="K101">
        <f>IF(TbRegistroSaídas[[#This Row],[Data da Competência]]="",0,MONTH(TbRegistroSaídas[[#This Row],[Data da Competência]]))</f>
        <v>5</v>
      </c>
      <c r="L101">
        <f>IF(TbRegistroSaídas[[#This Row],[Data da Competência]]="",0,YEAR(TbRegistroSaídas[[#This Row],[Data da Competência]]))</f>
        <v>2025</v>
      </c>
      <c r="M101">
        <f>IF(TbRegistroSaídas[[#This Row],[Data do Caixa Previsto]]="",0,MONTH(TbRegistroSaídas[[#This Row],[Data do Caixa Previsto]]))</f>
        <v>6</v>
      </c>
      <c r="N101">
        <f>IF(TbRegistroSaídas[[#This Row],[Data do Caixa Previsto]]="",0,YEAR(TbRegistroSaídas[[#This Row],[Data do Caixa Previsto]]))</f>
        <v>2025</v>
      </c>
      <c r="O1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399</v>
      </c>
    </row>
    <row r="102" spans="2:15" x14ac:dyDescent="0.25">
      <c r="B102" s="30">
        <v>45835</v>
      </c>
      <c r="C102" s="31">
        <v>45796</v>
      </c>
      <c r="D102" s="31">
        <v>45835</v>
      </c>
      <c r="E102" s="7" t="s">
        <v>34</v>
      </c>
      <c r="F102" s="7" t="s">
        <v>41</v>
      </c>
      <c r="G102" s="7" t="s">
        <v>378</v>
      </c>
      <c r="H102" s="32">
        <v>2651</v>
      </c>
      <c r="I102">
        <f>IF(TbRegistroSaídas[[#This Row],[Data do Caixa Realizado]]="",0,MONTH(TbRegistroSaídas[[#This Row],[Data do Caixa Realizado]]))</f>
        <v>6</v>
      </c>
      <c r="J102">
        <f>IF(TbRegistroSaídas[[#This Row],[Data do Caixa Realizado]]="",0,YEAR(TbRegistroSaídas[[#This Row],[Data do Caixa Realizado]]))</f>
        <v>2025</v>
      </c>
      <c r="K102">
        <f>IF(TbRegistroSaídas[[#This Row],[Data da Competência]]="",0,MONTH(TbRegistroSaídas[[#This Row],[Data da Competência]]))</f>
        <v>5</v>
      </c>
      <c r="L102">
        <f>IF(TbRegistroSaídas[[#This Row],[Data da Competência]]="",0,YEAR(TbRegistroSaídas[[#This Row],[Data da Competência]]))</f>
        <v>2025</v>
      </c>
      <c r="M102">
        <f>IF(TbRegistroSaídas[[#This Row],[Data do Caixa Previsto]]="",0,MONTH(TbRegistroSaídas[[#This Row],[Data do Caixa Previsto]]))</f>
        <v>6</v>
      </c>
      <c r="N102">
        <f>IF(TbRegistroSaídas[[#This Row],[Data do Caixa Previsto]]="",0,YEAR(TbRegistroSaídas[[#This Row],[Data do Caixa Previsto]]))</f>
        <v>2025</v>
      </c>
      <c r="O1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3" spans="2:15" x14ac:dyDescent="0.25">
      <c r="B103" s="30">
        <v>45907</v>
      </c>
      <c r="C103" s="31">
        <v>45803</v>
      </c>
      <c r="D103" s="31">
        <v>45839</v>
      </c>
      <c r="E103" s="7" t="s">
        <v>34</v>
      </c>
      <c r="F103" s="7" t="s">
        <v>41</v>
      </c>
      <c r="G103" s="7" t="s">
        <v>379</v>
      </c>
      <c r="H103" s="32">
        <v>3792</v>
      </c>
      <c r="I103">
        <f>IF(TbRegistroSaídas[[#This Row],[Data do Caixa Realizado]]="",0,MONTH(TbRegistroSaídas[[#This Row],[Data do Caixa Realizado]]))</f>
        <v>9</v>
      </c>
      <c r="J103">
        <f>IF(TbRegistroSaídas[[#This Row],[Data do Caixa Realizado]]="",0,YEAR(TbRegistroSaídas[[#This Row],[Data do Caixa Realizado]]))</f>
        <v>2025</v>
      </c>
      <c r="K103">
        <f>IF(TbRegistroSaídas[[#This Row],[Data da Competência]]="",0,MONTH(TbRegistroSaídas[[#This Row],[Data da Competência]]))</f>
        <v>5</v>
      </c>
      <c r="L103">
        <f>IF(TbRegistroSaídas[[#This Row],[Data da Competência]]="",0,YEAR(TbRegistroSaídas[[#This Row],[Data da Competência]]))</f>
        <v>2025</v>
      </c>
      <c r="M103">
        <f>IF(TbRegistroSaídas[[#This Row],[Data do Caixa Previsto]]="",0,MONTH(TbRegistroSaídas[[#This Row],[Data do Caixa Previsto]]))</f>
        <v>7</v>
      </c>
      <c r="N103">
        <f>IF(TbRegistroSaídas[[#This Row],[Data do Caixa Previsto]]="",0,YEAR(TbRegistroSaídas[[#This Row],[Data do Caixa Previsto]]))</f>
        <v>2025</v>
      </c>
      <c r="O1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68</v>
      </c>
    </row>
    <row r="104" spans="2:15" x14ac:dyDescent="0.25">
      <c r="B104" s="30">
        <v>45891</v>
      </c>
      <c r="C104" s="31">
        <v>45805</v>
      </c>
      <c r="D104" s="31">
        <v>45863</v>
      </c>
      <c r="E104" s="7" t="s">
        <v>34</v>
      </c>
      <c r="F104" s="7" t="s">
        <v>32</v>
      </c>
      <c r="G104" s="7" t="s">
        <v>380</v>
      </c>
      <c r="H104" s="32">
        <v>611</v>
      </c>
      <c r="I104">
        <f>IF(TbRegistroSaídas[[#This Row],[Data do Caixa Realizado]]="",0,MONTH(TbRegistroSaídas[[#This Row],[Data do Caixa Realizado]]))</f>
        <v>8</v>
      </c>
      <c r="J104">
        <f>IF(TbRegistroSaídas[[#This Row],[Data do Caixa Realizado]]="",0,YEAR(TbRegistroSaídas[[#This Row],[Data do Caixa Realizado]]))</f>
        <v>2025</v>
      </c>
      <c r="K104">
        <f>IF(TbRegistroSaídas[[#This Row],[Data da Competência]]="",0,MONTH(TbRegistroSaídas[[#This Row],[Data da Competência]]))</f>
        <v>5</v>
      </c>
      <c r="L104">
        <f>IF(TbRegistroSaídas[[#This Row],[Data da Competência]]="",0,YEAR(TbRegistroSaídas[[#This Row],[Data da Competência]]))</f>
        <v>2025</v>
      </c>
      <c r="M104">
        <f>IF(TbRegistroSaídas[[#This Row],[Data do Caixa Previsto]]="",0,MONTH(TbRegistroSaídas[[#This Row],[Data do Caixa Previsto]]))</f>
        <v>7</v>
      </c>
      <c r="N104">
        <f>IF(TbRegistroSaídas[[#This Row],[Data do Caixa Previsto]]="",0,YEAR(TbRegistroSaídas[[#This Row],[Data do Caixa Previsto]]))</f>
        <v>2025</v>
      </c>
      <c r="O1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</v>
      </c>
    </row>
    <row r="105" spans="2:15" x14ac:dyDescent="0.25">
      <c r="B105" s="30">
        <v>45849</v>
      </c>
      <c r="C105" s="31">
        <v>45808</v>
      </c>
      <c r="D105" s="31">
        <v>45849</v>
      </c>
      <c r="E105" s="7" t="s">
        <v>34</v>
      </c>
      <c r="F105" s="7" t="s">
        <v>29</v>
      </c>
      <c r="G105" s="7" t="s">
        <v>381</v>
      </c>
      <c r="H105" s="32">
        <v>3431</v>
      </c>
      <c r="I105">
        <f>IF(TbRegistroSaídas[[#This Row],[Data do Caixa Realizado]]="",0,MONTH(TbRegistroSaídas[[#This Row],[Data do Caixa Realizado]]))</f>
        <v>7</v>
      </c>
      <c r="J105">
        <f>IF(TbRegistroSaídas[[#This Row],[Data do Caixa Realizado]]="",0,YEAR(TbRegistroSaídas[[#This Row],[Data do Caixa Realizado]]))</f>
        <v>2025</v>
      </c>
      <c r="K105">
        <f>IF(TbRegistroSaídas[[#This Row],[Data da Competência]]="",0,MONTH(TbRegistroSaídas[[#This Row],[Data da Competência]]))</f>
        <v>5</v>
      </c>
      <c r="L105">
        <f>IF(TbRegistroSaídas[[#This Row],[Data da Competência]]="",0,YEAR(TbRegistroSaídas[[#This Row],[Data da Competência]]))</f>
        <v>2025</v>
      </c>
      <c r="M105">
        <f>IF(TbRegistroSaídas[[#This Row],[Data do Caixa Previsto]]="",0,MONTH(TbRegistroSaídas[[#This Row],[Data do Caixa Previsto]]))</f>
        <v>7</v>
      </c>
      <c r="N105">
        <f>IF(TbRegistroSaídas[[#This Row],[Data do Caixa Previsto]]="",0,YEAR(TbRegistroSaídas[[#This Row],[Data do Caixa Previsto]]))</f>
        <v>2025</v>
      </c>
      <c r="O1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6" spans="2:15" x14ac:dyDescent="0.25">
      <c r="B106" s="30">
        <v>45836</v>
      </c>
      <c r="C106" s="31">
        <v>45810</v>
      </c>
      <c r="D106" s="31">
        <v>45836</v>
      </c>
      <c r="E106" s="7" t="s">
        <v>34</v>
      </c>
      <c r="F106" s="7" t="s">
        <v>41</v>
      </c>
      <c r="G106" s="7" t="s">
        <v>382</v>
      </c>
      <c r="H106" s="32">
        <v>3670</v>
      </c>
      <c r="I106">
        <f>IF(TbRegistroSaídas[[#This Row],[Data do Caixa Realizado]]="",0,MONTH(TbRegistroSaídas[[#This Row],[Data do Caixa Realizado]]))</f>
        <v>6</v>
      </c>
      <c r="J106">
        <f>IF(TbRegistroSaídas[[#This Row],[Data do Caixa Realizado]]="",0,YEAR(TbRegistroSaídas[[#This Row],[Data do Caixa Realizado]]))</f>
        <v>2025</v>
      </c>
      <c r="K106">
        <f>IF(TbRegistroSaídas[[#This Row],[Data da Competência]]="",0,MONTH(TbRegistroSaídas[[#This Row],[Data da Competência]]))</f>
        <v>6</v>
      </c>
      <c r="L106">
        <f>IF(TbRegistroSaídas[[#This Row],[Data da Competência]]="",0,YEAR(TbRegistroSaídas[[#This Row],[Data da Competência]]))</f>
        <v>2025</v>
      </c>
      <c r="M106">
        <f>IF(TbRegistroSaídas[[#This Row],[Data do Caixa Previsto]]="",0,MONTH(TbRegistroSaídas[[#This Row],[Data do Caixa Previsto]]))</f>
        <v>6</v>
      </c>
      <c r="N106">
        <f>IF(TbRegistroSaídas[[#This Row],[Data do Caixa Previsto]]="",0,YEAR(TbRegistroSaídas[[#This Row],[Data do Caixa Previsto]]))</f>
        <v>2025</v>
      </c>
      <c r="O1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7" spans="2:15" x14ac:dyDescent="0.25">
      <c r="B107" s="30">
        <v>45816</v>
      </c>
      <c r="C107" s="31">
        <v>45812</v>
      </c>
      <c r="D107" s="31">
        <v>45816</v>
      </c>
      <c r="E107" s="7" t="s">
        <v>34</v>
      </c>
      <c r="F107" s="7" t="s">
        <v>41</v>
      </c>
      <c r="G107" s="7" t="s">
        <v>383</v>
      </c>
      <c r="H107" s="32">
        <v>4320</v>
      </c>
      <c r="I107">
        <f>IF(TbRegistroSaídas[[#This Row],[Data do Caixa Realizado]]="",0,MONTH(TbRegistroSaídas[[#This Row],[Data do Caixa Realizado]]))</f>
        <v>6</v>
      </c>
      <c r="J107">
        <f>IF(TbRegistroSaídas[[#This Row],[Data do Caixa Realizado]]="",0,YEAR(TbRegistroSaídas[[#This Row],[Data do Caixa Realizado]]))</f>
        <v>2025</v>
      </c>
      <c r="K107">
        <f>IF(TbRegistroSaídas[[#This Row],[Data da Competência]]="",0,MONTH(TbRegistroSaídas[[#This Row],[Data da Competência]]))</f>
        <v>6</v>
      </c>
      <c r="L107">
        <f>IF(TbRegistroSaídas[[#This Row],[Data da Competência]]="",0,YEAR(TbRegistroSaídas[[#This Row],[Data da Competência]]))</f>
        <v>2025</v>
      </c>
      <c r="M107">
        <f>IF(TbRegistroSaídas[[#This Row],[Data do Caixa Previsto]]="",0,MONTH(TbRegistroSaídas[[#This Row],[Data do Caixa Previsto]]))</f>
        <v>6</v>
      </c>
      <c r="N107">
        <f>IF(TbRegistroSaídas[[#This Row],[Data do Caixa Previsto]]="",0,YEAR(TbRegistroSaídas[[#This Row],[Data do Caixa Previsto]]))</f>
        <v>2025</v>
      </c>
      <c r="O1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8" spans="2:15" x14ac:dyDescent="0.25">
      <c r="B108" s="30">
        <v>45839</v>
      </c>
      <c r="C108" s="31">
        <v>45813</v>
      </c>
      <c r="D108" s="31">
        <v>45839</v>
      </c>
      <c r="E108" s="7" t="s">
        <v>34</v>
      </c>
      <c r="F108" s="7" t="s">
        <v>29</v>
      </c>
      <c r="G108" s="7" t="s">
        <v>384</v>
      </c>
      <c r="H108" s="32">
        <v>1809</v>
      </c>
      <c r="I108">
        <f>IF(TbRegistroSaídas[[#This Row],[Data do Caixa Realizado]]="",0,MONTH(TbRegistroSaídas[[#This Row],[Data do Caixa Realizado]]))</f>
        <v>7</v>
      </c>
      <c r="J108">
        <f>IF(TbRegistroSaídas[[#This Row],[Data do Caixa Realizado]]="",0,YEAR(TbRegistroSaídas[[#This Row],[Data do Caixa Realizado]]))</f>
        <v>2025</v>
      </c>
      <c r="K108">
        <f>IF(TbRegistroSaídas[[#This Row],[Data da Competência]]="",0,MONTH(TbRegistroSaídas[[#This Row],[Data da Competência]]))</f>
        <v>6</v>
      </c>
      <c r="L108">
        <f>IF(TbRegistroSaídas[[#This Row],[Data da Competência]]="",0,YEAR(TbRegistroSaídas[[#This Row],[Data da Competência]]))</f>
        <v>2025</v>
      </c>
      <c r="M108">
        <f>IF(TbRegistroSaídas[[#This Row],[Data do Caixa Previsto]]="",0,MONTH(TbRegistroSaídas[[#This Row],[Data do Caixa Previsto]]))</f>
        <v>7</v>
      </c>
      <c r="N108">
        <f>IF(TbRegistroSaídas[[#This Row],[Data do Caixa Previsto]]="",0,YEAR(TbRegistroSaídas[[#This Row],[Data do Caixa Previsto]]))</f>
        <v>2025</v>
      </c>
      <c r="O1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9" spans="2:15" x14ac:dyDescent="0.25">
      <c r="B109" s="30">
        <v>45863</v>
      </c>
      <c r="C109" s="31">
        <v>45815</v>
      </c>
      <c r="D109" s="31">
        <v>45863</v>
      </c>
      <c r="E109" s="7" t="s">
        <v>34</v>
      </c>
      <c r="F109" s="7" t="s">
        <v>41</v>
      </c>
      <c r="G109" s="7" t="s">
        <v>385</v>
      </c>
      <c r="H109" s="32">
        <v>667</v>
      </c>
      <c r="I109">
        <f>IF(TbRegistroSaídas[[#This Row],[Data do Caixa Realizado]]="",0,MONTH(TbRegistroSaídas[[#This Row],[Data do Caixa Realizado]]))</f>
        <v>7</v>
      </c>
      <c r="J109">
        <f>IF(TbRegistroSaídas[[#This Row],[Data do Caixa Realizado]]="",0,YEAR(TbRegistroSaídas[[#This Row],[Data do Caixa Realizado]]))</f>
        <v>2025</v>
      </c>
      <c r="K109">
        <f>IF(TbRegistroSaídas[[#This Row],[Data da Competência]]="",0,MONTH(TbRegistroSaídas[[#This Row],[Data da Competência]]))</f>
        <v>6</v>
      </c>
      <c r="L109">
        <f>IF(TbRegistroSaídas[[#This Row],[Data da Competência]]="",0,YEAR(TbRegistroSaídas[[#This Row],[Data da Competência]]))</f>
        <v>2025</v>
      </c>
      <c r="M109">
        <f>IF(TbRegistroSaídas[[#This Row],[Data do Caixa Previsto]]="",0,MONTH(TbRegistroSaídas[[#This Row],[Data do Caixa Previsto]]))</f>
        <v>7</v>
      </c>
      <c r="N109">
        <f>IF(TbRegistroSaídas[[#This Row],[Data do Caixa Previsto]]="",0,YEAR(TbRegistroSaídas[[#This Row],[Data do Caixa Previsto]]))</f>
        <v>2025</v>
      </c>
      <c r="O1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0" spans="2:15" x14ac:dyDescent="0.25">
      <c r="B110" s="30">
        <v>45826</v>
      </c>
      <c r="C110" s="31">
        <v>45819</v>
      </c>
      <c r="D110" s="31">
        <v>45826</v>
      </c>
      <c r="E110" s="7" t="s">
        <v>34</v>
      </c>
      <c r="F110" s="7" t="s">
        <v>28</v>
      </c>
      <c r="G110" s="7" t="s">
        <v>386</v>
      </c>
      <c r="H110" s="32">
        <v>1613</v>
      </c>
      <c r="I110">
        <f>IF(TbRegistroSaídas[[#This Row],[Data do Caixa Realizado]]="",0,MONTH(TbRegistroSaídas[[#This Row],[Data do Caixa Realizado]]))</f>
        <v>6</v>
      </c>
      <c r="J110">
        <f>IF(TbRegistroSaídas[[#This Row],[Data do Caixa Realizado]]="",0,YEAR(TbRegistroSaídas[[#This Row],[Data do Caixa Realizado]]))</f>
        <v>2025</v>
      </c>
      <c r="K110">
        <f>IF(TbRegistroSaídas[[#This Row],[Data da Competência]]="",0,MONTH(TbRegistroSaídas[[#This Row],[Data da Competência]]))</f>
        <v>6</v>
      </c>
      <c r="L110">
        <f>IF(TbRegistroSaídas[[#This Row],[Data da Competência]]="",0,YEAR(TbRegistroSaídas[[#This Row],[Data da Competência]]))</f>
        <v>2025</v>
      </c>
      <c r="M110">
        <f>IF(TbRegistroSaídas[[#This Row],[Data do Caixa Previsto]]="",0,MONTH(TbRegistroSaídas[[#This Row],[Data do Caixa Previsto]]))</f>
        <v>6</v>
      </c>
      <c r="N110">
        <f>IF(TbRegistroSaídas[[#This Row],[Data do Caixa Previsto]]="",0,YEAR(TbRegistroSaídas[[#This Row],[Data do Caixa Previsto]]))</f>
        <v>2025</v>
      </c>
      <c r="O1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1" spans="2:15" x14ac:dyDescent="0.25">
      <c r="B111" s="30">
        <v>45866</v>
      </c>
      <c r="C111" s="31">
        <v>45825</v>
      </c>
      <c r="D111" s="31">
        <v>45866</v>
      </c>
      <c r="E111" s="7" t="s">
        <v>34</v>
      </c>
      <c r="F111" s="7" t="s">
        <v>32</v>
      </c>
      <c r="G111" s="7" t="s">
        <v>387</v>
      </c>
      <c r="H111" s="32">
        <v>3756</v>
      </c>
      <c r="I111">
        <f>IF(TbRegistroSaídas[[#This Row],[Data do Caixa Realizado]]="",0,MONTH(TbRegistroSaídas[[#This Row],[Data do Caixa Realizado]]))</f>
        <v>7</v>
      </c>
      <c r="J111">
        <f>IF(TbRegistroSaídas[[#This Row],[Data do Caixa Realizado]]="",0,YEAR(TbRegistroSaídas[[#This Row],[Data do Caixa Realizado]]))</f>
        <v>2025</v>
      </c>
      <c r="K111">
        <f>IF(TbRegistroSaídas[[#This Row],[Data da Competência]]="",0,MONTH(TbRegistroSaídas[[#This Row],[Data da Competência]]))</f>
        <v>6</v>
      </c>
      <c r="L111">
        <f>IF(TbRegistroSaídas[[#This Row],[Data da Competência]]="",0,YEAR(TbRegistroSaídas[[#This Row],[Data da Competência]]))</f>
        <v>2025</v>
      </c>
      <c r="M111">
        <f>IF(TbRegistroSaídas[[#This Row],[Data do Caixa Previsto]]="",0,MONTH(TbRegistroSaídas[[#This Row],[Data do Caixa Previsto]]))</f>
        <v>7</v>
      </c>
      <c r="N111">
        <f>IF(TbRegistroSaídas[[#This Row],[Data do Caixa Previsto]]="",0,YEAR(TbRegistroSaídas[[#This Row],[Data do Caixa Previsto]]))</f>
        <v>2025</v>
      </c>
      <c r="O1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2" spans="2:15" x14ac:dyDescent="0.25">
      <c r="B112" s="30">
        <v>45885</v>
      </c>
      <c r="C112" s="31">
        <v>45828</v>
      </c>
      <c r="D112" s="31">
        <v>45885</v>
      </c>
      <c r="E112" s="7" t="s">
        <v>34</v>
      </c>
      <c r="F112" s="7" t="s">
        <v>29</v>
      </c>
      <c r="G112" s="7" t="s">
        <v>388</v>
      </c>
      <c r="H112" s="32">
        <v>3672</v>
      </c>
      <c r="I112">
        <f>IF(TbRegistroSaídas[[#This Row],[Data do Caixa Realizado]]="",0,MONTH(TbRegistroSaídas[[#This Row],[Data do Caixa Realizado]]))</f>
        <v>8</v>
      </c>
      <c r="J112">
        <f>IF(TbRegistroSaídas[[#This Row],[Data do Caixa Realizado]]="",0,YEAR(TbRegistroSaídas[[#This Row],[Data do Caixa Realizado]]))</f>
        <v>2025</v>
      </c>
      <c r="K112">
        <f>IF(TbRegistroSaídas[[#This Row],[Data da Competência]]="",0,MONTH(TbRegistroSaídas[[#This Row],[Data da Competência]]))</f>
        <v>6</v>
      </c>
      <c r="L112">
        <f>IF(TbRegistroSaídas[[#This Row],[Data da Competência]]="",0,YEAR(TbRegistroSaídas[[#This Row],[Data da Competência]]))</f>
        <v>2025</v>
      </c>
      <c r="M112">
        <f>IF(TbRegistroSaídas[[#This Row],[Data do Caixa Previsto]]="",0,MONTH(TbRegistroSaídas[[#This Row],[Data do Caixa Previsto]]))</f>
        <v>8</v>
      </c>
      <c r="N112">
        <f>IF(TbRegistroSaídas[[#This Row],[Data do Caixa Previsto]]="",0,YEAR(TbRegistroSaídas[[#This Row],[Data do Caixa Previsto]]))</f>
        <v>2025</v>
      </c>
      <c r="O1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3" spans="2:15" x14ac:dyDescent="0.25">
      <c r="B113" s="30">
        <v>45886</v>
      </c>
      <c r="C113" s="31">
        <v>45834</v>
      </c>
      <c r="D113" s="31">
        <v>45845</v>
      </c>
      <c r="E113" s="7" t="s">
        <v>34</v>
      </c>
      <c r="F113" s="7" t="s">
        <v>41</v>
      </c>
      <c r="G113" s="7" t="s">
        <v>389</v>
      </c>
      <c r="H113" s="32">
        <v>658</v>
      </c>
      <c r="I113">
        <f>IF(TbRegistroSaídas[[#This Row],[Data do Caixa Realizado]]="",0,MONTH(TbRegistroSaídas[[#This Row],[Data do Caixa Realizado]]))</f>
        <v>8</v>
      </c>
      <c r="J113">
        <f>IF(TbRegistroSaídas[[#This Row],[Data do Caixa Realizado]]="",0,YEAR(TbRegistroSaídas[[#This Row],[Data do Caixa Realizado]]))</f>
        <v>2025</v>
      </c>
      <c r="K113">
        <f>IF(TbRegistroSaídas[[#This Row],[Data da Competência]]="",0,MONTH(TbRegistroSaídas[[#This Row],[Data da Competência]]))</f>
        <v>6</v>
      </c>
      <c r="L113">
        <f>IF(TbRegistroSaídas[[#This Row],[Data da Competência]]="",0,YEAR(TbRegistroSaídas[[#This Row],[Data da Competência]]))</f>
        <v>2025</v>
      </c>
      <c r="M113">
        <f>IF(TbRegistroSaídas[[#This Row],[Data do Caixa Previsto]]="",0,MONTH(TbRegistroSaídas[[#This Row],[Data do Caixa Previsto]]))</f>
        <v>7</v>
      </c>
      <c r="N113">
        <f>IF(TbRegistroSaídas[[#This Row],[Data do Caixa Previsto]]="",0,YEAR(TbRegistroSaídas[[#This Row],[Data do Caixa Previsto]]))</f>
        <v>2025</v>
      </c>
      <c r="O1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41</v>
      </c>
    </row>
    <row r="114" spans="2:15" x14ac:dyDescent="0.25">
      <c r="B114" s="30">
        <v>45893</v>
      </c>
      <c r="C114" s="31">
        <v>45837</v>
      </c>
      <c r="D114" s="31">
        <v>45893</v>
      </c>
      <c r="E114" s="7" t="s">
        <v>34</v>
      </c>
      <c r="F114" s="7" t="s">
        <v>29</v>
      </c>
      <c r="G114" s="7" t="s">
        <v>390</v>
      </c>
      <c r="H114" s="32">
        <v>4762</v>
      </c>
      <c r="I114">
        <f>IF(TbRegistroSaídas[[#This Row],[Data do Caixa Realizado]]="",0,MONTH(TbRegistroSaídas[[#This Row],[Data do Caixa Realizado]]))</f>
        <v>8</v>
      </c>
      <c r="J114">
        <f>IF(TbRegistroSaídas[[#This Row],[Data do Caixa Realizado]]="",0,YEAR(TbRegistroSaídas[[#This Row],[Data do Caixa Realizado]]))</f>
        <v>2025</v>
      </c>
      <c r="K114">
        <f>IF(TbRegistroSaídas[[#This Row],[Data da Competência]]="",0,MONTH(TbRegistroSaídas[[#This Row],[Data da Competência]]))</f>
        <v>6</v>
      </c>
      <c r="L114">
        <f>IF(TbRegistroSaídas[[#This Row],[Data da Competência]]="",0,YEAR(TbRegistroSaídas[[#This Row],[Data da Competência]]))</f>
        <v>2025</v>
      </c>
      <c r="M114">
        <f>IF(TbRegistroSaídas[[#This Row],[Data do Caixa Previsto]]="",0,MONTH(TbRegistroSaídas[[#This Row],[Data do Caixa Previsto]]))</f>
        <v>8</v>
      </c>
      <c r="N114">
        <f>IF(TbRegistroSaídas[[#This Row],[Data do Caixa Previsto]]="",0,YEAR(TbRegistroSaídas[[#This Row],[Data do Caixa Previsto]]))</f>
        <v>2025</v>
      </c>
      <c r="O1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5" spans="2:15" x14ac:dyDescent="0.25">
      <c r="B115" s="30">
        <v>45847</v>
      </c>
      <c r="C115" s="31">
        <v>45840</v>
      </c>
      <c r="D115" s="31">
        <v>45847</v>
      </c>
      <c r="E115" s="7" t="s">
        <v>34</v>
      </c>
      <c r="F115" s="7" t="s">
        <v>32</v>
      </c>
      <c r="G115" s="7" t="s">
        <v>391</v>
      </c>
      <c r="H115" s="32">
        <v>2186</v>
      </c>
      <c r="I115">
        <f>IF(TbRegistroSaídas[[#This Row],[Data do Caixa Realizado]]="",0,MONTH(TbRegistroSaídas[[#This Row],[Data do Caixa Realizado]]))</f>
        <v>7</v>
      </c>
      <c r="J115">
        <f>IF(TbRegistroSaídas[[#This Row],[Data do Caixa Realizado]]="",0,YEAR(TbRegistroSaídas[[#This Row],[Data do Caixa Realizado]]))</f>
        <v>2025</v>
      </c>
      <c r="K115">
        <f>IF(TbRegistroSaídas[[#This Row],[Data da Competência]]="",0,MONTH(TbRegistroSaídas[[#This Row],[Data da Competência]]))</f>
        <v>7</v>
      </c>
      <c r="L115">
        <f>IF(TbRegistroSaídas[[#This Row],[Data da Competência]]="",0,YEAR(TbRegistroSaídas[[#This Row],[Data da Competência]]))</f>
        <v>2025</v>
      </c>
      <c r="M115">
        <f>IF(TbRegistroSaídas[[#This Row],[Data do Caixa Previsto]]="",0,MONTH(TbRegistroSaídas[[#This Row],[Data do Caixa Previsto]]))</f>
        <v>7</v>
      </c>
      <c r="N115">
        <f>IF(TbRegistroSaídas[[#This Row],[Data do Caixa Previsto]]="",0,YEAR(TbRegistroSaídas[[#This Row],[Data do Caixa Previsto]]))</f>
        <v>2025</v>
      </c>
      <c r="O1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6" spans="2:15" x14ac:dyDescent="0.25">
      <c r="B116" s="30">
        <v>45862</v>
      </c>
      <c r="C116" s="31">
        <v>45841</v>
      </c>
      <c r="D116" s="31">
        <v>45862</v>
      </c>
      <c r="E116" s="7" t="s">
        <v>34</v>
      </c>
      <c r="F116" s="7" t="s">
        <v>29</v>
      </c>
      <c r="G116" s="7" t="s">
        <v>392</v>
      </c>
      <c r="H116" s="32">
        <v>3411</v>
      </c>
      <c r="I116">
        <f>IF(TbRegistroSaídas[[#This Row],[Data do Caixa Realizado]]="",0,MONTH(TbRegistroSaídas[[#This Row],[Data do Caixa Realizado]]))</f>
        <v>7</v>
      </c>
      <c r="J116">
        <f>IF(TbRegistroSaídas[[#This Row],[Data do Caixa Realizado]]="",0,YEAR(TbRegistroSaídas[[#This Row],[Data do Caixa Realizado]]))</f>
        <v>2025</v>
      </c>
      <c r="K116">
        <f>IF(TbRegistroSaídas[[#This Row],[Data da Competência]]="",0,MONTH(TbRegistroSaídas[[#This Row],[Data da Competência]]))</f>
        <v>7</v>
      </c>
      <c r="L116">
        <f>IF(TbRegistroSaídas[[#This Row],[Data da Competência]]="",0,YEAR(TbRegistroSaídas[[#This Row],[Data da Competência]]))</f>
        <v>2025</v>
      </c>
      <c r="M116">
        <f>IF(TbRegistroSaídas[[#This Row],[Data do Caixa Previsto]]="",0,MONTH(TbRegistroSaídas[[#This Row],[Data do Caixa Previsto]]))</f>
        <v>7</v>
      </c>
      <c r="N116">
        <f>IF(TbRegistroSaídas[[#This Row],[Data do Caixa Previsto]]="",0,YEAR(TbRegistroSaídas[[#This Row],[Data do Caixa Previsto]]))</f>
        <v>2025</v>
      </c>
      <c r="O1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7" spans="2:15" x14ac:dyDescent="0.25">
      <c r="B117" s="30">
        <v>45862</v>
      </c>
      <c r="C117" s="31">
        <v>45846</v>
      </c>
      <c r="D117" s="31">
        <v>45862</v>
      </c>
      <c r="E117" s="7" t="s">
        <v>34</v>
      </c>
      <c r="F117" s="7" t="s">
        <v>29</v>
      </c>
      <c r="G117" s="7" t="s">
        <v>393</v>
      </c>
      <c r="H117" s="32">
        <v>2524</v>
      </c>
      <c r="I117">
        <f>IF(TbRegistroSaídas[[#This Row],[Data do Caixa Realizado]]="",0,MONTH(TbRegistroSaídas[[#This Row],[Data do Caixa Realizado]]))</f>
        <v>7</v>
      </c>
      <c r="J117">
        <f>IF(TbRegistroSaídas[[#This Row],[Data do Caixa Realizado]]="",0,YEAR(TbRegistroSaídas[[#This Row],[Data do Caixa Realizado]]))</f>
        <v>2025</v>
      </c>
      <c r="K117">
        <f>IF(TbRegistroSaídas[[#This Row],[Data da Competência]]="",0,MONTH(TbRegistroSaídas[[#This Row],[Data da Competência]]))</f>
        <v>7</v>
      </c>
      <c r="L117">
        <f>IF(TbRegistroSaídas[[#This Row],[Data da Competência]]="",0,YEAR(TbRegistroSaídas[[#This Row],[Data da Competência]]))</f>
        <v>2025</v>
      </c>
      <c r="M117">
        <f>IF(TbRegistroSaídas[[#This Row],[Data do Caixa Previsto]]="",0,MONTH(TbRegistroSaídas[[#This Row],[Data do Caixa Previsto]]))</f>
        <v>7</v>
      </c>
      <c r="N117">
        <f>IF(TbRegistroSaídas[[#This Row],[Data do Caixa Previsto]]="",0,YEAR(TbRegistroSaídas[[#This Row],[Data do Caixa Previsto]]))</f>
        <v>2025</v>
      </c>
      <c r="O1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8" spans="2:15" x14ac:dyDescent="0.25">
      <c r="B118" s="30">
        <v>45870</v>
      </c>
      <c r="C118" s="31">
        <v>45848</v>
      </c>
      <c r="D118" s="31">
        <v>45870</v>
      </c>
      <c r="E118" s="7" t="s">
        <v>34</v>
      </c>
      <c r="F118" s="7" t="s">
        <v>32</v>
      </c>
      <c r="G118" s="7" t="s">
        <v>394</v>
      </c>
      <c r="H118" s="32">
        <v>1709</v>
      </c>
      <c r="I118">
        <f>IF(TbRegistroSaídas[[#This Row],[Data do Caixa Realizado]]="",0,MONTH(TbRegistroSaídas[[#This Row],[Data do Caixa Realizado]]))</f>
        <v>8</v>
      </c>
      <c r="J118">
        <f>IF(TbRegistroSaídas[[#This Row],[Data do Caixa Realizado]]="",0,YEAR(TbRegistroSaídas[[#This Row],[Data do Caixa Realizado]]))</f>
        <v>2025</v>
      </c>
      <c r="K118">
        <f>IF(TbRegistroSaídas[[#This Row],[Data da Competência]]="",0,MONTH(TbRegistroSaídas[[#This Row],[Data da Competência]]))</f>
        <v>7</v>
      </c>
      <c r="L118">
        <f>IF(TbRegistroSaídas[[#This Row],[Data da Competência]]="",0,YEAR(TbRegistroSaídas[[#This Row],[Data da Competência]]))</f>
        <v>2025</v>
      </c>
      <c r="M118">
        <f>IF(TbRegistroSaídas[[#This Row],[Data do Caixa Previsto]]="",0,MONTH(TbRegistroSaídas[[#This Row],[Data do Caixa Previsto]]))</f>
        <v>8</v>
      </c>
      <c r="N118">
        <f>IF(TbRegistroSaídas[[#This Row],[Data do Caixa Previsto]]="",0,YEAR(TbRegistroSaídas[[#This Row],[Data do Caixa Previsto]]))</f>
        <v>2025</v>
      </c>
      <c r="O1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9" spans="2:15" x14ac:dyDescent="0.25">
      <c r="B119" s="30">
        <v>45897</v>
      </c>
      <c r="C119" s="31">
        <v>45853</v>
      </c>
      <c r="D119" s="31">
        <v>45897</v>
      </c>
      <c r="E119" s="7" t="s">
        <v>34</v>
      </c>
      <c r="F119" s="7" t="s">
        <v>41</v>
      </c>
      <c r="G119" s="7" t="s">
        <v>395</v>
      </c>
      <c r="H119" s="32">
        <v>3181</v>
      </c>
      <c r="I119">
        <f>IF(TbRegistroSaídas[[#This Row],[Data do Caixa Realizado]]="",0,MONTH(TbRegistroSaídas[[#This Row],[Data do Caixa Realizado]]))</f>
        <v>8</v>
      </c>
      <c r="J119">
        <f>IF(TbRegistroSaídas[[#This Row],[Data do Caixa Realizado]]="",0,YEAR(TbRegistroSaídas[[#This Row],[Data do Caixa Realizado]]))</f>
        <v>2025</v>
      </c>
      <c r="K119">
        <f>IF(TbRegistroSaídas[[#This Row],[Data da Competência]]="",0,MONTH(TbRegistroSaídas[[#This Row],[Data da Competência]]))</f>
        <v>7</v>
      </c>
      <c r="L119">
        <f>IF(TbRegistroSaídas[[#This Row],[Data da Competência]]="",0,YEAR(TbRegistroSaídas[[#This Row],[Data da Competência]]))</f>
        <v>2025</v>
      </c>
      <c r="M119">
        <f>IF(TbRegistroSaídas[[#This Row],[Data do Caixa Previsto]]="",0,MONTH(TbRegistroSaídas[[#This Row],[Data do Caixa Previsto]]))</f>
        <v>8</v>
      </c>
      <c r="N119">
        <f>IF(TbRegistroSaídas[[#This Row],[Data do Caixa Previsto]]="",0,YEAR(TbRegistroSaídas[[#This Row],[Data do Caixa Previsto]]))</f>
        <v>2025</v>
      </c>
      <c r="O1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0" spans="2:15" x14ac:dyDescent="0.25">
      <c r="B120" s="30">
        <v>45878</v>
      </c>
      <c r="C120" s="31">
        <v>45854</v>
      </c>
      <c r="D120" s="31">
        <v>45878</v>
      </c>
      <c r="E120" s="7" t="s">
        <v>34</v>
      </c>
      <c r="F120" s="7" t="s">
        <v>30</v>
      </c>
      <c r="G120" s="7" t="s">
        <v>396</v>
      </c>
      <c r="H120" s="32">
        <v>1108</v>
      </c>
      <c r="I120">
        <f>IF(TbRegistroSaídas[[#This Row],[Data do Caixa Realizado]]="",0,MONTH(TbRegistroSaídas[[#This Row],[Data do Caixa Realizado]]))</f>
        <v>8</v>
      </c>
      <c r="J120">
        <f>IF(TbRegistroSaídas[[#This Row],[Data do Caixa Realizado]]="",0,YEAR(TbRegistroSaídas[[#This Row],[Data do Caixa Realizado]]))</f>
        <v>2025</v>
      </c>
      <c r="K120">
        <f>IF(TbRegistroSaídas[[#This Row],[Data da Competência]]="",0,MONTH(TbRegistroSaídas[[#This Row],[Data da Competência]]))</f>
        <v>7</v>
      </c>
      <c r="L120">
        <f>IF(TbRegistroSaídas[[#This Row],[Data da Competência]]="",0,YEAR(TbRegistroSaídas[[#This Row],[Data da Competência]]))</f>
        <v>2025</v>
      </c>
      <c r="M120">
        <f>IF(TbRegistroSaídas[[#This Row],[Data do Caixa Previsto]]="",0,MONTH(TbRegistroSaídas[[#This Row],[Data do Caixa Previsto]]))</f>
        <v>8</v>
      </c>
      <c r="N120">
        <f>IF(TbRegistroSaídas[[#This Row],[Data do Caixa Previsto]]="",0,YEAR(TbRegistroSaídas[[#This Row],[Data do Caixa Previsto]]))</f>
        <v>2025</v>
      </c>
      <c r="O1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1" spans="2:15" x14ac:dyDescent="0.25">
      <c r="B121" s="30">
        <v>45887</v>
      </c>
      <c r="C121" s="31">
        <v>45855</v>
      </c>
      <c r="D121" s="31">
        <v>45887</v>
      </c>
      <c r="E121" s="7" t="s">
        <v>34</v>
      </c>
      <c r="F121" s="7" t="s">
        <v>41</v>
      </c>
      <c r="G121" s="7" t="s">
        <v>397</v>
      </c>
      <c r="H121" s="32">
        <v>2777</v>
      </c>
      <c r="I121">
        <f>IF(TbRegistroSaídas[[#This Row],[Data do Caixa Realizado]]="",0,MONTH(TbRegistroSaídas[[#This Row],[Data do Caixa Realizado]]))</f>
        <v>8</v>
      </c>
      <c r="J121">
        <f>IF(TbRegistroSaídas[[#This Row],[Data do Caixa Realizado]]="",0,YEAR(TbRegistroSaídas[[#This Row],[Data do Caixa Realizado]]))</f>
        <v>2025</v>
      </c>
      <c r="K121">
        <f>IF(TbRegistroSaídas[[#This Row],[Data da Competência]]="",0,MONTH(TbRegistroSaídas[[#This Row],[Data da Competência]]))</f>
        <v>7</v>
      </c>
      <c r="L121">
        <f>IF(TbRegistroSaídas[[#This Row],[Data da Competência]]="",0,YEAR(TbRegistroSaídas[[#This Row],[Data da Competência]]))</f>
        <v>2025</v>
      </c>
      <c r="M121">
        <f>IF(TbRegistroSaídas[[#This Row],[Data do Caixa Previsto]]="",0,MONTH(TbRegistroSaídas[[#This Row],[Data do Caixa Previsto]]))</f>
        <v>8</v>
      </c>
      <c r="N121">
        <f>IF(TbRegistroSaídas[[#This Row],[Data do Caixa Previsto]]="",0,YEAR(TbRegistroSaídas[[#This Row],[Data do Caixa Previsto]]))</f>
        <v>2025</v>
      </c>
      <c r="O1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2" spans="2:15" x14ac:dyDescent="0.25">
      <c r="B122" s="30">
        <v>45914</v>
      </c>
      <c r="C122" s="31">
        <v>45857</v>
      </c>
      <c r="D122" s="31">
        <v>45914</v>
      </c>
      <c r="E122" s="7" t="s">
        <v>34</v>
      </c>
      <c r="F122" s="7" t="s">
        <v>32</v>
      </c>
      <c r="G122" s="7" t="s">
        <v>398</v>
      </c>
      <c r="H122" s="32">
        <v>3793</v>
      </c>
      <c r="I122">
        <f>IF(TbRegistroSaídas[[#This Row],[Data do Caixa Realizado]]="",0,MONTH(TbRegistroSaídas[[#This Row],[Data do Caixa Realizado]]))</f>
        <v>9</v>
      </c>
      <c r="J122">
        <f>IF(TbRegistroSaídas[[#This Row],[Data do Caixa Realizado]]="",0,YEAR(TbRegistroSaídas[[#This Row],[Data do Caixa Realizado]]))</f>
        <v>2025</v>
      </c>
      <c r="K122">
        <f>IF(TbRegistroSaídas[[#This Row],[Data da Competência]]="",0,MONTH(TbRegistroSaídas[[#This Row],[Data da Competência]]))</f>
        <v>7</v>
      </c>
      <c r="L122">
        <f>IF(TbRegistroSaídas[[#This Row],[Data da Competência]]="",0,YEAR(TbRegistroSaídas[[#This Row],[Data da Competência]]))</f>
        <v>2025</v>
      </c>
      <c r="M122">
        <f>IF(TbRegistroSaídas[[#This Row],[Data do Caixa Previsto]]="",0,MONTH(TbRegistroSaídas[[#This Row],[Data do Caixa Previsto]]))</f>
        <v>9</v>
      </c>
      <c r="N122">
        <f>IF(TbRegistroSaídas[[#This Row],[Data do Caixa Previsto]]="",0,YEAR(TbRegistroSaídas[[#This Row],[Data do Caixa Previsto]]))</f>
        <v>2025</v>
      </c>
      <c r="O1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3" spans="2:15" x14ac:dyDescent="0.25">
      <c r="B123" s="30"/>
      <c r="C123" s="31">
        <v>45859</v>
      </c>
      <c r="D123" s="31">
        <v>45881</v>
      </c>
      <c r="E123" s="7" t="s">
        <v>34</v>
      </c>
      <c r="F123" s="7" t="s">
        <v>29</v>
      </c>
      <c r="G123" s="7" t="s">
        <v>399</v>
      </c>
      <c r="H123" s="32">
        <v>4217</v>
      </c>
      <c r="I123">
        <f>IF(TbRegistroSaídas[[#This Row],[Data do Caixa Realizado]]="",0,MONTH(TbRegistroSaídas[[#This Row],[Data do Caixa Realizado]]))</f>
        <v>0</v>
      </c>
      <c r="J123">
        <f>IF(TbRegistroSaídas[[#This Row],[Data do Caixa Realizado]]="",0,YEAR(TbRegistroSaídas[[#This Row],[Data do Caixa Realizado]]))</f>
        <v>0</v>
      </c>
      <c r="K123">
        <f>IF(TbRegistroSaídas[[#This Row],[Data da Competência]]="",0,MONTH(TbRegistroSaídas[[#This Row],[Data da Competência]]))</f>
        <v>7</v>
      </c>
      <c r="L123">
        <f>IF(TbRegistroSaídas[[#This Row],[Data da Competência]]="",0,YEAR(TbRegistroSaídas[[#This Row],[Data da Competência]]))</f>
        <v>2025</v>
      </c>
      <c r="M123">
        <f>IF(TbRegistroSaídas[[#This Row],[Data do Caixa Previsto]]="",0,MONTH(TbRegistroSaídas[[#This Row],[Data do Caixa Previsto]]))</f>
        <v>8</v>
      </c>
      <c r="N123">
        <f>IF(TbRegistroSaídas[[#This Row],[Data do Caixa Previsto]]="",0,YEAR(TbRegistroSaídas[[#This Row],[Data do Caixa Previsto]]))</f>
        <v>2025</v>
      </c>
      <c r="O1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328</v>
      </c>
    </row>
    <row r="124" spans="2:15" x14ac:dyDescent="0.25">
      <c r="B124" s="30">
        <v>45899</v>
      </c>
      <c r="C124" s="31">
        <v>45866</v>
      </c>
      <c r="D124" s="31">
        <v>45899</v>
      </c>
      <c r="E124" s="7" t="s">
        <v>34</v>
      </c>
      <c r="F124" s="7" t="s">
        <v>41</v>
      </c>
      <c r="G124" s="7" t="s">
        <v>400</v>
      </c>
      <c r="H124" s="32">
        <v>4850</v>
      </c>
      <c r="I124">
        <f>IF(TbRegistroSaídas[[#This Row],[Data do Caixa Realizado]]="",0,MONTH(TbRegistroSaídas[[#This Row],[Data do Caixa Realizado]]))</f>
        <v>8</v>
      </c>
      <c r="J124">
        <f>IF(TbRegistroSaídas[[#This Row],[Data do Caixa Realizado]]="",0,YEAR(TbRegistroSaídas[[#This Row],[Data do Caixa Realizado]]))</f>
        <v>2025</v>
      </c>
      <c r="K124">
        <f>IF(TbRegistroSaídas[[#This Row],[Data da Competência]]="",0,MONTH(TbRegistroSaídas[[#This Row],[Data da Competência]]))</f>
        <v>7</v>
      </c>
      <c r="L124">
        <f>IF(TbRegistroSaídas[[#This Row],[Data da Competência]]="",0,YEAR(TbRegistroSaídas[[#This Row],[Data da Competência]]))</f>
        <v>2025</v>
      </c>
      <c r="M124">
        <f>IF(TbRegistroSaídas[[#This Row],[Data do Caixa Previsto]]="",0,MONTH(TbRegistroSaídas[[#This Row],[Data do Caixa Previsto]]))</f>
        <v>8</v>
      </c>
      <c r="N124">
        <f>IF(TbRegistroSaídas[[#This Row],[Data do Caixa Previsto]]="",0,YEAR(TbRegistroSaídas[[#This Row],[Data do Caixa Previsto]]))</f>
        <v>2025</v>
      </c>
      <c r="O1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5" spans="2:15" x14ac:dyDescent="0.25">
      <c r="B125" s="30">
        <v>45911</v>
      </c>
      <c r="C125" s="31">
        <v>45868</v>
      </c>
      <c r="D125" s="31">
        <v>45888</v>
      </c>
      <c r="E125" s="7" t="s">
        <v>34</v>
      </c>
      <c r="F125" s="7" t="s">
        <v>29</v>
      </c>
      <c r="G125" s="7" t="s">
        <v>401</v>
      </c>
      <c r="H125" s="32">
        <v>4309</v>
      </c>
      <c r="I125">
        <f>IF(TbRegistroSaídas[[#This Row],[Data do Caixa Realizado]]="",0,MONTH(TbRegistroSaídas[[#This Row],[Data do Caixa Realizado]]))</f>
        <v>9</v>
      </c>
      <c r="J125">
        <f>IF(TbRegistroSaídas[[#This Row],[Data do Caixa Realizado]]="",0,YEAR(TbRegistroSaídas[[#This Row],[Data do Caixa Realizado]]))</f>
        <v>2025</v>
      </c>
      <c r="K125">
        <f>IF(TbRegistroSaídas[[#This Row],[Data da Competência]]="",0,MONTH(TbRegistroSaídas[[#This Row],[Data da Competência]]))</f>
        <v>7</v>
      </c>
      <c r="L125">
        <f>IF(TbRegistroSaídas[[#This Row],[Data da Competência]]="",0,YEAR(TbRegistroSaídas[[#This Row],[Data da Competência]]))</f>
        <v>2025</v>
      </c>
      <c r="M125">
        <f>IF(TbRegistroSaídas[[#This Row],[Data do Caixa Previsto]]="",0,MONTH(TbRegistroSaídas[[#This Row],[Data do Caixa Previsto]]))</f>
        <v>8</v>
      </c>
      <c r="N125">
        <f>IF(TbRegistroSaídas[[#This Row],[Data do Caixa Previsto]]="",0,YEAR(TbRegistroSaídas[[#This Row],[Data do Caixa Previsto]]))</f>
        <v>2025</v>
      </c>
      <c r="O1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23</v>
      </c>
    </row>
    <row r="126" spans="2:15" x14ac:dyDescent="0.25">
      <c r="B126" s="30">
        <v>45931</v>
      </c>
      <c r="C126" s="31">
        <v>45870</v>
      </c>
      <c r="D126" s="31">
        <v>45871</v>
      </c>
      <c r="E126" s="7" t="s">
        <v>34</v>
      </c>
      <c r="F126" s="7" t="s">
        <v>30</v>
      </c>
      <c r="G126" s="7" t="s">
        <v>402</v>
      </c>
      <c r="H126" s="32">
        <v>4462</v>
      </c>
      <c r="I126">
        <f>IF(TbRegistroSaídas[[#This Row],[Data do Caixa Realizado]]="",0,MONTH(TbRegistroSaídas[[#This Row],[Data do Caixa Realizado]]))</f>
        <v>10</v>
      </c>
      <c r="J126">
        <f>IF(TbRegistroSaídas[[#This Row],[Data do Caixa Realizado]]="",0,YEAR(TbRegistroSaídas[[#This Row],[Data do Caixa Realizado]]))</f>
        <v>2025</v>
      </c>
      <c r="K126">
        <f>IF(TbRegistroSaídas[[#This Row],[Data da Competência]]="",0,MONTH(TbRegistroSaídas[[#This Row],[Data da Competência]]))</f>
        <v>8</v>
      </c>
      <c r="L126">
        <f>IF(TbRegistroSaídas[[#This Row],[Data da Competência]]="",0,YEAR(TbRegistroSaídas[[#This Row],[Data da Competência]]))</f>
        <v>2025</v>
      </c>
      <c r="M126">
        <f>IF(TbRegistroSaídas[[#This Row],[Data do Caixa Previsto]]="",0,MONTH(TbRegistroSaídas[[#This Row],[Data do Caixa Previsto]]))</f>
        <v>8</v>
      </c>
      <c r="N126">
        <f>IF(TbRegistroSaídas[[#This Row],[Data do Caixa Previsto]]="",0,YEAR(TbRegistroSaídas[[#This Row],[Data do Caixa Previsto]]))</f>
        <v>2025</v>
      </c>
      <c r="O1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60</v>
      </c>
    </row>
    <row r="127" spans="2:15" x14ac:dyDescent="0.25">
      <c r="B127" s="30">
        <v>45932</v>
      </c>
      <c r="C127" s="31">
        <v>45876</v>
      </c>
      <c r="D127" s="31">
        <v>45932</v>
      </c>
      <c r="E127" s="7" t="s">
        <v>34</v>
      </c>
      <c r="F127" s="7" t="s">
        <v>28</v>
      </c>
      <c r="G127" s="7" t="s">
        <v>403</v>
      </c>
      <c r="H127" s="32">
        <v>4947</v>
      </c>
      <c r="I127">
        <f>IF(TbRegistroSaídas[[#This Row],[Data do Caixa Realizado]]="",0,MONTH(TbRegistroSaídas[[#This Row],[Data do Caixa Realizado]]))</f>
        <v>10</v>
      </c>
      <c r="J127">
        <f>IF(TbRegistroSaídas[[#This Row],[Data do Caixa Realizado]]="",0,YEAR(TbRegistroSaídas[[#This Row],[Data do Caixa Realizado]]))</f>
        <v>2025</v>
      </c>
      <c r="K127">
        <f>IF(TbRegistroSaídas[[#This Row],[Data da Competência]]="",0,MONTH(TbRegistroSaídas[[#This Row],[Data da Competência]]))</f>
        <v>8</v>
      </c>
      <c r="L127">
        <f>IF(TbRegistroSaídas[[#This Row],[Data da Competência]]="",0,YEAR(TbRegistroSaídas[[#This Row],[Data da Competência]]))</f>
        <v>2025</v>
      </c>
      <c r="M127">
        <f>IF(TbRegistroSaídas[[#This Row],[Data do Caixa Previsto]]="",0,MONTH(TbRegistroSaídas[[#This Row],[Data do Caixa Previsto]]))</f>
        <v>10</v>
      </c>
      <c r="N127">
        <f>IF(TbRegistroSaídas[[#This Row],[Data do Caixa Previsto]]="",0,YEAR(TbRegistroSaídas[[#This Row],[Data do Caixa Previsto]]))</f>
        <v>2025</v>
      </c>
      <c r="O1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8" spans="2:15" x14ac:dyDescent="0.25">
      <c r="B128" s="30">
        <v>45925</v>
      </c>
      <c r="C128" s="31">
        <v>45879</v>
      </c>
      <c r="D128" s="31">
        <v>45925</v>
      </c>
      <c r="E128" s="7" t="s">
        <v>34</v>
      </c>
      <c r="F128" s="7" t="s">
        <v>32</v>
      </c>
      <c r="G128" s="7" t="s">
        <v>404</v>
      </c>
      <c r="H128" s="32">
        <v>902</v>
      </c>
      <c r="I128">
        <f>IF(TbRegistroSaídas[[#This Row],[Data do Caixa Realizado]]="",0,MONTH(TbRegistroSaídas[[#This Row],[Data do Caixa Realizado]]))</f>
        <v>9</v>
      </c>
      <c r="J128">
        <f>IF(TbRegistroSaídas[[#This Row],[Data do Caixa Realizado]]="",0,YEAR(TbRegistroSaídas[[#This Row],[Data do Caixa Realizado]]))</f>
        <v>2025</v>
      </c>
      <c r="K128">
        <f>IF(TbRegistroSaídas[[#This Row],[Data da Competência]]="",0,MONTH(TbRegistroSaídas[[#This Row],[Data da Competência]]))</f>
        <v>8</v>
      </c>
      <c r="L128">
        <f>IF(TbRegistroSaídas[[#This Row],[Data da Competência]]="",0,YEAR(TbRegistroSaídas[[#This Row],[Data da Competência]]))</f>
        <v>2025</v>
      </c>
      <c r="M128">
        <f>IF(TbRegistroSaídas[[#This Row],[Data do Caixa Previsto]]="",0,MONTH(TbRegistroSaídas[[#This Row],[Data do Caixa Previsto]]))</f>
        <v>9</v>
      </c>
      <c r="N128">
        <f>IF(TbRegistroSaídas[[#This Row],[Data do Caixa Previsto]]="",0,YEAR(TbRegistroSaídas[[#This Row],[Data do Caixa Previsto]]))</f>
        <v>2025</v>
      </c>
      <c r="O1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9" spans="2:15" x14ac:dyDescent="0.25">
      <c r="B129" s="30">
        <v>45923</v>
      </c>
      <c r="C129" s="31">
        <v>45881</v>
      </c>
      <c r="D129" s="31">
        <v>45923</v>
      </c>
      <c r="E129" s="7" t="s">
        <v>34</v>
      </c>
      <c r="F129" s="7" t="s">
        <v>28</v>
      </c>
      <c r="G129" s="7" t="s">
        <v>405</v>
      </c>
      <c r="H129" s="32">
        <v>432</v>
      </c>
      <c r="I129">
        <f>IF(TbRegistroSaídas[[#This Row],[Data do Caixa Realizado]]="",0,MONTH(TbRegistroSaídas[[#This Row],[Data do Caixa Realizado]]))</f>
        <v>9</v>
      </c>
      <c r="J129">
        <f>IF(TbRegistroSaídas[[#This Row],[Data do Caixa Realizado]]="",0,YEAR(TbRegistroSaídas[[#This Row],[Data do Caixa Realizado]]))</f>
        <v>2025</v>
      </c>
      <c r="K129">
        <f>IF(TbRegistroSaídas[[#This Row],[Data da Competência]]="",0,MONTH(TbRegistroSaídas[[#This Row],[Data da Competência]]))</f>
        <v>8</v>
      </c>
      <c r="L129">
        <f>IF(TbRegistroSaídas[[#This Row],[Data da Competência]]="",0,YEAR(TbRegistroSaídas[[#This Row],[Data da Competência]]))</f>
        <v>2025</v>
      </c>
      <c r="M129">
        <f>IF(TbRegistroSaídas[[#This Row],[Data do Caixa Previsto]]="",0,MONTH(TbRegistroSaídas[[#This Row],[Data do Caixa Previsto]]))</f>
        <v>9</v>
      </c>
      <c r="N129">
        <f>IF(TbRegistroSaídas[[#This Row],[Data do Caixa Previsto]]="",0,YEAR(TbRegistroSaídas[[#This Row],[Data do Caixa Previsto]]))</f>
        <v>2025</v>
      </c>
      <c r="O1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0" spans="2:15" x14ac:dyDescent="0.25">
      <c r="B130" s="30">
        <v>45913</v>
      </c>
      <c r="C130" s="31">
        <v>45884</v>
      </c>
      <c r="D130" s="31">
        <v>45913</v>
      </c>
      <c r="E130" s="7" t="s">
        <v>34</v>
      </c>
      <c r="F130" s="7" t="s">
        <v>29</v>
      </c>
      <c r="G130" s="7" t="s">
        <v>406</v>
      </c>
      <c r="H130" s="32">
        <v>4084</v>
      </c>
      <c r="I130">
        <f>IF(TbRegistroSaídas[[#This Row],[Data do Caixa Realizado]]="",0,MONTH(TbRegistroSaídas[[#This Row],[Data do Caixa Realizado]]))</f>
        <v>9</v>
      </c>
      <c r="J130">
        <f>IF(TbRegistroSaídas[[#This Row],[Data do Caixa Realizado]]="",0,YEAR(TbRegistroSaídas[[#This Row],[Data do Caixa Realizado]]))</f>
        <v>2025</v>
      </c>
      <c r="K130">
        <f>IF(TbRegistroSaídas[[#This Row],[Data da Competência]]="",0,MONTH(TbRegistroSaídas[[#This Row],[Data da Competência]]))</f>
        <v>8</v>
      </c>
      <c r="L130">
        <f>IF(TbRegistroSaídas[[#This Row],[Data da Competência]]="",0,YEAR(TbRegistroSaídas[[#This Row],[Data da Competência]]))</f>
        <v>2025</v>
      </c>
      <c r="M130">
        <f>IF(TbRegistroSaídas[[#This Row],[Data do Caixa Previsto]]="",0,MONTH(TbRegistroSaídas[[#This Row],[Data do Caixa Previsto]]))</f>
        <v>9</v>
      </c>
      <c r="N130">
        <f>IF(TbRegistroSaídas[[#This Row],[Data do Caixa Previsto]]="",0,YEAR(TbRegistroSaídas[[#This Row],[Data do Caixa Previsto]]))</f>
        <v>2025</v>
      </c>
      <c r="O1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1" spans="2:15" x14ac:dyDescent="0.25">
      <c r="B131" s="30">
        <v>45990</v>
      </c>
      <c r="C131" s="31">
        <v>45891</v>
      </c>
      <c r="D131" s="31">
        <v>45916</v>
      </c>
      <c r="E131" s="7" t="s">
        <v>34</v>
      </c>
      <c r="F131" s="7" t="s">
        <v>41</v>
      </c>
      <c r="G131" s="7" t="s">
        <v>407</v>
      </c>
      <c r="H131" s="32">
        <v>1054</v>
      </c>
      <c r="I131">
        <f>IF(TbRegistroSaídas[[#This Row],[Data do Caixa Realizado]]="",0,MONTH(TbRegistroSaídas[[#This Row],[Data do Caixa Realizado]]))</f>
        <v>11</v>
      </c>
      <c r="J131">
        <f>IF(TbRegistroSaídas[[#This Row],[Data do Caixa Realizado]]="",0,YEAR(TbRegistroSaídas[[#This Row],[Data do Caixa Realizado]]))</f>
        <v>2025</v>
      </c>
      <c r="K131">
        <f>IF(TbRegistroSaídas[[#This Row],[Data da Competência]]="",0,MONTH(TbRegistroSaídas[[#This Row],[Data da Competência]]))</f>
        <v>8</v>
      </c>
      <c r="L131">
        <f>IF(TbRegistroSaídas[[#This Row],[Data da Competência]]="",0,YEAR(TbRegistroSaídas[[#This Row],[Data da Competência]]))</f>
        <v>2025</v>
      </c>
      <c r="M131">
        <f>IF(TbRegistroSaídas[[#This Row],[Data do Caixa Previsto]]="",0,MONTH(TbRegistroSaídas[[#This Row],[Data do Caixa Previsto]]))</f>
        <v>9</v>
      </c>
      <c r="N131">
        <f>IF(TbRegistroSaídas[[#This Row],[Data do Caixa Previsto]]="",0,YEAR(TbRegistroSaídas[[#This Row],[Data do Caixa Previsto]]))</f>
        <v>2025</v>
      </c>
      <c r="O1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74</v>
      </c>
    </row>
    <row r="132" spans="2:15" x14ac:dyDescent="0.25">
      <c r="B132" s="30">
        <v>45909</v>
      </c>
      <c r="C132" s="31">
        <v>45892</v>
      </c>
      <c r="D132" s="31">
        <v>45909</v>
      </c>
      <c r="E132" s="7" t="s">
        <v>34</v>
      </c>
      <c r="F132" s="7" t="s">
        <v>28</v>
      </c>
      <c r="G132" s="7" t="s">
        <v>408</v>
      </c>
      <c r="H132" s="32">
        <v>4608</v>
      </c>
      <c r="I132">
        <f>IF(TbRegistroSaídas[[#This Row],[Data do Caixa Realizado]]="",0,MONTH(TbRegistroSaídas[[#This Row],[Data do Caixa Realizado]]))</f>
        <v>9</v>
      </c>
      <c r="J132">
        <f>IF(TbRegistroSaídas[[#This Row],[Data do Caixa Realizado]]="",0,YEAR(TbRegistroSaídas[[#This Row],[Data do Caixa Realizado]]))</f>
        <v>2025</v>
      </c>
      <c r="K132">
        <f>IF(TbRegistroSaídas[[#This Row],[Data da Competência]]="",0,MONTH(TbRegistroSaídas[[#This Row],[Data da Competência]]))</f>
        <v>8</v>
      </c>
      <c r="L132">
        <f>IF(TbRegistroSaídas[[#This Row],[Data da Competência]]="",0,YEAR(TbRegistroSaídas[[#This Row],[Data da Competência]]))</f>
        <v>2025</v>
      </c>
      <c r="M132">
        <f>IF(TbRegistroSaídas[[#This Row],[Data do Caixa Previsto]]="",0,MONTH(TbRegistroSaídas[[#This Row],[Data do Caixa Previsto]]))</f>
        <v>9</v>
      </c>
      <c r="N132">
        <f>IF(TbRegistroSaídas[[#This Row],[Data do Caixa Previsto]]="",0,YEAR(TbRegistroSaídas[[#This Row],[Data do Caixa Previsto]]))</f>
        <v>2025</v>
      </c>
      <c r="O1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3" spans="2:15" x14ac:dyDescent="0.25">
      <c r="B133" s="30">
        <v>45920</v>
      </c>
      <c r="C133" s="31">
        <v>45897</v>
      </c>
      <c r="D133" s="31">
        <v>45920</v>
      </c>
      <c r="E133" s="7" t="s">
        <v>34</v>
      </c>
      <c r="F133" s="7" t="s">
        <v>32</v>
      </c>
      <c r="G133" s="7" t="s">
        <v>409</v>
      </c>
      <c r="H133" s="32">
        <v>1238</v>
      </c>
      <c r="I133">
        <f>IF(TbRegistroSaídas[[#This Row],[Data do Caixa Realizado]]="",0,MONTH(TbRegistroSaídas[[#This Row],[Data do Caixa Realizado]]))</f>
        <v>9</v>
      </c>
      <c r="J133">
        <f>IF(TbRegistroSaídas[[#This Row],[Data do Caixa Realizado]]="",0,YEAR(TbRegistroSaídas[[#This Row],[Data do Caixa Realizado]]))</f>
        <v>2025</v>
      </c>
      <c r="K133">
        <f>IF(TbRegistroSaídas[[#This Row],[Data da Competência]]="",0,MONTH(TbRegistroSaídas[[#This Row],[Data da Competência]]))</f>
        <v>8</v>
      </c>
      <c r="L133">
        <f>IF(TbRegistroSaídas[[#This Row],[Data da Competência]]="",0,YEAR(TbRegistroSaídas[[#This Row],[Data da Competência]]))</f>
        <v>2025</v>
      </c>
      <c r="M133">
        <f>IF(TbRegistroSaídas[[#This Row],[Data do Caixa Previsto]]="",0,MONTH(TbRegistroSaídas[[#This Row],[Data do Caixa Previsto]]))</f>
        <v>9</v>
      </c>
      <c r="N133">
        <f>IF(TbRegistroSaídas[[#This Row],[Data do Caixa Previsto]]="",0,YEAR(TbRegistroSaídas[[#This Row],[Data do Caixa Previsto]]))</f>
        <v>2025</v>
      </c>
      <c r="O1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4" spans="2:15" x14ac:dyDescent="0.25">
      <c r="B134" s="30">
        <v>45927</v>
      </c>
      <c r="C134" s="31">
        <v>45903</v>
      </c>
      <c r="D134" s="31">
        <v>45927</v>
      </c>
      <c r="E134" s="7" t="s">
        <v>34</v>
      </c>
      <c r="F134" s="7" t="s">
        <v>41</v>
      </c>
      <c r="G134" s="7" t="s">
        <v>410</v>
      </c>
      <c r="H134" s="32">
        <v>1342</v>
      </c>
      <c r="I134">
        <f>IF(TbRegistroSaídas[[#This Row],[Data do Caixa Realizado]]="",0,MONTH(TbRegistroSaídas[[#This Row],[Data do Caixa Realizado]]))</f>
        <v>9</v>
      </c>
      <c r="J134">
        <f>IF(TbRegistroSaídas[[#This Row],[Data do Caixa Realizado]]="",0,YEAR(TbRegistroSaídas[[#This Row],[Data do Caixa Realizado]]))</f>
        <v>2025</v>
      </c>
      <c r="K134">
        <f>IF(TbRegistroSaídas[[#This Row],[Data da Competência]]="",0,MONTH(TbRegistroSaídas[[#This Row],[Data da Competência]]))</f>
        <v>9</v>
      </c>
      <c r="L134">
        <f>IF(TbRegistroSaídas[[#This Row],[Data da Competência]]="",0,YEAR(TbRegistroSaídas[[#This Row],[Data da Competência]]))</f>
        <v>2025</v>
      </c>
      <c r="M134">
        <f>IF(TbRegistroSaídas[[#This Row],[Data do Caixa Previsto]]="",0,MONTH(TbRegistroSaídas[[#This Row],[Data do Caixa Previsto]]))</f>
        <v>9</v>
      </c>
      <c r="N134">
        <f>IF(TbRegistroSaídas[[#This Row],[Data do Caixa Previsto]]="",0,YEAR(TbRegistroSaídas[[#This Row],[Data do Caixa Previsto]]))</f>
        <v>2025</v>
      </c>
      <c r="O1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5" spans="2:15" x14ac:dyDescent="0.25">
      <c r="B135" s="30">
        <v>45995</v>
      </c>
      <c r="C135" s="31">
        <v>45907</v>
      </c>
      <c r="D135" s="31">
        <v>45959</v>
      </c>
      <c r="E135" s="7" t="s">
        <v>34</v>
      </c>
      <c r="F135" s="7" t="s">
        <v>28</v>
      </c>
      <c r="G135" s="7" t="s">
        <v>411</v>
      </c>
      <c r="H135" s="32">
        <v>2936</v>
      </c>
      <c r="I135">
        <f>IF(TbRegistroSaídas[[#This Row],[Data do Caixa Realizado]]="",0,MONTH(TbRegistroSaídas[[#This Row],[Data do Caixa Realizado]]))</f>
        <v>12</v>
      </c>
      <c r="J135">
        <f>IF(TbRegistroSaídas[[#This Row],[Data do Caixa Realizado]]="",0,YEAR(TbRegistroSaídas[[#This Row],[Data do Caixa Realizado]]))</f>
        <v>2025</v>
      </c>
      <c r="K135">
        <f>IF(TbRegistroSaídas[[#This Row],[Data da Competência]]="",0,MONTH(TbRegistroSaídas[[#This Row],[Data da Competência]]))</f>
        <v>9</v>
      </c>
      <c r="L135">
        <f>IF(TbRegistroSaídas[[#This Row],[Data da Competência]]="",0,YEAR(TbRegistroSaídas[[#This Row],[Data da Competência]]))</f>
        <v>2025</v>
      </c>
      <c r="M135">
        <f>IF(TbRegistroSaídas[[#This Row],[Data do Caixa Previsto]]="",0,MONTH(TbRegistroSaídas[[#This Row],[Data do Caixa Previsto]]))</f>
        <v>10</v>
      </c>
      <c r="N135">
        <f>IF(TbRegistroSaídas[[#This Row],[Data do Caixa Previsto]]="",0,YEAR(TbRegistroSaídas[[#This Row],[Data do Caixa Previsto]]))</f>
        <v>2025</v>
      </c>
      <c r="O1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36</v>
      </c>
    </row>
    <row r="136" spans="2:15" x14ac:dyDescent="0.25">
      <c r="B136" s="30">
        <v>45938</v>
      </c>
      <c r="C136" s="31">
        <v>45908</v>
      </c>
      <c r="D136" s="31">
        <v>45938</v>
      </c>
      <c r="E136" s="7" t="s">
        <v>34</v>
      </c>
      <c r="F136" s="7" t="s">
        <v>41</v>
      </c>
      <c r="G136" s="7" t="s">
        <v>412</v>
      </c>
      <c r="H136" s="32">
        <v>875</v>
      </c>
      <c r="I136">
        <f>IF(TbRegistroSaídas[[#This Row],[Data do Caixa Realizado]]="",0,MONTH(TbRegistroSaídas[[#This Row],[Data do Caixa Realizado]]))</f>
        <v>10</v>
      </c>
      <c r="J136">
        <f>IF(TbRegistroSaídas[[#This Row],[Data do Caixa Realizado]]="",0,YEAR(TbRegistroSaídas[[#This Row],[Data do Caixa Realizado]]))</f>
        <v>2025</v>
      </c>
      <c r="K136">
        <f>IF(TbRegistroSaídas[[#This Row],[Data da Competência]]="",0,MONTH(TbRegistroSaídas[[#This Row],[Data da Competência]]))</f>
        <v>9</v>
      </c>
      <c r="L136">
        <f>IF(TbRegistroSaídas[[#This Row],[Data da Competência]]="",0,YEAR(TbRegistroSaídas[[#This Row],[Data da Competência]]))</f>
        <v>2025</v>
      </c>
      <c r="M136">
        <f>IF(TbRegistroSaídas[[#This Row],[Data do Caixa Previsto]]="",0,MONTH(TbRegistroSaídas[[#This Row],[Data do Caixa Previsto]]))</f>
        <v>10</v>
      </c>
      <c r="N136">
        <f>IF(TbRegistroSaídas[[#This Row],[Data do Caixa Previsto]]="",0,YEAR(TbRegistroSaídas[[#This Row],[Data do Caixa Previsto]]))</f>
        <v>2025</v>
      </c>
      <c r="O1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7" spans="2:15" x14ac:dyDescent="0.25">
      <c r="B137" s="30">
        <v>45912</v>
      </c>
      <c r="C137" s="31">
        <v>45910</v>
      </c>
      <c r="D137" s="31">
        <v>45912</v>
      </c>
      <c r="E137" s="7" t="s">
        <v>34</v>
      </c>
      <c r="F137" s="7" t="s">
        <v>30</v>
      </c>
      <c r="G137" s="7" t="s">
        <v>413</v>
      </c>
      <c r="H137" s="32">
        <v>159</v>
      </c>
      <c r="I137">
        <f>IF(TbRegistroSaídas[[#This Row],[Data do Caixa Realizado]]="",0,MONTH(TbRegistroSaídas[[#This Row],[Data do Caixa Realizado]]))</f>
        <v>9</v>
      </c>
      <c r="J137">
        <f>IF(TbRegistroSaídas[[#This Row],[Data do Caixa Realizado]]="",0,YEAR(TbRegistroSaídas[[#This Row],[Data do Caixa Realizado]]))</f>
        <v>2025</v>
      </c>
      <c r="K137">
        <f>IF(TbRegistroSaídas[[#This Row],[Data da Competência]]="",0,MONTH(TbRegistroSaídas[[#This Row],[Data da Competência]]))</f>
        <v>9</v>
      </c>
      <c r="L137">
        <f>IF(TbRegistroSaídas[[#This Row],[Data da Competência]]="",0,YEAR(TbRegistroSaídas[[#This Row],[Data da Competência]]))</f>
        <v>2025</v>
      </c>
      <c r="M137">
        <f>IF(TbRegistroSaídas[[#This Row],[Data do Caixa Previsto]]="",0,MONTH(TbRegistroSaídas[[#This Row],[Data do Caixa Previsto]]))</f>
        <v>9</v>
      </c>
      <c r="N137">
        <f>IF(TbRegistroSaídas[[#This Row],[Data do Caixa Previsto]]="",0,YEAR(TbRegistroSaídas[[#This Row],[Data do Caixa Previsto]]))</f>
        <v>2025</v>
      </c>
      <c r="O1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8" spans="2:15" x14ac:dyDescent="0.25">
      <c r="B138" s="30">
        <v>45939</v>
      </c>
      <c r="C138" s="31">
        <v>45915</v>
      </c>
      <c r="D138" s="31">
        <v>45939</v>
      </c>
      <c r="E138" s="7" t="s">
        <v>34</v>
      </c>
      <c r="F138" s="7" t="s">
        <v>41</v>
      </c>
      <c r="G138" s="7" t="s">
        <v>414</v>
      </c>
      <c r="H138" s="32">
        <v>2933</v>
      </c>
      <c r="I138">
        <f>IF(TbRegistroSaídas[[#This Row],[Data do Caixa Realizado]]="",0,MONTH(TbRegistroSaídas[[#This Row],[Data do Caixa Realizado]]))</f>
        <v>10</v>
      </c>
      <c r="J138">
        <f>IF(TbRegistroSaídas[[#This Row],[Data do Caixa Realizado]]="",0,YEAR(TbRegistroSaídas[[#This Row],[Data do Caixa Realizado]]))</f>
        <v>2025</v>
      </c>
      <c r="K138">
        <f>IF(TbRegistroSaídas[[#This Row],[Data da Competência]]="",0,MONTH(TbRegistroSaídas[[#This Row],[Data da Competência]]))</f>
        <v>9</v>
      </c>
      <c r="L138">
        <f>IF(TbRegistroSaídas[[#This Row],[Data da Competência]]="",0,YEAR(TbRegistroSaídas[[#This Row],[Data da Competência]]))</f>
        <v>2025</v>
      </c>
      <c r="M138">
        <f>IF(TbRegistroSaídas[[#This Row],[Data do Caixa Previsto]]="",0,MONTH(TbRegistroSaídas[[#This Row],[Data do Caixa Previsto]]))</f>
        <v>10</v>
      </c>
      <c r="N138">
        <f>IF(TbRegistroSaídas[[#This Row],[Data do Caixa Previsto]]="",0,YEAR(TbRegistroSaídas[[#This Row],[Data do Caixa Previsto]]))</f>
        <v>2025</v>
      </c>
      <c r="O1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9" spans="2:15" x14ac:dyDescent="0.25">
      <c r="B139" s="30">
        <v>45962</v>
      </c>
      <c r="C139" s="31">
        <v>45915</v>
      </c>
      <c r="D139" s="31">
        <v>45962</v>
      </c>
      <c r="E139" s="7" t="s">
        <v>34</v>
      </c>
      <c r="F139" s="7" t="s">
        <v>41</v>
      </c>
      <c r="G139" s="7" t="s">
        <v>415</v>
      </c>
      <c r="H139" s="32">
        <v>4944</v>
      </c>
      <c r="I139">
        <f>IF(TbRegistroSaídas[[#This Row],[Data do Caixa Realizado]]="",0,MONTH(TbRegistroSaídas[[#This Row],[Data do Caixa Realizado]]))</f>
        <v>11</v>
      </c>
      <c r="J139">
        <f>IF(TbRegistroSaídas[[#This Row],[Data do Caixa Realizado]]="",0,YEAR(TbRegistroSaídas[[#This Row],[Data do Caixa Realizado]]))</f>
        <v>2025</v>
      </c>
      <c r="K139">
        <f>IF(TbRegistroSaídas[[#This Row],[Data da Competência]]="",0,MONTH(TbRegistroSaídas[[#This Row],[Data da Competência]]))</f>
        <v>9</v>
      </c>
      <c r="L139">
        <f>IF(TbRegistroSaídas[[#This Row],[Data da Competência]]="",0,YEAR(TbRegistroSaídas[[#This Row],[Data da Competência]]))</f>
        <v>2025</v>
      </c>
      <c r="M139">
        <f>IF(TbRegistroSaídas[[#This Row],[Data do Caixa Previsto]]="",0,MONTH(TbRegistroSaídas[[#This Row],[Data do Caixa Previsto]]))</f>
        <v>11</v>
      </c>
      <c r="N139">
        <f>IF(TbRegistroSaídas[[#This Row],[Data do Caixa Previsto]]="",0,YEAR(TbRegistroSaídas[[#This Row],[Data do Caixa Previsto]]))</f>
        <v>2025</v>
      </c>
      <c r="O1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0" spans="2:15" x14ac:dyDescent="0.25">
      <c r="B140" s="30">
        <v>45934</v>
      </c>
      <c r="C140" s="31">
        <v>45919</v>
      </c>
      <c r="D140" s="31">
        <v>45934</v>
      </c>
      <c r="E140" s="7" t="s">
        <v>34</v>
      </c>
      <c r="F140" s="7" t="s">
        <v>32</v>
      </c>
      <c r="G140" s="7" t="s">
        <v>416</v>
      </c>
      <c r="H140" s="32">
        <v>4173</v>
      </c>
      <c r="I140">
        <f>IF(TbRegistroSaídas[[#This Row],[Data do Caixa Realizado]]="",0,MONTH(TbRegistroSaídas[[#This Row],[Data do Caixa Realizado]]))</f>
        <v>10</v>
      </c>
      <c r="J140">
        <f>IF(TbRegistroSaídas[[#This Row],[Data do Caixa Realizado]]="",0,YEAR(TbRegistroSaídas[[#This Row],[Data do Caixa Realizado]]))</f>
        <v>2025</v>
      </c>
      <c r="K140">
        <f>IF(TbRegistroSaídas[[#This Row],[Data da Competência]]="",0,MONTH(TbRegistroSaídas[[#This Row],[Data da Competência]]))</f>
        <v>9</v>
      </c>
      <c r="L140">
        <f>IF(TbRegistroSaídas[[#This Row],[Data da Competência]]="",0,YEAR(TbRegistroSaídas[[#This Row],[Data da Competência]]))</f>
        <v>2025</v>
      </c>
      <c r="M140">
        <f>IF(TbRegistroSaídas[[#This Row],[Data do Caixa Previsto]]="",0,MONTH(TbRegistroSaídas[[#This Row],[Data do Caixa Previsto]]))</f>
        <v>10</v>
      </c>
      <c r="N140">
        <f>IF(TbRegistroSaídas[[#This Row],[Data do Caixa Previsto]]="",0,YEAR(TbRegistroSaídas[[#This Row],[Data do Caixa Previsto]]))</f>
        <v>2025</v>
      </c>
      <c r="O1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1" spans="2:15" x14ac:dyDescent="0.25">
      <c r="B141" s="30">
        <v>45932</v>
      </c>
      <c r="C141" s="31">
        <v>45924</v>
      </c>
      <c r="D141" s="31">
        <v>45932</v>
      </c>
      <c r="E141" s="7" t="s">
        <v>34</v>
      </c>
      <c r="F141" s="7" t="s">
        <v>28</v>
      </c>
      <c r="G141" s="7" t="s">
        <v>417</v>
      </c>
      <c r="H141" s="32">
        <v>2065</v>
      </c>
      <c r="I141">
        <f>IF(TbRegistroSaídas[[#This Row],[Data do Caixa Realizado]]="",0,MONTH(TbRegistroSaídas[[#This Row],[Data do Caixa Realizado]]))</f>
        <v>10</v>
      </c>
      <c r="J141">
        <f>IF(TbRegistroSaídas[[#This Row],[Data do Caixa Realizado]]="",0,YEAR(TbRegistroSaídas[[#This Row],[Data do Caixa Realizado]]))</f>
        <v>2025</v>
      </c>
      <c r="K141">
        <f>IF(TbRegistroSaídas[[#This Row],[Data da Competência]]="",0,MONTH(TbRegistroSaídas[[#This Row],[Data da Competência]]))</f>
        <v>9</v>
      </c>
      <c r="L141">
        <f>IF(TbRegistroSaídas[[#This Row],[Data da Competência]]="",0,YEAR(TbRegistroSaídas[[#This Row],[Data da Competência]]))</f>
        <v>2025</v>
      </c>
      <c r="M141">
        <f>IF(TbRegistroSaídas[[#This Row],[Data do Caixa Previsto]]="",0,MONTH(TbRegistroSaídas[[#This Row],[Data do Caixa Previsto]]))</f>
        <v>10</v>
      </c>
      <c r="N141">
        <f>IF(TbRegistroSaídas[[#This Row],[Data do Caixa Previsto]]="",0,YEAR(TbRegistroSaídas[[#This Row],[Data do Caixa Previsto]]))</f>
        <v>2025</v>
      </c>
      <c r="O1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2" spans="2:15" x14ac:dyDescent="0.25">
      <c r="B142" s="30">
        <v>45979</v>
      </c>
      <c r="C142" s="31">
        <v>45928</v>
      </c>
      <c r="D142" s="31">
        <v>45979</v>
      </c>
      <c r="E142" s="7" t="s">
        <v>34</v>
      </c>
      <c r="F142" s="7" t="s">
        <v>29</v>
      </c>
      <c r="G142" s="7" t="s">
        <v>418</v>
      </c>
      <c r="H142" s="32">
        <v>521</v>
      </c>
      <c r="I142">
        <f>IF(TbRegistroSaídas[[#This Row],[Data do Caixa Realizado]]="",0,MONTH(TbRegistroSaídas[[#This Row],[Data do Caixa Realizado]]))</f>
        <v>11</v>
      </c>
      <c r="J142">
        <f>IF(TbRegistroSaídas[[#This Row],[Data do Caixa Realizado]]="",0,YEAR(TbRegistroSaídas[[#This Row],[Data do Caixa Realizado]]))</f>
        <v>2025</v>
      </c>
      <c r="K142">
        <f>IF(TbRegistroSaídas[[#This Row],[Data da Competência]]="",0,MONTH(TbRegistroSaídas[[#This Row],[Data da Competência]]))</f>
        <v>9</v>
      </c>
      <c r="L142">
        <f>IF(TbRegistroSaídas[[#This Row],[Data da Competência]]="",0,YEAR(TbRegistroSaídas[[#This Row],[Data da Competência]]))</f>
        <v>2025</v>
      </c>
      <c r="M142">
        <f>IF(TbRegistroSaídas[[#This Row],[Data do Caixa Previsto]]="",0,MONTH(TbRegistroSaídas[[#This Row],[Data do Caixa Previsto]]))</f>
        <v>11</v>
      </c>
      <c r="N142">
        <f>IF(TbRegistroSaídas[[#This Row],[Data do Caixa Previsto]]="",0,YEAR(TbRegistroSaídas[[#This Row],[Data do Caixa Previsto]]))</f>
        <v>2025</v>
      </c>
      <c r="O1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3" spans="2:15" x14ac:dyDescent="0.25">
      <c r="B143" s="30">
        <v>45974</v>
      </c>
      <c r="C143" s="31">
        <v>45931</v>
      </c>
      <c r="D143" s="31">
        <v>45974</v>
      </c>
      <c r="E143" s="7" t="s">
        <v>34</v>
      </c>
      <c r="F143" s="7" t="s">
        <v>29</v>
      </c>
      <c r="G143" s="7" t="s">
        <v>419</v>
      </c>
      <c r="H143" s="32">
        <v>819</v>
      </c>
      <c r="I143">
        <f>IF(TbRegistroSaídas[[#This Row],[Data do Caixa Realizado]]="",0,MONTH(TbRegistroSaídas[[#This Row],[Data do Caixa Realizado]]))</f>
        <v>11</v>
      </c>
      <c r="J143">
        <f>IF(TbRegistroSaídas[[#This Row],[Data do Caixa Realizado]]="",0,YEAR(TbRegistroSaídas[[#This Row],[Data do Caixa Realizado]]))</f>
        <v>2025</v>
      </c>
      <c r="K143">
        <f>IF(TbRegistroSaídas[[#This Row],[Data da Competência]]="",0,MONTH(TbRegistroSaídas[[#This Row],[Data da Competência]]))</f>
        <v>10</v>
      </c>
      <c r="L143">
        <f>IF(TbRegistroSaídas[[#This Row],[Data da Competência]]="",0,YEAR(TbRegistroSaídas[[#This Row],[Data da Competência]]))</f>
        <v>2025</v>
      </c>
      <c r="M143">
        <f>IF(TbRegistroSaídas[[#This Row],[Data do Caixa Previsto]]="",0,MONTH(TbRegistroSaídas[[#This Row],[Data do Caixa Previsto]]))</f>
        <v>11</v>
      </c>
      <c r="N143">
        <f>IF(TbRegistroSaídas[[#This Row],[Data do Caixa Previsto]]="",0,YEAR(TbRegistroSaídas[[#This Row],[Data do Caixa Previsto]]))</f>
        <v>2025</v>
      </c>
      <c r="O1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4" spans="2:15" x14ac:dyDescent="0.25">
      <c r="B144" s="30">
        <v>45990</v>
      </c>
      <c r="C144" s="31">
        <v>45934</v>
      </c>
      <c r="D144" s="31">
        <v>45990</v>
      </c>
      <c r="E144" s="7" t="s">
        <v>34</v>
      </c>
      <c r="F144" s="7" t="s">
        <v>32</v>
      </c>
      <c r="G144" s="7" t="s">
        <v>420</v>
      </c>
      <c r="H144" s="32">
        <v>1260</v>
      </c>
      <c r="I144">
        <f>IF(TbRegistroSaídas[[#This Row],[Data do Caixa Realizado]]="",0,MONTH(TbRegistroSaídas[[#This Row],[Data do Caixa Realizado]]))</f>
        <v>11</v>
      </c>
      <c r="J144">
        <f>IF(TbRegistroSaídas[[#This Row],[Data do Caixa Realizado]]="",0,YEAR(TbRegistroSaídas[[#This Row],[Data do Caixa Realizado]]))</f>
        <v>2025</v>
      </c>
      <c r="K144">
        <f>IF(TbRegistroSaídas[[#This Row],[Data da Competência]]="",0,MONTH(TbRegistroSaídas[[#This Row],[Data da Competência]]))</f>
        <v>10</v>
      </c>
      <c r="L144">
        <f>IF(TbRegistroSaídas[[#This Row],[Data da Competência]]="",0,YEAR(TbRegistroSaídas[[#This Row],[Data da Competência]]))</f>
        <v>2025</v>
      </c>
      <c r="M144">
        <f>IF(TbRegistroSaídas[[#This Row],[Data do Caixa Previsto]]="",0,MONTH(TbRegistroSaídas[[#This Row],[Data do Caixa Previsto]]))</f>
        <v>11</v>
      </c>
      <c r="N144">
        <f>IF(TbRegistroSaídas[[#This Row],[Data do Caixa Previsto]]="",0,YEAR(TbRegistroSaídas[[#This Row],[Data do Caixa Previsto]]))</f>
        <v>2025</v>
      </c>
      <c r="O1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5" spans="2:15" x14ac:dyDescent="0.25">
      <c r="B145" s="30">
        <v>45946</v>
      </c>
      <c r="C145" s="31">
        <v>45940</v>
      </c>
      <c r="D145" s="31">
        <v>45946</v>
      </c>
      <c r="E145" s="7" t="s">
        <v>34</v>
      </c>
      <c r="F145" s="7" t="s">
        <v>28</v>
      </c>
      <c r="G145" s="7" t="s">
        <v>421</v>
      </c>
      <c r="H145" s="32">
        <v>2998</v>
      </c>
      <c r="I145">
        <f>IF(TbRegistroSaídas[[#This Row],[Data do Caixa Realizado]]="",0,MONTH(TbRegistroSaídas[[#This Row],[Data do Caixa Realizado]]))</f>
        <v>10</v>
      </c>
      <c r="J145">
        <f>IF(TbRegistroSaídas[[#This Row],[Data do Caixa Realizado]]="",0,YEAR(TbRegistroSaídas[[#This Row],[Data do Caixa Realizado]]))</f>
        <v>2025</v>
      </c>
      <c r="K145">
        <f>IF(TbRegistroSaídas[[#This Row],[Data da Competência]]="",0,MONTH(TbRegistroSaídas[[#This Row],[Data da Competência]]))</f>
        <v>10</v>
      </c>
      <c r="L145">
        <f>IF(TbRegistroSaídas[[#This Row],[Data da Competência]]="",0,YEAR(TbRegistroSaídas[[#This Row],[Data da Competência]]))</f>
        <v>2025</v>
      </c>
      <c r="M145">
        <f>IF(TbRegistroSaídas[[#This Row],[Data do Caixa Previsto]]="",0,MONTH(TbRegistroSaídas[[#This Row],[Data do Caixa Previsto]]))</f>
        <v>10</v>
      </c>
      <c r="N145">
        <f>IF(TbRegistroSaídas[[#This Row],[Data do Caixa Previsto]]="",0,YEAR(TbRegistroSaídas[[#This Row],[Data do Caixa Previsto]]))</f>
        <v>2025</v>
      </c>
      <c r="O1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6" spans="2:15" x14ac:dyDescent="0.25">
      <c r="B146" s="30">
        <v>45961</v>
      </c>
      <c r="C146" s="31">
        <v>45942</v>
      </c>
      <c r="D146" s="31">
        <v>45961</v>
      </c>
      <c r="E146" s="7" t="s">
        <v>34</v>
      </c>
      <c r="F146" s="7" t="s">
        <v>28</v>
      </c>
      <c r="G146" s="7" t="s">
        <v>422</v>
      </c>
      <c r="H146" s="32">
        <v>4287</v>
      </c>
      <c r="I146">
        <f>IF(TbRegistroSaídas[[#This Row],[Data do Caixa Realizado]]="",0,MONTH(TbRegistroSaídas[[#This Row],[Data do Caixa Realizado]]))</f>
        <v>10</v>
      </c>
      <c r="J146">
        <f>IF(TbRegistroSaídas[[#This Row],[Data do Caixa Realizado]]="",0,YEAR(TbRegistroSaídas[[#This Row],[Data do Caixa Realizado]]))</f>
        <v>2025</v>
      </c>
      <c r="K146">
        <f>IF(TbRegistroSaídas[[#This Row],[Data da Competência]]="",0,MONTH(TbRegistroSaídas[[#This Row],[Data da Competência]]))</f>
        <v>10</v>
      </c>
      <c r="L146">
        <f>IF(TbRegistroSaídas[[#This Row],[Data da Competência]]="",0,YEAR(TbRegistroSaídas[[#This Row],[Data da Competência]]))</f>
        <v>2025</v>
      </c>
      <c r="M146">
        <f>IF(TbRegistroSaídas[[#This Row],[Data do Caixa Previsto]]="",0,MONTH(TbRegistroSaídas[[#This Row],[Data do Caixa Previsto]]))</f>
        <v>10</v>
      </c>
      <c r="N146">
        <f>IF(TbRegistroSaídas[[#This Row],[Data do Caixa Previsto]]="",0,YEAR(TbRegistroSaídas[[#This Row],[Data do Caixa Previsto]]))</f>
        <v>2025</v>
      </c>
      <c r="O1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7" spans="2:15" x14ac:dyDescent="0.25">
      <c r="B147" s="30">
        <v>46064</v>
      </c>
      <c r="C147" s="31">
        <v>45944</v>
      </c>
      <c r="D147" s="31">
        <v>45985</v>
      </c>
      <c r="E147" s="7" t="s">
        <v>34</v>
      </c>
      <c r="F147" s="7" t="s">
        <v>30</v>
      </c>
      <c r="G147" s="7" t="s">
        <v>423</v>
      </c>
      <c r="H147" s="32">
        <v>2015</v>
      </c>
      <c r="I147">
        <f>IF(TbRegistroSaídas[[#This Row],[Data do Caixa Realizado]]="",0,MONTH(TbRegistroSaídas[[#This Row],[Data do Caixa Realizado]]))</f>
        <v>2</v>
      </c>
      <c r="J147">
        <f>IF(TbRegistroSaídas[[#This Row],[Data do Caixa Realizado]]="",0,YEAR(TbRegistroSaídas[[#This Row],[Data do Caixa Realizado]]))</f>
        <v>2026</v>
      </c>
      <c r="K147">
        <f>IF(TbRegistroSaídas[[#This Row],[Data da Competência]]="",0,MONTH(TbRegistroSaídas[[#This Row],[Data da Competência]]))</f>
        <v>10</v>
      </c>
      <c r="L147">
        <f>IF(TbRegistroSaídas[[#This Row],[Data da Competência]]="",0,YEAR(TbRegistroSaídas[[#This Row],[Data da Competência]]))</f>
        <v>2025</v>
      </c>
      <c r="M147">
        <f>IF(TbRegistroSaídas[[#This Row],[Data do Caixa Previsto]]="",0,MONTH(TbRegistroSaídas[[#This Row],[Data do Caixa Previsto]]))</f>
        <v>11</v>
      </c>
      <c r="N147">
        <f>IF(TbRegistroSaídas[[#This Row],[Data do Caixa Previsto]]="",0,YEAR(TbRegistroSaídas[[#This Row],[Data do Caixa Previsto]]))</f>
        <v>2025</v>
      </c>
      <c r="O1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79</v>
      </c>
    </row>
    <row r="148" spans="2:15" x14ac:dyDescent="0.25">
      <c r="B148" s="30">
        <v>46006</v>
      </c>
      <c r="C148" s="31">
        <v>45950</v>
      </c>
      <c r="D148" s="31">
        <v>46006</v>
      </c>
      <c r="E148" s="7" t="s">
        <v>34</v>
      </c>
      <c r="F148" s="7" t="s">
        <v>30</v>
      </c>
      <c r="G148" s="7" t="s">
        <v>424</v>
      </c>
      <c r="H148" s="32">
        <v>3369</v>
      </c>
      <c r="I148">
        <f>IF(TbRegistroSaídas[[#This Row],[Data do Caixa Realizado]]="",0,MONTH(TbRegistroSaídas[[#This Row],[Data do Caixa Realizado]]))</f>
        <v>12</v>
      </c>
      <c r="J148">
        <f>IF(TbRegistroSaídas[[#This Row],[Data do Caixa Realizado]]="",0,YEAR(TbRegistroSaídas[[#This Row],[Data do Caixa Realizado]]))</f>
        <v>2025</v>
      </c>
      <c r="K148">
        <f>IF(TbRegistroSaídas[[#This Row],[Data da Competência]]="",0,MONTH(TbRegistroSaídas[[#This Row],[Data da Competência]]))</f>
        <v>10</v>
      </c>
      <c r="L148">
        <f>IF(TbRegistroSaídas[[#This Row],[Data da Competência]]="",0,YEAR(TbRegistroSaídas[[#This Row],[Data da Competência]]))</f>
        <v>2025</v>
      </c>
      <c r="M148">
        <f>IF(TbRegistroSaídas[[#This Row],[Data do Caixa Previsto]]="",0,MONTH(TbRegistroSaídas[[#This Row],[Data do Caixa Previsto]]))</f>
        <v>12</v>
      </c>
      <c r="N148">
        <f>IF(TbRegistroSaídas[[#This Row],[Data do Caixa Previsto]]="",0,YEAR(TbRegistroSaídas[[#This Row],[Data do Caixa Previsto]]))</f>
        <v>2025</v>
      </c>
      <c r="O1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9" spans="2:15" x14ac:dyDescent="0.25">
      <c r="B149" s="30">
        <v>45961</v>
      </c>
      <c r="C149" s="31">
        <v>45951</v>
      </c>
      <c r="D149" s="31">
        <v>45961</v>
      </c>
      <c r="E149" s="7" t="s">
        <v>34</v>
      </c>
      <c r="F149" s="7" t="s">
        <v>41</v>
      </c>
      <c r="G149" s="7" t="s">
        <v>425</v>
      </c>
      <c r="H149" s="32">
        <v>4851</v>
      </c>
      <c r="I149">
        <f>IF(TbRegistroSaídas[[#This Row],[Data do Caixa Realizado]]="",0,MONTH(TbRegistroSaídas[[#This Row],[Data do Caixa Realizado]]))</f>
        <v>10</v>
      </c>
      <c r="J149">
        <f>IF(TbRegistroSaídas[[#This Row],[Data do Caixa Realizado]]="",0,YEAR(TbRegistroSaídas[[#This Row],[Data do Caixa Realizado]]))</f>
        <v>2025</v>
      </c>
      <c r="K149">
        <f>IF(TbRegistroSaídas[[#This Row],[Data da Competência]]="",0,MONTH(TbRegistroSaídas[[#This Row],[Data da Competência]]))</f>
        <v>10</v>
      </c>
      <c r="L149">
        <f>IF(TbRegistroSaídas[[#This Row],[Data da Competência]]="",0,YEAR(TbRegistroSaídas[[#This Row],[Data da Competência]]))</f>
        <v>2025</v>
      </c>
      <c r="M149">
        <f>IF(TbRegistroSaídas[[#This Row],[Data do Caixa Previsto]]="",0,MONTH(TbRegistroSaídas[[#This Row],[Data do Caixa Previsto]]))</f>
        <v>10</v>
      </c>
      <c r="N149">
        <f>IF(TbRegistroSaídas[[#This Row],[Data do Caixa Previsto]]="",0,YEAR(TbRegistroSaídas[[#This Row],[Data do Caixa Previsto]]))</f>
        <v>2025</v>
      </c>
      <c r="O1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0" spans="2:15" x14ac:dyDescent="0.25">
      <c r="B150" s="30">
        <v>46013</v>
      </c>
      <c r="C150" s="31">
        <v>45955</v>
      </c>
      <c r="D150" s="31">
        <v>46006</v>
      </c>
      <c r="E150" s="7" t="s">
        <v>34</v>
      </c>
      <c r="F150" s="7" t="s">
        <v>41</v>
      </c>
      <c r="G150" s="7" t="s">
        <v>426</v>
      </c>
      <c r="H150" s="32">
        <v>2178</v>
      </c>
      <c r="I150">
        <f>IF(TbRegistroSaídas[[#This Row],[Data do Caixa Realizado]]="",0,MONTH(TbRegistroSaídas[[#This Row],[Data do Caixa Realizado]]))</f>
        <v>12</v>
      </c>
      <c r="J150">
        <f>IF(TbRegistroSaídas[[#This Row],[Data do Caixa Realizado]]="",0,YEAR(TbRegistroSaídas[[#This Row],[Data do Caixa Realizado]]))</f>
        <v>2025</v>
      </c>
      <c r="K150">
        <f>IF(TbRegistroSaídas[[#This Row],[Data da Competência]]="",0,MONTH(TbRegistroSaídas[[#This Row],[Data da Competência]]))</f>
        <v>10</v>
      </c>
      <c r="L150">
        <f>IF(TbRegistroSaídas[[#This Row],[Data da Competência]]="",0,YEAR(TbRegistroSaídas[[#This Row],[Data da Competência]]))</f>
        <v>2025</v>
      </c>
      <c r="M150">
        <f>IF(TbRegistroSaídas[[#This Row],[Data do Caixa Previsto]]="",0,MONTH(TbRegistroSaídas[[#This Row],[Data do Caixa Previsto]]))</f>
        <v>12</v>
      </c>
      <c r="N150">
        <f>IF(TbRegistroSaídas[[#This Row],[Data do Caixa Previsto]]="",0,YEAR(TbRegistroSaídas[[#This Row],[Data do Caixa Previsto]]))</f>
        <v>2025</v>
      </c>
      <c r="O1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</v>
      </c>
    </row>
    <row r="151" spans="2:15" x14ac:dyDescent="0.25">
      <c r="B151" s="30">
        <v>45981</v>
      </c>
      <c r="C151" s="31">
        <v>45957</v>
      </c>
      <c r="D151" s="31">
        <v>45981</v>
      </c>
      <c r="E151" s="7" t="s">
        <v>34</v>
      </c>
      <c r="F151" s="7" t="s">
        <v>30</v>
      </c>
      <c r="G151" s="7" t="s">
        <v>427</v>
      </c>
      <c r="H151" s="32">
        <v>4052</v>
      </c>
      <c r="I151">
        <f>IF(TbRegistroSaídas[[#This Row],[Data do Caixa Realizado]]="",0,MONTH(TbRegistroSaídas[[#This Row],[Data do Caixa Realizado]]))</f>
        <v>11</v>
      </c>
      <c r="J151">
        <f>IF(TbRegistroSaídas[[#This Row],[Data do Caixa Realizado]]="",0,YEAR(TbRegistroSaídas[[#This Row],[Data do Caixa Realizado]]))</f>
        <v>2025</v>
      </c>
      <c r="K151">
        <f>IF(TbRegistroSaídas[[#This Row],[Data da Competência]]="",0,MONTH(TbRegistroSaídas[[#This Row],[Data da Competência]]))</f>
        <v>10</v>
      </c>
      <c r="L151">
        <f>IF(TbRegistroSaídas[[#This Row],[Data da Competência]]="",0,YEAR(TbRegistroSaídas[[#This Row],[Data da Competência]]))</f>
        <v>2025</v>
      </c>
      <c r="M151">
        <f>IF(TbRegistroSaídas[[#This Row],[Data do Caixa Previsto]]="",0,MONTH(TbRegistroSaídas[[#This Row],[Data do Caixa Previsto]]))</f>
        <v>11</v>
      </c>
      <c r="N151">
        <f>IF(TbRegistroSaídas[[#This Row],[Data do Caixa Previsto]]="",0,YEAR(TbRegistroSaídas[[#This Row],[Data do Caixa Previsto]]))</f>
        <v>2025</v>
      </c>
      <c r="O1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2" spans="2:15" x14ac:dyDescent="0.25">
      <c r="B152" s="30">
        <v>45977</v>
      </c>
      <c r="C152" s="31">
        <v>45960</v>
      </c>
      <c r="D152" s="31">
        <v>45977</v>
      </c>
      <c r="E152" s="7" t="s">
        <v>34</v>
      </c>
      <c r="F152" s="7" t="s">
        <v>28</v>
      </c>
      <c r="G152" s="7" t="s">
        <v>428</v>
      </c>
      <c r="H152" s="32">
        <v>2864</v>
      </c>
      <c r="I152">
        <f>IF(TbRegistroSaídas[[#This Row],[Data do Caixa Realizado]]="",0,MONTH(TbRegistroSaídas[[#This Row],[Data do Caixa Realizado]]))</f>
        <v>11</v>
      </c>
      <c r="J152">
        <f>IF(TbRegistroSaídas[[#This Row],[Data do Caixa Realizado]]="",0,YEAR(TbRegistroSaídas[[#This Row],[Data do Caixa Realizado]]))</f>
        <v>2025</v>
      </c>
      <c r="K152">
        <f>IF(TbRegistroSaídas[[#This Row],[Data da Competência]]="",0,MONTH(TbRegistroSaídas[[#This Row],[Data da Competência]]))</f>
        <v>10</v>
      </c>
      <c r="L152">
        <f>IF(TbRegistroSaídas[[#This Row],[Data da Competência]]="",0,YEAR(TbRegistroSaídas[[#This Row],[Data da Competência]]))</f>
        <v>2025</v>
      </c>
      <c r="M152">
        <f>IF(TbRegistroSaídas[[#This Row],[Data do Caixa Previsto]]="",0,MONTH(TbRegistroSaídas[[#This Row],[Data do Caixa Previsto]]))</f>
        <v>11</v>
      </c>
      <c r="N152">
        <f>IF(TbRegistroSaídas[[#This Row],[Data do Caixa Previsto]]="",0,YEAR(TbRegistroSaídas[[#This Row],[Data do Caixa Previsto]]))</f>
        <v>2025</v>
      </c>
      <c r="O1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3" spans="2:15" x14ac:dyDescent="0.25">
      <c r="B153" s="30">
        <v>46018</v>
      </c>
      <c r="C153" s="31">
        <v>45962</v>
      </c>
      <c r="D153" s="31">
        <v>46018</v>
      </c>
      <c r="E153" s="7" t="s">
        <v>34</v>
      </c>
      <c r="F153" s="7" t="s">
        <v>41</v>
      </c>
      <c r="G153" s="7" t="s">
        <v>429</v>
      </c>
      <c r="H153" s="32">
        <v>2425</v>
      </c>
      <c r="I153">
        <f>IF(TbRegistroSaídas[[#This Row],[Data do Caixa Realizado]]="",0,MONTH(TbRegistroSaídas[[#This Row],[Data do Caixa Realizado]]))</f>
        <v>12</v>
      </c>
      <c r="J153">
        <f>IF(TbRegistroSaídas[[#This Row],[Data do Caixa Realizado]]="",0,YEAR(TbRegistroSaídas[[#This Row],[Data do Caixa Realizado]]))</f>
        <v>2025</v>
      </c>
      <c r="K153">
        <f>IF(TbRegistroSaídas[[#This Row],[Data da Competência]]="",0,MONTH(TbRegistroSaídas[[#This Row],[Data da Competência]]))</f>
        <v>11</v>
      </c>
      <c r="L153">
        <f>IF(TbRegistroSaídas[[#This Row],[Data da Competência]]="",0,YEAR(TbRegistroSaídas[[#This Row],[Data da Competência]]))</f>
        <v>2025</v>
      </c>
      <c r="M153">
        <f>IF(TbRegistroSaídas[[#This Row],[Data do Caixa Previsto]]="",0,MONTH(TbRegistroSaídas[[#This Row],[Data do Caixa Previsto]]))</f>
        <v>12</v>
      </c>
      <c r="N153">
        <f>IF(TbRegistroSaídas[[#This Row],[Data do Caixa Previsto]]="",0,YEAR(TbRegistroSaídas[[#This Row],[Data do Caixa Previsto]]))</f>
        <v>2025</v>
      </c>
      <c r="O1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4" spans="2:15" x14ac:dyDescent="0.25">
      <c r="B154" s="30">
        <v>46048</v>
      </c>
      <c r="C154" s="31">
        <v>45964</v>
      </c>
      <c r="D154" s="31">
        <v>46023</v>
      </c>
      <c r="E154" s="7" t="s">
        <v>34</v>
      </c>
      <c r="F154" s="7" t="s">
        <v>28</v>
      </c>
      <c r="G154" s="7" t="s">
        <v>347</v>
      </c>
      <c r="H154" s="32">
        <v>1542</v>
      </c>
      <c r="I154">
        <f>IF(TbRegistroSaídas[[#This Row],[Data do Caixa Realizado]]="",0,MONTH(TbRegistroSaídas[[#This Row],[Data do Caixa Realizado]]))</f>
        <v>1</v>
      </c>
      <c r="J154">
        <f>IF(TbRegistroSaídas[[#This Row],[Data do Caixa Realizado]]="",0,YEAR(TbRegistroSaídas[[#This Row],[Data do Caixa Realizado]]))</f>
        <v>2026</v>
      </c>
      <c r="K154">
        <f>IF(TbRegistroSaídas[[#This Row],[Data da Competência]]="",0,MONTH(TbRegistroSaídas[[#This Row],[Data da Competência]]))</f>
        <v>11</v>
      </c>
      <c r="L154">
        <f>IF(TbRegistroSaídas[[#This Row],[Data da Competência]]="",0,YEAR(TbRegistroSaídas[[#This Row],[Data da Competência]]))</f>
        <v>2025</v>
      </c>
      <c r="M154">
        <f>IF(TbRegistroSaídas[[#This Row],[Data do Caixa Previsto]]="",0,MONTH(TbRegistroSaídas[[#This Row],[Data do Caixa Previsto]]))</f>
        <v>1</v>
      </c>
      <c r="N154">
        <f>IF(TbRegistroSaídas[[#This Row],[Data do Caixa Previsto]]="",0,YEAR(TbRegistroSaídas[[#This Row],[Data do Caixa Previsto]]))</f>
        <v>2026</v>
      </c>
      <c r="O1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</v>
      </c>
    </row>
    <row r="155" spans="2:15" x14ac:dyDescent="0.25">
      <c r="B155" s="30">
        <v>46003</v>
      </c>
      <c r="C155" s="31">
        <v>45969</v>
      </c>
      <c r="D155" s="31">
        <v>46003</v>
      </c>
      <c r="E155" s="7" t="s">
        <v>34</v>
      </c>
      <c r="F155" s="7" t="s">
        <v>41</v>
      </c>
      <c r="G155" s="7" t="s">
        <v>430</v>
      </c>
      <c r="H155" s="32">
        <v>1736</v>
      </c>
      <c r="I155">
        <f>IF(TbRegistroSaídas[[#This Row],[Data do Caixa Realizado]]="",0,MONTH(TbRegistroSaídas[[#This Row],[Data do Caixa Realizado]]))</f>
        <v>12</v>
      </c>
      <c r="J155">
        <f>IF(TbRegistroSaídas[[#This Row],[Data do Caixa Realizado]]="",0,YEAR(TbRegistroSaídas[[#This Row],[Data do Caixa Realizado]]))</f>
        <v>2025</v>
      </c>
      <c r="K155">
        <f>IF(TbRegistroSaídas[[#This Row],[Data da Competência]]="",0,MONTH(TbRegistroSaídas[[#This Row],[Data da Competência]]))</f>
        <v>11</v>
      </c>
      <c r="L155">
        <f>IF(TbRegistroSaídas[[#This Row],[Data da Competência]]="",0,YEAR(TbRegistroSaídas[[#This Row],[Data da Competência]]))</f>
        <v>2025</v>
      </c>
      <c r="M155">
        <f>IF(TbRegistroSaídas[[#This Row],[Data do Caixa Previsto]]="",0,MONTH(TbRegistroSaídas[[#This Row],[Data do Caixa Previsto]]))</f>
        <v>12</v>
      </c>
      <c r="N155">
        <f>IF(TbRegistroSaídas[[#This Row],[Data do Caixa Previsto]]="",0,YEAR(TbRegistroSaídas[[#This Row],[Data do Caixa Previsto]]))</f>
        <v>2025</v>
      </c>
      <c r="O1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6" spans="2:15" x14ac:dyDescent="0.25">
      <c r="B156" s="30">
        <v>46031</v>
      </c>
      <c r="C156" s="31">
        <v>45972</v>
      </c>
      <c r="D156" s="31">
        <v>46031</v>
      </c>
      <c r="E156" s="7" t="s">
        <v>34</v>
      </c>
      <c r="F156" s="7" t="s">
        <v>29</v>
      </c>
      <c r="G156" s="7" t="s">
        <v>431</v>
      </c>
      <c r="H156" s="32">
        <v>1628</v>
      </c>
      <c r="I156">
        <f>IF(TbRegistroSaídas[[#This Row],[Data do Caixa Realizado]]="",0,MONTH(TbRegistroSaídas[[#This Row],[Data do Caixa Realizado]]))</f>
        <v>1</v>
      </c>
      <c r="J156">
        <f>IF(TbRegistroSaídas[[#This Row],[Data do Caixa Realizado]]="",0,YEAR(TbRegistroSaídas[[#This Row],[Data do Caixa Realizado]]))</f>
        <v>2026</v>
      </c>
      <c r="K156">
        <f>IF(TbRegistroSaídas[[#This Row],[Data da Competência]]="",0,MONTH(TbRegistroSaídas[[#This Row],[Data da Competência]]))</f>
        <v>11</v>
      </c>
      <c r="L156">
        <f>IF(TbRegistroSaídas[[#This Row],[Data da Competência]]="",0,YEAR(TbRegistroSaídas[[#This Row],[Data da Competência]]))</f>
        <v>2025</v>
      </c>
      <c r="M156">
        <f>IF(TbRegistroSaídas[[#This Row],[Data do Caixa Previsto]]="",0,MONTH(TbRegistroSaídas[[#This Row],[Data do Caixa Previsto]]))</f>
        <v>1</v>
      </c>
      <c r="N156">
        <f>IF(TbRegistroSaídas[[#This Row],[Data do Caixa Previsto]]="",0,YEAR(TbRegistroSaídas[[#This Row],[Data do Caixa Previsto]]))</f>
        <v>2026</v>
      </c>
      <c r="O1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7" spans="2:15" x14ac:dyDescent="0.25">
      <c r="B157" s="30">
        <v>45977</v>
      </c>
      <c r="C157" s="31">
        <v>45974</v>
      </c>
      <c r="D157" s="31">
        <v>45977</v>
      </c>
      <c r="E157" s="7" t="s">
        <v>34</v>
      </c>
      <c r="F157" s="7" t="s">
        <v>41</v>
      </c>
      <c r="G157" s="7" t="s">
        <v>432</v>
      </c>
      <c r="H157" s="32">
        <v>3853</v>
      </c>
      <c r="I157">
        <f>IF(TbRegistroSaídas[[#This Row],[Data do Caixa Realizado]]="",0,MONTH(TbRegistroSaídas[[#This Row],[Data do Caixa Realizado]]))</f>
        <v>11</v>
      </c>
      <c r="J157">
        <f>IF(TbRegistroSaídas[[#This Row],[Data do Caixa Realizado]]="",0,YEAR(TbRegistroSaídas[[#This Row],[Data do Caixa Realizado]]))</f>
        <v>2025</v>
      </c>
      <c r="K157">
        <f>IF(TbRegistroSaídas[[#This Row],[Data da Competência]]="",0,MONTH(TbRegistroSaídas[[#This Row],[Data da Competência]]))</f>
        <v>11</v>
      </c>
      <c r="L157">
        <f>IF(TbRegistroSaídas[[#This Row],[Data da Competência]]="",0,YEAR(TbRegistroSaídas[[#This Row],[Data da Competência]]))</f>
        <v>2025</v>
      </c>
      <c r="M157">
        <f>IF(TbRegistroSaídas[[#This Row],[Data do Caixa Previsto]]="",0,MONTH(TbRegistroSaídas[[#This Row],[Data do Caixa Previsto]]))</f>
        <v>11</v>
      </c>
      <c r="N157">
        <f>IF(TbRegistroSaídas[[#This Row],[Data do Caixa Previsto]]="",0,YEAR(TbRegistroSaídas[[#This Row],[Data do Caixa Previsto]]))</f>
        <v>2025</v>
      </c>
      <c r="O1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8" spans="2:15" x14ac:dyDescent="0.25">
      <c r="B158" s="30">
        <v>46008</v>
      </c>
      <c r="C158" s="31">
        <v>45978</v>
      </c>
      <c r="D158" s="31">
        <v>46008</v>
      </c>
      <c r="E158" s="7" t="s">
        <v>34</v>
      </c>
      <c r="F158" s="7" t="s">
        <v>29</v>
      </c>
      <c r="G158" s="7" t="s">
        <v>433</v>
      </c>
      <c r="H158" s="32">
        <v>883</v>
      </c>
      <c r="I158">
        <f>IF(TbRegistroSaídas[[#This Row],[Data do Caixa Realizado]]="",0,MONTH(TbRegistroSaídas[[#This Row],[Data do Caixa Realizado]]))</f>
        <v>12</v>
      </c>
      <c r="J158">
        <f>IF(TbRegistroSaídas[[#This Row],[Data do Caixa Realizado]]="",0,YEAR(TbRegistroSaídas[[#This Row],[Data do Caixa Realizado]]))</f>
        <v>2025</v>
      </c>
      <c r="K158">
        <f>IF(TbRegistroSaídas[[#This Row],[Data da Competência]]="",0,MONTH(TbRegistroSaídas[[#This Row],[Data da Competência]]))</f>
        <v>11</v>
      </c>
      <c r="L158">
        <f>IF(TbRegistroSaídas[[#This Row],[Data da Competência]]="",0,YEAR(TbRegistroSaídas[[#This Row],[Data da Competência]]))</f>
        <v>2025</v>
      </c>
      <c r="M158">
        <f>IF(TbRegistroSaídas[[#This Row],[Data do Caixa Previsto]]="",0,MONTH(TbRegistroSaídas[[#This Row],[Data do Caixa Previsto]]))</f>
        <v>12</v>
      </c>
      <c r="N158">
        <f>IF(TbRegistroSaídas[[#This Row],[Data do Caixa Previsto]]="",0,YEAR(TbRegistroSaídas[[#This Row],[Data do Caixa Previsto]]))</f>
        <v>2025</v>
      </c>
      <c r="O1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9" spans="2:15" x14ac:dyDescent="0.25">
      <c r="B159" s="30">
        <v>45998</v>
      </c>
      <c r="C159" s="31">
        <v>45978</v>
      </c>
      <c r="D159" s="31">
        <v>45998</v>
      </c>
      <c r="E159" s="7" t="s">
        <v>34</v>
      </c>
      <c r="F159" s="7" t="s">
        <v>41</v>
      </c>
      <c r="G159" s="7" t="s">
        <v>434</v>
      </c>
      <c r="H159" s="32">
        <v>976</v>
      </c>
      <c r="I159">
        <f>IF(TbRegistroSaídas[[#This Row],[Data do Caixa Realizado]]="",0,MONTH(TbRegistroSaídas[[#This Row],[Data do Caixa Realizado]]))</f>
        <v>12</v>
      </c>
      <c r="J159">
        <f>IF(TbRegistroSaídas[[#This Row],[Data do Caixa Realizado]]="",0,YEAR(TbRegistroSaídas[[#This Row],[Data do Caixa Realizado]]))</f>
        <v>2025</v>
      </c>
      <c r="K159">
        <f>IF(TbRegistroSaídas[[#This Row],[Data da Competência]]="",0,MONTH(TbRegistroSaídas[[#This Row],[Data da Competência]]))</f>
        <v>11</v>
      </c>
      <c r="L159">
        <f>IF(TbRegistroSaídas[[#This Row],[Data da Competência]]="",0,YEAR(TbRegistroSaídas[[#This Row],[Data da Competência]]))</f>
        <v>2025</v>
      </c>
      <c r="M159">
        <f>IF(TbRegistroSaídas[[#This Row],[Data do Caixa Previsto]]="",0,MONTH(TbRegistroSaídas[[#This Row],[Data do Caixa Previsto]]))</f>
        <v>12</v>
      </c>
      <c r="N159">
        <f>IF(TbRegistroSaídas[[#This Row],[Data do Caixa Previsto]]="",0,YEAR(TbRegistroSaídas[[#This Row],[Data do Caixa Previsto]]))</f>
        <v>2025</v>
      </c>
      <c r="O1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0" spans="2:15" x14ac:dyDescent="0.25">
      <c r="B160" s="30">
        <v>46022</v>
      </c>
      <c r="C160" s="31">
        <v>45981</v>
      </c>
      <c r="D160" s="31">
        <v>46022</v>
      </c>
      <c r="E160" s="7" t="s">
        <v>34</v>
      </c>
      <c r="F160" s="7" t="s">
        <v>29</v>
      </c>
      <c r="G160" s="7" t="s">
        <v>435</v>
      </c>
      <c r="H160" s="32">
        <v>2663</v>
      </c>
      <c r="I160">
        <f>IF(TbRegistroSaídas[[#This Row],[Data do Caixa Realizado]]="",0,MONTH(TbRegistroSaídas[[#This Row],[Data do Caixa Realizado]]))</f>
        <v>12</v>
      </c>
      <c r="J160">
        <f>IF(TbRegistroSaídas[[#This Row],[Data do Caixa Realizado]]="",0,YEAR(TbRegistroSaídas[[#This Row],[Data do Caixa Realizado]]))</f>
        <v>2025</v>
      </c>
      <c r="K160">
        <f>IF(TbRegistroSaídas[[#This Row],[Data da Competência]]="",0,MONTH(TbRegistroSaídas[[#This Row],[Data da Competência]]))</f>
        <v>11</v>
      </c>
      <c r="L160">
        <f>IF(TbRegistroSaídas[[#This Row],[Data da Competência]]="",0,YEAR(TbRegistroSaídas[[#This Row],[Data da Competência]]))</f>
        <v>2025</v>
      </c>
      <c r="M160">
        <f>IF(TbRegistroSaídas[[#This Row],[Data do Caixa Previsto]]="",0,MONTH(TbRegistroSaídas[[#This Row],[Data do Caixa Previsto]]))</f>
        <v>12</v>
      </c>
      <c r="N160">
        <f>IF(TbRegistroSaídas[[#This Row],[Data do Caixa Previsto]]="",0,YEAR(TbRegistroSaídas[[#This Row],[Data do Caixa Previsto]]))</f>
        <v>2025</v>
      </c>
      <c r="O1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1" spans="2:15" x14ac:dyDescent="0.25">
      <c r="B161" s="30">
        <v>45987</v>
      </c>
      <c r="C161" s="31">
        <v>45987</v>
      </c>
      <c r="D161" s="31">
        <v>45987</v>
      </c>
      <c r="E161" s="7" t="s">
        <v>34</v>
      </c>
      <c r="F161" s="7" t="s">
        <v>41</v>
      </c>
      <c r="G161" s="7" t="s">
        <v>436</v>
      </c>
      <c r="H161" s="32">
        <v>4888</v>
      </c>
      <c r="I161">
        <f>IF(TbRegistroSaídas[[#This Row],[Data do Caixa Realizado]]="",0,MONTH(TbRegistroSaídas[[#This Row],[Data do Caixa Realizado]]))</f>
        <v>11</v>
      </c>
      <c r="J161">
        <f>IF(TbRegistroSaídas[[#This Row],[Data do Caixa Realizado]]="",0,YEAR(TbRegistroSaídas[[#This Row],[Data do Caixa Realizado]]))</f>
        <v>2025</v>
      </c>
      <c r="K161">
        <f>IF(TbRegistroSaídas[[#This Row],[Data da Competência]]="",0,MONTH(TbRegistroSaídas[[#This Row],[Data da Competência]]))</f>
        <v>11</v>
      </c>
      <c r="L161">
        <f>IF(TbRegistroSaídas[[#This Row],[Data da Competência]]="",0,YEAR(TbRegistroSaídas[[#This Row],[Data da Competência]]))</f>
        <v>2025</v>
      </c>
      <c r="M161">
        <f>IF(TbRegistroSaídas[[#This Row],[Data do Caixa Previsto]]="",0,MONTH(TbRegistroSaídas[[#This Row],[Data do Caixa Previsto]]))</f>
        <v>11</v>
      </c>
      <c r="N161">
        <f>IF(TbRegistroSaídas[[#This Row],[Data do Caixa Previsto]]="",0,YEAR(TbRegistroSaídas[[#This Row],[Data do Caixa Previsto]]))</f>
        <v>2025</v>
      </c>
      <c r="O1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2" spans="2:15" x14ac:dyDescent="0.25">
      <c r="B162" s="30">
        <v>46074</v>
      </c>
      <c r="C162" s="31">
        <v>45990</v>
      </c>
      <c r="D162" s="31">
        <v>46035</v>
      </c>
      <c r="E162" s="7" t="s">
        <v>34</v>
      </c>
      <c r="F162" s="7" t="s">
        <v>29</v>
      </c>
      <c r="G162" s="7" t="s">
        <v>437</v>
      </c>
      <c r="H162" s="32">
        <v>2030</v>
      </c>
      <c r="I162">
        <f>IF(TbRegistroSaídas[[#This Row],[Data do Caixa Realizado]]="",0,MONTH(TbRegistroSaídas[[#This Row],[Data do Caixa Realizado]]))</f>
        <v>2</v>
      </c>
      <c r="J162">
        <f>IF(TbRegistroSaídas[[#This Row],[Data do Caixa Realizado]]="",0,YEAR(TbRegistroSaídas[[#This Row],[Data do Caixa Realizado]]))</f>
        <v>2026</v>
      </c>
      <c r="K162">
        <f>IF(TbRegistroSaídas[[#This Row],[Data da Competência]]="",0,MONTH(TbRegistroSaídas[[#This Row],[Data da Competência]]))</f>
        <v>11</v>
      </c>
      <c r="L162">
        <f>IF(TbRegistroSaídas[[#This Row],[Data da Competência]]="",0,YEAR(TbRegistroSaídas[[#This Row],[Data da Competência]]))</f>
        <v>2025</v>
      </c>
      <c r="M162">
        <f>IF(TbRegistroSaídas[[#This Row],[Data do Caixa Previsto]]="",0,MONTH(TbRegistroSaídas[[#This Row],[Data do Caixa Previsto]]))</f>
        <v>1</v>
      </c>
      <c r="N162">
        <f>IF(TbRegistroSaídas[[#This Row],[Data do Caixa Previsto]]="",0,YEAR(TbRegistroSaídas[[#This Row],[Data do Caixa Previsto]]))</f>
        <v>2026</v>
      </c>
      <c r="O1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39</v>
      </c>
    </row>
    <row r="163" spans="2:15" x14ac:dyDescent="0.25">
      <c r="B163" s="30"/>
      <c r="C163" s="31">
        <v>45993</v>
      </c>
      <c r="D163" s="31">
        <v>46042</v>
      </c>
      <c r="E163" s="7" t="s">
        <v>34</v>
      </c>
      <c r="F163" s="7" t="s">
        <v>41</v>
      </c>
      <c r="G163" s="7" t="s">
        <v>438</v>
      </c>
      <c r="H163" s="32">
        <v>2117</v>
      </c>
      <c r="I163">
        <f>IF(TbRegistroSaídas[[#This Row],[Data do Caixa Realizado]]="",0,MONTH(TbRegistroSaídas[[#This Row],[Data do Caixa Realizado]]))</f>
        <v>0</v>
      </c>
      <c r="J163">
        <f>IF(TbRegistroSaídas[[#This Row],[Data do Caixa Realizado]]="",0,YEAR(TbRegistroSaídas[[#This Row],[Data do Caixa Realizado]]))</f>
        <v>0</v>
      </c>
      <c r="K163">
        <f>IF(TbRegistroSaídas[[#This Row],[Data da Competência]]="",0,MONTH(TbRegistroSaídas[[#This Row],[Data da Competência]]))</f>
        <v>12</v>
      </c>
      <c r="L163">
        <f>IF(TbRegistroSaídas[[#This Row],[Data da Competência]]="",0,YEAR(TbRegistroSaídas[[#This Row],[Data da Competência]]))</f>
        <v>2025</v>
      </c>
      <c r="M163">
        <f>IF(TbRegistroSaídas[[#This Row],[Data do Caixa Previsto]]="",0,MONTH(TbRegistroSaídas[[#This Row],[Data do Caixa Previsto]]))</f>
        <v>1</v>
      </c>
      <c r="N163">
        <f>IF(TbRegistroSaídas[[#This Row],[Data do Caixa Previsto]]="",0,YEAR(TbRegistroSaídas[[#This Row],[Data do Caixa Previsto]]))</f>
        <v>2026</v>
      </c>
      <c r="O1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167</v>
      </c>
    </row>
    <row r="164" spans="2:15" x14ac:dyDescent="0.25">
      <c r="B164" s="30">
        <v>46133</v>
      </c>
      <c r="C164" s="31">
        <v>45995</v>
      </c>
      <c r="D164" s="31">
        <v>46051</v>
      </c>
      <c r="E164" s="7" t="s">
        <v>34</v>
      </c>
      <c r="F164" s="7" t="s">
        <v>41</v>
      </c>
      <c r="G164" s="7" t="s">
        <v>439</v>
      </c>
      <c r="H164" s="32">
        <v>1236</v>
      </c>
      <c r="I164">
        <f>IF(TbRegistroSaídas[[#This Row],[Data do Caixa Realizado]]="",0,MONTH(TbRegistroSaídas[[#This Row],[Data do Caixa Realizado]]))</f>
        <v>4</v>
      </c>
      <c r="J164">
        <f>IF(TbRegistroSaídas[[#This Row],[Data do Caixa Realizado]]="",0,YEAR(TbRegistroSaídas[[#This Row],[Data do Caixa Realizado]]))</f>
        <v>2026</v>
      </c>
      <c r="K164">
        <f>IF(TbRegistroSaídas[[#This Row],[Data da Competência]]="",0,MONTH(TbRegistroSaídas[[#This Row],[Data da Competência]]))</f>
        <v>12</v>
      </c>
      <c r="L164">
        <f>IF(TbRegistroSaídas[[#This Row],[Data da Competência]]="",0,YEAR(TbRegistroSaídas[[#This Row],[Data da Competência]]))</f>
        <v>2025</v>
      </c>
      <c r="M164">
        <f>IF(TbRegistroSaídas[[#This Row],[Data do Caixa Previsto]]="",0,MONTH(TbRegistroSaídas[[#This Row],[Data do Caixa Previsto]]))</f>
        <v>1</v>
      </c>
      <c r="N164">
        <f>IF(TbRegistroSaídas[[#This Row],[Data do Caixa Previsto]]="",0,YEAR(TbRegistroSaídas[[#This Row],[Data do Caixa Previsto]]))</f>
        <v>2026</v>
      </c>
      <c r="O1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82</v>
      </c>
    </row>
    <row r="165" spans="2:15" x14ac:dyDescent="0.25">
      <c r="B165" s="30">
        <v>46022</v>
      </c>
      <c r="C165" s="31">
        <v>46000</v>
      </c>
      <c r="D165" s="31">
        <v>46022</v>
      </c>
      <c r="E165" s="7" t="s">
        <v>34</v>
      </c>
      <c r="F165" s="7" t="s">
        <v>41</v>
      </c>
      <c r="G165" s="7" t="s">
        <v>440</v>
      </c>
      <c r="H165" s="32">
        <v>426</v>
      </c>
      <c r="I165">
        <f>IF(TbRegistroSaídas[[#This Row],[Data do Caixa Realizado]]="",0,MONTH(TbRegistroSaídas[[#This Row],[Data do Caixa Realizado]]))</f>
        <v>12</v>
      </c>
      <c r="J165">
        <f>IF(TbRegistroSaídas[[#This Row],[Data do Caixa Realizado]]="",0,YEAR(TbRegistroSaídas[[#This Row],[Data do Caixa Realizado]]))</f>
        <v>2025</v>
      </c>
      <c r="K165">
        <f>IF(TbRegistroSaídas[[#This Row],[Data da Competência]]="",0,MONTH(TbRegistroSaídas[[#This Row],[Data da Competência]]))</f>
        <v>12</v>
      </c>
      <c r="L165">
        <f>IF(TbRegistroSaídas[[#This Row],[Data da Competência]]="",0,YEAR(TbRegistroSaídas[[#This Row],[Data da Competência]]))</f>
        <v>2025</v>
      </c>
      <c r="M165">
        <f>IF(TbRegistroSaídas[[#This Row],[Data do Caixa Previsto]]="",0,MONTH(TbRegistroSaídas[[#This Row],[Data do Caixa Previsto]]))</f>
        <v>12</v>
      </c>
      <c r="N165">
        <f>IF(TbRegistroSaídas[[#This Row],[Data do Caixa Previsto]]="",0,YEAR(TbRegistroSaídas[[#This Row],[Data do Caixa Previsto]]))</f>
        <v>2025</v>
      </c>
      <c r="O1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6" spans="2:15" x14ac:dyDescent="0.25">
      <c r="B166" s="30">
        <v>46022</v>
      </c>
      <c r="C166" s="31">
        <v>46001</v>
      </c>
      <c r="D166" s="31">
        <v>46015</v>
      </c>
      <c r="E166" s="7" t="s">
        <v>34</v>
      </c>
      <c r="F166" s="7" t="s">
        <v>28</v>
      </c>
      <c r="G166" s="7" t="s">
        <v>441</v>
      </c>
      <c r="H166" s="32">
        <v>3956</v>
      </c>
      <c r="I166">
        <f>IF(TbRegistroSaídas[[#This Row],[Data do Caixa Realizado]]="",0,MONTH(TbRegistroSaídas[[#This Row],[Data do Caixa Realizado]]))</f>
        <v>12</v>
      </c>
      <c r="J166">
        <f>IF(TbRegistroSaídas[[#This Row],[Data do Caixa Realizado]]="",0,YEAR(TbRegistroSaídas[[#This Row],[Data do Caixa Realizado]]))</f>
        <v>2025</v>
      </c>
      <c r="K166">
        <f>IF(TbRegistroSaídas[[#This Row],[Data da Competência]]="",0,MONTH(TbRegistroSaídas[[#This Row],[Data da Competência]]))</f>
        <v>12</v>
      </c>
      <c r="L166">
        <f>IF(TbRegistroSaídas[[#This Row],[Data da Competência]]="",0,YEAR(TbRegistroSaídas[[#This Row],[Data da Competência]]))</f>
        <v>2025</v>
      </c>
      <c r="M166">
        <f>IF(TbRegistroSaídas[[#This Row],[Data do Caixa Previsto]]="",0,MONTH(TbRegistroSaídas[[#This Row],[Data do Caixa Previsto]]))</f>
        <v>12</v>
      </c>
      <c r="N166">
        <f>IF(TbRegistroSaídas[[#This Row],[Data do Caixa Previsto]]="",0,YEAR(TbRegistroSaídas[[#This Row],[Data do Caixa Previsto]]))</f>
        <v>2025</v>
      </c>
      <c r="O1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</v>
      </c>
    </row>
    <row r="167" spans="2:15" x14ac:dyDescent="0.25">
      <c r="B167" s="30"/>
      <c r="C167" s="31">
        <v>46005</v>
      </c>
      <c r="D167" s="31">
        <v>46037</v>
      </c>
      <c r="E167" s="7" t="s">
        <v>34</v>
      </c>
      <c r="F167" s="7" t="s">
        <v>41</v>
      </c>
      <c r="G167" s="7" t="s">
        <v>442</v>
      </c>
      <c r="H167" s="32">
        <v>3042</v>
      </c>
      <c r="I167">
        <f>IF(TbRegistroSaídas[[#This Row],[Data do Caixa Realizado]]="",0,MONTH(TbRegistroSaídas[[#This Row],[Data do Caixa Realizado]]))</f>
        <v>0</v>
      </c>
      <c r="J167">
        <f>IF(TbRegistroSaídas[[#This Row],[Data do Caixa Realizado]]="",0,YEAR(TbRegistroSaídas[[#This Row],[Data do Caixa Realizado]]))</f>
        <v>0</v>
      </c>
      <c r="K167">
        <f>IF(TbRegistroSaídas[[#This Row],[Data da Competência]]="",0,MONTH(TbRegistroSaídas[[#This Row],[Data da Competência]]))</f>
        <v>12</v>
      </c>
      <c r="L167">
        <f>IF(TbRegistroSaídas[[#This Row],[Data da Competência]]="",0,YEAR(TbRegistroSaídas[[#This Row],[Data da Competência]]))</f>
        <v>2025</v>
      </c>
      <c r="M167">
        <f>IF(TbRegistroSaídas[[#This Row],[Data do Caixa Previsto]]="",0,MONTH(TbRegistroSaídas[[#This Row],[Data do Caixa Previsto]]))</f>
        <v>1</v>
      </c>
      <c r="N167">
        <f>IF(TbRegistroSaídas[[#This Row],[Data do Caixa Previsto]]="",0,YEAR(TbRegistroSaídas[[#This Row],[Data do Caixa Previsto]]))</f>
        <v>2026</v>
      </c>
      <c r="O1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172</v>
      </c>
    </row>
    <row r="168" spans="2:15" x14ac:dyDescent="0.25">
      <c r="B168" s="30">
        <v>46063</v>
      </c>
      <c r="C168" s="31">
        <v>46006</v>
      </c>
      <c r="D168" s="31">
        <v>46046</v>
      </c>
      <c r="E168" s="7" t="s">
        <v>34</v>
      </c>
      <c r="F168" s="7" t="s">
        <v>41</v>
      </c>
      <c r="G168" s="7" t="s">
        <v>443</v>
      </c>
      <c r="H168" s="32">
        <v>1434</v>
      </c>
      <c r="I168">
        <f>IF(TbRegistroSaídas[[#This Row],[Data do Caixa Realizado]]="",0,MONTH(TbRegistroSaídas[[#This Row],[Data do Caixa Realizado]]))</f>
        <v>2</v>
      </c>
      <c r="J168">
        <f>IF(TbRegistroSaídas[[#This Row],[Data do Caixa Realizado]]="",0,YEAR(TbRegistroSaídas[[#This Row],[Data do Caixa Realizado]]))</f>
        <v>2026</v>
      </c>
      <c r="K168">
        <f>IF(TbRegistroSaídas[[#This Row],[Data da Competência]]="",0,MONTH(TbRegistroSaídas[[#This Row],[Data da Competência]]))</f>
        <v>12</v>
      </c>
      <c r="L168">
        <f>IF(TbRegistroSaídas[[#This Row],[Data da Competência]]="",0,YEAR(TbRegistroSaídas[[#This Row],[Data da Competência]]))</f>
        <v>2025</v>
      </c>
      <c r="M168">
        <f>IF(TbRegistroSaídas[[#This Row],[Data do Caixa Previsto]]="",0,MONTH(TbRegistroSaídas[[#This Row],[Data do Caixa Previsto]]))</f>
        <v>1</v>
      </c>
      <c r="N168">
        <f>IF(TbRegistroSaídas[[#This Row],[Data do Caixa Previsto]]="",0,YEAR(TbRegistroSaídas[[#This Row],[Data do Caixa Previsto]]))</f>
        <v>2026</v>
      </c>
      <c r="O1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17</v>
      </c>
    </row>
    <row r="169" spans="2:15" x14ac:dyDescent="0.25">
      <c r="B169" s="30">
        <v>46044</v>
      </c>
      <c r="C169" s="31">
        <v>46009</v>
      </c>
      <c r="D169" s="31">
        <v>46044</v>
      </c>
      <c r="E169" s="7" t="s">
        <v>34</v>
      </c>
      <c r="F169" s="7" t="s">
        <v>32</v>
      </c>
      <c r="G169" s="7" t="s">
        <v>444</v>
      </c>
      <c r="H169" s="32">
        <v>1782</v>
      </c>
      <c r="I169">
        <f>IF(TbRegistroSaídas[[#This Row],[Data do Caixa Realizado]]="",0,MONTH(TbRegistroSaídas[[#This Row],[Data do Caixa Realizado]]))</f>
        <v>1</v>
      </c>
      <c r="J169">
        <f>IF(TbRegistroSaídas[[#This Row],[Data do Caixa Realizado]]="",0,YEAR(TbRegistroSaídas[[#This Row],[Data do Caixa Realizado]]))</f>
        <v>2026</v>
      </c>
      <c r="K169">
        <f>IF(TbRegistroSaídas[[#This Row],[Data da Competência]]="",0,MONTH(TbRegistroSaídas[[#This Row],[Data da Competência]]))</f>
        <v>12</v>
      </c>
      <c r="L169">
        <f>IF(TbRegistroSaídas[[#This Row],[Data da Competência]]="",0,YEAR(TbRegistroSaídas[[#This Row],[Data da Competência]]))</f>
        <v>2025</v>
      </c>
      <c r="M169">
        <f>IF(TbRegistroSaídas[[#This Row],[Data do Caixa Previsto]]="",0,MONTH(TbRegistroSaídas[[#This Row],[Data do Caixa Previsto]]))</f>
        <v>1</v>
      </c>
      <c r="N169">
        <f>IF(TbRegistroSaídas[[#This Row],[Data do Caixa Previsto]]="",0,YEAR(TbRegistroSaídas[[#This Row],[Data do Caixa Previsto]]))</f>
        <v>2026</v>
      </c>
      <c r="O1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0" spans="2:15" x14ac:dyDescent="0.25">
      <c r="B170" s="30">
        <v>46071</v>
      </c>
      <c r="C170" s="31">
        <v>46016</v>
      </c>
      <c r="D170" s="31">
        <v>46071</v>
      </c>
      <c r="E170" s="7" t="s">
        <v>34</v>
      </c>
      <c r="F170" s="7" t="s">
        <v>41</v>
      </c>
      <c r="G170" s="7" t="s">
        <v>445</v>
      </c>
      <c r="H170" s="32">
        <v>365</v>
      </c>
      <c r="I170">
        <f>IF(TbRegistroSaídas[[#This Row],[Data do Caixa Realizado]]="",0,MONTH(TbRegistroSaídas[[#This Row],[Data do Caixa Realizado]]))</f>
        <v>2</v>
      </c>
      <c r="J170">
        <f>IF(TbRegistroSaídas[[#This Row],[Data do Caixa Realizado]]="",0,YEAR(TbRegistroSaídas[[#This Row],[Data do Caixa Realizado]]))</f>
        <v>2026</v>
      </c>
      <c r="K170">
        <f>IF(TbRegistroSaídas[[#This Row],[Data da Competência]]="",0,MONTH(TbRegistroSaídas[[#This Row],[Data da Competência]]))</f>
        <v>12</v>
      </c>
      <c r="L170">
        <f>IF(TbRegistroSaídas[[#This Row],[Data da Competência]]="",0,YEAR(TbRegistroSaídas[[#This Row],[Data da Competência]]))</f>
        <v>2025</v>
      </c>
      <c r="M170">
        <f>IF(TbRegistroSaídas[[#This Row],[Data do Caixa Previsto]]="",0,MONTH(TbRegistroSaídas[[#This Row],[Data do Caixa Previsto]]))</f>
        <v>2</v>
      </c>
      <c r="N170">
        <f>IF(TbRegistroSaídas[[#This Row],[Data do Caixa Previsto]]="",0,YEAR(TbRegistroSaídas[[#This Row],[Data do Caixa Previsto]]))</f>
        <v>2026</v>
      </c>
      <c r="O1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1" spans="2:15" x14ac:dyDescent="0.25">
      <c r="B171" s="30">
        <v>46048</v>
      </c>
      <c r="C171" s="31">
        <v>46018</v>
      </c>
      <c r="D171" s="31">
        <v>46048</v>
      </c>
      <c r="E171" s="7" t="s">
        <v>34</v>
      </c>
      <c r="F171" s="7" t="s">
        <v>41</v>
      </c>
      <c r="G171" s="7" t="s">
        <v>446</v>
      </c>
      <c r="H171" s="32">
        <v>2757</v>
      </c>
      <c r="I171">
        <f>IF(TbRegistroSaídas[[#This Row],[Data do Caixa Realizado]]="",0,MONTH(TbRegistroSaídas[[#This Row],[Data do Caixa Realizado]]))</f>
        <v>1</v>
      </c>
      <c r="J171">
        <f>IF(TbRegistroSaídas[[#This Row],[Data do Caixa Realizado]]="",0,YEAR(TbRegistroSaídas[[#This Row],[Data do Caixa Realizado]]))</f>
        <v>2026</v>
      </c>
      <c r="K171">
        <f>IF(TbRegistroSaídas[[#This Row],[Data da Competência]]="",0,MONTH(TbRegistroSaídas[[#This Row],[Data da Competência]]))</f>
        <v>12</v>
      </c>
      <c r="L171">
        <f>IF(TbRegistroSaídas[[#This Row],[Data da Competência]]="",0,YEAR(TbRegistroSaídas[[#This Row],[Data da Competência]]))</f>
        <v>2025</v>
      </c>
      <c r="M171">
        <f>IF(TbRegistroSaídas[[#This Row],[Data do Caixa Previsto]]="",0,MONTH(TbRegistroSaídas[[#This Row],[Data do Caixa Previsto]]))</f>
        <v>1</v>
      </c>
      <c r="N171">
        <f>IF(TbRegistroSaídas[[#This Row],[Data do Caixa Previsto]]="",0,YEAR(TbRegistroSaídas[[#This Row],[Data do Caixa Previsto]]))</f>
        <v>2026</v>
      </c>
      <c r="O1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2" spans="2:15" x14ac:dyDescent="0.25">
      <c r="B172" s="30">
        <v>46072</v>
      </c>
      <c r="C172" s="31">
        <v>46021</v>
      </c>
      <c r="D172" s="31">
        <v>46072</v>
      </c>
      <c r="E172" s="7" t="s">
        <v>34</v>
      </c>
      <c r="F172" s="7" t="s">
        <v>32</v>
      </c>
      <c r="G172" s="7" t="s">
        <v>447</v>
      </c>
      <c r="H172" s="32">
        <v>2112</v>
      </c>
      <c r="I172">
        <f>IF(TbRegistroSaídas[[#This Row],[Data do Caixa Realizado]]="",0,MONTH(TbRegistroSaídas[[#This Row],[Data do Caixa Realizado]]))</f>
        <v>2</v>
      </c>
      <c r="J172">
        <f>IF(TbRegistroSaídas[[#This Row],[Data do Caixa Realizado]]="",0,YEAR(TbRegistroSaídas[[#This Row],[Data do Caixa Realizado]]))</f>
        <v>2026</v>
      </c>
      <c r="K172">
        <f>IF(TbRegistroSaídas[[#This Row],[Data da Competência]]="",0,MONTH(TbRegistroSaídas[[#This Row],[Data da Competência]]))</f>
        <v>12</v>
      </c>
      <c r="L172">
        <f>IF(TbRegistroSaídas[[#This Row],[Data da Competência]]="",0,YEAR(TbRegistroSaídas[[#This Row],[Data da Competência]]))</f>
        <v>2025</v>
      </c>
      <c r="M172">
        <f>IF(TbRegistroSaídas[[#This Row],[Data do Caixa Previsto]]="",0,MONTH(TbRegistroSaídas[[#This Row],[Data do Caixa Previsto]]))</f>
        <v>2</v>
      </c>
      <c r="N172">
        <f>IF(TbRegistroSaídas[[#This Row],[Data do Caixa Previsto]]="",0,YEAR(TbRegistroSaídas[[#This Row],[Data do Caixa Previsto]]))</f>
        <v>2026</v>
      </c>
      <c r="O1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3" spans="2:15" x14ac:dyDescent="0.25">
      <c r="B173" s="30">
        <v>46130</v>
      </c>
      <c r="C173" s="31">
        <v>46024</v>
      </c>
      <c r="D173" s="31">
        <v>46040</v>
      </c>
      <c r="E173" s="7" t="s">
        <v>34</v>
      </c>
      <c r="F173" s="7" t="s">
        <v>32</v>
      </c>
      <c r="G173" s="7" t="s">
        <v>448</v>
      </c>
      <c r="H173" s="32">
        <v>2190</v>
      </c>
      <c r="I173">
        <f>IF(TbRegistroSaídas[[#This Row],[Data do Caixa Realizado]]="",0,MONTH(TbRegistroSaídas[[#This Row],[Data do Caixa Realizado]]))</f>
        <v>4</v>
      </c>
      <c r="J173">
        <f>IF(TbRegistroSaídas[[#This Row],[Data do Caixa Realizado]]="",0,YEAR(TbRegistroSaídas[[#This Row],[Data do Caixa Realizado]]))</f>
        <v>2026</v>
      </c>
      <c r="K173">
        <f>IF(TbRegistroSaídas[[#This Row],[Data da Competência]]="",0,MONTH(TbRegistroSaídas[[#This Row],[Data da Competência]]))</f>
        <v>1</v>
      </c>
      <c r="L173">
        <f>IF(TbRegistroSaídas[[#This Row],[Data da Competência]]="",0,YEAR(TbRegistroSaídas[[#This Row],[Data da Competência]]))</f>
        <v>2026</v>
      </c>
      <c r="M173">
        <f>IF(TbRegistroSaídas[[#This Row],[Data do Caixa Previsto]]="",0,MONTH(TbRegistroSaídas[[#This Row],[Data do Caixa Previsto]]))</f>
        <v>1</v>
      </c>
      <c r="N173">
        <f>IF(TbRegistroSaídas[[#This Row],[Data do Caixa Previsto]]="",0,YEAR(TbRegistroSaídas[[#This Row],[Data do Caixa Previsto]]))</f>
        <v>2026</v>
      </c>
      <c r="O1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90</v>
      </c>
    </row>
    <row r="174" spans="2:15" x14ac:dyDescent="0.25">
      <c r="B174" s="30">
        <v>46042</v>
      </c>
      <c r="C174" s="31">
        <v>46026</v>
      </c>
      <c r="D174" s="31">
        <v>46042</v>
      </c>
      <c r="E174" s="7" t="s">
        <v>34</v>
      </c>
      <c r="F174" s="7" t="s">
        <v>41</v>
      </c>
      <c r="G174" s="7" t="s">
        <v>449</v>
      </c>
      <c r="H174" s="32">
        <v>2998</v>
      </c>
      <c r="I174">
        <f>IF(TbRegistroSaídas[[#This Row],[Data do Caixa Realizado]]="",0,MONTH(TbRegistroSaídas[[#This Row],[Data do Caixa Realizado]]))</f>
        <v>1</v>
      </c>
      <c r="J174">
        <f>IF(TbRegistroSaídas[[#This Row],[Data do Caixa Realizado]]="",0,YEAR(TbRegistroSaídas[[#This Row],[Data do Caixa Realizado]]))</f>
        <v>2026</v>
      </c>
      <c r="K174">
        <f>IF(TbRegistroSaídas[[#This Row],[Data da Competência]]="",0,MONTH(TbRegistroSaídas[[#This Row],[Data da Competência]]))</f>
        <v>1</v>
      </c>
      <c r="L174">
        <f>IF(TbRegistroSaídas[[#This Row],[Data da Competência]]="",0,YEAR(TbRegistroSaídas[[#This Row],[Data da Competência]]))</f>
        <v>2026</v>
      </c>
      <c r="M174">
        <f>IF(TbRegistroSaídas[[#This Row],[Data do Caixa Previsto]]="",0,MONTH(TbRegistroSaídas[[#This Row],[Data do Caixa Previsto]]))</f>
        <v>1</v>
      </c>
      <c r="N174">
        <f>IF(TbRegistroSaídas[[#This Row],[Data do Caixa Previsto]]="",0,YEAR(TbRegistroSaídas[[#This Row],[Data do Caixa Previsto]]))</f>
        <v>2026</v>
      </c>
      <c r="O1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5" spans="2:15" x14ac:dyDescent="0.25">
      <c r="B175" s="30">
        <v>46058</v>
      </c>
      <c r="C175" s="31">
        <v>46033</v>
      </c>
      <c r="D175" s="31">
        <v>46058</v>
      </c>
      <c r="E175" s="7" t="s">
        <v>34</v>
      </c>
      <c r="F175" s="7" t="s">
        <v>41</v>
      </c>
      <c r="G175" s="7" t="s">
        <v>450</v>
      </c>
      <c r="H175" s="32">
        <v>3808</v>
      </c>
      <c r="I175">
        <f>IF(TbRegistroSaídas[[#This Row],[Data do Caixa Realizado]]="",0,MONTH(TbRegistroSaídas[[#This Row],[Data do Caixa Realizado]]))</f>
        <v>2</v>
      </c>
      <c r="J175">
        <f>IF(TbRegistroSaídas[[#This Row],[Data do Caixa Realizado]]="",0,YEAR(TbRegistroSaídas[[#This Row],[Data do Caixa Realizado]]))</f>
        <v>2026</v>
      </c>
      <c r="K175">
        <f>IF(TbRegistroSaídas[[#This Row],[Data da Competência]]="",0,MONTH(TbRegistroSaídas[[#This Row],[Data da Competência]]))</f>
        <v>1</v>
      </c>
      <c r="L175">
        <f>IF(TbRegistroSaídas[[#This Row],[Data da Competência]]="",0,YEAR(TbRegistroSaídas[[#This Row],[Data da Competência]]))</f>
        <v>2026</v>
      </c>
      <c r="M175">
        <f>IF(TbRegistroSaídas[[#This Row],[Data do Caixa Previsto]]="",0,MONTH(TbRegistroSaídas[[#This Row],[Data do Caixa Previsto]]))</f>
        <v>2</v>
      </c>
      <c r="N175">
        <f>IF(TbRegistroSaídas[[#This Row],[Data do Caixa Previsto]]="",0,YEAR(TbRegistroSaídas[[#This Row],[Data do Caixa Previsto]]))</f>
        <v>2026</v>
      </c>
      <c r="O1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6" spans="2:15" x14ac:dyDescent="0.25">
      <c r="B176" s="30">
        <v>46052</v>
      </c>
      <c r="C176" s="31">
        <v>46036</v>
      </c>
      <c r="D176" s="31">
        <v>46052</v>
      </c>
      <c r="E176" s="7" t="s">
        <v>34</v>
      </c>
      <c r="F176" s="7" t="s">
        <v>41</v>
      </c>
      <c r="G176" s="7" t="s">
        <v>451</v>
      </c>
      <c r="H176" s="32">
        <v>4928</v>
      </c>
      <c r="I176">
        <f>IF(TbRegistroSaídas[[#This Row],[Data do Caixa Realizado]]="",0,MONTH(TbRegistroSaídas[[#This Row],[Data do Caixa Realizado]]))</f>
        <v>1</v>
      </c>
      <c r="J176">
        <f>IF(TbRegistroSaídas[[#This Row],[Data do Caixa Realizado]]="",0,YEAR(TbRegistroSaídas[[#This Row],[Data do Caixa Realizado]]))</f>
        <v>2026</v>
      </c>
      <c r="K176">
        <f>IF(TbRegistroSaídas[[#This Row],[Data da Competência]]="",0,MONTH(TbRegistroSaídas[[#This Row],[Data da Competência]]))</f>
        <v>1</v>
      </c>
      <c r="L176">
        <f>IF(TbRegistroSaídas[[#This Row],[Data da Competência]]="",0,YEAR(TbRegistroSaídas[[#This Row],[Data da Competência]]))</f>
        <v>2026</v>
      </c>
      <c r="M176">
        <f>IF(TbRegistroSaídas[[#This Row],[Data do Caixa Previsto]]="",0,MONTH(TbRegistroSaídas[[#This Row],[Data do Caixa Previsto]]))</f>
        <v>1</v>
      </c>
      <c r="N176">
        <f>IF(TbRegistroSaídas[[#This Row],[Data do Caixa Previsto]]="",0,YEAR(TbRegistroSaídas[[#This Row],[Data do Caixa Previsto]]))</f>
        <v>2026</v>
      </c>
      <c r="O1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7" spans="2:15" x14ac:dyDescent="0.25">
      <c r="B177" s="30">
        <v>46093</v>
      </c>
      <c r="C177" s="31">
        <v>46039</v>
      </c>
      <c r="D177" s="31">
        <v>46093</v>
      </c>
      <c r="E177" s="7" t="s">
        <v>34</v>
      </c>
      <c r="F177" s="7" t="s">
        <v>32</v>
      </c>
      <c r="G177" s="7" t="s">
        <v>452</v>
      </c>
      <c r="H177" s="32">
        <v>4179</v>
      </c>
      <c r="I177">
        <f>IF(TbRegistroSaídas[[#This Row],[Data do Caixa Realizado]]="",0,MONTH(TbRegistroSaídas[[#This Row],[Data do Caixa Realizado]]))</f>
        <v>3</v>
      </c>
      <c r="J177">
        <f>IF(TbRegistroSaídas[[#This Row],[Data do Caixa Realizado]]="",0,YEAR(TbRegistroSaídas[[#This Row],[Data do Caixa Realizado]]))</f>
        <v>2026</v>
      </c>
      <c r="K177">
        <f>IF(TbRegistroSaídas[[#This Row],[Data da Competência]]="",0,MONTH(TbRegistroSaídas[[#This Row],[Data da Competência]]))</f>
        <v>1</v>
      </c>
      <c r="L177">
        <f>IF(TbRegistroSaídas[[#This Row],[Data da Competência]]="",0,YEAR(TbRegistroSaídas[[#This Row],[Data da Competência]]))</f>
        <v>2026</v>
      </c>
      <c r="M177">
        <f>IF(TbRegistroSaídas[[#This Row],[Data do Caixa Previsto]]="",0,MONTH(TbRegistroSaídas[[#This Row],[Data do Caixa Previsto]]))</f>
        <v>3</v>
      </c>
      <c r="N177">
        <f>IF(TbRegistroSaídas[[#This Row],[Data do Caixa Previsto]]="",0,YEAR(TbRegistroSaídas[[#This Row],[Data do Caixa Previsto]]))</f>
        <v>2026</v>
      </c>
      <c r="O1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8" spans="2:15" x14ac:dyDescent="0.25">
      <c r="B178" s="30">
        <v>46056</v>
      </c>
      <c r="C178" s="31">
        <v>46041</v>
      </c>
      <c r="D178" s="31">
        <v>46056</v>
      </c>
      <c r="E178" s="7" t="s">
        <v>34</v>
      </c>
      <c r="F178" s="7" t="s">
        <v>28</v>
      </c>
      <c r="G178" s="7" t="s">
        <v>453</v>
      </c>
      <c r="H178" s="32">
        <v>4896</v>
      </c>
      <c r="I178">
        <f>IF(TbRegistroSaídas[[#This Row],[Data do Caixa Realizado]]="",0,MONTH(TbRegistroSaídas[[#This Row],[Data do Caixa Realizado]]))</f>
        <v>2</v>
      </c>
      <c r="J178">
        <f>IF(TbRegistroSaídas[[#This Row],[Data do Caixa Realizado]]="",0,YEAR(TbRegistroSaídas[[#This Row],[Data do Caixa Realizado]]))</f>
        <v>2026</v>
      </c>
      <c r="K178">
        <f>IF(TbRegistroSaídas[[#This Row],[Data da Competência]]="",0,MONTH(TbRegistroSaídas[[#This Row],[Data da Competência]]))</f>
        <v>1</v>
      </c>
      <c r="L178">
        <f>IF(TbRegistroSaídas[[#This Row],[Data da Competência]]="",0,YEAR(TbRegistroSaídas[[#This Row],[Data da Competência]]))</f>
        <v>2026</v>
      </c>
      <c r="M178">
        <f>IF(TbRegistroSaídas[[#This Row],[Data do Caixa Previsto]]="",0,MONTH(TbRegistroSaídas[[#This Row],[Data do Caixa Previsto]]))</f>
        <v>2</v>
      </c>
      <c r="N178">
        <f>IF(TbRegistroSaídas[[#This Row],[Data do Caixa Previsto]]="",0,YEAR(TbRegistroSaídas[[#This Row],[Data do Caixa Previsto]]))</f>
        <v>2026</v>
      </c>
      <c r="O1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9" spans="2:15" x14ac:dyDescent="0.25">
      <c r="B179" s="30">
        <v>46055</v>
      </c>
      <c r="C179" s="31">
        <v>46044</v>
      </c>
      <c r="D179" s="31">
        <v>46055</v>
      </c>
      <c r="E179" s="7" t="s">
        <v>34</v>
      </c>
      <c r="F179" s="7" t="s">
        <v>32</v>
      </c>
      <c r="G179" s="7" t="s">
        <v>369</v>
      </c>
      <c r="H179" s="32">
        <v>4092</v>
      </c>
      <c r="I179">
        <f>IF(TbRegistroSaídas[[#This Row],[Data do Caixa Realizado]]="",0,MONTH(TbRegistroSaídas[[#This Row],[Data do Caixa Realizado]]))</f>
        <v>2</v>
      </c>
      <c r="J179">
        <f>IF(TbRegistroSaídas[[#This Row],[Data do Caixa Realizado]]="",0,YEAR(TbRegistroSaídas[[#This Row],[Data do Caixa Realizado]]))</f>
        <v>2026</v>
      </c>
      <c r="K179">
        <f>IF(TbRegistroSaídas[[#This Row],[Data da Competência]]="",0,MONTH(TbRegistroSaídas[[#This Row],[Data da Competência]]))</f>
        <v>1</v>
      </c>
      <c r="L179">
        <f>IF(TbRegistroSaídas[[#This Row],[Data da Competência]]="",0,YEAR(TbRegistroSaídas[[#This Row],[Data da Competência]]))</f>
        <v>2026</v>
      </c>
      <c r="M179">
        <f>IF(TbRegistroSaídas[[#This Row],[Data do Caixa Previsto]]="",0,MONTH(TbRegistroSaídas[[#This Row],[Data do Caixa Previsto]]))</f>
        <v>2</v>
      </c>
      <c r="N179">
        <f>IF(TbRegistroSaídas[[#This Row],[Data do Caixa Previsto]]="",0,YEAR(TbRegistroSaídas[[#This Row],[Data do Caixa Previsto]]))</f>
        <v>2026</v>
      </c>
      <c r="O1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0" spans="2:15" x14ac:dyDescent="0.25">
      <c r="B180" s="30">
        <v>46053</v>
      </c>
      <c r="C180" s="31">
        <v>46049</v>
      </c>
      <c r="D180" s="31">
        <v>46053</v>
      </c>
      <c r="E180" s="7" t="s">
        <v>34</v>
      </c>
      <c r="F180" s="7" t="s">
        <v>41</v>
      </c>
      <c r="G180" s="7" t="s">
        <v>454</v>
      </c>
      <c r="H180" s="32">
        <v>2956</v>
      </c>
      <c r="I180">
        <f>IF(TbRegistroSaídas[[#This Row],[Data do Caixa Realizado]]="",0,MONTH(TbRegistroSaídas[[#This Row],[Data do Caixa Realizado]]))</f>
        <v>1</v>
      </c>
      <c r="J180">
        <f>IF(TbRegistroSaídas[[#This Row],[Data do Caixa Realizado]]="",0,YEAR(TbRegistroSaídas[[#This Row],[Data do Caixa Realizado]]))</f>
        <v>2026</v>
      </c>
      <c r="K180">
        <f>IF(TbRegistroSaídas[[#This Row],[Data da Competência]]="",0,MONTH(TbRegistroSaídas[[#This Row],[Data da Competência]]))</f>
        <v>1</v>
      </c>
      <c r="L180">
        <f>IF(TbRegistroSaídas[[#This Row],[Data da Competência]]="",0,YEAR(TbRegistroSaídas[[#This Row],[Data da Competência]]))</f>
        <v>2026</v>
      </c>
      <c r="M180">
        <f>IF(TbRegistroSaídas[[#This Row],[Data do Caixa Previsto]]="",0,MONTH(TbRegistroSaídas[[#This Row],[Data do Caixa Previsto]]))</f>
        <v>1</v>
      </c>
      <c r="N180">
        <f>IF(TbRegistroSaídas[[#This Row],[Data do Caixa Previsto]]="",0,YEAR(TbRegistroSaídas[[#This Row],[Data do Caixa Previsto]]))</f>
        <v>2026</v>
      </c>
      <c r="O1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1" spans="2:15" x14ac:dyDescent="0.25">
      <c r="B181" s="30">
        <v>46066</v>
      </c>
      <c r="C181" s="31">
        <v>46053</v>
      </c>
      <c r="D181" s="31">
        <v>46066</v>
      </c>
      <c r="E181" s="7" t="s">
        <v>34</v>
      </c>
      <c r="F181" s="7" t="s">
        <v>32</v>
      </c>
      <c r="G181" s="7" t="s">
        <v>455</v>
      </c>
      <c r="H181" s="32">
        <v>533</v>
      </c>
      <c r="I181">
        <f>IF(TbRegistroSaídas[[#This Row],[Data do Caixa Realizado]]="",0,MONTH(TbRegistroSaídas[[#This Row],[Data do Caixa Realizado]]))</f>
        <v>2</v>
      </c>
      <c r="J181">
        <f>IF(TbRegistroSaídas[[#This Row],[Data do Caixa Realizado]]="",0,YEAR(TbRegistroSaídas[[#This Row],[Data do Caixa Realizado]]))</f>
        <v>2026</v>
      </c>
      <c r="K181">
        <f>IF(TbRegistroSaídas[[#This Row],[Data da Competência]]="",0,MONTH(TbRegistroSaídas[[#This Row],[Data da Competência]]))</f>
        <v>1</v>
      </c>
      <c r="L181">
        <f>IF(TbRegistroSaídas[[#This Row],[Data da Competência]]="",0,YEAR(TbRegistroSaídas[[#This Row],[Data da Competência]]))</f>
        <v>2026</v>
      </c>
      <c r="M181">
        <f>IF(TbRegistroSaídas[[#This Row],[Data do Caixa Previsto]]="",0,MONTH(TbRegistroSaídas[[#This Row],[Data do Caixa Previsto]]))</f>
        <v>2</v>
      </c>
      <c r="N181">
        <f>IF(TbRegistroSaídas[[#This Row],[Data do Caixa Previsto]]="",0,YEAR(TbRegistroSaídas[[#This Row],[Data do Caixa Previsto]]))</f>
        <v>2026</v>
      </c>
      <c r="O1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2" spans="2:15" x14ac:dyDescent="0.25">
      <c r="B182" s="30">
        <v>46077</v>
      </c>
      <c r="C182" s="31">
        <v>46054</v>
      </c>
      <c r="D182" s="31">
        <v>46077</v>
      </c>
      <c r="E182" s="7" t="s">
        <v>34</v>
      </c>
      <c r="F182" s="7" t="s">
        <v>29</v>
      </c>
      <c r="G182" s="7" t="s">
        <v>456</v>
      </c>
      <c r="H182" s="32">
        <v>3519</v>
      </c>
      <c r="I182">
        <f>IF(TbRegistroSaídas[[#This Row],[Data do Caixa Realizado]]="",0,MONTH(TbRegistroSaídas[[#This Row],[Data do Caixa Realizado]]))</f>
        <v>2</v>
      </c>
      <c r="J182">
        <f>IF(TbRegistroSaídas[[#This Row],[Data do Caixa Realizado]]="",0,YEAR(TbRegistroSaídas[[#This Row],[Data do Caixa Realizado]]))</f>
        <v>2026</v>
      </c>
      <c r="K182">
        <f>IF(TbRegistroSaídas[[#This Row],[Data da Competência]]="",0,MONTH(TbRegistroSaídas[[#This Row],[Data da Competência]]))</f>
        <v>2</v>
      </c>
      <c r="L182">
        <f>IF(TbRegistroSaídas[[#This Row],[Data da Competência]]="",0,YEAR(TbRegistroSaídas[[#This Row],[Data da Competência]]))</f>
        <v>2026</v>
      </c>
      <c r="M182">
        <f>IF(TbRegistroSaídas[[#This Row],[Data do Caixa Previsto]]="",0,MONTH(TbRegistroSaídas[[#This Row],[Data do Caixa Previsto]]))</f>
        <v>2</v>
      </c>
      <c r="N182">
        <f>IF(TbRegistroSaídas[[#This Row],[Data do Caixa Previsto]]="",0,YEAR(TbRegistroSaídas[[#This Row],[Data do Caixa Previsto]]))</f>
        <v>2026</v>
      </c>
      <c r="O1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3" spans="2:15" x14ac:dyDescent="0.25">
      <c r="B183" s="30">
        <v>46105</v>
      </c>
      <c r="C183" s="31">
        <v>46056</v>
      </c>
      <c r="D183" s="31">
        <v>46105</v>
      </c>
      <c r="E183" s="7" t="s">
        <v>34</v>
      </c>
      <c r="F183" s="7" t="s">
        <v>28</v>
      </c>
      <c r="G183" s="7" t="s">
        <v>457</v>
      </c>
      <c r="H183" s="32">
        <v>757</v>
      </c>
      <c r="I183">
        <f>IF(TbRegistroSaídas[[#This Row],[Data do Caixa Realizado]]="",0,MONTH(TbRegistroSaídas[[#This Row],[Data do Caixa Realizado]]))</f>
        <v>3</v>
      </c>
      <c r="J183">
        <f>IF(TbRegistroSaídas[[#This Row],[Data do Caixa Realizado]]="",0,YEAR(TbRegistroSaídas[[#This Row],[Data do Caixa Realizado]]))</f>
        <v>2026</v>
      </c>
      <c r="K183">
        <f>IF(TbRegistroSaídas[[#This Row],[Data da Competência]]="",0,MONTH(TbRegistroSaídas[[#This Row],[Data da Competência]]))</f>
        <v>2</v>
      </c>
      <c r="L183">
        <f>IF(TbRegistroSaídas[[#This Row],[Data da Competência]]="",0,YEAR(TbRegistroSaídas[[#This Row],[Data da Competência]]))</f>
        <v>2026</v>
      </c>
      <c r="M183">
        <f>IF(TbRegistroSaídas[[#This Row],[Data do Caixa Previsto]]="",0,MONTH(TbRegistroSaídas[[#This Row],[Data do Caixa Previsto]]))</f>
        <v>3</v>
      </c>
      <c r="N183">
        <f>IF(TbRegistroSaídas[[#This Row],[Data do Caixa Previsto]]="",0,YEAR(TbRegistroSaídas[[#This Row],[Data do Caixa Previsto]]))</f>
        <v>2026</v>
      </c>
      <c r="O1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4" spans="2:15" x14ac:dyDescent="0.25">
      <c r="B184" s="30">
        <v>46109</v>
      </c>
      <c r="C184" s="31">
        <v>46060</v>
      </c>
      <c r="D184" s="31">
        <v>46109</v>
      </c>
      <c r="E184" s="7" t="s">
        <v>34</v>
      </c>
      <c r="F184" s="7" t="s">
        <v>41</v>
      </c>
      <c r="G184" s="7" t="s">
        <v>458</v>
      </c>
      <c r="H184" s="32">
        <v>2688</v>
      </c>
      <c r="I184">
        <f>IF(TbRegistroSaídas[[#This Row],[Data do Caixa Realizado]]="",0,MONTH(TbRegistroSaídas[[#This Row],[Data do Caixa Realizado]]))</f>
        <v>3</v>
      </c>
      <c r="J184">
        <f>IF(TbRegistroSaídas[[#This Row],[Data do Caixa Realizado]]="",0,YEAR(TbRegistroSaídas[[#This Row],[Data do Caixa Realizado]]))</f>
        <v>2026</v>
      </c>
      <c r="K184">
        <f>IF(TbRegistroSaídas[[#This Row],[Data da Competência]]="",0,MONTH(TbRegistroSaídas[[#This Row],[Data da Competência]]))</f>
        <v>2</v>
      </c>
      <c r="L184">
        <f>IF(TbRegistroSaídas[[#This Row],[Data da Competência]]="",0,YEAR(TbRegistroSaídas[[#This Row],[Data da Competência]]))</f>
        <v>2026</v>
      </c>
      <c r="M184">
        <f>IF(TbRegistroSaídas[[#This Row],[Data do Caixa Previsto]]="",0,MONTH(TbRegistroSaídas[[#This Row],[Data do Caixa Previsto]]))</f>
        <v>3</v>
      </c>
      <c r="N184">
        <f>IF(TbRegistroSaídas[[#This Row],[Data do Caixa Previsto]]="",0,YEAR(TbRegistroSaídas[[#This Row],[Data do Caixa Previsto]]))</f>
        <v>2026</v>
      </c>
      <c r="O1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5" spans="2:15" x14ac:dyDescent="0.25">
      <c r="B185" s="30">
        <v>46111</v>
      </c>
      <c r="C185" s="31">
        <v>46062</v>
      </c>
      <c r="D185" s="31">
        <v>46111</v>
      </c>
      <c r="E185" s="7" t="s">
        <v>34</v>
      </c>
      <c r="F185" s="7" t="s">
        <v>30</v>
      </c>
      <c r="G185" s="7" t="s">
        <v>459</v>
      </c>
      <c r="H185" s="32">
        <v>340</v>
      </c>
      <c r="I185">
        <f>IF(TbRegistroSaídas[[#This Row],[Data do Caixa Realizado]]="",0,MONTH(TbRegistroSaídas[[#This Row],[Data do Caixa Realizado]]))</f>
        <v>3</v>
      </c>
      <c r="J185">
        <f>IF(TbRegistroSaídas[[#This Row],[Data do Caixa Realizado]]="",0,YEAR(TbRegistroSaídas[[#This Row],[Data do Caixa Realizado]]))</f>
        <v>2026</v>
      </c>
      <c r="K185">
        <f>IF(TbRegistroSaídas[[#This Row],[Data da Competência]]="",0,MONTH(TbRegistroSaídas[[#This Row],[Data da Competência]]))</f>
        <v>2</v>
      </c>
      <c r="L185">
        <f>IF(TbRegistroSaídas[[#This Row],[Data da Competência]]="",0,YEAR(TbRegistroSaídas[[#This Row],[Data da Competência]]))</f>
        <v>2026</v>
      </c>
      <c r="M185">
        <f>IF(TbRegistroSaídas[[#This Row],[Data do Caixa Previsto]]="",0,MONTH(TbRegistroSaídas[[#This Row],[Data do Caixa Previsto]]))</f>
        <v>3</v>
      </c>
      <c r="N185">
        <f>IF(TbRegistroSaídas[[#This Row],[Data do Caixa Previsto]]="",0,YEAR(TbRegistroSaídas[[#This Row],[Data do Caixa Previsto]]))</f>
        <v>2026</v>
      </c>
      <c r="O1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6" spans="2:15" x14ac:dyDescent="0.25">
      <c r="B186" s="30">
        <v>46065</v>
      </c>
      <c r="C186" s="31">
        <v>46063</v>
      </c>
      <c r="D186" s="31">
        <v>46065</v>
      </c>
      <c r="E186" s="7" t="s">
        <v>34</v>
      </c>
      <c r="F186" s="7" t="s">
        <v>30</v>
      </c>
      <c r="G186" s="7" t="s">
        <v>460</v>
      </c>
      <c r="H186" s="32">
        <v>4204</v>
      </c>
      <c r="I186">
        <f>IF(TbRegistroSaídas[[#This Row],[Data do Caixa Realizado]]="",0,MONTH(TbRegistroSaídas[[#This Row],[Data do Caixa Realizado]]))</f>
        <v>2</v>
      </c>
      <c r="J186">
        <f>IF(TbRegistroSaídas[[#This Row],[Data do Caixa Realizado]]="",0,YEAR(TbRegistroSaídas[[#This Row],[Data do Caixa Realizado]]))</f>
        <v>2026</v>
      </c>
      <c r="K186">
        <f>IF(TbRegistroSaídas[[#This Row],[Data da Competência]]="",0,MONTH(TbRegistroSaídas[[#This Row],[Data da Competência]]))</f>
        <v>2</v>
      </c>
      <c r="L186">
        <f>IF(TbRegistroSaídas[[#This Row],[Data da Competência]]="",0,YEAR(TbRegistroSaídas[[#This Row],[Data da Competência]]))</f>
        <v>2026</v>
      </c>
      <c r="M186">
        <f>IF(TbRegistroSaídas[[#This Row],[Data do Caixa Previsto]]="",0,MONTH(TbRegistroSaídas[[#This Row],[Data do Caixa Previsto]]))</f>
        <v>2</v>
      </c>
      <c r="N186">
        <f>IF(TbRegistroSaídas[[#This Row],[Data do Caixa Previsto]]="",0,YEAR(TbRegistroSaídas[[#This Row],[Data do Caixa Previsto]]))</f>
        <v>2026</v>
      </c>
      <c r="O1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7" spans="2:15" x14ac:dyDescent="0.25">
      <c r="B187" s="30">
        <v>46112</v>
      </c>
      <c r="C187" s="31">
        <v>46065</v>
      </c>
      <c r="D187" s="31">
        <v>46112</v>
      </c>
      <c r="E187" s="7" t="s">
        <v>34</v>
      </c>
      <c r="F187" s="7" t="s">
        <v>29</v>
      </c>
      <c r="G187" s="7" t="s">
        <v>461</v>
      </c>
      <c r="H187" s="32">
        <v>3695</v>
      </c>
      <c r="I187">
        <f>IF(TbRegistroSaídas[[#This Row],[Data do Caixa Realizado]]="",0,MONTH(TbRegistroSaídas[[#This Row],[Data do Caixa Realizado]]))</f>
        <v>3</v>
      </c>
      <c r="J187">
        <f>IF(TbRegistroSaídas[[#This Row],[Data do Caixa Realizado]]="",0,YEAR(TbRegistroSaídas[[#This Row],[Data do Caixa Realizado]]))</f>
        <v>2026</v>
      </c>
      <c r="K187">
        <f>IF(TbRegistroSaídas[[#This Row],[Data da Competência]]="",0,MONTH(TbRegistroSaídas[[#This Row],[Data da Competência]]))</f>
        <v>2</v>
      </c>
      <c r="L187">
        <f>IF(TbRegistroSaídas[[#This Row],[Data da Competência]]="",0,YEAR(TbRegistroSaídas[[#This Row],[Data da Competência]]))</f>
        <v>2026</v>
      </c>
      <c r="M187">
        <f>IF(TbRegistroSaídas[[#This Row],[Data do Caixa Previsto]]="",0,MONTH(TbRegistroSaídas[[#This Row],[Data do Caixa Previsto]]))</f>
        <v>3</v>
      </c>
      <c r="N187">
        <f>IF(TbRegistroSaídas[[#This Row],[Data do Caixa Previsto]]="",0,YEAR(TbRegistroSaídas[[#This Row],[Data do Caixa Previsto]]))</f>
        <v>2026</v>
      </c>
      <c r="O1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8" spans="2:15" x14ac:dyDescent="0.25">
      <c r="B188" s="30">
        <v>46176</v>
      </c>
      <c r="C188" s="31">
        <v>46074</v>
      </c>
      <c r="D188" s="31">
        <v>46105</v>
      </c>
      <c r="E188" s="7" t="s">
        <v>34</v>
      </c>
      <c r="F188" s="7" t="s">
        <v>32</v>
      </c>
      <c r="G188" s="7" t="s">
        <v>462</v>
      </c>
      <c r="H188" s="32">
        <v>4148</v>
      </c>
      <c r="I188">
        <f>IF(TbRegistroSaídas[[#This Row],[Data do Caixa Realizado]]="",0,MONTH(TbRegistroSaídas[[#This Row],[Data do Caixa Realizado]]))</f>
        <v>6</v>
      </c>
      <c r="J188">
        <f>IF(TbRegistroSaídas[[#This Row],[Data do Caixa Realizado]]="",0,YEAR(TbRegistroSaídas[[#This Row],[Data do Caixa Realizado]]))</f>
        <v>2026</v>
      </c>
      <c r="K188">
        <f>IF(TbRegistroSaídas[[#This Row],[Data da Competência]]="",0,MONTH(TbRegistroSaídas[[#This Row],[Data da Competência]]))</f>
        <v>2</v>
      </c>
      <c r="L188">
        <f>IF(TbRegistroSaídas[[#This Row],[Data da Competência]]="",0,YEAR(TbRegistroSaídas[[#This Row],[Data da Competência]]))</f>
        <v>2026</v>
      </c>
      <c r="M188">
        <f>IF(TbRegistroSaídas[[#This Row],[Data do Caixa Previsto]]="",0,MONTH(TbRegistroSaídas[[#This Row],[Data do Caixa Previsto]]))</f>
        <v>3</v>
      </c>
      <c r="N188">
        <f>IF(TbRegistroSaídas[[#This Row],[Data do Caixa Previsto]]="",0,YEAR(TbRegistroSaídas[[#This Row],[Data do Caixa Previsto]]))</f>
        <v>2026</v>
      </c>
      <c r="O1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71</v>
      </c>
    </row>
    <row r="189" spans="2:15" x14ac:dyDescent="0.25">
      <c r="B189" s="30">
        <v>46123</v>
      </c>
      <c r="C189" s="31">
        <v>46078</v>
      </c>
      <c r="D189" s="31">
        <v>46110</v>
      </c>
      <c r="E189" s="7" t="s">
        <v>34</v>
      </c>
      <c r="F189" s="7" t="s">
        <v>41</v>
      </c>
      <c r="G189" s="7" t="s">
        <v>463</v>
      </c>
      <c r="H189" s="32">
        <v>4303</v>
      </c>
      <c r="I189">
        <f>IF(TbRegistroSaídas[[#This Row],[Data do Caixa Realizado]]="",0,MONTH(TbRegistroSaídas[[#This Row],[Data do Caixa Realizado]]))</f>
        <v>4</v>
      </c>
      <c r="J189">
        <f>IF(TbRegistroSaídas[[#This Row],[Data do Caixa Realizado]]="",0,YEAR(TbRegistroSaídas[[#This Row],[Data do Caixa Realizado]]))</f>
        <v>2026</v>
      </c>
      <c r="K189">
        <f>IF(TbRegistroSaídas[[#This Row],[Data da Competência]]="",0,MONTH(TbRegistroSaídas[[#This Row],[Data da Competência]]))</f>
        <v>2</v>
      </c>
      <c r="L189">
        <f>IF(TbRegistroSaídas[[#This Row],[Data da Competência]]="",0,YEAR(TbRegistroSaídas[[#This Row],[Data da Competência]]))</f>
        <v>2026</v>
      </c>
      <c r="M189">
        <f>IF(TbRegistroSaídas[[#This Row],[Data do Caixa Previsto]]="",0,MONTH(TbRegistroSaídas[[#This Row],[Data do Caixa Previsto]]))</f>
        <v>3</v>
      </c>
      <c r="N189">
        <f>IF(TbRegistroSaídas[[#This Row],[Data do Caixa Previsto]]="",0,YEAR(TbRegistroSaídas[[#This Row],[Data do Caixa Previsto]]))</f>
        <v>2026</v>
      </c>
      <c r="O1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190" spans="2:15" x14ac:dyDescent="0.25">
      <c r="B190" s="30">
        <v>46088</v>
      </c>
      <c r="C190" s="31">
        <v>46080</v>
      </c>
      <c r="D190" s="31">
        <v>46088</v>
      </c>
      <c r="E190" s="7" t="s">
        <v>34</v>
      </c>
      <c r="F190" s="7" t="s">
        <v>30</v>
      </c>
      <c r="G190" s="7" t="s">
        <v>464</v>
      </c>
      <c r="H190" s="32">
        <v>2674</v>
      </c>
      <c r="I190">
        <f>IF(TbRegistroSaídas[[#This Row],[Data do Caixa Realizado]]="",0,MONTH(TbRegistroSaídas[[#This Row],[Data do Caixa Realizado]]))</f>
        <v>3</v>
      </c>
      <c r="J190">
        <f>IF(TbRegistroSaídas[[#This Row],[Data do Caixa Realizado]]="",0,YEAR(TbRegistroSaídas[[#This Row],[Data do Caixa Realizado]]))</f>
        <v>2026</v>
      </c>
      <c r="K190">
        <f>IF(TbRegistroSaídas[[#This Row],[Data da Competência]]="",0,MONTH(TbRegistroSaídas[[#This Row],[Data da Competência]]))</f>
        <v>2</v>
      </c>
      <c r="L190">
        <f>IF(TbRegistroSaídas[[#This Row],[Data da Competência]]="",0,YEAR(TbRegistroSaídas[[#This Row],[Data da Competência]]))</f>
        <v>2026</v>
      </c>
      <c r="M190">
        <f>IF(TbRegistroSaídas[[#This Row],[Data do Caixa Previsto]]="",0,MONTH(TbRegistroSaídas[[#This Row],[Data do Caixa Previsto]]))</f>
        <v>3</v>
      </c>
      <c r="N190">
        <f>IF(TbRegistroSaídas[[#This Row],[Data do Caixa Previsto]]="",0,YEAR(TbRegistroSaídas[[#This Row],[Data do Caixa Previsto]]))</f>
        <v>2026</v>
      </c>
      <c r="O1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1" spans="2:15" x14ac:dyDescent="0.25">
      <c r="B191" s="30">
        <v>46126</v>
      </c>
      <c r="C191" s="31">
        <v>46083</v>
      </c>
      <c r="D191" s="31">
        <v>46126</v>
      </c>
      <c r="E191" s="7" t="s">
        <v>34</v>
      </c>
      <c r="F191" s="7" t="s">
        <v>28</v>
      </c>
      <c r="G191" s="7" t="s">
        <v>465</v>
      </c>
      <c r="H191" s="32">
        <v>1720</v>
      </c>
      <c r="I191">
        <f>IF(TbRegistroSaídas[[#This Row],[Data do Caixa Realizado]]="",0,MONTH(TbRegistroSaídas[[#This Row],[Data do Caixa Realizado]]))</f>
        <v>4</v>
      </c>
      <c r="J191">
        <f>IF(TbRegistroSaídas[[#This Row],[Data do Caixa Realizado]]="",0,YEAR(TbRegistroSaídas[[#This Row],[Data do Caixa Realizado]]))</f>
        <v>2026</v>
      </c>
      <c r="K191">
        <f>IF(TbRegistroSaídas[[#This Row],[Data da Competência]]="",0,MONTH(TbRegistroSaídas[[#This Row],[Data da Competência]]))</f>
        <v>3</v>
      </c>
      <c r="L191">
        <f>IF(TbRegistroSaídas[[#This Row],[Data da Competência]]="",0,YEAR(TbRegistroSaídas[[#This Row],[Data da Competência]]))</f>
        <v>2026</v>
      </c>
      <c r="M191">
        <f>IF(TbRegistroSaídas[[#This Row],[Data do Caixa Previsto]]="",0,MONTH(TbRegistroSaídas[[#This Row],[Data do Caixa Previsto]]))</f>
        <v>4</v>
      </c>
      <c r="N191">
        <f>IF(TbRegistroSaídas[[#This Row],[Data do Caixa Previsto]]="",0,YEAR(TbRegistroSaídas[[#This Row],[Data do Caixa Previsto]]))</f>
        <v>2026</v>
      </c>
      <c r="O1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2" spans="2:15" x14ac:dyDescent="0.25">
      <c r="B192" s="30">
        <v>46124</v>
      </c>
      <c r="C192" s="31">
        <v>46087</v>
      </c>
      <c r="D192" s="31">
        <v>46124</v>
      </c>
      <c r="E192" s="7" t="s">
        <v>34</v>
      </c>
      <c r="F192" s="7" t="s">
        <v>28</v>
      </c>
      <c r="G192" s="7" t="s">
        <v>466</v>
      </c>
      <c r="H192" s="32">
        <v>1854</v>
      </c>
      <c r="I192">
        <f>IF(TbRegistroSaídas[[#This Row],[Data do Caixa Realizado]]="",0,MONTH(TbRegistroSaídas[[#This Row],[Data do Caixa Realizado]]))</f>
        <v>4</v>
      </c>
      <c r="J192">
        <f>IF(TbRegistroSaídas[[#This Row],[Data do Caixa Realizado]]="",0,YEAR(TbRegistroSaídas[[#This Row],[Data do Caixa Realizado]]))</f>
        <v>2026</v>
      </c>
      <c r="K192">
        <f>IF(TbRegistroSaídas[[#This Row],[Data da Competência]]="",0,MONTH(TbRegistroSaídas[[#This Row],[Data da Competência]]))</f>
        <v>3</v>
      </c>
      <c r="L192">
        <f>IF(TbRegistroSaídas[[#This Row],[Data da Competência]]="",0,YEAR(TbRegistroSaídas[[#This Row],[Data da Competência]]))</f>
        <v>2026</v>
      </c>
      <c r="M192">
        <f>IF(TbRegistroSaídas[[#This Row],[Data do Caixa Previsto]]="",0,MONTH(TbRegistroSaídas[[#This Row],[Data do Caixa Previsto]]))</f>
        <v>4</v>
      </c>
      <c r="N192">
        <f>IF(TbRegistroSaídas[[#This Row],[Data do Caixa Previsto]]="",0,YEAR(TbRegistroSaídas[[#This Row],[Data do Caixa Previsto]]))</f>
        <v>2026</v>
      </c>
      <c r="O1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3" spans="2:15" x14ac:dyDescent="0.25">
      <c r="B193" s="30">
        <v>46092</v>
      </c>
      <c r="C193" s="31">
        <v>46089</v>
      </c>
      <c r="D193" s="31">
        <v>46092</v>
      </c>
      <c r="E193" s="7" t="s">
        <v>34</v>
      </c>
      <c r="F193" s="7" t="s">
        <v>41</v>
      </c>
      <c r="G193" s="7" t="s">
        <v>467</v>
      </c>
      <c r="H193" s="32">
        <v>2568</v>
      </c>
      <c r="I193">
        <f>IF(TbRegistroSaídas[[#This Row],[Data do Caixa Realizado]]="",0,MONTH(TbRegistroSaídas[[#This Row],[Data do Caixa Realizado]]))</f>
        <v>3</v>
      </c>
      <c r="J193">
        <f>IF(TbRegistroSaídas[[#This Row],[Data do Caixa Realizado]]="",0,YEAR(TbRegistroSaídas[[#This Row],[Data do Caixa Realizado]]))</f>
        <v>2026</v>
      </c>
      <c r="K193">
        <f>IF(TbRegistroSaídas[[#This Row],[Data da Competência]]="",0,MONTH(TbRegistroSaídas[[#This Row],[Data da Competência]]))</f>
        <v>3</v>
      </c>
      <c r="L193">
        <f>IF(TbRegistroSaídas[[#This Row],[Data da Competência]]="",0,YEAR(TbRegistroSaídas[[#This Row],[Data da Competência]]))</f>
        <v>2026</v>
      </c>
      <c r="M193">
        <f>IF(TbRegistroSaídas[[#This Row],[Data do Caixa Previsto]]="",0,MONTH(TbRegistroSaídas[[#This Row],[Data do Caixa Previsto]]))</f>
        <v>3</v>
      </c>
      <c r="N193">
        <f>IF(TbRegistroSaídas[[#This Row],[Data do Caixa Previsto]]="",0,YEAR(TbRegistroSaídas[[#This Row],[Data do Caixa Previsto]]))</f>
        <v>2026</v>
      </c>
      <c r="O1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4" spans="2:15" x14ac:dyDescent="0.25">
      <c r="B194" s="30">
        <v>46129</v>
      </c>
      <c r="C194" s="31">
        <v>46089</v>
      </c>
      <c r="D194" s="31">
        <v>46129</v>
      </c>
      <c r="E194" s="7" t="s">
        <v>34</v>
      </c>
      <c r="F194" s="7" t="s">
        <v>41</v>
      </c>
      <c r="G194" s="7" t="s">
        <v>468</v>
      </c>
      <c r="H194" s="32">
        <v>3690</v>
      </c>
      <c r="I194">
        <f>IF(TbRegistroSaídas[[#This Row],[Data do Caixa Realizado]]="",0,MONTH(TbRegistroSaídas[[#This Row],[Data do Caixa Realizado]]))</f>
        <v>4</v>
      </c>
      <c r="J194">
        <f>IF(TbRegistroSaídas[[#This Row],[Data do Caixa Realizado]]="",0,YEAR(TbRegistroSaídas[[#This Row],[Data do Caixa Realizado]]))</f>
        <v>2026</v>
      </c>
      <c r="K194">
        <f>IF(TbRegistroSaídas[[#This Row],[Data da Competência]]="",0,MONTH(TbRegistroSaídas[[#This Row],[Data da Competência]]))</f>
        <v>3</v>
      </c>
      <c r="L194">
        <f>IF(TbRegistroSaídas[[#This Row],[Data da Competência]]="",0,YEAR(TbRegistroSaídas[[#This Row],[Data da Competência]]))</f>
        <v>2026</v>
      </c>
      <c r="M194">
        <f>IF(TbRegistroSaídas[[#This Row],[Data do Caixa Previsto]]="",0,MONTH(TbRegistroSaídas[[#This Row],[Data do Caixa Previsto]]))</f>
        <v>4</v>
      </c>
      <c r="N194">
        <f>IF(TbRegistroSaídas[[#This Row],[Data do Caixa Previsto]]="",0,YEAR(TbRegistroSaídas[[#This Row],[Data do Caixa Previsto]]))</f>
        <v>2026</v>
      </c>
      <c r="O1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5" spans="2:15" x14ac:dyDescent="0.25">
      <c r="B195" s="30">
        <v>46178</v>
      </c>
      <c r="C195" s="31">
        <v>46091</v>
      </c>
      <c r="D195" s="31">
        <v>46127</v>
      </c>
      <c r="E195" s="7" t="s">
        <v>34</v>
      </c>
      <c r="F195" s="7" t="s">
        <v>32</v>
      </c>
      <c r="G195" s="7" t="s">
        <v>469</v>
      </c>
      <c r="H195" s="32">
        <v>3746</v>
      </c>
      <c r="I195">
        <f>IF(TbRegistroSaídas[[#This Row],[Data do Caixa Realizado]]="",0,MONTH(TbRegistroSaídas[[#This Row],[Data do Caixa Realizado]]))</f>
        <v>6</v>
      </c>
      <c r="J195">
        <f>IF(TbRegistroSaídas[[#This Row],[Data do Caixa Realizado]]="",0,YEAR(TbRegistroSaídas[[#This Row],[Data do Caixa Realizado]]))</f>
        <v>2026</v>
      </c>
      <c r="K195">
        <f>IF(TbRegistroSaídas[[#This Row],[Data da Competência]]="",0,MONTH(TbRegistroSaídas[[#This Row],[Data da Competência]]))</f>
        <v>3</v>
      </c>
      <c r="L195">
        <f>IF(TbRegistroSaídas[[#This Row],[Data da Competência]]="",0,YEAR(TbRegistroSaídas[[#This Row],[Data da Competência]]))</f>
        <v>2026</v>
      </c>
      <c r="M195">
        <f>IF(TbRegistroSaídas[[#This Row],[Data do Caixa Previsto]]="",0,MONTH(TbRegistroSaídas[[#This Row],[Data do Caixa Previsto]]))</f>
        <v>4</v>
      </c>
      <c r="N195">
        <f>IF(TbRegistroSaídas[[#This Row],[Data do Caixa Previsto]]="",0,YEAR(TbRegistroSaídas[[#This Row],[Data do Caixa Previsto]]))</f>
        <v>2026</v>
      </c>
      <c r="O1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51</v>
      </c>
    </row>
    <row r="196" spans="2:15" x14ac:dyDescent="0.25">
      <c r="B196" s="30">
        <v>46128</v>
      </c>
      <c r="C196" s="31">
        <v>46093</v>
      </c>
      <c r="D196" s="31">
        <v>46128</v>
      </c>
      <c r="E196" s="7" t="s">
        <v>34</v>
      </c>
      <c r="F196" s="7" t="s">
        <v>28</v>
      </c>
      <c r="G196" s="7" t="s">
        <v>470</v>
      </c>
      <c r="H196" s="32">
        <v>4360</v>
      </c>
      <c r="I196">
        <f>IF(TbRegistroSaídas[[#This Row],[Data do Caixa Realizado]]="",0,MONTH(TbRegistroSaídas[[#This Row],[Data do Caixa Realizado]]))</f>
        <v>4</v>
      </c>
      <c r="J196">
        <f>IF(TbRegistroSaídas[[#This Row],[Data do Caixa Realizado]]="",0,YEAR(TbRegistroSaídas[[#This Row],[Data do Caixa Realizado]]))</f>
        <v>2026</v>
      </c>
      <c r="K196">
        <f>IF(TbRegistroSaídas[[#This Row],[Data da Competência]]="",0,MONTH(TbRegistroSaídas[[#This Row],[Data da Competência]]))</f>
        <v>3</v>
      </c>
      <c r="L196">
        <f>IF(TbRegistroSaídas[[#This Row],[Data da Competência]]="",0,YEAR(TbRegistroSaídas[[#This Row],[Data da Competência]]))</f>
        <v>2026</v>
      </c>
      <c r="M196">
        <f>IF(TbRegistroSaídas[[#This Row],[Data do Caixa Previsto]]="",0,MONTH(TbRegistroSaídas[[#This Row],[Data do Caixa Previsto]]))</f>
        <v>4</v>
      </c>
      <c r="N196">
        <f>IF(TbRegistroSaídas[[#This Row],[Data do Caixa Previsto]]="",0,YEAR(TbRegistroSaídas[[#This Row],[Data do Caixa Previsto]]))</f>
        <v>2026</v>
      </c>
      <c r="O1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7" spans="2:15" x14ac:dyDescent="0.25">
      <c r="B197" s="30"/>
      <c r="C197" s="31">
        <v>46094</v>
      </c>
      <c r="D197" s="31">
        <v>46133</v>
      </c>
      <c r="E197" s="7" t="s">
        <v>34</v>
      </c>
      <c r="F197" s="7" t="s">
        <v>32</v>
      </c>
      <c r="G197" s="7" t="s">
        <v>471</v>
      </c>
      <c r="H197" s="32">
        <v>1753</v>
      </c>
      <c r="I197">
        <f>IF(TbRegistroSaídas[[#This Row],[Data do Caixa Realizado]]="",0,MONTH(TbRegistroSaídas[[#This Row],[Data do Caixa Realizado]]))</f>
        <v>0</v>
      </c>
      <c r="J197">
        <f>IF(TbRegistroSaídas[[#This Row],[Data do Caixa Realizado]]="",0,YEAR(TbRegistroSaídas[[#This Row],[Data do Caixa Realizado]]))</f>
        <v>0</v>
      </c>
      <c r="K197">
        <f>IF(TbRegistroSaídas[[#This Row],[Data da Competência]]="",0,MONTH(TbRegistroSaídas[[#This Row],[Data da Competência]]))</f>
        <v>3</v>
      </c>
      <c r="L197">
        <f>IF(TbRegistroSaídas[[#This Row],[Data da Competência]]="",0,YEAR(TbRegistroSaídas[[#This Row],[Data da Competência]]))</f>
        <v>2026</v>
      </c>
      <c r="M197">
        <f>IF(TbRegistroSaídas[[#This Row],[Data do Caixa Previsto]]="",0,MONTH(TbRegistroSaídas[[#This Row],[Data do Caixa Previsto]]))</f>
        <v>4</v>
      </c>
      <c r="N197">
        <f>IF(TbRegistroSaídas[[#This Row],[Data do Caixa Previsto]]="",0,YEAR(TbRegistroSaídas[[#This Row],[Data do Caixa Previsto]]))</f>
        <v>2026</v>
      </c>
      <c r="O1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76</v>
      </c>
    </row>
    <row r="198" spans="2:15" x14ac:dyDescent="0.25">
      <c r="B198" s="30">
        <v>46100</v>
      </c>
      <c r="C198" s="31">
        <v>46097</v>
      </c>
      <c r="D198" s="31">
        <v>46100</v>
      </c>
      <c r="E198" s="7" t="s">
        <v>34</v>
      </c>
      <c r="F198" s="7" t="s">
        <v>28</v>
      </c>
      <c r="G198" s="7" t="s">
        <v>472</v>
      </c>
      <c r="H198" s="32">
        <v>1421</v>
      </c>
      <c r="I198">
        <f>IF(TbRegistroSaídas[[#This Row],[Data do Caixa Realizado]]="",0,MONTH(TbRegistroSaídas[[#This Row],[Data do Caixa Realizado]]))</f>
        <v>3</v>
      </c>
      <c r="J198">
        <f>IF(TbRegistroSaídas[[#This Row],[Data do Caixa Realizado]]="",0,YEAR(TbRegistroSaídas[[#This Row],[Data do Caixa Realizado]]))</f>
        <v>2026</v>
      </c>
      <c r="K198">
        <f>IF(TbRegistroSaídas[[#This Row],[Data da Competência]]="",0,MONTH(TbRegistroSaídas[[#This Row],[Data da Competência]]))</f>
        <v>3</v>
      </c>
      <c r="L198">
        <f>IF(TbRegistroSaídas[[#This Row],[Data da Competência]]="",0,YEAR(TbRegistroSaídas[[#This Row],[Data da Competência]]))</f>
        <v>2026</v>
      </c>
      <c r="M198">
        <f>IF(TbRegistroSaídas[[#This Row],[Data do Caixa Previsto]]="",0,MONTH(TbRegistroSaídas[[#This Row],[Data do Caixa Previsto]]))</f>
        <v>3</v>
      </c>
      <c r="N198">
        <f>IF(TbRegistroSaídas[[#This Row],[Data do Caixa Previsto]]="",0,YEAR(TbRegistroSaídas[[#This Row],[Data do Caixa Previsto]]))</f>
        <v>2026</v>
      </c>
      <c r="O1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9" spans="2:15" x14ac:dyDescent="0.25">
      <c r="B199" s="30">
        <v>46123</v>
      </c>
      <c r="C199" s="31">
        <v>46100</v>
      </c>
      <c r="D199" s="31">
        <v>46123</v>
      </c>
      <c r="E199" s="7" t="s">
        <v>34</v>
      </c>
      <c r="F199" s="7" t="s">
        <v>32</v>
      </c>
      <c r="G199" s="7" t="s">
        <v>473</v>
      </c>
      <c r="H199" s="32">
        <v>3565</v>
      </c>
      <c r="I199">
        <f>IF(TbRegistroSaídas[[#This Row],[Data do Caixa Realizado]]="",0,MONTH(TbRegistroSaídas[[#This Row],[Data do Caixa Realizado]]))</f>
        <v>4</v>
      </c>
      <c r="J199">
        <f>IF(TbRegistroSaídas[[#This Row],[Data do Caixa Realizado]]="",0,YEAR(TbRegistroSaídas[[#This Row],[Data do Caixa Realizado]]))</f>
        <v>2026</v>
      </c>
      <c r="K199">
        <f>IF(TbRegistroSaídas[[#This Row],[Data da Competência]]="",0,MONTH(TbRegistroSaídas[[#This Row],[Data da Competência]]))</f>
        <v>3</v>
      </c>
      <c r="L199">
        <f>IF(TbRegistroSaídas[[#This Row],[Data da Competência]]="",0,YEAR(TbRegistroSaídas[[#This Row],[Data da Competência]]))</f>
        <v>2026</v>
      </c>
      <c r="M199">
        <f>IF(TbRegistroSaídas[[#This Row],[Data do Caixa Previsto]]="",0,MONTH(TbRegistroSaídas[[#This Row],[Data do Caixa Previsto]]))</f>
        <v>4</v>
      </c>
      <c r="N199">
        <f>IF(TbRegistroSaídas[[#This Row],[Data do Caixa Previsto]]="",0,YEAR(TbRegistroSaídas[[#This Row],[Data do Caixa Previsto]]))</f>
        <v>2026</v>
      </c>
      <c r="O1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0" spans="2:15" x14ac:dyDescent="0.25">
      <c r="B200" s="30">
        <v>46220</v>
      </c>
      <c r="C200" s="31">
        <v>46103</v>
      </c>
      <c r="D200" s="31">
        <v>46143</v>
      </c>
      <c r="E200" s="7" t="s">
        <v>34</v>
      </c>
      <c r="F200" s="7" t="s">
        <v>41</v>
      </c>
      <c r="G200" s="7" t="s">
        <v>474</v>
      </c>
      <c r="H200" s="32">
        <v>1961</v>
      </c>
      <c r="I200">
        <f>IF(TbRegistroSaídas[[#This Row],[Data do Caixa Realizado]]="",0,MONTH(TbRegistroSaídas[[#This Row],[Data do Caixa Realizado]]))</f>
        <v>7</v>
      </c>
      <c r="J200">
        <f>IF(TbRegistroSaídas[[#This Row],[Data do Caixa Realizado]]="",0,YEAR(TbRegistroSaídas[[#This Row],[Data do Caixa Realizado]]))</f>
        <v>2026</v>
      </c>
      <c r="K200">
        <f>IF(TbRegistroSaídas[[#This Row],[Data da Competência]]="",0,MONTH(TbRegistroSaídas[[#This Row],[Data da Competência]]))</f>
        <v>3</v>
      </c>
      <c r="L200">
        <f>IF(TbRegistroSaídas[[#This Row],[Data da Competência]]="",0,YEAR(TbRegistroSaídas[[#This Row],[Data da Competência]]))</f>
        <v>2026</v>
      </c>
      <c r="M200">
        <f>IF(TbRegistroSaídas[[#This Row],[Data do Caixa Previsto]]="",0,MONTH(TbRegistroSaídas[[#This Row],[Data do Caixa Previsto]]))</f>
        <v>5</v>
      </c>
      <c r="N200">
        <f>IF(TbRegistroSaídas[[#This Row],[Data do Caixa Previsto]]="",0,YEAR(TbRegistroSaídas[[#This Row],[Data do Caixa Previsto]]))</f>
        <v>2026</v>
      </c>
      <c r="O2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77</v>
      </c>
    </row>
    <row r="201" spans="2:15" x14ac:dyDescent="0.25">
      <c r="B201" s="30">
        <v>46127</v>
      </c>
      <c r="C201" s="31">
        <v>46108</v>
      </c>
      <c r="D201" s="31">
        <v>46114</v>
      </c>
      <c r="E201" s="7" t="s">
        <v>34</v>
      </c>
      <c r="F201" s="7" t="s">
        <v>30</v>
      </c>
      <c r="G201" s="7" t="s">
        <v>475</v>
      </c>
      <c r="H201" s="32">
        <v>4854</v>
      </c>
      <c r="I201">
        <f>IF(TbRegistroSaídas[[#This Row],[Data do Caixa Realizado]]="",0,MONTH(TbRegistroSaídas[[#This Row],[Data do Caixa Realizado]]))</f>
        <v>4</v>
      </c>
      <c r="J201">
        <f>IF(TbRegistroSaídas[[#This Row],[Data do Caixa Realizado]]="",0,YEAR(TbRegistroSaídas[[#This Row],[Data do Caixa Realizado]]))</f>
        <v>2026</v>
      </c>
      <c r="K201">
        <f>IF(TbRegistroSaídas[[#This Row],[Data da Competência]]="",0,MONTH(TbRegistroSaídas[[#This Row],[Data da Competência]]))</f>
        <v>3</v>
      </c>
      <c r="L201">
        <f>IF(TbRegistroSaídas[[#This Row],[Data da Competência]]="",0,YEAR(TbRegistroSaídas[[#This Row],[Data da Competência]]))</f>
        <v>2026</v>
      </c>
      <c r="M201">
        <f>IF(TbRegistroSaídas[[#This Row],[Data do Caixa Previsto]]="",0,MONTH(TbRegistroSaídas[[#This Row],[Data do Caixa Previsto]]))</f>
        <v>4</v>
      </c>
      <c r="N201">
        <f>IF(TbRegistroSaídas[[#This Row],[Data do Caixa Previsto]]="",0,YEAR(TbRegistroSaídas[[#This Row],[Data do Caixa Previsto]]))</f>
        <v>2026</v>
      </c>
      <c r="O2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202" spans="2:15" x14ac:dyDescent="0.25">
      <c r="B202" s="30">
        <v>46135</v>
      </c>
      <c r="C202" s="31">
        <v>46114</v>
      </c>
      <c r="D202" s="31">
        <v>46135</v>
      </c>
      <c r="E202" s="7" t="s">
        <v>34</v>
      </c>
      <c r="F202" s="7" t="s">
        <v>28</v>
      </c>
      <c r="G202" s="7" t="s">
        <v>476</v>
      </c>
      <c r="H202" s="32">
        <v>3453</v>
      </c>
      <c r="I202">
        <f>IF(TbRegistroSaídas[[#This Row],[Data do Caixa Realizado]]="",0,MONTH(TbRegistroSaídas[[#This Row],[Data do Caixa Realizado]]))</f>
        <v>4</v>
      </c>
      <c r="J202">
        <f>IF(TbRegistroSaídas[[#This Row],[Data do Caixa Realizado]]="",0,YEAR(TbRegistroSaídas[[#This Row],[Data do Caixa Realizado]]))</f>
        <v>2026</v>
      </c>
      <c r="K202">
        <f>IF(TbRegistroSaídas[[#This Row],[Data da Competência]]="",0,MONTH(TbRegistroSaídas[[#This Row],[Data da Competência]]))</f>
        <v>4</v>
      </c>
      <c r="L202">
        <f>IF(TbRegistroSaídas[[#This Row],[Data da Competência]]="",0,YEAR(TbRegistroSaídas[[#This Row],[Data da Competência]]))</f>
        <v>2026</v>
      </c>
      <c r="M202">
        <f>IF(TbRegistroSaídas[[#This Row],[Data do Caixa Previsto]]="",0,MONTH(TbRegistroSaídas[[#This Row],[Data do Caixa Previsto]]))</f>
        <v>4</v>
      </c>
      <c r="N202">
        <f>IF(TbRegistroSaídas[[#This Row],[Data do Caixa Previsto]]="",0,YEAR(TbRegistroSaídas[[#This Row],[Data do Caixa Previsto]]))</f>
        <v>2026</v>
      </c>
      <c r="O2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3" spans="2:15" x14ac:dyDescent="0.25">
      <c r="B203" s="30">
        <v>46132</v>
      </c>
      <c r="C203" s="31">
        <v>46115</v>
      </c>
      <c r="D203" s="31">
        <v>46117</v>
      </c>
      <c r="E203" s="7" t="s">
        <v>34</v>
      </c>
      <c r="F203" s="7" t="s">
        <v>41</v>
      </c>
      <c r="G203" s="7" t="s">
        <v>477</v>
      </c>
      <c r="H203" s="32">
        <v>3341</v>
      </c>
      <c r="I203">
        <f>IF(TbRegistroSaídas[[#This Row],[Data do Caixa Realizado]]="",0,MONTH(TbRegistroSaídas[[#This Row],[Data do Caixa Realizado]]))</f>
        <v>4</v>
      </c>
      <c r="J203">
        <f>IF(TbRegistroSaídas[[#This Row],[Data do Caixa Realizado]]="",0,YEAR(TbRegistroSaídas[[#This Row],[Data do Caixa Realizado]]))</f>
        <v>2026</v>
      </c>
      <c r="K203">
        <f>IF(TbRegistroSaídas[[#This Row],[Data da Competência]]="",0,MONTH(TbRegistroSaídas[[#This Row],[Data da Competência]]))</f>
        <v>4</v>
      </c>
      <c r="L203">
        <f>IF(TbRegistroSaídas[[#This Row],[Data da Competência]]="",0,YEAR(TbRegistroSaídas[[#This Row],[Data da Competência]]))</f>
        <v>2026</v>
      </c>
      <c r="M203">
        <f>IF(TbRegistroSaídas[[#This Row],[Data do Caixa Previsto]]="",0,MONTH(TbRegistroSaídas[[#This Row],[Data do Caixa Previsto]]))</f>
        <v>4</v>
      </c>
      <c r="N203">
        <f>IF(TbRegistroSaídas[[#This Row],[Data do Caixa Previsto]]="",0,YEAR(TbRegistroSaídas[[#This Row],[Data do Caixa Previsto]]))</f>
        <v>2026</v>
      </c>
      <c r="O2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15</v>
      </c>
    </row>
    <row r="204" spans="2:15" x14ac:dyDescent="0.25">
      <c r="B204" s="30">
        <v>46162</v>
      </c>
      <c r="C204" s="31">
        <v>46118</v>
      </c>
      <c r="D204" s="31">
        <v>46162</v>
      </c>
      <c r="E204" s="7" t="s">
        <v>34</v>
      </c>
      <c r="F204" s="7" t="s">
        <v>30</v>
      </c>
      <c r="G204" s="7" t="s">
        <v>478</v>
      </c>
      <c r="H204" s="32">
        <v>2707</v>
      </c>
      <c r="I204">
        <f>IF(TbRegistroSaídas[[#This Row],[Data do Caixa Realizado]]="",0,MONTH(TbRegistroSaídas[[#This Row],[Data do Caixa Realizado]]))</f>
        <v>5</v>
      </c>
      <c r="J204">
        <f>IF(TbRegistroSaídas[[#This Row],[Data do Caixa Realizado]]="",0,YEAR(TbRegistroSaídas[[#This Row],[Data do Caixa Realizado]]))</f>
        <v>2026</v>
      </c>
      <c r="K204">
        <f>IF(TbRegistroSaídas[[#This Row],[Data da Competência]]="",0,MONTH(TbRegistroSaídas[[#This Row],[Data da Competência]]))</f>
        <v>4</v>
      </c>
      <c r="L204">
        <f>IF(TbRegistroSaídas[[#This Row],[Data da Competência]]="",0,YEAR(TbRegistroSaídas[[#This Row],[Data da Competência]]))</f>
        <v>2026</v>
      </c>
      <c r="M204">
        <f>IF(TbRegistroSaídas[[#This Row],[Data do Caixa Previsto]]="",0,MONTH(TbRegistroSaídas[[#This Row],[Data do Caixa Previsto]]))</f>
        <v>5</v>
      </c>
      <c r="N204">
        <f>IF(TbRegistroSaídas[[#This Row],[Data do Caixa Previsto]]="",0,YEAR(TbRegistroSaídas[[#This Row],[Data do Caixa Previsto]]))</f>
        <v>2026</v>
      </c>
      <c r="O2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5" spans="2:15" x14ac:dyDescent="0.25">
      <c r="B205" s="30">
        <v>46160</v>
      </c>
      <c r="C205" s="31">
        <v>46120</v>
      </c>
      <c r="D205" s="31">
        <v>46160</v>
      </c>
      <c r="E205" s="7" t="s">
        <v>34</v>
      </c>
      <c r="F205" s="7" t="s">
        <v>41</v>
      </c>
      <c r="G205" s="7" t="s">
        <v>479</v>
      </c>
      <c r="H205" s="32">
        <v>1582</v>
      </c>
      <c r="I205">
        <f>IF(TbRegistroSaídas[[#This Row],[Data do Caixa Realizado]]="",0,MONTH(TbRegistroSaídas[[#This Row],[Data do Caixa Realizado]]))</f>
        <v>5</v>
      </c>
      <c r="J205">
        <f>IF(TbRegistroSaídas[[#This Row],[Data do Caixa Realizado]]="",0,YEAR(TbRegistroSaídas[[#This Row],[Data do Caixa Realizado]]))</f>
        <v>2026</v>
      </c>
      <c r="K205">
        <f>IF(TbRegistroSaídas[[#This Row],[Data da Competência]]="",0,MONTH(TbRegistroSaídas[[#This Row],[Data da Competência]]))</f>
        <v>4</v>
      </c>
      <c r="L205">
        <f>IF(TbRegistroSaídas[[#This Row],[Data da Competência]]="",0,YEAR(TbRegistroSaídas[[#This Row],[Data da Competência]]))</f>
        <v>2026</v>
      </c>
      <c r="M205">
        <f>IF(TbRegistroSaídas[[#This Row],[Data do Caixa Previsto]]="",0,MONTH(TbRegistroSaídas[[#This Row],[Data do Caixa Previsto]]))</f>
        <v>5</v>
      </c>
      <c r="N205">
        <f>IF(TbRegistroSaídas[[#This Row],[Data do Caixa Previsto]]="",0,YEAR(TbRegistroSaídas[[#This Row],[Data do Caixa Previsto]]))</f>
        <v>2026</v>
      </c>
      <c r="O2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6" spans="2:15" x14ac:dyDescent="0.25">
      <c r="B206" s="30">
        <v>46156</v>
      </c>
      <c r="C206" s="31">
        <v>46122</v>
      </c>
      <c r="D206" s="31">
        <v>46156</v>
      </c>
      <c r="E206" s="7" t="s">
        <v>34</v>
      </c>
      <c r="F206" s="7" t="s">
        <v>41</v>
      </c>
      <c r="G206" s="7" t="s">
        <v>480</v>
      </c>
      <c r="H206" s="32">
        <v>3889</v>
      </c>
      <c r="I206">
        <f>IF(TbRegistroSaídas[[#This Row],[Data do Caixa Realizado]]="",0,MONTH(TbRegistroSaídas[[#This Row],[Data do Caixa Realizado]]))</f>
        <v>5</v>
      </c>
      <c r="J206">
        <f>IF(TbRegistroSaídas[[#This Row],[Data do Caixa Realizado]]="",0,YEAR(TbRegistroSaídas[[#This Row],[Data do Caixa Realizado]]))</f>
        <v>2026</v>
      </c>
      <c r="K206">
        <f>IF(TbRegistroSaídas[[#This Row],[Data da Competência]]="",0,MONTH(TbRegistroSaídas[[#This Row],[Data da Competência]]))</f>
        <v>4</v>
      </c>
      <c r="L206">
        <f>IF(TbRegistroSaídas[[#This Row],[Data da Competência]]="",0,YEAR(TbRegistroSaídas[[#This Row],[Data da Competência]]))</f>
        <v>2026</v>
      </c>
      <c r="M206">
        <f>IF(TbRegistroSaídas[[#This Row],[Data do Caixa Previsto]]="",0,MONTH(TbRegistroSaídas[[#This Row],[Data do Caixa Previsto]]))</f>
        <v>5</v>
      </c>
      <c r="N206">
        <f>IF(TbRegistroSaídas[[#This Row],[Data do Caixa Previsto]]="",0,YEAR(TbRegistroSaídas[[#This Row],[Data do Caixa Previsto]]))</f>
        <v>2026</v>
      </c>
      <c r="O2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7" spans="2:15" x14ac:dyDescent="0.25">
      <c r="B207" s="30">
        <v>46141</v>
      </c>
      <c r="C207" s="31">
        <v>46126</v>
      </c>
      <c r="D207" s="31">
        <v>46141</v>
      </c>
      <c r="E207" s="7" t="s">
        <v>34</v>
      </c>
      <c r="F207" s="7" t="s">
        <v>41</v>
      </c>
      <c r="G207" s="7" t="s">
        <v>481</v>
      </c>
      <c r="H207" s="32">
        <v>2303</v>
      </c>
      <c r="I207">
        <f>IF(TbRegistroSaídas[[#This Row],[Data do Caixa Realizado]]="",0,MONTH(TbRegistroSaídas[[#This Row],[Data do Caixa Realizado]]))</f>
        <v>4</v>
      </c>
      <c r="J207">
        <f>IF(TbRegistroSaídas[[#This Row],[Data do Caixa Realizado]]="",0,YEAR(TbRegistroSaídas[[#This Row],[Data do Caixa Realizado]]))</f>
        <v>2026</v>
      </c>
      <c r="K207">
        <f>IF(TbRegistroSaídas[[#This Row],[Data da Competência]]="",0,MONTH(TbRegistroSaídas[[#This Row],[Data da Competência]]))</f>
        <v>4</v>
      </c>
      <c r="L207">
        <f>IF(TbRegistroSaídas[[#This Row],[Data da Competência]]="",0,YEAR(TbRegistroSaídas[[#This Row],[Data da Competência]]))</f>
        <v>2026</v>
      </c>
      <c r="M207">
        <f>IF(TbRegistroSaídas[[#This Row],[Data do Caixa Previsto]]="",0,MONTH(TbRegistroSaídas[[#This Row],[Data do Caixa Previsto]]))</f>
        <v>4</v>
      </c>
      <c r="N207">
        <f>IF(TbRegistroSaídas[[#This Row],[Data do Caixa Previsto]]="",0,YEAR(TbRegistroSaídas[[#This Row],[Data do Caixa Previsto]]))</f>
        <v>2026</v>
      </c>
      <c r="O2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8" spans="2:15" x14ac:dyDescent="0.25">
      <c r="B208" s="30">
        <v>46161</v>
      </c>
      <c r="C208" s="31">
        <v>46129</v>
      </c>
      <c r="D208" s="31">
        <v>46161</v>
      </c>
      <c r="E208" s="7" t="s">
        <v>34</v>
      </c>
      <c r="F208" s="7" t="s">
        <v>29</v>
      </c>
      <c r="G208" s="7" t="s">
        <v>482</v>
      </c>
      <c r="H208" s="32">
        <v>802</v>
      </c>
      <c r="I208">
        <f>IF(TbRegistroSaídas[[#This Row],[Data do Caixa Realizado]]="",0,MONTH(TbRegistroSaídas[[#This Row],[Data do Caixa Realizado]]))</f>
        <v>5</v>
      </c>
      <c r="J208">
        <f>IF(TbRegistroSaídas[[#This Row],[Data do Caixa Realizado]]="",0,YEAR(TbRegistroSaídas[[#This Row],[Data do Caixa Realizado]]))</f>
        <v>2026</v>
      </c>
      <c r="K208">
        <f>IF(TbRegistroSaídas[[#This Row],[Data da Competência]]="",0,MONTH(TbRegistroSaídas[[#This Row],[Data da Competência]]))</f>
        <v>4</v>
      </c>
      <c r="L208">
        <f>IF(TbRegistroSaídas[[#This Row],[Data da Competência]]="",0,YEAR(TbRegistroSaídas[[#This Row],[Data da Competência]]))</f>
        <v>2026</v>
      </c>
      <c r="M208">
        <f>IF(TbRegistroSaídas[[#This Row],[Data do Caixa Previsto]]="",0,MONTH(TbRegistroSaídas[[#This Row],[Data do Caixa Previsto]]))</f>
        <v>5</v>
      </c>
      <c r="N208">
        <f>IF(TbRegistroSaídas[[#This Row],[Data do Caixa Previsto]]="",0,YEAR(TbRegistroSaídas[[#This Row],[Data do Caixa Previsto]]))</f>
        <v>2026</v>
      </c>
      <c r="O2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9" spans="2:15" x14ac:dyDescent="0.25">
      <c r="B209" s="30">
        <v>46146</v>
      </c>
      <c r="C209" s="31">
        <v>46131</v>
      </c>
      <c r="D209" s="31">
        <v>46146</v>
      </c>
      <c r="E209" s="7" t="s">
        <v>34</v>
      </c>
      <c r="F209" s="7" t="s">
        <v>41</v>
      </c>
      <c r="G209" s="7" t="s">
        <v>483</v>
      </c>
      <c r="H209" s="32">
        <v>4513</v>
      </c>
      <c r="I209">
        <f>IF(TbRegistroSaídas[[#This Row],[Data do Caixa Realizado]]="",0,MONTH(TbRegistroSaídas[[#This Row],[Data do Caixa Realizado]]))</f>
        <v>5</v>
      </c>
      <c r="J209">
        <f>IF(TbRegistroSaídas[[#This Row],[Data do Caixa Realizado]]="",0,YEAR(TbRegistroSaídas[[#This Row],[Data do Caixa Realizado]]))</f>
        <v>2026</v>
      </c>
      <c r="K209">
        <f>IF(TbRegistroSaídas[[#This Row],[Data da Competência]]="",0,MONTH(TbRegistroSaídas[[#This Row],[Data da Competência]]))</f>
        <v>4</v>
      </c>
      <c r="L209">
        <f>IF(TbRegistroSaídas[[#This Row],[Data da Competência]]="",0,YEAR(TbRegistroSaídas[[#This Row],[Data da Competência]]))</f>
        <v>2026</v>
      </c>
      <c r="M209">
        <f>IF(TbRegistroSaídas[[#This Row],[Data do Caixa Previsto]]="",0,MONTH(TbRegistroSaídas[[#This Row],[Data do Caixa Previsto]]))</f>
        <v>5</v>
      </c>
      <c r="N209">
        <f>IF(TbRegistroSaídas[[#This Row],[Data do Caixa Previsto]]="",0,YEAR(TbRegistroSaídas[[#This Row],[Data do Caixa Previsto]]))</f>
        <v>2026</v>
      </c>
      <c r="O2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0" spans="2:15" x14ac:dyDescent="0.25">
      <c r="B210" s="30">
        <v>46143</v>
      </c>
      <c r="C210" s="31">
        <v>46133</v>
      </c>
      <c r="D210" s="31">
        <v>46143</v>
      </c>
      <c r="E210" s="7" t="s">
        <v>34</v>
      </c>
      <c r="F210" s="7" t="s">
        <v>41</v>
      </c>
      <c r="G210" s="7" t="s">
        <v>484</v>
      </c>
      <c r="H210" s="32">
        <v>3908</v>
      </c>
      <c r="I210">
        <f>IF(TbRegistroSaídas[[#This Row],[Data do Caixa Realizado]]="",0,MONTH(TbRegistroSaídas[[#This Row],[Data do Caixa Realizado]]))</f>
        <v>5</v>
      </c>
      <c r="J210">
        <f>IF(TbRegistroSaídas[[#This Row],[Data do Caixa Realizado]]="",0,YEAR(TbRegistroSaídas[[#This Row],[Data do Caixa Realizado]]))</f>
        <v>2026</v>
      </c>
      <c r="K210">
        <f>IF(TbRegistroSaídas[[#This Row],[Data da Competência]]="",0,MONTH(TbRegistroSaídas[[#This Row],[Data da Competência]]))</f>
        <v>4</v>
      </c>
      <c r="L210">
        <f>IF(TbRegistroSaídas[[#This Row],[Data da Competência]]="",0,YEAR(TbRegistroSaídas[[#This Row],[Data da Competência]]))</f>
        <v>2026</v>
      </c>
      <c r="M210">
        <f>IF(TbRegistroSaídas[[#This Row],[Data do Caixa Previsto]]="",0,MONTH(TbRegistroSaídas[[#This Row],[Data do Caixa Previsto]]))</f>
        <v>5</v>
      </c>
      <c r="N210">
        <f>IF(TbRegistroSaídas[[#This Row],[Data do Caixa Previsto]]="",0,YEAR(TbRegistroSaídas[[#This Row],[Data do Caixa Previsto]]))</f>
        <v>2026</v>
      </c>
      <c r="O2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1" spans="2:15" x14ac:dyDescent="0.25">
      <c r="B211" s="30">
        <v>46198</v>
      </c>
      <c r="C211" s="31">
        <v>46137</v>
      </c>
      <c r="D211" s="31">
        <v>46192</v>
      </c>
      <c r="E211" s="7" t="s">
        <v>34</v>
      </c>
      <c r="F211" s="7" t="s">
        <v>41</v>
      </c>
      <c r="G211" s="7" t="s">
        <v>485</v>
      </c>
      <c r="H211" s="32">
        <v>156</v>
      </c>
      <c r="I211">
        <f>IF(TbRegistroSaídas[[#This Row],[Data do Caixa Realizado]]="",0,MONTH(TbRegistroSaídas[[#This Row],[Data do Caixa Realizado]]))</f>
        <v>6</v>
      </c>
      <c r="J211">
        <f>IF(TbRegistroSaídas[[#This Row],[Data do Caixa Realizado]]="",0,YEAR(TbRegistroSaídas[[#This Row],[Data do Caixa Realizado]]))</f>
        <v>2026</v>
      </c>
      <c r="K211">
        <f>IF(TbRegistroSaídas[[#This Row],[Data da Competência]]="",0,MONTH(TbRegistroSaídas[[#This Row],[Data da Competência]]))</f>
        <v>4</v>
      </c>
      <c r="L211">
        <f>IF(TbRegistroSaídas[[#This Row],[Data da Competência]]="",0,YEAR(TbRegistroSaídas[[#This Row],[Data da Competência]]))</f>
        <v>2026</v>
      </c>
      <c r="M211">
        <f>IF(TbRegistroSaídas[[#This Row],[Data do Caixa Previsto]]="",0,MONTH(TbRegistroSaídas[[#This Row],[Data do Caixa Previsto]]))</f>
        <v>6</v>
      </c>
      <c r="N211">
        <f>IF(TbRegistroSaídas[[#This Row],[Data do Caixa Previsto]]="",0,YEAR(TbRegistroSaídas[[#This Row],[Data do Caixa Previsto]]))</f>
        <v>2026</v>
      </c>
      <c r="O2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</v>
      </c>
    </row>
    <row r="212" spans="2:15" x14ac:dyDescent="0.25">
      <c r="B212" s="30">
        <v>46179</v>
      </c>
      <c r="C212" s="31">
        <v>46139</v>
      </c>
      <c r="D212" s="31">
        <v>46179</v>
      </c>
      <c r="E212" s="7" t="s">
        <v>34</v>
      </c>
      <c r="F212" s="7" t="s">
        <v>29</v>
      </c>
      <c r="G212" s="7" t="s">
        <v>486</v>
      </c>
      <c r="H212" s="32">
        <v>457</v>
      </c>
      <c r="I212">
        <f>IF(TbRegistroSaídas[[#This Row],[Data do Caixa Realizado]]="",0,MONTH(TbRegistroSaídas[[#This Row],[Data do Caixa Realizado]]))</f>
        <v>6</v>
      </c>
      <c r="J212">
        <f>IF(TbRegistroSaídas[[#This Row],[Data do Caixa Realizado]]="",0,YEAR(TbRegistroSaídas[[#This Row],[Data do Caixa Realizado]]))</f>
        <v>2026</v>
      </c>
      <c r="K212">
        <f>IF(TbRegistroSaídas[[#This Row],[Data da Competência]]="",0,MONTH(TbRegistroSaídas[[#This Row],[Data da Competência]]))</f>
        <v>4</v>
      </c>
      <c r="L212">
        <f>IF(TbRegistroSaídas[[#This Row],[Data da Competência]]="",0,YEAR(TbRegistroSaídas[[#This Row],[Data da Competência]]))</f>
        <v>2026</v>
      </c>
      <c r="M212">
        <f>IF(TbRegistroSaídas[[#This Row],[Data do Caixa Previsto]]="",0,MONTH(TbRegistroSaídas[[#This Row],[Data do Caixa Previsto]]))</f>
        <v>6</v>
      </c>
      <c r="N212">
        <f>IF(TbRegistroSaídas[[#This Row],[Data do Caixa Previsto]]="",0,YEAR(TbRegistroSaídas[[#This Row],[Data do Caixa Previsto]]))</f>
        <v>2026</v>
      </c>
      <c r="O2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3" spans="2:15" x14ac:dyDescent="0.25">
      <c r="B213" s="30">
        <v>46181</v>
      </c>
      <c r="C213" s="31">
        <v>46145</v>
      </c>
      <c r="D213" s="31">
        <v>46181</v>
      </c>
      <c r="E213" s="7" t="s">
        <v>34</v>
      </c>
      <c r="F213" s="7" t="s">
        <v>41</v>
      </c>
      <c r="G213" s="7" t="s">
        <v>487</v>
      </c>
      <c r="H213" s="32">
        <v>3536</v>
      </c>
      <c r="I213">
        <f>IF(TbRegistroSaídas[[#This Row],[Data do Caixa Realizado]]="",0,MONTH(TbRegistroSaídas[[#This Row],[Data do Caixa Realizado]]))</f>
        <v>6</v>
      </c>
      <c r="J213">
        <f>IF(TbRegistroSaídas[[#This Row],[Data do Caixa Realizado]]="",0,YEAR(TbRegistroSaídas[[#This Row],[Data do Caixa Realizado]]))</f>
        <v>2026</v>
      </c>
      <c r="K213">
        <f>IF(TbRegistroSaídas[[#This Row],[Data da Competência]]="",0,MONTH(TbRegistroSaídas[[#This Row],[Data da Competência]]))</f>
        <v>5</v>
      </c>
      <c r="L213">
        <f>IF(TbRegistroSaídas[[#This Row],[Data da Competência]]="",0,YEAR(TbRegistroSaídas[[#This Row],[Data da Competência]]))</f>
        <v>2026</v>
      </c>
      <c r="M213">
        <f>IF(TbRegistroSaídas[[#This Row],[Data do Caixa Previsto]]="",0,MONTH(TbRegistroSaídas[[#This Row],[Data do Caixa Previsto]]))</f>
        <v>6</v>
      </c>
      <c r="N213">
        <f>IF(TbRegistroSaídas[[#This Row],[Data do Caixa Previsto]]="",0,YEAR(TbRegistroSaídas[[#This Row],[Data do Caixa Previsto]]))</f>
        <v>2026</v>
      </c>
      <c r="O2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4" spans="2:15" x14ac:dyDescent="0.25">
      <c r="B214" s="30">
        <v>46152</v>
      </c>
      <c r="C214" s="31">
        <v>46147</v>
      </c>
      <c r="D214" s="31">
        <v>46152</v>
      </c>
      <c r="E214" s="7" t="s">
        <v>34</v>
      </c>
      <c r="F214" s="7" t="s">
        <v>41</v>
      </c>
      <c r="G214" s="7" t="s">
        <v>488</v>
      </c>
      <c r="H214" s="32">
        <v>1809</v>
      </c>
      <c r="I214">
        <f>IF(TbRegistroSaídas[[#This Row],[Data do Caixa Realizado]]="",0,MONTH(TbRegistroSaídas[[#This Row],[Data do Caixa Realizado]]))</f>
        <v>5</v>
      </c>
      <c r="J214">
        <f>IF(TbRegistroSaídas[[#This Row],[Data do Caixa Realizado]]="",0,YEAR(TbRegistroSaídas[[#This Row],[Data do Caixa Realizado]]))</f>
        <v>2026</v>
      </c>
      <c r="K214">
        <f>IF(TbRegistroSaídas[[#This Row],[Data da Competência]]="",0,MONTH(TbRegistroSaídas[[#This Row],[Data da Competência]]))</f>
        <v>5</v>
      </c>
      <c r="L214">
        <f>IF(TbRegistroSaídas[[#This Row],[Data da Competência]]="",0,YEAR(TbRegistroSaídas[[#This Row],[Data da Competência]]))</f>
        <v>2026</v>
      </c>
      <c r="M214">
        <f>IF(TbRegistroSaídas[[#This Row],[Data do Caixa Previsto]]="",0,MONTH(TbRegistroSaídas[[#This Row],[Data do Caixa Previsto]]))</f>
        <v>5</v>
      </c>
      <c r="N214">
        <f>IF(TbRegistroSaídas[[#This Row],[Data do Caixa Previsto]]="",0,YEAR(TbRegistroSaídas[[#This Row],[Data do Caixa Previsto]]))</f>
        <v>2026</v>
      </c>
      <c r="O2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5" spans="2:15" x14ac:dyDescent="0.25">
      <c r="B215" s="30">
        <v>46170</v>
      </c>
      <c r="C215" s="31">
        <v>46148</v>
      </c>
      <c r="D215" s="31">
        <v>46170</v>
      </c>
      <c r="E215" s="7" t="s">
        <v>34</v>
      </c>
      <c r="F215" s="7" t="s">
        <v>29</v>
      </c>
      <c r="G215" s="7" t="s">
        <v>489</v>
      </c>
      <c r="H215" s="32">
        <v>4172</v>
      </c>
      <c r="I215">
        <f>IF(TbRegistroSaídas[[#This Row],[Data do Caixa Realizado]]="",0,MONTH(TbRegistroSaídas[[#This Row],[Data do Caixa Realizado]]))</f>
        <v>5</v>
      </c>
      <c r="J215">
        <f>IF(TbRegistroSaídas[[#This Row],[Data do Caixa Realizado]]="",0,YEAR(TbRegistroSaídas[[#This Row],[Data do Caixa Realizado]]))</f>
        <v>2026</v>
      </c>
      <c r="K215">
        <f>IF(TbRegistroSaídas[[#This Row],[Data da Competência]]="",0,MONTH(TbRegistroSaídas[[#This Row],[Data da Competência]]))</f>
        <v>5</v>
      </c>
      <c r="L215">
        <f>IF(TbRegistroSaídas[[#This Row],[Data da Competência]]="",0,YEAR(TbRegistroSaídas[[#This Row],[Data da Competência]]))</f>
        <v>2026</v>
      </c>
      <c r="M215">
        <f>IF(TbRegistroSaídas[[#This Row],[Data do Caixa Previsto]]="",0,MONTH(TbRegistroSaídas[[#This Row],[Data do Caixa Previsto]]))</f>
        <v>5</v>
      </c>
      <c r="N215">
        <f>IF(TbRegistroSaídas[[#This Row],[Data do Caixa Previsto]]="",0,YEAR(TbRegistroSaídas[[#This Row],[Data do Caixa Previsto]]))</f>
        <v>2026</v>
      </c>
      <c r="O2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6" spans="2:15" x14ac:dyDescent="0.25">
      <c r="B216" s="30">
        <v>46180</v>
      </c>
      <c r="C216" s="31">
        <v>46149</v>
      </c>
      <c r="D216" s="31">
        <v>46180</v>
      </c>
      <c r="E216" s="7" t="s">
        <v>34</v>
      </c>
      <c r="F216" s="7" t="s">
        <v>29</v>
      </c>
      <c r="G216" s="7" t="s">
        <v>490</v>
      </c>
      <c r="H216" s="32">
        <v>3827</v>
      </c>
      <c r="I216">
        <f>IF(TbRegistroSaídas[[#This Row],[Data do Caixa Realizado]]="",0,MONTH(TbRegistroSaídas[[#This Row],[Data do Caixa Realizado]]))</f>
        <v>6</v>
      </c>
      <c r="J216">
        <f>IF(TbRegistroSaídas[[#This Row],[Data do Caixa Realizado]]="",0,YEAR(TbRegistroSaídas[[#This Row],[Data do Caixa Realizado]]))</f>
        <v>2026</v>
      </c>
      <c r="K216">
        <f>IF(TbRegistroSaídas[[#This Row],[Data da Competência]]="",0,MONTH(TbRegistroSaídas[[#This Row],[Data da Competência]]))</f>
        <v>5</v>
      </c>
      <c r="L216">
        <f>IF(TbRegistroSaídas[[#This Row],[Data da Competência]]="",0,YEAR(TbRegistroSaídas[[#This Row],[Data da Competência]]))</f>
        <v>2026</v>
      </c>
      <c r="M216">
        <f>IF(TbRegistroSaídas[[#This Row],[Data do Caixa Previsto]]="",0,MONTH(TbRegistroSaídas[[#This Row],[Data do Caixa Previsto]]))</f>
        <v>6</v>
      </c>
      <c r="N216">
        <f>IF(TbRegistroSaídas[[#This Row],[Data do Caixa Previsto]]="",0,YEAR(TbRegistroSaídas[[#This Row],[Data do Caixa Previsto]]))</f>
        <v>2026</v>
      </c>
      <c r="O2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7" spans="2:15" x14ac:dyDescent="0.25">
      <c r="B217" s="30">
        <v>46289</v>
      </c>
      <c r="C217" s="31">
        <v>46151</v>
      </c>
      <c r="D217" s="31">
        <v>46202</v>
      </c>
      <c r="E217" s="7" t="s">
        <v>34</v>
      </c>
      <c r="F217" s="7" t="s">
        <v>29</v>
      </c>
      <c r="G217" s="7" t="s">
        <v>491</v>
      </c>
      <c r="H217" s="32">
        <v>1700</v>
      </c>
      <c r="I217">
        <f>IF(TbRegistroSaídas[[#This Row],[Data do Caixa Realizado]]="",0,MONTH(TbRegistroSaídas[[#This Row],[Data do Caixa Realizado]]))</f>
        <v>9</v>
      </c>
      <c r="J217">
        <f>IF(TbRegistroSaídas[[#This Row],[Data do Caixa Realizado]]="",0,YEAR(TbRegistroSaídas[[#This Row],[Data do Caixa Realizado]]))</f>
        <v>2026</v>
      </c>
      <c r="K217">
        <f>IF(TbRegistroSaídas[[#This Row],[Data da Competência]]="",0,MONTH(TbRegistroSaídas[[#This Row],[Data da Competência]]))</f>
        <v>5</v>
      </c>
      <c r="L217">
        <f>IF(TbRegistroSaídas[[#This Row],[Data da Competência]]="",0,YEAR(TbRegistroSaídas[[#This Row],[Data da Competência]]))</f>
        <v>2026</v>
      </c>
      <c r="M217">
        <f>IF(TbRegistroSaídas[[#This Row],[Data do Caixa Previsto]]="",0,MONTH(TbRegistroSaídas[[#This Row],[Data do Caixa Previsto]]))</f>
        <v>6</v>
      </c>
      <c r="N217">
        <f>IF(TbRegistroSaídas[[#This Row],[Data do Caixa Previsto]]="",0,YEAR(TbRegistroSaídas[[#This Row],[Data do Caixa Previsto]]))</f>
        <v>2026</v>
      </c>
      <c r="O2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87</v>
      </c>
    </row>
    <row r="218" spans="2:15" x14ac:dyDescent="0.25">
      <c r="B218" s="30">
        <v>46171</v>
      </c>
      <c r="C218" s="31">
        <v>46152</v>
      </c>
      <c r="D218" s="31">
        <v>46171</v>
      </c>
      <c r="E218" s="7" t="s">
        <v>34</v>
      </c>
      <c r="F218" s="7" t="s">
        <v>29</v>
      </c>
      <c r="G218" s="7" t="s">
        <v>492</v>
      </c>
      <c r="H218" s="32">
        <v>2090</v>
      </c>
      <c r="I218">
        <f>IF(TbRegistroSaídas[[#This Row],[Data do Caixa Realizado]]="",0,MONTH(TbRegistroSaídas[[#This Row],[Data do Caixa Realizado]]))</f>
        <v>5</v>
      </c>
      <c r="J218">
        <f>IF(TbRegistroSaídas[[#This Row],[Data do Caixa Realizado]]="",0,YEAR(TbRegistroSaídas[[#This Row],[Data do Caixa Realizado]]))</f>
        <v>2026</v>
      </c>
      <c r="K218">
        <f>IF(TbRegistroSaídas[[#This Row],[Data da Competência]]="",0,MONTH(TbRegistroSaídas[[#This Row],[Data da Competência]]))</f>
        <v>5</v>
      </c>
      <c r="L218">
        <f>IF(TbRegistroSaídas[[#This Row],[Data da Competência]]="",0,YEAR(TbRegistroSaídas[[#This Row],[Data da Competência]]))</f>
        <v>2026</v>
      </c>
      <c r="M218">
        <f>IF(TbRegistroSaídas[[#This Row],[Data do Caixa Previsto]]="",0,MONTH(TbRegistroSaídas[[#This Row],[Data do Caixa Previsto]]))</f>
        <v>5</v>
      </c>
      <c r="N218">
        <f>IF(TbRegistroSaídas[[#This Row],[Data do Caixa Previsto]]="",0,YEAR(TbRegistroSaídas[[#This Row],[Data do Caixa Previsto]]))</f>
        <v>2026</v>
      </c>
      <c r="O2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9" spans="2:15" x14ac:dyDescent="0.25">
      <c r="B219" s="30">
        <v>46159</v>
      </c>
      <c r="C219" s="31">
        <v>46155</v>
      </c>
      <c r="D219" s="31">
        <v>46159</v>
      </c>
      <c r="E219" s="7" t="s">
        <v>34</v>
      </c>
      <c r="F219" s="7" t="s">
        <v>32</v>
      </c>
      <c r="G219" s="7" t="s">
        <v>493</v>
      </c>
      <c r="H219" s="32">
        <v>3230</v>
      </c>
      <c r="I219">
        <f>IF(TbRegistroSaídas[[#This Row],[Data do Caixa Realizado]]="",0,MONTH(TbRegistroSaídas[[#This Row],[Data do Caixa Realizado]]))</f>
        <v>5</v>
      </c>
      <c r="J219">
        <f>IF(TbRegistroSaídas[[#This Row],[Data do Caixa Realizado]]="",0,YEAR(TbRegistroSaídas[[#This Row],[Data do Caixa Realizado]]))</f>
        <v>2026</v>
      </c>
      <c r="K219">
        <f>IF(TbRegistroSaídas[[#This Row],[Data da Competência]]="",0,MONTH(TbRegistroSaídas[[#This Row],[Data da Competência]]))</f>
        <v>5</v>
      </c>
      <c r="L219">
        <f>IF(TbRegistroSaídas[[#This Row],[Data da Competência]]="",0,YEAR(TbRegistroSaídas[[#This Row],[Data da Competência]]))</f>
        <v>2026</v>
      </c>
      <c r="M219">
        <f>IF(TbRegistroSaídas[[#This Row],[Data do Caixa Previsto]]="",0,MONTH(TbRegistroSaídas[[#This Row],[Data do Caixa Previsto]]))</f>
        <v>5</v>
      </c>
      <c r="N219">
        <f>IF(TbRegistroSaídas[[#This Row],[Data do Caixa Previsto]]="",0,YEAR(TbRegistroSaídas[[#This Row],[Data do Caixa Previsto]]))</f>
        <v>2026</v>
      </c>
      <c r="O2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0" spans="2:15" x14ac:dyDescent="0.25">
      <c r="B220" s="30">
        <v>46175</v>
      </c>
      <c r="C220" s="31">
        <v>46158</v>
      </c>
      <c r="D220" s="31">
        <v>46175</v>
      </c>
      <c r="E220" s="7" t="s">
        <v>34</v>
      </c>
      <c r="F220" s="7" t="s">
        <v>41</v>
      </c>
      <c r="G220" s="7" t="s">
        <v>494</v>
      </c>
      <c r="H220" s="32">
        <v>4030</v>
      </c>
      <c r="I220">
        <f>IF(TbRegistroSaídas[[#This Row],[Data do Caixa Realizado]]="",0,MONTH(TbRegistroSaídas[[#This Row],[Data do Caixa Realizado]]))</f>
        <v>6</v>
      </c>
      <c r="J220">
        <f>IF(TbRegistroSaídas[[#This Row],[Data do Caixa Realizado]]="",0,YEAR(TbRegistroSaídas[[#This Row],[Data do Caixa Realizado]]))</f>
        <v>2026</v>
      </c>
      <c r="K220">
        <f>IF(TbRegistroSaídas[[#This Row],[Data da Competência]]="",0,MONTH(TbRegistroSaídas[[#This Row],[Data da Competência]]))</f>
        <v>5</v>
      </c>
      <c r="L220">
        <f>IF(TbRegistroSaídas[[#This Row],[Data da Competência]]="",0,YEAR(TbRegistroSaídas[[#This Row],[Data da Competência]]))</f>
        <v>2026</v>
      </c>
      <c r="M220">
        <f>IF(TbRegistroSaídas[[#This Row],[Data do Caixa Previsto]]="",0,MONTH(TbRegistroSaídas[[#This Row],[Data do Caixa Previsto]]))</f>
        <v>6</v>
      </c>
      <c r="N220">
        <f>IF(TbRegistroSaídas[[#This Row],[Data do Caixa Previsto]]="",0,YEAR(TbRegistroSaídas[[#This Row],[Data do Caixa Previsto]]))</f>
        <v>2026</v>
      </c>
      <c r="O2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1" spans="2:15" x14ac:dyDescent="0.25">
      <c r="B221" s="30">
        <v>46260</v>
      </c>
      <c r="C221" s="31">
        <v>46161</v>
      </c>
      <c r="D221" s="31">
        <v>46172</v>
      </c>
      <c r="E221" s="7" t="s">
        <v>34</v>
      </c>
      <c r="F221" s="7" t="s">
        <v>32</v>
      </c>
      <c r="G221" s="7" t="s">
        <v>495</v>
      </c>
      <c r="H221" s="32">
        <v>1367</v>
      </c>
      <c r="I221">
        <f>IF(TbRegistroSaídas[[#This Row],[Data do Caixa Realizado]]="",0,MONTH(TbRegistroSaídas[[#This Row],[Data do Caixa Realizado]]))</f>
        <v>8</v>
      </c>
      <c r="J221">
        <f>IF(TbRegistroSaídas[[#This Row],[Data do Caixa Realizado]]="",0,YEAR(TbRegistroSaídas[[#This Row],[Data do Caixa Realizado]]))</f>
        <v>2026</v>
      </c>
      <c r="K221">
        <f>IF(TbRegistroSaídas[[#This Row],[Data da Competência]]="",0,MONTH(TbRegistroSaídas[[#This Row],[Data da Competência]]))</f>
        <v>5</v>
      </c>
      <c r="L221">
        <f>IF(TbRegistroSaídas[[#This Row],[Data da Competência]]="",0,YEAR(TbRegistroSaídas[[#This Row],[Data da Competência]]))</f>
        <v>2026</v>
      </c>
      <c r="M221">
        <f>IF(TbRegistroSaídas[[#This Row],[Data do Caixa Previsto]]="",0,MONTH(TbRegistroSaídas[[#This Row],[Data do Caixa Previsto]]))</f>
        <v>5</v>
      </c>
      <c r="N221">
        <f>IF(TbRegistroSaídas[[#This Row],[Data do Caixa Previsto]]="",0,YEAR(TbRegistroSaídas[[#This Row],[Data do Caixa Previsto]]))</f>
        <v>2026</v>
      </c>
      <c r="O2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88</v>
      </c>
    </row>
    <row r="222" spans="2:15" x14ac:dyDescent="0.25">
      <c r="B222" s="30">
        <v>46183</v>
      </c>
      <c r="C222" s="31">
        <v>46164</v>
      </c>
      <c r="D222" s="31">
        <v>46183</v>
      </c>
      <c r="E222" s="7" t="s">
        <v>34</v>
      </c>
      <c r="F222" s="7" t="s">
        <v>41</v>
      </c>
      <c r="G222" s="7" t="s">
        <v>496</v>
      </c>
      <c r="H222" s="32">
        <v>3945</v>
      </c>
      <c r="I222">
        <f>IF(TbRegistroSaídas[[#This Row],[Data do Caixa Realizado]]="",0,MONTH(TbRegistroSaídas[[#This Row],[Data do Caixa Realizado]]))</f>
        <v>6</v>
      </c>
      <c r="J222">
        <f>IF(TbRegistroSaídas[[#This Row],[Data do Caixa Realizado]]="",0,YEAR(TbRegistroSaídas[[#This Row],[Data do Caixa Realizado]]))</f>
        <v>2026</v>
      </c>
      <c r="K222">
        <f>IF(TbRegistroSaídas[[#This Row],[Data da Competência]]="",0,MONTH(TbRegistroSaídas[[#This Row],[Data da Competência]]))</f>
        <v>5</v>
      </c>
      <c r="L222">
        <f>IF(TbRegistroSaídas[[#This Row],[Data da Competência]]="",0,YEAR(TbRegistroSaídas[[#This Row],[Data da Competência]]))</f>
        <v>2026</v>
      </c>
      <c r="M222">
        <f>IF(TbRegistroSaídas[[#This Row],[Data do Caixa Previsto]]="",0,MONTH(TbRegistroSaídas[[#This Row],[Data do Caixa Previsto]]))</f>
        <v>6</v>
      </c>
      <c r="N222">
        <f>IF(TbRegistroSaídas[[#This Row],[Data do Caixa Previsto]]="",0,YEAR(TbRegistroSaídas[[#This Row],[Data do Caixa Previsto]]))</f>
        <v>2026</v>
      </c>
      <c r="O2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3" spans="2:15" x14ac:dyDescent="0.25">
      <c r="B223" s="30">
        <v>46200</v>
      </c>
      <c r="C223" s="31">
        <v>46167</v>
      </c>
      <c r="D223" s="31">
        <v>46198</v>
      </c>
      <c r="E223" s="7" t="s">
        <v>34</v>
      </c>
      <c r="F223" s="7" t="s">
        <v>28</v>
      </c>
      <c r="G223" s="7" t="s">
        <v>497</v>
      </c>
      <c r="H223" s="32">
        <v>4518</v>
      </c>
      <c r="I223">
        <f>IF(TbRegistroSaídas[[#This Row],[Data do Caixa Realizado]]="",0,MONTH(TbRegistroSaídas[[#This Row],[Data do Caixa Realizado]]))</f>
        <v>6</v>
      </c>
      <c r="J223">
        <f>IF(TbRegistroSaídas[[#This Row],[Data do Caixa Realizado]]="",0,YEAR(TbRegistroSaídas[[#This Row],[Data do Caixa Realizado]]))</f>
        <v>2026</v>
      </c>
      <c r="K223">
        <f>IF(TbRegistroSaídas[[#This Row],[Data da Competência]]="",0,MONTH(TbRegistroSaídas[[#This Row],[Data da Competência]]))</f>
        <v>5</v>
      </c>
      <c r="L223">
        <f>IF(TbRegistroSaídas[[#This Row],[Data da Competência]]="",0,YEAR(TbRegistroSaídas[[#This Row],[Data da Competência]]))</f>
        <v>2026</v>
      </c>
      <c r="M223">
        <f>IF(TbRegistroSaídas[[#This Row],[Data do Caixa Previsto]]="",0,MONTH(TbRegistroSaídas[[#This Row],[Data do Caixa Previsto]]))</f>
        <v>6</v>
      </c>
      <c r="N223">
        <f>IF(TbRegistroSaídas[[#This Row],[Data do Caixa Previsto]]="",0,YEAR(TbRegistroSaídas[[#This Row],[Data do Caixa Previsto]]))</f>
        <v>2026</v>
      </c>
      <c r="O2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</v>
      </c>
    </row>
    <row r="224" spans="2:15" x14ac:dyDescent="0.25">
      <c r="B224" s="30">
        <v>46230</v>
      </c>
      <c r="C224" s="31">
        <v>46171</v>
      </c>
      <c r="D224" s="31">
        <v>46202</v>
      </c>
      <c r="E224" s="7" t="s">
        <v>34</v>
      </c>
      <c r="F224" s="7" t="s">
        <v>41</v>
      </c>
      <c r="G224" s="7" t="s">
        <v>341</v>
      </c>
      <c r="H224" s="32">
        <v>3086</v>
      </c>
      <c r="I224">
        <f>IF(TbRegistroSaídas[[#This Row],[Data do Caixa Realizado]]="",0,MONTH(TbRegistroSaídas[[#This Row],[Data do Caixa Realizado]]))</f>
        <v>7</v>
      </c>
      <c r="J224">
        <f>IF(TbRegistroSaídas[[#This Row],[Data do Caixa Realizado]]="",0,YEAR(TbRegistroSaídas[[#This Row],[Data do Caixa Realizado]]))</f>
        <v>2026</v>
      </c>
      <c r="K224">
        <f>IF(TbRegistroSaídas[[#This Row],[Data da Competência]]="",0,MONTH(TbRegistroSaídas[[#This Row],[Data da Competência]]))</f>
        <v>5</v>
      </c>
      <c r="L224">
        <f>IF(TbRegistroSaídas[[#This Row],[Data da Competência]]="",0,YEAR(TbRegistroSaídas[[#This Row],[Data da Competência]]))</f>
        <v>2026</v>
      </c>
      <c r="M224">
        <f>IF(TbRegistroSaídas[[#This Row],[Data do Caixa Previsto]]="",0,MONTH(TbRegistroSaídas[[#This Row],[Data do Caixa Previsto]]))</f>
        <v>6</v>
      </c>
      <c r="N224">
        <f>IF(TbRegistroSaídas[[#This Row],[Data do Caixa Previsto]]="",0,YEAR(TbRegistroSaídas[[#This Row],[Data do Caixa Previsto]]))</f>
        <v>2026</v>
      </c>
      <c r="O2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</v>
      </c>
    </row>
    <row r="225" spans="2:15" x14ac:dyDescent="0.25">
      <c r="B225" s="30">
        <v>46185</v>
      </c>
      <c r="C225" s="31">
        <v>46176</v>
      </c>
      <c r="D225" s="31">
        <v>46185</v>
      </c>
      <c r="E225" s="7" t="s">
        <v>34</v>
      </c>
      <c r="F225" s="7" t="s">
        <v>29</v>
      </c>
      <c r="G225" s="7" t="s">
        <v>498</v>
      </c>
      <c r="H225" s="32">
        <v>297</v>
      </c>
      <c r="I225">
        <f>IF(TbRegistroSaídas[[#This Row],[Data do Caixa Realizado]]="",0,MONTH(TbRegistroSaídas[[#This Row],[Data do Caixa Realizado]]))</f>
        <v>6</v>
      </c>
      <c r="J225">
        <f>IF(TbRegistroSaídas[[#This Row],[Data do Caixa Realizado]]="",0,YEAR(TbRegistroSaídas[[#This Row],[Data do Caixa Realizado]]))</f>
        <v>2026</v>
      </c>
      <c r="K225">
        <f>IF(TbRegistroSaídas[[#This Row],[Data da Competência]]="",0,MONTH(TbRegistroSaídas[[#This Row],[Data da Competência]]))</f>
        <v>6</v>
      </c>
      <c r="L225">
        <f>IF(TbRegistroSaídas[[#This Row],[Data da Competência]]="",0,YEAR(TbRegistroSaídas[[#This Row],[Data da Competência]]))</f>
        <v>2026</v>
      </c>
      <c r="M225">
        <f>IF(TbRegistroSaídas[[#This Row],[Data do Caixa Previsto]]="",0,MONTH(TbRegistroSaídas[[#This Row],[Data do Caixa Previsto]]))</f>
        <v>6</v>
      </c>
      <c r="N225">
        <f>IF(TbRegistroSaídas[[#This Row],[Data do Caixa Previsto]]="",0,YEAR(TbRegistroSaídas[[#This Row],[Data do Caixa Previsto]]))</f>
        <v>2026</v>
      </c>
      <c r="O2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6" spans="2:15" x14ac:dyDescent="0.25">
      <c r="B226" s="30">
        <v>46196</v>
      </c>
      <c r="C226" s="31">
        <v>46180</v>
      </c>
      <c r="D226" s="31">
        <v>46196</v>
      </c>
      <c r="E226" s="7" t="s">
        <v>34</v>
      </c>
      <c r="F226" s="7" t="s">
        <v>32</v>
      </c>
      <c r="G226" s="7" t="s">
        <v>499</v>
      </c>
      <c r="H226" s="32">
        <v>3226</v>
      </c>
      <c r="I226">
        <f>IF(TbRegistroSaídas[[#This Row],[Data do Caixa Realizado]]="",0,MONTH(TbRegistroSaídas[[#This Row],[Data do Caixa Realizado]]))</f>
        <v>6</v>
      </c>
      <c r="J226">
        <f>IF(TbRegistroSaídas[[#This Row],[Data do Caixa Realizado]]="",0,YEAR(TbRegistroSaídas[[#This Row],[Data do Caixa Realizado]]))</f>
        <v>2026</v>
      </c>
      <c r="K226">
        <f>IF(TbRegistroSaídas[[#This Row],[Data da Competência]]="",0,MONTH(TbRegistroSaídas[[#This Row],[Data da Competência]]))</f>
        <v>6</v>
      </c>
      <c r="L226">
        <f>IF(TbRegistroSaídas[[#This Row],[Data da Competência]]="",0,YEAR(TbRegistroSaídas[[#This Row],[Data da Competência]]))</f>
        <v>2026</v>
      </c>
      <c r="M226">
        <f>IF(TbRegistroSaídas[[#This Row],[Data do Caixa Previsto]]="",0,MONTH(TbRegistroSaídas[[#This Row],[Data do Caixa Previsto]]))</f>
        <v>6</v>
      </c>
      <c r="N226">
        <f>IF(TbRegistroSaídas[[#This Row],[Data do Caixa Previsto]]="",0,YEAR(TbRegistroSaídas[[#This Row],[Data do Caixa Previsto]]))</f>
        <v>2026</v>
      </c>
      <c r="O2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7" spans="2:15" x14ac:dyDescent="0.25">
      <c r="B227" s="30"/>
      <c r="C227" s="31">
        <v>46182</v>
      </c>
      <c r="D227" s="31">
        <v>46229</v>
      </c>
      <c r="E227" s="7" t="s">
        <v>34</v>
      </c>
      <c r="F227" s="7" t="s">
        <v>41</v>
      </c>
      <c r="G227" s="7" t="s">
        <v>500</v>
      </c>
      <c r="H227" s="32">
        <v>2338</v>
      </c>
      <c r="I227">
        <f>IF(TbRegistroSaídas[[#This Row],[Data do Caixa Realizado]]="",0,MONTH(TbRegistroSaídas[[#This Row],[Data do Caixa Realizado]]))</f>
        <v>0</v>
      </c>
      <c r="J227">
        <f>IF(TbRegistroSaídas[[#This Row],[Data do Caixa Realizado]]="",0,YEAR(TbRegistroSaídas[[#This Row],[Data do Caixa Realizado]]))</f>
        <v>0</v>
      </c>
      <c r="K227">
        <f>IF(TbRegistroSaídas[[#This Row],[Data da Competência]]="",0,MONTH(TbRegistroSaídas[[#This Row],[Data da Competência]]))</f>
        <v>6</v>
      </c>
      <c r="L227">
        <f>IF(TbRegistroSaídas[[#This Row],[Data da Competência]]="",0,YEAR(TbRegistroSaídas[[#This Row],[Data da Competência]]))</f>
        <v>2026</v>
      </c>
      <c r="M227">
        <f>IF(TbRegistroSaídas[[#This Row],[Data do Caixa Previsto]]="",0,MONTH(TbRegistroSaídas[[#This Row],[Data do Caixa Previsto]]))</f>
        <v>7</v>
      </c>
      <c r="N227">
        <f>IF(TbRegistroSaídas[[#This Row],[Data do Caixa Previsto]]="",0,YEAR(TbRegistroSaídas[[#This Row],[Data do Caixa Previsto]]))</f>
        <v>2026</v>
      </c>
      <c r="O2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8" spans="2:15" x14ac:dyDescent="0.25">
      <c r="B228" s="30">
        <v>46298</v>
      </c>
      <c r="C228" s="31">
        <v>46189</v>
      </c>
      <c r="D228" s="31">
        <v>46221</v>
      </c>
      <c r="E228" s="7" t="s">
        <v>34</v>
      </c>
      <c r="F228" s="7" t="s">
        <v>32</v>
      </c>
      <c r="G228" s="7" t="s">
        <v>501</v>
      </c>
      <c r="H228" s="32">
        <v>3773</v>
      </c>
      <c r="I228">
        <f>IF(TbRegistroSaídas[[#This Row],[Data do Caixa Realizado]]="",0,MONTH(TbRegistroSaídas[[#This Row],[Data do Caixa Realizado]]))</f>
        <v>10</v>
      </c>
      <c r="J228">
        <f>IF(TbRegistroSaídas[[#This Row],[Data do Caixa Realizado]]="",0,YEAR(TbRegistroSaídas[[#This Row],[Data do Caixa Realizado]]))</f>
        <v>2026</v>
      </c>
      <c r="K228">
        <f>IF(TbRegistroSaídas[[#This Row],[Data da Competência]]="",0,MONTH(TbRegistroSaídas[[#This Row],[Data da Competência]]))</f>
        <v>6</v>
      </c>
      <c r="L228">
        <f>IF(TbRegistroSaídas[[#This Row],[Data da Competência]]="",0,YEAR(TbRegistroSaídas[[#This Row],[Data da Competência]]))</f>
        <v>2026</v>
      </c>
      <c r="M228">
        <f>IF(TbRegistroSaídas[[#This Row],[Data do Caixa Previsto]]="",0,MONTH(TbRegistroSaídas[[#This Row],[Data do Caixa Previsto]]))</f>
        <v>7</v>
      </c>
      <c r="N228">
        <f>IF(TbRegistroSaídas[[#This Row],[Data do Caixa Previsto]]="",0,YEAR(TbRegistroSaídas[[#This Row],[Data do Caixa Previsto]]))</f>
        <v>2026</v>
      </c>
      <c r="O2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77</v>
      </c>
    </row>
    <row r="229" spans="2:15" x14ac:dyDescent="0.25">
      <c r="B229" s="30"/>
      <c r="C229" s="31">
        <v>46192</v>
      </c>
      <c r="D229" s="31">
        <v>46243</v>
      </c>
      <c r="E229" s="7" t="s">
        <v>34</v>
      </c>
      <c r="F229" s="7" t="s">
        <v>32</v>
      </c>
      <c r="G229" s="7" t="s">
        <v>502</v>
      </c>
      <c r="H229" s="32">
        <v>2759</v>
      </c>
      <c r="I229">
        <f>IF(TbRegistroSaídas[[#This Row],[Data do Caixa Realizado]]="",0,MONTH(TbRegistroSaídas[[#This Row],[Data do Caixa Realizado]]))</f>
        <v>0</v>
      </c>
      <c r="J229">
        <f>IF(TbRegistroSaídas[[#This Row],[Data do Caixa Realizado]]="",0,YEAR(TbRegistroSaídas[[#This Row],[Data do Caixa Realizado]]))</f>
        <v>0</v>
      </c>
      <c r="K229">
        <f>IF(TbRegistroSaídas[[#This Row],[Data da Competência]]="",0,MONTH(TbRegistroSaídas[[#This Row],[Data da Competência]]))</f>
        <v>6</v>
      </c>
      <c r="L229">
        <f>IF(TbRegistroSaídas[[#This Row],[Data da Competência]]="",0,YEAR(TbRegistroSaídas[[#This Row],[Data da Competência]]))</f>
        <v>2026</v>
      </c>
      <c r="M229">
        <f>IF(TbRegistroSaídas[[#This Row],[Data do Caixa Previsto]]="",0,MONTH(TbRegistroSaídas[[#This Row],[Data do Caixa Previsto]]))</f>
        <v>8</v>
      </c>
      <c r="N229">
        <f>IF(TbRegistroSaídas[[#This Row],[Data do Caixa Previsto]]="",0,YEAR(TbRegistroSaídas[[#This Row],[Data do Caixa Previsto]]))</f>
        <v>2026</v>
      </c>
      <c r="O2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0" spans="2:15" x14ac:dyDescent="0.25">
      <c r="B230" s="30">
        <v>46239</v>
      </c>
      <c r="C230" s="31">
        <v>46194</v>
      </c>
      <c r="D230" s="31">
        <v>46239</v>
      </c>
      <c r="E230" s="7" t="s">
        <v>34</v>
      </c>
      <c r="F230" s="7" t="s">
        <v>32</v>
      </c>
      <c r="G230" s="7" t="s">
        <v>503</v>
      </c>
      <c r="H230" s="32">
        <v>1425</v>
      </c>
      <c r="I230">
        <f>IF(TbRegistroSaídas[[#This Row],[Data do Caixa Realizado]]="",0,MONTH(TbRegistroSaídas[[#This Row],[Data do Caixa Realizado]]))</f>
        <v>8</v>
      </c>
      <c r="J230">
        <f>IF(TbRegistroSaídas[[#This Row],[Data do Caixa Realizado]]="",0,YEAR(TbRegistroSaídas[[#This Row],[Data do Caixa Realizado]]))</f>
        <v>2026</v>
      </c>
      <c r="K230">
        <f>IF(TbRegistroSaídas[[#This Row],[Data da Competência]]="",0,MONTH(TbRegistroSaídas[[#This Row],[Data da Competência]]))</f>
        <v>6</v>
      </c>
      <c r="L230">
        <f>IF(TbRegistroSaídas[[#This Row],[Data da Competência]]="",0,YEAR(TbRegistroSaídas[[#This Row],[Data da Competência]]))</f>
        <v>2026</v>
      </c>
      <c r="M230">
        <f>IF(TbRegistroSaídas[[#This Row],[Data do Caixa Previsto]]="",0,MONTH(TbRegistroSaídas[[#This Row],[Data do Caixa Previsto]]))</f>
        <v>8</v>
      </c>
      <c r="N230">
        <f>IF(TbRegistroSaídas[[#This Row],[Data do Caixa Previsto]]="",0,YEAR(TbRegistroSaídas[[#This Row],[Data do Caixa Previsto]]))</f>
        <v>2026</v>
      </c>
      <c r="O2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1" spans="2:15" x14ac:dyDescent="0.25">
      <c r="B231" s="30">
        <v>46254</v>
      </c>
      <c r="C231" s="31">
        <v>46196</v>
      </c>
      <c r="D231" s="31">
        <v>46254</v>
      </c>
      <c r="E231" s="7" t="s">
        <v>34</v>
      </c>
      <c r="F231" s="7" t="s">
        <v>32</v>
      </c>
      <c r="G231" s="7" t="s">
        <v>504</v>
      </c>
      <c r="H231" s="32">
        <v>332</v>
      </c>
      <c r="I231">
        <f>IF(TbRegistroSaídas[[#This Row],[Data do Caixa Realizado]]="",0,MONTH(TbRegistroSaídas[[#This Row],[Data do Caixa Realizado]]))</f>
        <v>8</v>
      </c>
      <c r="J231">
        <f>IF(TbRegistroSaídas[[#This Row],[Data do Caixa Realizado]]="",0,YEAR(TbRegistroSaídas[[#This Row],[Data do Caixa Realizado]]))</f>
        <v>2026</v>
      </c>
      <c r="K231">
        <f>IF(TbRegistroSaídas[[#This Row],[Data da Competência]]="",0,MONTH(TbRegistroSaídas[[#This Row],[Data da Competência]]))</f>
        <v>6</v>
      </c>
      <c r="L231">
        <f>IF(TbRegistroSaídas[[#This Row],[Data da Competência]]="",0,YEAR(TbRegistroSaídas[[#This Row],[Data da Competência]]))</f>
        <v>2026</v>
      </c>
      <c r="M231">
        <f>IF(TbRegistroSaídas[[#This Row],[Data do Caixa Previsto]]="",0,MONTH(TbRegistroSaídas[[#This Row],[Data do Caixa Previsto]]))</f>
        <v>8</v>
      </c>
      <c r="N231">
        <f>IF(TbRegistroSaídas[[#This Row],[Data do Caixa Previsto]]="",0,YEAR(TbRegistroSaídas[[#This Row],[Data do Caixa Previsto]]))</f>
        <v>2026</v>
      </c>
      <c r="O2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2" spans="2:15" x14ac:dyDescent="0.25">
      <c r="B232" s="30">
        <v>46210</v>
      </c>
      <c r="C232" s="31">
        <v>46203</v>
      </c>
      <c r="D232" s="31">
        <v>46210</v>
      </c>
      <c r="E232" s="7" t="s">
        <v>34</v>
      </c>
      <c r="F232" s="7" t="s">
        <v>41</v>
      </c>
      <c r="G232" s="7" t="s">
        <v>505</v>
      </c>
      <c r="H232" s="32">
        <v>2819</v>
      </c>
      <c r="I232">
        <f>IF(TbRegistroSaídas[[#This Row],[Data do Caixa Realizado]]="",0,MONTH(TbRegistroSaídas[[#This Row],[Data do Caixa Realizado]]))</f>
        <v>7</v>
      </c>
      <c r="J232">
        <f>IF(TbRegistroSaídas[[#This Row],[Data do Caixa Realizado]]="",0,YEAR(TbRegistroSaídas[[#This Row],[Data do Caixa Realizado]]))</f>
        <v>2026</v>
      </c>
      <c r="K232">
        <f>IF(TbRegistroSaídas[[#This Row],[Data da Competência]]="",0,MONTH(TbRegistroSaídas[[#This Row],[Data da Competência]]))</f>
        <v>6</v>
      </c>
      <c r="L232">
        <f>IF(TbRegistroSaídas[[#This Row],[Data da Competência]]="",0,YEAR(TbRegistroSaídas[[#This Row],[Data da Competência]]))</f>
        <v>2026</v>
      </c>
      <c r="M232">
        <f>IF(TbRegistroSaídas[[#This Row],[Data do Caixa Previsto]]="",0,MONTH(TbRegistroSaídas[[#This Row],[Data do Caixa Previsto]]))</f>
        <v>7</v>
      </c>
      <c r="N232">
        <f>IF(TbRegistroSaídas[[#This Row],[Data do Caixa Previsto]]="",0,YEAR(TbRegistroSaídas[[#This Row],[Data do Caixa Previsto]]))</f>
        <v>2026</v>
      </c>
      <c r="O2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</sheetData>
  <dataValidations count="2">
    <dataValidation type="list" allowBlank="1" showInputMessage="1" showErrorMessage="1" sqref="E4:E232" xr:uid="{AF339538-96A6-414D-A859-DFD0680F51AA}">
      <formula1>PCSaídasN1_Nível_1</formula1>
    </dataValidation>
    <dataValidation type="list" allowBlank="1" showInputMessage="1" showErrorMessage="1" sqref="F4:F232" xr:uid="{BA2BAF81-1333-44E4-AFEA-95F59044697E}">
      <formula1>OFFSET(PCSaídasN2_Nível_2,MATCH(E4,PCSaídasN2_Nível_1,0)-1,0,COUNTIF(PCSaídasN2_Nível_1,E4))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7CC7-E709-4BB9-9FC1-B82CC84AFFB9}">
  <dimension ref="A1:O26"/>
  <sheetViews>
    <sheetView showGridLines="0" showRowColHeaders="0" zoomScale="105" zoomScaleNormal="105" workbookViewId="0">
      <selection activeCell="J1" sqref="J1:N1"/>
    </sheetView>
  </sheetViews>
  <sheetFormatPr defaultColWidth="0" defaultRowHeight="15" x14ac:dyDescent="0.25"/>
  <cols>
    <col min="1" max="1" width="2.7109375" customWidth="1"/>
    <col min="2" max="2" width="23.5703125" customWidth="1"/>
    <col min="3" max="4" width="13.28515625" customWidth="1"/>
    <col min="5" max="5" width="13" customWidth="1"/>
    <col min="6" max="14" width="13.2851562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49" t="s">
        <v>13</v>
      </c>
      <c r="K1" s="149"/>
      <c r="L1" s="149"/>
      <c r="M1" s="149"/>
      <c r="N1" s="149"/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20.100000000000001" customHeight="1" x14ac:dyDescent="0.25">
      <c r="B3" s="42" t="s">
        <v>589</v>
      </c>
      <c r="C3" s="43">
        <v>2025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20.100000000000001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20.100000000000001" customHeight="1" x14ac:dyDescent="0.25">
      <c r="B5" s="20"/>
      <c r="C5" s="41">
        <v>1</v>
      </c>
      <c r="D5" s="41">
        <v>2</v>
      </c>
      <c r="E5" s="41">
        <v>3</v>
      </c>
      <c r="F5" s="41">
        <v>4</v>
      </c>
      <c r="G5" s="41">
        <v>5</v>
      </c>
      <c r="H5" s="41">
        <v>6</v>
      </c>
      <c r="I5" s="41">
        <v>7</v>
      </c>
      <c r="J5" s="41">
        <v>8</v>
      </c>
      <c r="K5" s="41">
        <v>9</v>
      </c>
      <c r="L5" s="41">
        <v>10</v>
      </c>
      <c r="M5" s="41">
        <v>11</v>
      </c>
      <c r="N5" s="41">
        <v>12</v>
      </c>
    </row>
    <row r="6" spans="2:14" ht="20.100000000000001" customHeight="1" x14ac:dyDescent="0.25">
      <c r="B6" s="150" t="s">
        <v>506</v>
      </c>
      <c r="C6" s="150"/>
      <c r="D6" s="150"/>
      <c r="E6" s="150"/>
    </row>
    <row r="7" spans="2:14" ht="20.100000000000001" customHeight="1" x14ac:dyDescent="0.25">
      <c r="B7" s="44" t="s">
        <v>507</v>
      </c>
      <c r="C7" s="45" t="s">
        <v>511</v>
      </c>
      <c r="D7" s="45" t="s">
        <v>512</v>
      </c>
      <c r="E7" s="45" t="s">
        <v>513</v>
      </c>
      <c r="F7" s="45" t="s">
        <v>514</v>
      </c>
      <c r="G7" s="45" t="s">
        <v>515</v>
      </c>
      <c r="H7" s="45" t="s">
        <v>516</v>
      </c>
      <c r="I7" s="45" t="s">
        <v>517</v>
      </c>
      <c r="J7" s="45" t="s">
        <v>518</v>
      </c>
      <c r="K7" s="45" t="s">
        <v>519</v>
      </c>
      <c r="L7" s="45" t="s">
        <v>520</v>
      </c>
      <c r="M7" s="45" t="s">
        <v>521</v>
      </c>
      <c r="N7" s="46" t="s">
        <v>522</v>
      </c>
    </row>
    <row r="8" spans="2:14" ht="20.100000000000001" customHeight="1" x14ac:dyDescent="0.25">
      <c r="B8" s="14" t="s">
        <v>523</v>
      </c>
      <c r="C8" s="55">
        <f>SUMIFS(TbRegistroEntradas[Valor],TbRegistroEntradas[Ano Caixa],"&lt;"&amp;C3,TbRegistroEntradas[Ano Caixa],"&lt;&gt;0")-SUMIFS(TbRegistroSaídas[Valor],TbRegistroSaídas[Ano Caixa],"&lt;"&amp;C3,TbRegistroSaídas[Ano Caixa],"&lt;&gt;0")</f>
        <v>16535</v>
      </c>
      <c r="D8" s="55">
        <f>C11</f>
        <v>20666</v>
      </c>
      <c r="E8" s="55">
        <f t="shared" ref="E8:N8" si="0">D11</f>
        <v>10596</v>
      </c>
      <c r="F8" s="55">
        <f t="shared" si="0"/>
        <v>-1093</v>
      </c>
      <c r="G8" s="55">
        <f t="shared" si="0"/>
        <v>5878</v>
      </c>
      <c r="H8" s="55">
        <f t="shared" si="0"/>
        <v>12216</v>
      </c>
      <c r="I8" s="55">
        <f t="shared" si="0"/>
        <v>18499</v>
      </c>
      <c r="J8" s="55">
        <f t="shared" si="0"/>
        <v>24490</v>
      </c>
      <c r="K8" s="55">
        <f t="shared" si="0"/>
        <v>34701</v>
      </c>
      <c r="L8" s="55">
        <f t="shared" si="0"/>
        <v>29803</v>
      </c>
      <c r="M8" s="55">
        <f t="shared" si="0"/>
        <v>21710</v>
      </c>
      <c r="N8" s="56">
        <f t="shared" si="0"/>
        <v>17653</v>
      </c>
    </row>
    <row r="9" spans="2:14" ht="20.100000000000001" customHeight="1" x14ac:dyDescent="0.25">
      <c r="B9" s="51" t="s">
        <v>508</v>
      </c>
      <c r="C9" s="47">
        <f>SUMIFS(TbRegistroEntradas[Valor],TbRegistroEntradas[Mês Caixa],C5,TbRegistroEntradas[Ano Caixa],$C$3)</f>
        <v>38686</v>
      </c>
      <c r="D9" s="47">
        <f>SUMIFS(TbRegistroEntradas[Valor],TbRegistroEntradas[Mês Caixa],D5,TbRegistroEntradas[Ano Caixa],$C$3)</f>
        <v>24900</v>
      </c>
      <c r="E9" s="47">
        <f>SUMIFS(TbRegistroEntradas[Valor],TbRegistroEntradas[Mês Caixa],E5,TbRegistroEntradas[Ano Caixa],$C$3)</f>
        <v>21828</v>
      </c>
      <c r="F9" s="47">
        <f>SUMIFS(TbRegistroEntradas[Valor],TbRegistroEntradas[Mês Caixa],F5,TbRegistroEntradas[Ano Caixa],$C$3)</f>
        <v>26687</v>
      </c>
      <c r="G9" s="47">
        <f>SUMIFS(TbRegistroEntradas[Valor],TbRegistroEntradas[Mês Caixa],G5,TbRegistroEntradas[Ano Caixa],$C$3)</f>
        <v>28221</v>
      </c>
      <c r="H9" s="47">
        <f>SUMIFS(TbRegistroEntradas[Valor],TbRegistroEntradas[Mês Caixa],H5,TbRegistroEntradas[Ano Caixa],$C$3)</f>
        <v>24351</v>
      </c>
      <c r="I9" s="47">
        <f>SUMIFS(TbRegistroEntradas[Valor],TbRegistroEntradas[Mês Caixa],I5,TbRegistroEntradas[Ano Caixa],$C$3)</f>
        <v>28009</v>
      </c>
      <c r="J9" s="47">
        <f>SUMIFS(TbRegistroEntradas[Valor],TbRegistroEntradas[Mês Caixa],J5,TbRegistroEntradas[Ano Caixa],$C$3)</f>
        <v>33539</v>
      </c>
      <c r="K9" s="47">
        <f>SUMIFS(TbRegistroEntradas[Valor],TbRegistroEntradas[Mês Caixa],K5,TbRegistroEntradas[Ano Caixa],$C$3)</f>
        <v>19761</v>
      </c>
      <c r="L9" s="47">
        <f>SUMIFS(TbRegistroEntradas[Valor],TbRegistroEntradas[Mês Caixa],L5,TbRegistroEntradas[Ano Caixa],$C$3)</f>
        <v>23498</v>
      </c>
      <c r="M9" s="47">
        <f>SUMIFS(TbRegistroEntradas[Valor],TbRegistroEntradas[Mês Caixa],M5,TbRegistroEntradas[Ano Caixa],$C$3)</f>
        <v>20198</v>
      </c>
      <c r="N9" s="48">
        <f>SUMIFS(TbRegistroEntradas[Valor],TbRegistroEntradas[Mês Caixa],N5,TbRegistroEntradas[Ano Caixa],$C$3)</f>
        <v>18641</v>
      </c>
    </row>
    <row r="10" spans="2:14" ht="20.100000000000001" customHeight="1" x14ac:dyDescent="0.25">
      <c r="B10" s="51" t="s">
        <v>509</v>
      </c>
      <c r="C10" s="47">
        <f>SUMIFS(TbRegistroSaídas[Valor],TbRegistroSaídas[Mês Caixa],C5,TbRegistroSaídas[Ano Caixa],$C$3)</f>
        <v>34555</v>
      </c>
      <c r="D10" s="47">
        <f>SUMIFS(TbRegistroSaídas[Valor],TbRegistroSaídas[Mês Caixa],D5,TbRegistroSaídas[Ano Caixa],$C$3)</f>
        <v>34970</v>
      </c>
      <c r="E10" s="47">
        <f>SUMIFS(TbRegistroSaídas[Valor],TbRegistroSaídas[Mês Caixa],E5,TbRegistroSaídas[Ano Caixa],$C$3)</f>
        <v>33517</v>
      </c>
      <c r="F10" s="47">
        <f>SUMIFS(TbRegistroSaídas[Valor],TbRegistroSaídas[Mês Caixa],F5,TbRegistroSaídas[Ano Caixa],$C$3)</f>
        <v>19716</v>
      </c>
      <c r="G10" s="47">
        <f>SUMIFS(TbRegistroSaídas[Valor],TbRegistroSaídas[Mês Caixa],G5,TbRegistroSaídas[Ano Caixa],$C$3)</f>
        <v>21883</v>
      </c>
      <c r="H10" s="47">
        <f>SUMIFS(TbRegistroSaídas[Valor],TbRegistroSaídas[Mês Caixa],H5,TbRegistroSaídas[Ano Caixa],$C$3)</f>
        <v>18068</v>
      </c>
      <c r="I10" s="47">
        <f>SUMIFS(TbRegistroSaídas[Valor],TbRegistroSaídas[Mês Caixa],I5,TbRegistroSaídas[Ano Caixa],$C$3)</f>
        <v>22018</v>
      </c>
      <c r="J10" s="47">
        <f>SUMIFS(TbRegistroSaídas[Valor],TbRegistroSaídas[Mês Caixa],J5,TbRegistroSaídas[Ano Caixa],$C$3)</f>
        <v>23328</v>
      </c>
      <c r="K10" s="47">
        <f>SUMIFS(TbRegistroSaídas[Valor],TbRegistroSaídas[Mês Caixa],K5,TbRegistroSaídas[Ano Caixa],$C$3)</f>
        <v>24659</v>
      </c>
      <c r="L10" s="47">
        <f>SUMIFS(TbRegistroSaídas[Valor],TbRegistroSaídas[Mês Caixa],L5,TbRegistroSaídas[Ano Caixa],$C$3)</f>
        <v>31591</v>
      </c>
      <c r="M10" s="47">
        <f>SUMIFS(TbRegistroSaídas[Valor],TbRegistroSaídas[Mês Caixa],M5,TbRegistroSaídas[Ano Caixa],$C$3)</f>
        <v>24255</v>
      </c>
      <c r="N10" s="48">
        <f>SUMIFS(TbRegistroSaídas[Valor],TbRegistroSaídas[Mês Caixa],N5,TbRegistroSaídas[Ano Caixa],$C$3)</f>
        <v>21548</v>
      </c>
    </row>
    <row r="11" spans="2:14" ht="20.100000000000001" customHeight="1" x14ac:dyDescent="0.25">
      <c r="B11" s="54" t="s">
        <v>510</v>
      </c>
      <c r="C11" s="49">
        <f>C8+C9-C10</f>
        <v>20666</v>
      </c>
      <c r="D11" s="49">
        <f t="shared" ref="D11:N11" si="1">D8+D9-D10</f>
        <v>10596</v>
      </c>
      <c r="E11" s="49">
        <f t="shared" si="1"/>
        <v>-1093</v>
      </c>
      <c r="F11" s="49">
        <f t="shared" si="1"/>
        <v>5878</v>
      </c>
      <c r="G11" s="49">
        <f t="shared" si="1"/>
        <v>12216</v>
      </c>
      <c r="H11" s="49">
        <f t="shared" si="1"/>
        <v>18499</v>
      </c>
      <c r="I11" s="49">
        <f t="shared" si="1"/>
        <v>24490</v>
      </c>
      <c r="J11" s="49">
        <f t="shared" si="1"/>
        <v>34701</v>
      </c>
      <c r="K11" s="49">
        <f t="shared" si="1"/>
        <v>29803</v>
      </c>
      <c r="L11" s="49">
        <f t="shared" si="1"/>
        <v>21710</v>
      </c>
      <c r="M11" s="49">
        <f t="shared" si="1"/>
        <v>17653</v>
      </c>
      <c r="N11" s="50">
        <f t="shared" si="1"/>
        <v>14746</v>
      </c>
    </row>
    <row r="12" spans="2:14" ht="20.100000000000001" customHeight="1" x14ac:dyDescent="0.25"/>
    <row r="13" spans="2:14" ht="20.100000000000001" customHeight="1" x14ac:dyDescent="0.25">
      <c r="B13" s="151" t="s">
        <v>524</v>
      </c>
      <c r="C13" s="151"/>
      <c r="D13" s="151"/>
      <c r="E13" s="151"/>
    </row>
    <row r="14" spans="2:14" ht="20.100000000000001" customHeight="1" x14ac:dyDescent="0.25">
      <c r="B14" s="44" t="s">
        <v>507</v>
      </c>
      <c r="C14" s="45" t="s">
        <v>511</v>
      </c>
      <c r="D14" s="45" t="s">
        <v>512</v>
      </c>
      <c r="E14" s="45" t="s">
        <v>513</v>
      </c>
      <c r="F14" s="45" t="s">
        <v>514</v>
      </c>
      <c r="G14" s="45" t="s">
        <v>515</v>
      </c>
      <c r="H14" s="45" t="s">
        <v>516</v>
      </c>
      <c r="I14" s="45" t="s">
        <v>517</v>
      </c>
      <c r="J14" s="45" t="s">
        <v>518</v>
      </c>
      <c r="K14" s="45" t="s">
        <v>519</v>
      </c>
      <c r="L14" s="45" t="s">
        <v>520</v>
      </c>
      <c r="M14" s="45" t="s">
        <v>521</v>
      </c>
      <c r="N14" s="46" t="s">
        <v>522</v>
      </c>
    </row>
    <row r="15" spans="2:14" ht="20.100000000000001" customHeight="1" x14ac:dyDescent="0.25">
      <c r="B15" s="14" t="s">
        <v>523</v>
      </c>
      <c r="C15" s="55">
        <f>SUMIFS(TbRegistroEntradas[Valor],TbRegistroEntradas[Ano Competência],"&lt;"&amp;C3,TbRegistroEntradas[Ano Competência],"&lt;&gt;0")-SUMIFS(TbRegistroSaídas[Valor],TbRegistroSaídas[Ano Competência],"&lt;"&amp;C3,TbRegistroSaídas[Ano Competência],"&lt;&gt;0")</f>
        <v>23943</v>
      </c>
      <c r="D15" s="55">
        <f>C18</f>
        <v>2752</v>
      </c>
      <c r="E15" s="55">
        <f t="shared" ref="E15:N15" si="2">D18</f>
        <v>1935</v>
      </c>
      <c r="F15" s="55">
        <f t="shared" si="2"/>
        <v>15266</v>
      </c>
      <c r="G15" s="55">
        <f t="shared" si="2"/>
        <v>30813</v>
      </c>
      <c r="H15" s="55">
        <f t="shared" si="2"/>
        <v>25040</v>
      </c>
      <c r="I15" s="55">
        <f t="shared" si="2"/>
        <v>28824</v>
      </c>
      <c r="J15" s="55">
        <f t="shared" si="2"/>
        <v>28057</v>
      </c>
      <c r="K15" s="55">
        <f t="shared" si="2"/>
        <v>28632</v>
      </c>
      <c r="L15" s="55">
        <f t="shared" si="2"/>
        <v>34708</v>
      </c>
      <c r="M15" s="55">
        <f t="shared" si="2"/>
        <v>35415</v>
      </c>
      <c r="N15" s="56">
        <f t="shared" si="2"/>
        <v>43688</v>
      </c>
    </row>
    <row r="16" spans="2:14" ht="20.100000000000001" customHeight="1" x14ac:dyDescent="0.25">
      <c r="B16" s="51" t="s">
        <v>508</v>
      </c>
      <c r="C16" s="47">
        <f>SUMIFS(TbRegistroEntradas[Valor],TbRegistroEntradas[Mês Competência],C5,TbRegistroEntradas[Ano Competência],$C$3)</f>
        <v>20582</v>
      </c>
      <c r="D16" s="47">
        <f>SUMIFS(TbRegistroEntradas[Valor],TbRegistroEntradas[Mês Competência],D5,TbRegistroEntradas[Ano Competência],$C$3)</f>
        <v>24761</v>
      </c>
      <c r="E16" s="47">
        <f>SUMIFS(TbRegistroEntradas[Valor],TbRegistroEntradas[Mês Competência],E5,TbRegistroEntradas[Ano Competência],$C$3)</f>
        <v>37458</v>
      </c>
      <c r="F16" s="47">
        <f>SUMIFS(TbRegistroEntradas[Valor],TbRegistroEntradas[Mês Competência],F5,TbRegistroEntradas[Ano Competência],$C$3)</f>
        <v>30226</v>
      </c>
      <c r="G16" s="47">
        <f>SUMIFS(TbRegistroEntradas[Valor],TbRegistroEntradas[Mês Competência],G5,TbRegistroEntradas[Ano Competência],$C$3)</f>
        <v>19009</v>
      </c>
      <c r="H16" s="47">
        <f>SUMIFS(TbRegistroEntradas[Valor],TbRegistroEntradas[Mês Competência],H5,TbRegistroEntradas[Ano Competência],$C$3)</f>
        <v>28711</v>
      </c>
      <c r="I16" s="47">
        <f>SUMIFS(TbRegistroEntradas[Valor],TbRegistroEntradas[Mês Competência],I5,TbRegistroEntradas[Ano Competência],$C$3)</f>
        <v>33298</v>
      </c>
      <c r="J16" s="47">
        <f>SUMIFS(TbRegistroEntradas[Valor],TbRegistroEntradas[Mês Competência],J5,TbRegistroEntradas[Ano Competência],$C$3)</f>
        <v>22302</v>
      </c>
      <c r="K16" s="47">
        <f>SUMIFS(TbRegistroEntradas[Valor],TbRegistroEntradas[Mês Competência],K5,TbRegistroEntradas[Ano Competência],$C$3)</f>
        <v>26024</v>
      </c>
      <c r="L16" s="47">
        <f>SUMIFS(TbRegistroEntradas[Valor],TbRegistroEntradas[Mês Competência],L5,TbRegistroEntradas[Ano Competência],$C$3)</f>
        <v>29400</v>
      </c>
      <c r="M16" s="47">
        <f>SUMIFS(TbRegistroEntradas[Valor],TbRegistroEntradas[Mês Competência],M5,TbRegistroEntradas[Ano Competência],$C$3)</f>
        <v>30897</v>
      </c>
      <c r="N16" s="48">
        <f>SUMIFS(TbRegistroEntradas[Valor],TbRegistroEntradas[Mês Competência],N5,TbRegistroEntradas[Ano Competência],$C$3)</f>
        <v>17906</v>
      </c>
    </row>
    <row r="17" spans="2:14" ht="20.100000000000001" customHeight="1" x14ac:dyDescent="0.25">
      <c r="B17" s="51" t="s">
        <v>509</v>
      </c>
      <c r="C17" s="47">
        <f>SUMIFS(TbRegistroSaídas[Valor],TbRegistroSaídas[Mês Competência],C5,TbRegistroSaídas[Ano Competência],$C$3)</f>
        <v>41773</v>
      </c>
      <c r="D17" s="47">
        <f>SUMIFS(TbRegistroSaídas[Valor],TbRegistroSaídas[Mês Competência],D5,TbRegistroSaídas[Ano Competência],$C$3)</f>
        <v>25578</v>
      </c>
      <c r="E17" s="47">
        <f>SUMIFS(TbRegistroSaídas[Valor],TbRegistroSaídas[Mês Competência],E5,TbRegistroSaídas[Ano Competência],$C$3)</f>
        <v>24127</v>
      </c>
      <c r="F17" s="47">
        <f>SUMIFS(TbRegistroSaídas[Valor],TbRegistroSaídas[Mês Competência],F5,TbRegistroSaídas[Ano Competência],$C$3)</f>
        <v>14679</v>
      </c>
      <c r="G17" s="47">
        <f>SUMIFS(TbRegistroSaídas[Valor],TbRegistroSaídas[Mês Competência],G5,TbRegistroSaídas[Ano Competência],$C$3)</f>
        <v>24782</v>
      </c>
      <c r="H17" s="47">
        <f>SUMIFS(TbRegistroSaídas[Valor],TbRegistroSaídas[Mês Competência],H5,TbRegistroSaídas[Ano Competência],$C$3)</f>
        <v>24927</v>
      </c>
      <c r="I17" s="47">
        <f>SUMIFS(TbRegistroSaídas[Valor],TbRegistroSaídas[Mês Competência],I5,TbRegistroSaídas[Ano Competência],$C$3)</f>
        <v>34065</v>
      </c>
      <c r="J17" s="47">
        <f>SUMIFS(TbRegistroSaídas[Valor],TbRegistroSaídas[Mês Competência],J5,TbRegistroSaídas[Ano Competência],$C$3)</f>
        <v>21727</v>
      </c>
      <c r="K17" s="47">
        <f>SUMIFS(TbRegistroSaídas[Valor],TbRegistroSaídas[Mês Competência],K5,TbRegistroSaídas[Ano Competência],$C$3)</f>
        <v>19948</v>
      </c>
      <c r="L17" s="47">
        <f>SUMIFS(TbRegistroSaídas[Valor],TbRegistroSaídas[Mês Competência],L5,TbRegistroSaídas[Ano Competência],$C$3)</f>
        <v>28693</v>
      </c>
      <c r="M17" s="47">
        <f>SUMIFS(TbRegistroSaídas[Valor],TbRegistroSaídas[Mês Competência],M5,TbRegistroSaídas[Ano Competência],$C$3)</f>
        <v>22624</v>
      </c>
      <c r="N17" s="48">
        <f>SUMIFS(TbRegistroSaídas[Valor],TbRegistroSaídas[Mês Competência],N5,TbRegistroSaídas[Ano Competência],$C$3)</f>
        <v>19227</v>
      </c>
    </row>
    <row r="18" spans="2:14" ht="20.100000000000001" customHeight="1" x14ac:dyDescent="0.25">
      <c r="B18" s="54" t="s">
        <v>510</v>
      </c>
      <c r="C18" s="49">
        <f>C15+C16-C17</f>
        <v>2752</v>
      </c>
      <c r="D18" s="49">
        <f t="shared" ref="D18:N18" si="3">D15+D16-D17</f>
        <v>1935</v>
      </c>
      <c r="E18" s="49">
        <f t="shared" si="3"/>
        <v>15266</v>
      </c>
      <c r="F18" s="49">
        <f t="shared" si="3"/>
        <v>30813</v>
      </c>
      <c r="G18" s="49">
        <f t="shared" si="3"/>
        <v>25040</v>
      </c>
      <c r="H18" s="49">
        <f t="shared" si="3"/>
        <v>28824</v>
      </c>
      <c r="I18" s="49">
        <f t="shared" si="3"/>
        <v>28057</v>
      </c>
      <c r="J18" s="49">
        <f t="shared" si="3"/>
        <v>28632</v>
      </c>
      <c r="K18" s="49">
        <f t="shared" si="3"/>
        <v>34708</v>
      </c>
      <c r="L18" s="49">
        <f t="shared" si="3"/>
        <v>35415</v>
      </c>
      <c r="M18" s="49">
        <f t="shared" si="3"/>
        <v>43688</v>
      </c>
      <c r="N18" s="50">
        <f t="shared" si="3"/>
        <v>42367</v>
      </c>
    </row>
    <row r="19" spans="2:14" ht="20.100000000000001" customHeight="1" x14ac:dyDescent="0.25"/>
    <row r="20" spans="2:14" ht="20.100000000000001" customHeight="1" x14ac:dyDescent="0.25">
      <c r="B20" s="152" t="s">
        <v>525</v>
      </c>
      <c r="C20" s="152"/>
      <c r="D20" s="152"/>
      <c r="E20" s="152"/>
    </row>
    <row r="21" spans="2:14" ht="20.100000000000001" customHeight="1" x14ac:dyDescent="0.25">
      <c r="B21" s="44" t="s">
        <v>507</v>
      </c>
      <c r="C21" s="45" t="s">
        <v>511</v>
      </c>
      <c r="D21" s="45" t="s">
        <v>512</v>
      </c>
      <c r="E21" s="45" t="s">
        <v>513</v>
      </c>
      <c r="F21" s="45" t="s">
        <v>514</v>
      </c>
      <c r="G21" s="45" t="s">
        <v>515</v>
      </c>
      <c r="H21" s="45" t="s">
        <v>516</v>
      </c>
      <c r="I21" s="45" t="s">
        <v>517</v>
      </c>
      <c r="J21" s="45" t="s">
        <v>518</v>
      </c>
      <c r="K21" s="45" t="s">
        <v>519</v>
      </c>
      <c r="L21" s="45" t="s">
        <v>520</v>
      </c>
      <c r="M21" s="45" t="s">
        <v>521</v>
      </c>
      <c r="N21" s="46" t="s">
        <v>522</v>
      </c>
    </row>
    <row r="22" spans="2:14" ht="20.100000000000001" customHeight="1" x14ac:dyDescent="0.25">
      <c r="B22" s="51" t="s">
        <v>526</v>
      </c>
      <c r="C22" s="47">
        <f>C16</f>
        <v>20582</v>
      </c>
      <c r="D22" s="47">
        <f t="shared" ref="D22:N22" si="4">D16</f>
        <v>24761</v>
      </c>
      <c r="E22" s="47">
        <f t="shared" si="4"/>
        <v>37458</v>
      </c>
      <c r="F22" s="47">
        <f t="shared" si="4"/>
        <v>30226</v>
      </c>
      <c r="G22" s="47">
        <f t="shared" si="4"/>
        <v>19009</v>
      </c>
      <c r="H22" s="47">
        <f t="shared" si="4"/>
        <v>28711</v>
      </c>
      <c r="I22" s="47">
        <f t="shared" si="4"/>
        <v>33298</v>
      </c>
      <c r="J22" s="47">
        <f t="shared" si="4"/>
        <v>22302</v>
      </c>
      <c r="K22" s="47">
        <f t="shared" si="4"/>
        <v>26024</v>
      </c>
      <c r="L22" s="47">
        <f t="shared" si="4"/>
        <v>29400</v>
      </c>
      <c r="M22" s="47">
        <f t="shared" si="4"/>
        <v>30897</v>
      </c>
      <c r="N22" s="48">
        <f t="shared" si="4"/>
        <v>17906</v>
      </c>
    </row>
    <row r="23" spans="2:14" ht="20.100000000000001" customHeight="1" x14ac:dyDescent="0.25">
      <c r="B23" s="51" t="s">
        <v>527</v>
      </c>
      <c r="C23" s="47">
        <f>C17</f>
        <v>41773</v>
      </c>
      <c r="D23" s="47">
        <f t="shared" ref="D23:N23" si="5">D17</f>
        <v>25578</v>
      </c>
      <c r="E23" s="47">
        <f t="shared" si="5"/>
        <v>24127</v>
      </c>
      <c r="F23" s="47">
        <f t="shared" si="5"/>
        <v>14679</v>
      </c>
      <c r="G23" s="47">
        <f t="shared" si="5"/>
        <v>24782</v>
      </c>
      <c r="H23" s="47">
        <f t="shared" si="5"/>
        <v>24927</v>
      </c>
      <c r="I23" s="47">
        <f t="shared" si="5"/>
        <v>34065</v>
      </c>
      <c r="J23" s="47">
        <f t="shared" si="5"/>
        <v>21727</v>
      </c>
      <c r="K23" s="47">
        <f t="shared" si="5"/>
        <v>19948</v>
      </c>
      <c r="L23" s="47">
        <f t="shared" si="5"/>
        <v>28693</v>
      </c>
      <c r="M23" s="47">
        <f t="shared" si="5"/>
        <v>22624</v>
      </c>
      <c r="N23" s="48">
        <f t="shared" si="5"/>
        <v>19227</v>
      </c>
    </row>
    <row r="24" spans="2:14" ht="20.100000000000001" customHeight="1" x14ac:dyDescent="0.25">
      <c r="B24" s="52" t="s">
        <v>528</v>
      </c>
      <c r="C24" s="57">
        <f>IF(C22-C23&gt;0,C22-C23,0)</f>
        <v>0</v>
      </c>
      <c r="D24" s="57">
        <f t="shared" ref="D24:N24" si="6">IF(D22-D23&gt;0,D22-D23,0)</f>
        <v>0</v>
      </c>
      <c r="E24" s="57">
        <f t="shared" si="6"/>
        <v>13331</v>
      </c>
      <c r="F24" s="57">
        <f t="shared" si="6"/>
        <v>15547</v>
      </c>
      <c r="G24" s="57">
        <f t="shared" si="6"/>
        <v>0</v>
      </c>
      <c r="H24" s="57">
        <f t="shared" si="6"/>
        <v>3784</v>
      </c>
      <c r="I24" s="57">
        <f t="shared" si="6"/>
        <v>0</v>
      </c>
      <c r="J24" s="57">
        <f t="shared" si="6"/>
        <v>575</v>
      </c>
      <c r="K24" s="57">
        <f t="shared" si="6"/>
        <v>6076</v>
      </c>
      <c r="L24" s="57">
        <f t="shared" si="6"/>
        <v>707</v>
      </c>
      <c r="M24" s="57">
        <f t="shared" si="6"/>
        <v>8273</v>
      </c>
      <c r="N24" s="59">
        <f t="shared" si="6"/>
        <v>0</v>
      </c>
    </row>
    <row r="25" spans="2:14" ht="20.100000000000001" customHeight="1" x14ac:dyDescent="0.25">
      <c r="B25" s="53" t="s">
        <v>529</v>
      </c>
      <c r="C25" s="58">
        <f>IF(C22-C23&lt;0,C22-C23,0)</f>
        <v>-21191</v>
      </c>
      <c r="D25" s="58">
        <f t="shared" ref="D25:N25" si="7">IF(D22-D23&lt;0,D22-D23,0)</f>
        <v>-817</v>
      </c>
      <c r="E25" s="58">
        <f t="shared" si="7"/>
        <v>0</v>
      </c>
      <c r="F25" s="58">
        <f t="shared" si="7"/>
        <v>0</v>
      </c>
      <c r="G25" s="58">
        <f t="shared" si="7"/>
        <v>-5773</v>
      </c>
      <c r="H25" s="58">
        <f t="shared" si="7"/>
        <v>0</v>
      </c>
      <c r="I25" s="58">
        <f t="shared" si="7"/>
        <v>-767</v>
      </c>
      <c r="J25" s="58">
        <f t="shared" si="7"/>
        <v>0</v>
      </c>
      <c r="K25" s="58">
        <f t="shared" si="7"/>
        <v>0</v>
      </c>
      <c r="L25" s="58">
        <f t="shared" si="7"/>
        <v>0</v>
      </c>
      <c r="M25" s="58">
        <f t="shared" si="7"/>
        <v>0</v>
      </c>
      <c r="N25" s="60">
        <f t="shared" si="7"/>
        <v>-1321</v>
      </c>
    </row>
    <row r="26" spans="2:14" ht="20.100000000000001" customHeight="1" x14ac:dyDescent="0.25">
      <c r="B26" s="53" t="s">
        <v>530</v>
      </c>
      <c r="C26" s="58">
        <f>C22-C23</f>
        <v>-21191</v>
      </c>
      <c r="D26" s="58">
        <f>D22-D23+C26</f>
        <v>-22008</v>
      </c>
      <c r="E26" s="58">
        <f t="shared" ref="E26:N26" si="8">E22-E23+D26</f>
        <v>-8677</v>
      </c>
      <c r="F26" s="58">
        <f t="shared" si="8"/>
        <v>6870</v>
      </c>
      <c r="G26" s="58">
        <f t="shared" si="8"/>
        <v>1097</v>
      </c>
      <c r="H26" s="58">
        <f t="shared" si="8"/>
        <v>4881</v>
      </c>
      <c r="I26" s="58">
        <f t="shared" si="8"/>
        <v>4114</v>
      </c>
      <c r="J26" s="58">
        <f t="shared" si="8"/>
        <v>4689</v>
      </c>
      <c r="K26" s="58">
        <f t="shared" si="8"/>
        <v>10765</v>
      </c>
      <c r="L26" s="58">
        <f t="shared" si="8"/>
        <v>11472</v>
      </c>
      <c r="M26" s="58">
        <f t="shared" si="8"/>
        <v>19745</v>
      </c>
      <c r="N26" s="60">
        <f t="shared" si="8"/>
        <v>18424</v>
      </c>
    </row>
  </sheetData>
  <mergeCells count="4">
    <mergeCell ref="J1:N1"/>
    <mergeCell ref="B6:E6"/>
    <mergeCell ref="B13:E13"/>
    <mergeCell ref="B20:E20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9E5A-02CA-45FD-A4DA-0653D7B7B912}">
  <dimension ref="A1:XFD55"/>
  <sheetViews>
    <sheetView showGridLines="0" showRowColHeaders="0" zoomScale="80" zoomScaleNormal="80" workbookViewId="0"/>
  </sheetViews>
  <sheetFormatPr defaultColWidth="0" defaultRowHeight="15" x14ac:dyDescent="0.25"/>
  <cols>
    <col min="1" max="1" width="2.7109375" customWidth="1"/>
    <col min="2" max="2" width="30.7109375" customWidth="1"/>
    <col min="3" max="15" width="22.7109375" customWidth="1"/>
    <col min="16" max="16383" width="9.140625" hidden="1"/>
    <col min="16384" max="16384" width="3.42578125" customWidth="1"/>
  </cols>
  <sheetData>
    <row r="1" spans="2:15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9</v>
      </c>
    </row>
    <row r="2" spans="2:15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customHeight="1" x14ac:dyDescent="0.25"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</row>
    <row r="4" spans="2:15" ht="20.100000000000001" customHeight="1" x14ac:dyDescent="0.25">
      <c r="B4" s="66" t="s">
        <v>534</v>
      </c>
      <c r="C4" s="11" t="s">
        <v>535</v>
      </c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</row>
    <row r="5" spans="2:15" ht="20.100000000000001" customHeight="1" x14ac:dyDescent="0.25"/>
    <row r="6" spans="2:15" ht="20.100000000000001" customHeight="1" x14ac:dyDescent="0.25">
      <c r="B6" s="66" t="s">
        <v>539</v>
      </c>
      <c r="C6" s="67" t="s">
        <v>538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1"/>
    </row>
    <row r="7" spans="2:15" ht="20.100000000000001" customHeight="1" x14ac:dyDescent="0.25">
      <c r="B7" s="66" t="s">
        <v>536</v>
      </c>
      <c r="C7" s="15">
        <v>1</v>
      </c>
      <c r="D7" s="15">
        <v>2</v>
      </c>
      <c r="E7" s="15">
        <v>3</v>
      </c>
      <c r="F7" s="15">
        <v>4</v>
      </c>
      <c r="G7" s="15">
        <v>5</v>
      </c>
      <c r="H7" s="15">
        <v>6</v>
      </c>
      <c r="I7" s="15">
        <v>7</v>
      </c>
      <c r="J7" s="15">
        <v>8</v>
      </c>
      <c r="K7" s="15">
        <v>9</v>
      </c>
      <c r="L7" s="15">
        <v>10</v>
      </c>
      <c r="M7" s="15">
        <v>11</v>
      </c>
      <c r="N7" s="15">
        <v>12</v>
      </c>
      <c r="O7" s="11" t="s">
        <v>537</v>
      </c>
    </row>
    <row r="8" spans="2:15" ht="20.100000000000001" customHeight="1" x14ac:dyDescent="0.25">
      <c r="B8" s="68" t="s">
        <v>21</v>
      </c>
      <c r="C8" s="69">
        <v>43479</v>
      </c>
      <c r="D8" s="69">
        <v>56516</v>
      </c>
      <c r="E8" s="69">
        <v>56059</v>
      </c>
      <c r="F8" s="69">
        <v>53165</v>
      </c>
      <c r="G8" s="69">
        <v>41611</v>
      </c>
      <c r="H8" s="69">
        <v>40576</v>
      </c>
      <c r="I8" s="69">
        <v>33298</v>
      </c>
      <c r="J8" s="69">
        <v>32438</v>
      </c>
      <c r="K8" s="69">
        <v>57887</v>
      </c>
      <c r="L8" s="69">
        <v>60137</v>
      </c>
      <c r="M8" s="69">
        <v>62513</v>
      </c>
      <c r="N8" s="69">
        <v>50431</v>
      </c>
      <c r="O8" s="70">
        <v>588110</v>
      </c>
    </row>
    <row r="9" spans="2:15" ht="20.100000000000001" customHeight="1" x14ac:dyDescent="0.25">
      <c r="B9" s="71" t="s">
        <v>28</v>
      </c>
      <c r="C9" s="69">
        <v>6857</v>
      </c>
      <c r="D9" s="69">
        <v>4461</v>
      </c>
      <c r="E9" s="69">
        <v>4800</v>
      </c>
      <c r="F9" s="69"/>
      <c r="G9" s="69">
        <v>10875</v>
      </c>
      <c r="H9" s="69">
        <v>9700</v>
      </c>
      <c r="I9" s="69">
        <v>2713</v>
      </c>
      <c r="J9" s="69">
        <v>3080</v>
      </c>
      <c r="K9" s="69">
        <v>2502</v>
      </c>
      <c r="L9" s="69">
        <v>7137</v>
      </c>
      <c r="M9" s="69">
        <v>7046</v>
      </c>
      <c r="N9" s="69">
        <v>4559</v>
      </c>
      <c r="O9" s="70">
        <v>63730</v>
      </c>
    </row>
    <row r="10" spans="2:15" ht="20.100000000000001" customHeight="1" x14ac:dyDescent="0.25">
      <c r="B10" s="71" t="s">
        <v>29</v>
      </c>
      <c r="C10" s="69">
        <v>3843</v>
      </c>
      <c r="D10" s="69">
        <v>11762</v>
      </c>
      <c r="E10" s="69">
        <v>9651</v>
      </c>
      <c r="F10" s="69">
        <v>14524</v>
      </c>
      <c r="G10" s="69">
        <v>5167</v>
      </c>
      <c r="H10" s="69">
        <v>2114</v>
      </c>
      <c r="I10" s="69">
        <v>8337</v>
      </c>
      <c r="J10" s="69">
        <v>7817</v>
      </c>
      <c r="K10" s="69">
        <v>14528</v>
      </c>
      <c r="L10" s="69">
        <v>10422</v>
      </c>
      <c r="M10" s="69">
        <v>10619</v>
      </c>
      <c r="N10" s="69">
        <v>16304</v>
      </c>
      <c r="O10" s="70">
        <v>115088</v>
      </c>
    </row>
    <row r="11" spans="2:15" ht="20.100000000000001" customHeight="1" x14ac:dyDescent="0.25">
      <c r="B11" s="71" t="s">
        <v>30</v>
      </c>
      <c r="C11" s="69">
        <v>6759</v>
      </c>
      <c r="D11" s="69">
        <v>13905</v>
      </c>
      <c r="E11" s="69">
        <v>10836</v>
      </c>
      <c r="F11" s="69">
        <v>5066</v>
      </c>
      <c r="G11" s="69">
        <v>2805</v>
      </c>
      <c r="H11" s="69">
        <v>4706</v>
      </c>
      <c r="I11" s="69">
        <v>1306</v>
      </c>
      <c r="J11" s="69"/>
      <c r="K11" s="69">
        <v>10681</v>
      </c>
      <c r="L11" s="69">
        <v>6465</v>
      </c>
      <c r="M11" s="69">
        <v>7373</v>
      </c>
      <c r="N11" s="69"/>
      <c r="O11" s="70">
        <v>69902</v>
      </c>
    </row>
    <row r="12" spans="2:15" ht="20.100000000000001" customHeight="1" x14ac:dyDescent="0.25">
      <c r="B12" s="71" t="s">
        <v>31</v>
      </c>
      <c r="C12" s="69">
        <v>18745</v>
      </c>
      <c r="D12" s="69">
        <v>20692</v>
      </c>
      <c r="E12" s="69">
        <v>13156</v>
      </c>
      <c r="F12" s="69">
        <v>32957</v>
      </c>
      <c r="G12" s="69">
        <v>13902</v>
      </c>
      <c r="H12" s="69">
        <v>19226</v>
      </c>
      <c r="I12" s="69">
        <v>12594</v>
      </c>
      <c r="J12" s="69">
        <v>11590</v>
      </c>
      <c r="K12" s="69">
        <v>27785</v>
      </c>
      <c r="L12" s="69">
        <v>20341</v>
      </c>
      <c r="M12" s="69">
        <v>28005</v>
      </c>
      <c r="N12" s="69">
        <v>17080</v>
      </c>
      <c r="O12" s="70">
        <v>236073</v>
      </c>
    </row>
    <row r="13" spans="2:15" ht="20.100000000000001" customHeight="1" x14ac:dyDescent="0.25">
      <c r="B13" s="71" t="s">
        <v>32</v>
      </c>
      <c r="C13" s="69">
        <v>7275</v>
      </c>
      <c r="D13" s="69">
        <v>5696</v>
      </c>
      <c r="E13" s="69">
        <v>17616</v>
      </c>
      <c r="F13" s="69">
        <v>618</v>
      </c>
      <c r="G13" s="69">
        <v>8862</v>
      </c>
      <c r="H13" s="69">
        <v>4830</v>
      </c>
      <c r="I13" s="69">
        <v>8348</v>
      </c>
      <c r="J13" s="69">
        <v>9951</v>
      </c>
      <c r="K13" s="69">
        <v>2391</v>
      </c>
      <c r="L13" s="69">
        <v>15772</v>
      </c>
      <c r="M13" s="69">
        <v>9470</v>
      </c>
      <c r="N13" s="69">
        <v>12488</v>
      </c>
      <c r="O13" s="70">
        <v>103317</v>
      </c>
    </row>
    <row r="14" spans="2:15" ht="20.100000000000001" customHeight="1" x14ac:dyDescent="0.25">
      <c r="B14" s="68" t="s">
        <v>537</v>
      </c>
      <c r="C14" s="69">
        <v>43479</v>
      </c>
      <c r="D14" s="69">
        <v>56516</v>
      </c>
      <c r="E14" s="69">
        <v>56059</v>
      </c>
      <c r="F14" s="69">
        <v>53165</v>
      </c>
      <c r="G14" s="69">
        <v>41611</v>
      </c>
      <c r="H14" s="69">
        <v>40576</v>
      </c>
      <c r="I14" s="69">
        <v>33298</v>
      </c>
      <c r="J14" s="69">
        <v>32438</v>
      </c>
      <c r="K14" s="69">
        <v>57887</v>
      </c>
      <c r="L14" s="69">
        <v>60137</v>
      </c>
      <c r="M14" s="69">
        <v>62513</v>
      </c>
      <c r="N14" s="69">
        <v>50431</v>
      </c>
      <c r="O14" s="70">
        <v>588110</v>
      </c>
    </row>
    <row r="15" spans="2:15" ht="20.100000000000001" customHeight="1" x14ac:dyDescent="0.25"/>
    <row r="16" spans="2:15" ht="20.100000000000001" customHeight="1" x14ac:dyDescent="0.25"/>
    <row r="17" customFormat="1" ht="20.100000000000001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093D-A251-4A63-873B-B5652892B603}">
  <dimension ref="A1:P55"/>
  <sheetViews>
    <sheetView showGridLines="0" showRowColHeaders="0" zoomScale="80" zoomScaleNormal="80" workbookViewId="0"/>
  </sheetViews>
  <sheetFormatPr defaultColWidth="0" defaultRowHeight="15" x14ac:dyDescent="0.25"/>
  <cols>
    <col min="1" max="1" width="2.7109375" customWidth="1"/>
    <col min="2" max="2" width="30.7109375" customWidth="1"/>
    <col min="3" max="15" width="22.7109375" customWidth="1"/>
    <col min="16" max="16384" width="9.140625" hidden="1"/>
  </cols>
  <sheetData>
    <row r="1" spans="2:16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540</v>
      </c>
    </row>
    <row r="2" spans="2:16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6" ht="20.100000000000001" customHeight="1" x14ac:dyDescent="0.25"/>
    <row r="4" spans="2:16" ht="20.100000000000001" customHeight="1" x14ac:dyDescent="0.25">
      <c r="B4" s="66" t="s">
        <v>532</v>
      </c>
      <c r="C4" s="11" t="s">
        <v>535</v>
      </c>
    </row>
    <row r="5" spans="2:16" ht="20.100000000000001" customHeight="1" x14ac:dyDescent="0.25"/>
    <row r="6" spans="2:16" ht="20.100000000000001" customHeight="1" x14ac:dyDescent="0.25">
      <c r="B6" s="66" t="s">
        <v>539</v>
      </c>
      <c r="C6" s="67" t="s">
        <v>538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1"/>
    </row>
    <row r="7" spans="2:16" ht="20.100000000000001" customHeight="1" x14ac:dyDescent="0.25">
      <c r="B7" s="66" t="s">
        <v>536</v>
      </c>
      <c r="C7" s="15">
        <v>0</v>
      </c>
      <c r="D7" s="15">
        <v>1</v>
      </c>
      <c r="E7" s="15">
        <v>2</v>
      </c>
      <c r="F7" s="15">
        <v>3</v>
      </c>
      <c r="G7" s="15">
        <v>4</v>
      </c>
      <c r="H7" s="15">
        <v>5</v>
      </c>
      <c r="I7" s="15">
        <v>6</v>
      </c>
      <c r="J7" s="15">
        <v>7</v>
      </c>
      <c r="K7" s="15">
        <v>8</v>
      </c>
      <c r="L7" s="15">
        <v>9</v>
      </c>
      <c r="M7" s="15">
        <v>10</v>
      </c>
      <c r="N7" s="15">
        <v>11</v>
      </c>
      <c r="O7" s="15">
        <v>12</v>
      </c>
      <c r="P7" s="11" t="s">
        <v>537</v>
      </c>
    </row>
    <row r="8" spans="2:16" ht="20.100000000000001" customHeight="1" x14ac:dyDescent="0.25">
      <c r="B8" s="68" t="s">
        <v>34</v>
      </c>
      <c r="C8" s="69">
        <v>31925</v>
      </c>
      <c r="D8" s="69">
        <v>53146</v>
      </c>
      <c r="E8" s="69">
        <v>63978</v>
      </c>
      <c r="F8" s="69">
        <v>51839</v>
      </c>
      <c r="G8" s="69">
        <v>56585</v>
      </c>
      <c r="H8" s="69">
        <v>50585</v>
      </c>
      <c r="I8" s="69">
        <v>49954</v>
      </c>
      <c r="J8" s="69">
        <v>29884</v>
      </c>
      <c r="K8" s="69">
        <v>26452</v>
      </c>
      <c r="L8" s="69">
        <v>42497</v>
      </c>
      <c r="M8" s="69">
        <v>49457</v>
      </c>
      <c r="N8" s="69">
        <v>39098</v>
      </c>
      <c r="O8" s="69">
        <v>39474</v>
      </c>
      <c r="P8" s="70">
        <v>584874</v>
      </c>
    </row>
    <row r="9" spans="2:16" ht="20.100000000000001" customHeight="1" x14ac:dyDescent="0.25">
      <c r="B9" s="71" t="s">
        <v>28</v>
      </c>
      <c r="C9" s="69"/>
      <c r="D9" s="69">
        <v>4741</v>
      </c>
      <c r="E9" s="69">
        <v>15188</v>
      </c>
      <c r="F9" s="69">
        <v>5433</v>
      </c>
      <c r="G9" s="69">
        <v>14908</v>
      </c>
      <c r="H9" s="69">
        <v>4287</v>
      </c>
      <c r="I9" s="69">
        <v>8013</v>
      </c>
      <c r="J9" s="69">
        <v>789</v>
      </c>
      <c r="K9" s="69"/>
      <c r="L9" s="69">
        <v>5040</v>
      </c>
      <c r="M9" s="69">
        <v>14297</v>
      </c>
      <c r="N9" s="69">
        <v>4373</v>
      </c>
      <c r="O9" s="69">
        <v>10332</v>
      </c>
      <c r="P9" s="70">
        <v>87401</v>
      </c>
    </row>
    <row r="10" spans="2:16" ht="20.100000000000001" customHeight="1" x14ac:dyDescent="0.25">
      <c r="B10" s="71" t="s">
        <v>29</v>
      </c>
      <c r="C10" s="69">
        <v>5782</v>
      </c>
      <c r="D10" s="69">
        <v>6585</v>
      </c>
      <c r="E10" s="69">
        <v>10187</v>
      </c>
      <c r="F10" s="69">
        <v>11492</v>
      </c>
      <c r="G10" s="69">
        <v>6298</v>
      </c>
      <c r="H10" s="69">
        <v>10039</v>
      </c>
      <c r="I10" s="69">
        <v>4581</v>
      </c>
      <c r="J10" s="69">
        <v>11175</v>
      </c>
      <c r="K10" s="69">
        <v>8434</v>
      </c>
      <c r="L10" s="69">
        <v>10392</v>
      </c>
      <c r="M10" s="69">
        <v>1046</v>
      </c>
      <c r="N10" s="69">
        <v>1340</v>
      </c>
      <c r="O10" s="69">
        <v>3546</v>
      </c>
      <c r="P10" s="70">
        <v>90897</v>
      </c>
    </row>
    <row r="11" spans="2:16" ht="20.100000000000001" customHeight="1" x14ac:dyDescent="0.25">
      <c r="B11" s="71" t="s">
        <v>30</v>
      </c>
      <c r="C11" s="69">
        <v>5873</v>
      </c>
      <c r="D11" s="69">
        <v>4835</v>
      </c>
      <c r="E11" s="69">
        <v>6219</v>
      </c>
      <c r="F11" s="69">
        <v>9376</v>
      </c>
      <c r="G11" s="69">
        <v>10858</v>
      </c>
      <c r="H11" s="69">
        <v>8264</v>
      </c>
      <c r="I11" s="69"/>
      <c r="J11" s="69"/>
      <c r="K11" s="69">
        <v>1108</v>
      </c>
      <c r="L11" s="69">
        <v>159</v>
      </c>
      <c r="M11" s="69">
        <v>10086</v>
      </c>
      <c r="N11" s="69">
        <v>4940</v>
      </c>
      <c r="O11" s="69">
        <v>8577</v>
      </c>
      <c r="P11" s="70">
        <v>70295</v>
      </c>
    </row>
    <row r="12" spans="2:16" ht="20.100000000000001" customHeight="1" x14ac:dyDescent="0.25">
      <c r="B12" s="71" t="s">
        <v>32</v>
      </c>
      <c r="C12" s="69">
        <v>4512</v>
      </c>
      <c r="D12" s="69">
        <v>4293</v>
      </c>
      <c r="E12" s="69">
        <v>19558</v>
      </c>
      <c r="F12" s="69">
        <v>4179</v>
      </c>
      <c r="G12" s="69">
        <v>5755</v>
      </c>
      <c r="H12" s="69">
        <v>3230</v>
      </c>
      <c r="I12" s="69">
        <v>15052</v>
      </c>
      <c r="J12" s="69">
        <v>5942</v>
      </c>
      <c r="K12" s="69">
        <v>5444</v>
      </c>
      <c r="L12" s="69">
        <v>12359</v>
      </c>
      <c r="M12" s="69">
        <v>11967</v>
      </c>
      <c r="N12" s="69">
        <v>1260</v>
      </c>
      <c r="O12" s="69">
        <v>5147</v>
      </c>
      <c r="P12" s="70">
        <v>98698</v>
      </c>
    </row>
    <row r="13" spans="2:16" ht="20.100000000000001" customHeight="1" x14ac:dyDescent="0.25">
      <c r="B13" s="71" t="s">
        <v>41</v>
      </c>
      <c r="C13" s="69">
        <v>15758</v>
      </c>
      <c r="D13" s="69">
        <v>32692</v>
      </c>
      <c r="E13" s="69">
        <v>12826</v>
      </c>
      <c r="F13" s="69">
        <v>21359</v>
      </c>
      <c r="G13" s="69">
        <v>18766</v>
      </c>
      <c r="H13" s="69">
        <v>24765</v>
      </c>
      <c r="I13" s="69">
        <v>22308</v>
      </c>
      <c r="J13" s="69">
        <v>11978</v>
      </c>
      <c r="K13" s="69">
        <v>11466</v>
      </c>
      <c r="L13" s="69">
        <v>14547</v>
      </c>
      <c r="M13" s="69">
        <v>12061</v>
      </c>
      <c r="N13" s="69">
        <v>27185</v>
      </c>
      <c r="O13" s="69">
        <v>11872</v>
      </c>
      <c r="P13" s="70">
        <v>237583</v>
      </c>
    </row>
    <row r="14" spans="2:16" ht="20.100000000000001" customHeight="1" x14ac:dyDescent="0.25">
      <c r="B14" s="68" t="s">
        <v>537</v>
      </c>
      <c r="C14" s="69">
        <v>31925</v>
      </c>
      <c r="D14" s="69">
        <v>53146</v>
      </c>
      <c r="E14" s="69">
        <v>63978</v>
      </c>
      <c r="F14" s="69">
        <v>51839</v>
      </c>
      <c r="G14" s="69">
        <v>56585</v>
      </c>
      <c r="H14" s="69">
        <v>50585</v>
      </c>
      <c r="I14" s="69">
        <v>49954</v>
      </c>
      <c r="J14" s="69">
        <v>29884</v>
      </c>
      <c r="K14" s="69">
        <v>26452</v>
      </c>
      <c r="L14" s="69">
        <v>42497</v>
      </c>
      <c r="M14" s="69">
        <v>49457</v>
      </c>
      <c r="N14" s="69">
        <v>39098</v>
      </c>
      <c r="O14" s="69">
        <v>39474</v>
      </c>
      <c r="P14" s="70">
        <v>584874</v>
      </c>
    </row>
    <row r="15" spans="2:16" ht="20.100000000000001" customHeight="1" x14ac:dyDescent="0.25"/>
    <row r="16" spans="2:16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69AA-8391-412E-991A-BA3661504040}">
  <dimension ref="A1:O55"/>
  <sheetViews>
    <sheetView showGridLines="0" showRowColHeaders="0" zoomScale="80" zoomScaleNormal="80" workbookViewId="0"/>
  </sheetViews>
  <sheetFormatPr defaultColWidth="0" defaultRowHeight="15" x14ac:dyDescent="0.25"/>
  <cols>
    <col min="1" max="1" width="2.7109375" customWidth="1"/>
    <col min="2" max="2" width="30.7109375" customWidth="1"/>
    <col min="3" max="15" width="22.7109375" customWidth="1"/>
    <col min="16" max="16384" width="9.140625" hidden="1"/>
  </cols>
  <sheetData>
    <row r="1" spans="2:15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10</v>
      </c>
    </row>
    <row r="2" spans="2:15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20.100000000000001" customHeight="1" x14ac:dyDescent="0.25"/>
    <row r="4" spans="2:15" ht="20.100000000000001" customHeight="1" x14ac:dyDescent="0.25">
      <c r="B4" s="62" t="s">
        <v>541</v>
      </c>
      <c r="C4" s="7" t="s">
        <v>535</v>
      </c>
    </row>
    <row r="5" spans="2:15" ht="20.100000000000001" customHeight="1" x14ac:dyDescent="0.25"/>
    <row r="6" spans="2:15" ht="20.100000000000001" customHeight="1" x14ac:dyDescent="0.25">
      <c r="B6" s="62" t="s">
        <v>539</v>
      </c>
      <c r="C6" s="62" t="s">
        <v>538</v>
      </c>
      <c r="D6" s="7"/>
      <c r="E6" s="7"/>
      <c r="F6" s="7"/>
      <c r="G6" s="7"/>
      <c r="H6" s="7"/>
      <c r="I6" s="7"/>
      <c r="J6" s="7"/>
      <c r="K6" s="7"/>
      <c r="L6" s="7"/>
    </row>
    <row r="7" spans="2:15" ht="20.100000000000001" customHeight="1" x14ac:dyDescent="0.25">
      <c r="B7" s="7"/>
      <c r="C7" s="7">
        <v>0</v>
      </c>
      <c r="D7" s="7"/>
      <c r="E7" s="7"/>
      <c r="F7" s="7"/>
      <c r="G7" s="7"/>
      <c r="H7" s="7"/>
      <c r="I7" s="7"/>
      <c r="J7" s="7"/>
      <c r="K7" s="7"/>
      <c r="L7" s="7" t="s">
        <v>543</v>
      </c>
    </row>
    <row r="8" spans="2:15" ht="20.100000000000001" customHeight="1" x14ac:dyDescent="0.25">
      <c r="B8" s="62" t="s">
        <v>536</v>
      </c>
      <c r="C8" s="7">
        <v>1</v>
      </c>
      <c r="D8" s="7">
        <v>3</v>
      </c>
      <c r="E8" s="7">
        <v>4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7">
        <v>12</v>
      </c>
      <c r="L8" s="7"/>
    </row>
    <row r="9" spans="2:15" ht="20.100000000000001" customHeight="1" x14ac:dyDescent="0.25">
      <c r="B9" s="63" t="s">
        <v>34</v>
      </c>
      <c r="C9" s="64">
        <v>6314</v>
      </c>
      <c r="D9" s="64">
        <v>4438</v>
      </c>
      <c r="E9" s="64">
        <v>1753</v>
      </c>
      <c r="F9" s="64">
        <v>701</v>
      </c>
      <c r="G9" s="64">
        <v>2338</v>
      </c>
      <c r="H9" s="64">
        <v>6976</v>
      </c>
      <c r="I9" s="64">
        <v>1565</v>
      </c>
      <c r="J9" s="64">
        <v>5873</v>
      </c>
      <c r="K9" s="64">
        <v>1967</v>
      </c>
      <c r="L9" s="64">
        <v>31925</v>
      </c>
    </row>
    <row r="10" spans="2:15" ht="20.100000000000001" customHeight="1" x14ac:dyDescent="0.25">
      <c r="B10" s="65" t="s">
        <v>29</v>
      </c>
      <c r="C10" s="64"/>
      <c r="D10" s="64"/>
      <c r="E10" s="64"/>
      <c r="F10" s="64"/>
      <c r="G10" s="64"/>
      <c r="H10" s="64">
        <v>4217</v>
      </c>
      <c r="I10" s="64">
        <v>1565</v>
      </c>
      <c r="J10" s="64"/>
      <c r="K10" s="64"/>
      <c r="L10" s="64">
        <v>5782</v>
      </c>
    </row>
    <row r="11" spans="2:15" ht="20.100000000000001" customHeight="1" x14ac:dyDescent="0.25">
      <c r="B11" s="65" t="s">
        <v>30</v>
      </c>
      <c r="C11" s="64"/>
      <c r="D11" s="64"/>
      <c r="E11" s="64"/>
      <c r="F11" s="64"/>
      <c r="G11" s="64"/>
      <c r="H11" s="64"/>
      <c r="I11" s="64"/>
      <c r="J11" s="64">
        <v>5873</v>
      </c>
      <c r="K11" s="64"/>
      <c r="L11" s="64">
        <v>5873</v>
      </c>
    </row>
    <row r="12" spans="2:15" ht="20.100000000000001" customHeight="1" x14ac:dyDescent="0.25">
      <c r="B12" s="65" t="s">
        <v>32</v>
      </c>
      <c r="C12" s="64"/>
      <c r="D12" s="64"/>
      <c r="E12" s="64">
        <v>1753</v>
      </c>
      <c r="F12" s="64"/>
      <c r="G12" s="64"/>
      <c r="H12" s="64">
        <v>2759</v>
      </c>
      <c r="I12" s="64"/>
      <c r="J12" s="64"/>
      <c r="K12" s="64"/>
      <c r="L12" s="64">
        <v>4512</v>
      </c>
    </row>
    <row r="13" spans="2:15" ht="20.100000000000001" customHeight="1" x14ac:dyDescent="0.25">
      <c r="B13" s="65" t="s">
        <v>41</v>
      </c>
      <c r="C13" s="64">
        <v>6314</v>
      </c>
      <c r="D13" s="64">
        <v>4438</v>
      </c>
      <c r="E13" s="64"/>
      <c r="F13" s="64">
        <v>701</v>
      </c>
      <c r="G13" s="64">
        <v>2338</v>
      </c>
      <c r="H13" s="64"/>
      <c r="I13" s="64"/>
      <c r="J13" s="64"/>
      <c r="K13" s="64">
        <v>1967</v>
      </c>
      <c r="L13" s="64">
        <v>15758</v>
      </c>
    </row>
    <row r="14" spans="2:15" ht="20.100000000000001" customHeight="1" x14ac:dyDescent="0.25">
      <c r="B14" s="63" t="s">
        <v>537</v>
      </c>
      <c r="C14" s="64">
        <v>6314</v>
      </c>
      <c r="D14" s="64">
        <v>4438</v>
      </c>
      <c r="E14" s="64">
        <v>1753</v>
      </c>
      <c r="F14" s="64">
        <v>701</v>
      </c>
      <c r="G14" s="64">
        <v>2338</v>
      </c>
      <c r="H14" s="64">
        <v>6976</v>
      </c>
      <c r="I14" s="64">
        <v>1565</v>
      </c>
      <c r="J14" s="64">
        <v>5873</v>
      </c>
      <c r="K14" s="64">
        <v>1967</v>
      </c>
      <c r="L14" s="64">
        <v>31925</v>
      </c>
    </row>
    <row r="15" spans="2:15" ht="20.100000000000001" customHeight="1" x14ac:dyDescent="0.25"/>
    <row r="16" spans="2:15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E340-F8C7-47F5-87C2-6E664F9C087F}">
  <dimension ref="A1:O55"/>
  <sheetViews>
    <sheetView showGridLines="0" showRowColHeaders="0" zoomScale="80" zoomScaleNormal="80" workbookViewId="0"/>
  </sheetViews>
  <sheetFormatPr defaultColWidth="0" defaultRowHeight="15" x14ac:dyDescent="0.25"/>
  <cols>
    <col min="1" max="1" width="2.7109375" customWidth="1"/>
    <col min="2" max="2" width="30.7109375" customWidth="1"/>
    <col min="3" max="15" width="22.7109375" customWidth="1"/>
    <col min="16" max="16384" width="9.140625" hidden="1"/>
  </cols>
  <sheetData>
    <row r="1" spans="2:15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11</v>
      </c>
    </row>
    <row r="2" spans="2:15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20.100000000000001" customHeight="1" x14ac:dyDescent="0.25"/>
    <row r="4" spans="2:15" ht="20.100000000000001" customHeight="1" x14ac:dyDescent="0.25">
      <c r="B4" s="62" t="s">
        <v>541</v>
      </c>
      <c r="C4" s="7" t="s">
        <v>535</v>
      </c>
    </row>
    <row r="5" spans="2:15" ht="20.100000000000001" customHeight="1" x14ac:dyDescent="0.25"/>
    <row r="6" spans="2:15" ht="20.100000000000001" customHeight="1" x14ac:dyDescent="0.25">
      <c r="B6" s="62" t="s">
        <v>539</v>
      </c>
      <c r="C6" s="62" t="s">
        <v>538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pans="2:15" ht="20.100000000000001" customHeight="1" x14ac:dyDescent="0.25">
      <c r="B7" s="7"/>
      <c r="C7" s="7">
        <v>0</v>
      </c>
      <c r="D7" s="7"/>
      <c r="E7" s="7"/>
      <c r="F7" s="7"/>
      <c r="G7" s="7"/>
      <c r="H7" s="7"/>
      <c r="I7" s="7"/>
      <c r="J7" s="7"/>
      <c r="K7" s="7"/>
      <c r="L7" s="7"/>
      <c r="M7" s="7" t="s">
        <v>543</v>
      </c>
    </row>
    <row r="8" spans="2:15" ht="20.100000000000001" customHeight="1" x14ac:dyDescent="0.25">
      <c r="B8" s="62" t="s">
        <v>536</v>
      </c>
      <c r="C8" s="7">
        <v>1</v>
      </c>
      <c r="D8" s="7">
        <v>4</v>
      </c>
      <c r="E8" s="7">
        <v>5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7">
        <v>11</v>
      </c>
      <c r="L8" s="7">
        <v>12</v>
      </c>
      <c r="M8" s="7"/>
    </row>
    <row r="9" spans="2:15" ht="20.100000000000001" customHeight="1" x14ac:dyDescent="0.25">
      <c r="B9" s="63" t="s">
        <v>21</v>
      </c>
      <c r="C9" s="64">
        <v>1767</v>
      </c>
      <c r="D9" s="64">
        <v>3316</v>
      </c>
      <c r="E9" s="64">
        <v>2015</v>
      </c>
      <c r="F9" s="64">
        <v>6102</v>
      </c>
      <c r="G9" s="64">
        <v>1987</v>
      </c>
      <c r="H9" s="64">
        <v>770</v>
      </c>
      <c r="I9" s="64">
        <v>4253</v>
      </c>
      <c r="J9" s="64">
        <v>9905</v>
      </c>
      <c r="K9" s="64">
        <v>1171</v>
      </c>
      <c r="L9" s="64">
        <v>6972</v>
      </c>
      <c r="M9" s="64">
        <v>38258</v>
      </c>
    </row>
    <row r="10" spans="2:15" ht="20.100000000000001" customHeight="1" x14ac:dyDescent="0.25">
      <c r="B10" s="65" t="s">
        <v>28</v>
      </c>
      <c r="C10" s="64">
        <v>1284</v>
      </c>
      <c r="D10" s="64"/>
      <c r="E10" s="64"/>
      <c r="F10" s="64">
        <v>3878</v>
      </c>
      <c r="G10" s="64">
        <v>508</v>
      </c>
      <c r="H10" s="64"/>
      <c r="I10" s="64"/>
      <c r="J10" s="64">
        <v>4922</v>
      </c>
      <c r="K10" s="64"/>
      <c r="L10" s="64">
        <v>919</v>
      </c>
      <c r="M10" s="64">
        <v>11511</v>
      </c>
    </row>
    <row r="11" spans="2:15" ht="20.100000000000001" customHeight="1" x14ac:dyDescent="0.25">
      <c r="B11" s="65" t="s">
        <v>29</v>
      </c>
      <c r="C11" s="64"/>
      <c r="D11" s="64">
        <v>2388</v>
      </c>
      <c r="E11" s="64"/>
      <c r="F11" s="64"/>
      <c r="G11" s="64"/>
      <c r="H11" s="64"/>
      <c r="I11" s="64"/>
      <c r="J11" s="64"/>
      <c r="K11" s="64">
        <v>1171</v>
      </c>
      <c r="L11" s="64"/>
      <c r="M11" s="64">
        <v>3559</v>
      </c>
    </row>
    <row r="12" spans="2:15" ht="20.100000000000001" customHeight="1" x14ac:dyDescent="0.25">
      <c r="B12" s="65" t="s">
        <v>31</v>
      </c>
      <c r="C12" s="64"/>
      <c r="D12" s="64">
        <v>928</v>
      </c>
      <c r="E12" s="64">
        <v>667</v>
      </c>
      <c r="F12" s="64">
        <v>2224</v>
      </c>
      <c r="G12" s="64">
        <v>1479</v>
      </c>
      <c r="H12" s="64"/>
      <c r="I12" s="64">
        <v>4253</v>
      </c>
      <c r="J12" s="64">
        <v>4983</v>
      </c>
      <c r="K12" s="64"/>
      <c r="L12" s="64">
        <v>1414</v>
      </c>
      <c r="M12" s="64">
        <v>15948</v>
      </c>
    </row>
    <row r="13" spans="2:15" ht="20.100000000000001" customHeight="1" x14ac:dyDescent="0.25">
      <c r="B13" s="65" t="s">
        <v>32</v>
      </c>
      <c r="C13" s="64">
        <v>483</v>
      </c>
      <c r="D13" s="64"/>
      <c r="E13" s="64">
        <v>1348</v>
      </c>
      <c r="F13" s="64"/>
      <c r="G13" s="64"/>
      <c r="H13" s="64">
        <v>770</v>
      </c>
      <c r="I13" s="64"/>
      <c r="J13" s="64"/>
      <c r="K13" s="64"/>
      <c r="L13" s="64">
        <v>4639</v>
      </c>
      <c r="M13" s="64">
        <v>7240</v>
      </c>
    </row>
    <row r="14" spans="2:15" ht="20.100000000000001" customHeight="1" x14ac:dyDescent="0.25">
      <c r="B14" s="63" t="s">
        <v>537</v>
      </c>
      <c r="C14" s="64">
        <v>1767</v>
      </c>
      <c r="D14" s="64">
        <v>3316</v>
      </c>
      <c r="E14" s="64">
        <v>2015</v>
      </c>
      <c r="F14" s="64">
        <v>6102</v>
      </c>
      <c r="G14" s="64">
        <v>1987</v>
      </c>
      <c r="H14" s="64">
        <v>770</v>
      </c>
      <c r="I14" s="64">
        <v>4253</v>
      </c>
      <c r="J14" s="64">
        <v>9905</v>
      </c>
      <c r="K14" s="64">
        <v>1171</v>
      </c>
      <c r="L14" s="64">
        <v>6972</v>
      </c>
      <c r="M14" s="64">
        <v>38258</v>
      </c>
    </row>
    <row r="15" spans="2:15" ht="20.100000000000001" customHeight="1" x14ac:dyDescent="0.25"/>
    <row r="16" spans="2:15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0B37-869F-40C2-830D-C83E96F02DE7}">
  <dimension ref="B1:O55"/>
  <sheetViews>
    <sheetView showGridLines="0" showRowColHeaders="0" zoomScale="80" zoomScaleNormal="80" workbookViewId="0"/>
  </sheetViews>
  <sheetFormatPr defaultColWidth="22.7109375" defaultRowHeight="15" x14ac:dyDescent="0.25"/>
  <cols>
    <col min="1" max="1" width="2.7109375" customWidth="1"/>
    <col min="2" max="2" width="30.7109375" customWidth="1"/>
  </cols>
  <sheetData>
    <row r="1" spans="2:15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12</v>
      </c>
    </row>
    <row r="2" spans="2:15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2">
        <f ca="1">TODAY()</f>
        <v>46209</v>
      </c>
    </row>
    <row r="3" spans="2:15" ht="20.100000000000001" customHeight="1" x14ac:dyDescent="0.25"/>
    <row r="4" spans="2:15" ht="20.100000000000001" customHeight="1" x14ac:dyDescent="0.25">
      <c r="B4" s="62" t="s">
        <v>534</v>
      </c>
      <c r="C4" s="7" t="s">
        <v>535</v>
      </c>
    </row>
    <row r="5" spans="2:15" ht="20.100000000000001" customHeight="1" x14ac:dyDescent="0.25"/>
    <row r="6" spans="2:15" ht="20.100000000000001" customHeight="1" x14ac:dyDescent="0.25">
      <c r="B6" s="62" t="s">
        <v>539</v>
      </c>
      <c r="C6" s="62" t="s">
        <v>538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pans="2:15" ht="20.100000000000001" customHeight="1" x14ac:dyDescent="0.25">
      <c r="B7" s="7"/>
      <c r="C7" s="7" t="s">
        <v>545</v>
      </c>
      <c r="D7" s="7"/>
      <c r="E7" s="7"/>
      <c r="F7" s="7"/>
      <c r="G7" s="7"/>
      <c r="H7" s="7"/>
      <c r="I7" s="7"/>
      <c r="J7" s="7"/>
      <c r="K7" s="7"/>
      <c r="L7" s="7" t="s">
        <v>546</v>
      </c>
      <c r="M7" s="7" t="s">
        <v>537</v>
      </c>
    </row>
    <row r="8" spans="2:15" ht="20.100000000000001" customHeight="1" x14ac:dyDescent="0.25">
      <c r="B8" s="62" t="s">
        <v>536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9</v>
      </c>
      <c r="I8" s="7">
        <v>10</v>
      </c>
      <c r="J8" s="7">
        <v>11</v>
      </c>
      <c r="K8" s="7">
        <v>12</v>
      </c>
      <c r="L8" s="7"/>
      <c r="M8" s="7"/>
    </row>
    <row r="9" spans="2:15" ht="20.100000000000001" customHeight="1" x14ac:dyDescent="0.25">
      <c r="B9" s="63" t="s">
        <v>21</v>
      </c>
      <c r="C9" s="64">
        <v>928</v>
      </c>
      <c r="D9" s="64">
        <v>3736</v>
      </c>
      <c r="E9" s="64">
        <v>2224</v>
      </c>
      <c r="F9" s="64">
        <v>4545</v>
      </c>
      <c r="G9" s="64">
        <v>770</v>
      </c>
      <c r="H9" s="64">
        <v>9236</v>
      </c>
      <c r="I9" s="64">
        <v>6093</v>
      </c>
      <c r="J9" s="64">
        <v>8256</v>
      </c>
      <c r="K9" s="64">
        <v>483</v>
      </c>
      <c r="L9" s="64">
        <v>36271</v>
      </c>
      <c r="M9" s="64">
        <v>36271</v>
      </c>
    </row>
    <row r="10" spans="2:15" ht="20.100000000000001" customHeight="1" x14ac:dyDescent="0.25">
      <c r="B10" s="65" t="s">
        <v>28</v>
      </c>
      <c r="C10" s="64"/>
      <c r="D10" s="64"/>
      <c r="E10" s="64"/>
      <c r="F10" s="64">
        <v>3878</v>
      </c>
      <c r="G10" s="64"/>
      <c r="H10" s="64"/>
      <c r="I10" s="64">
        <v>4922</v>
      </c>
      <c r="J10" s="64">
        <v>2203</v>
      </c>
      <c r="K10" s="64"/>
      <c r="L10" s="64">
        <v>11003</v>
      </c>
      <c r="M10" s="64">
        <v>11003</v>
      </c>
    </row>
    <row r="11" spans="2:15" ht="20.100000000000001" customHeight="1" x14ac:dyDescent="0.25">
      <c r="B11" s="65" t="s">
        <v>29</v>
      </c>
      <c r="C11" s="64"/>
      <c r="D11" s="64">
        <v>2388</v>
      </c>
      <c r="E11" s="64"/>
      <c r="F11" s="64"/>
      <c r="G11" s="64"/>
      <c r="H11" s="64"/>
      <c r="I11" s="64">
        <v>1171</v>
      </c>
      <c r="J11" s="64"/>
      <c r="K11" s="64"/>
      <c r="L11" s="64">
        <v>3559</v>
      </c>
      <c r="M11" s="64">
        <v>3559</v>
      </c>
    </row>
    <row r="12" spans="2:15" ht="20.100000000000001" customHeight="1" x14ac:dyDescent="0.25">
      <c r="B12" s="65" t="s">
        <v>31</v>
      </c>
      <c r="C12" s="64">
        <v>928</v>
      </c>
      <c r="D12" s="64"/>
      <c r="E12" s="64">
        <v>2224</v>
      </c>
      <c r="F12" s="64">
        <v>667</v>
      </c>
      <c r="G12" s="64"/>
      <c r="H12" s="64">
        <v>9236</v>
      </c>
      <c r="I12" s="64"/>
      <c r="J12" s="64">
        <v>1414</v>
      </c>
      <c r="K12" s="64"/>
      <c r="L12" s="64">
        <v>14469</v>
      </c>
      <c r="M12" s="64">
        <v>14469</v>
      </c>
    </row>
    <row r="13" spans="2:15" ht="20.100000000000001" customHeight="1" x14ac:dyDescent="0.25">
      <c r="B13" s="65" t="s">
        <v>32</v>
      </c>
      <c r="C13" s="64"/>
      <c r="D13" s="64">
        <v>1348</v>
      </c>
      <c r="E13" s="64"/>
      <c r="F13" s="64"/>
      <c r="G13" s="64">
        <v>770</v>
      </c>
      <c r="H13" s="64"/>
      <c r="I13" s="64"/>
      <c r="J13" s="64">
        <v>4639</v>
      </c>
      <c r="K13" s="64">
        <v>483</v>
      </c>
      <c r="L13" s="64">
        <v>7240</v>
      </c>
      <c r="M13" s="64">
        <v>7240</v>
      </c>
    </row>
    <row r="14" spans="2:15" ht="20.100000000000001" customHeight="1" x14ac:dyDescent="0.25">
      <c r="B14" s="63" t="s">
        <v>537</v>
      </c>
      <c r="C14" s="64">
        <v>928</v>
      </c>
      <c r="D14" s="64">
        <v>3736</v>
      </c>
      <c r="E14" s="64">
        <v>2224</v>
      </c>
      <c r="F14" s="64">
        <v>4545</v>
      </c>
      <c r="G14" s="64">
        <v>770</v>
      </c>
      <c r="H14" s="64">
        <v>9236</v>
      </c>
      <c r="I14" s="64">
        <v>6093</v>
      </c>
      <c r="J14" s="64">
        <v>8256</v>
      </c>
      <c r="K14" s="64">
        <v>483</v>
      </c>
      <c r="L14" s="64">
        <v>36271</v>
      </c>
      <c r="M14" s="64">
        <v>36271</v>
      </c>
    </row>
    <row r="15" spans="2:15" ht="20.100000000000001" customHeight="1" x14ac:dyDescent="0.25"/>
    <row r="16" spans="2:15" ht="20.100000000000001" customHeight="1" x14ac:dyDescent="0.25"/>
    <row r="17" ht="20.100000000000001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4381-E925-4C59-BF6A-8B9DA118327F}">
  <dimension ref="A1:O55"/>
  <sheetViews>
    <sheetView showGridLines="0" showRowColHeaders="0" zoomScale="130" zoomScaleNormal="130" workbookViewId="0"/>
  </sheetViews>
  <sheetFormatPr defaultColWidth="0" defaultRowHeight="15" x14ac:dyDescent="0.25"/>
  <cols>
    <col min="1" max="1" width="2.7109375" customWidth="1"/>
    <col min="2" max="2" width="30.7109375" customWidth="1"/>
    <col min="3" max="3" width="1.7109375" customWidth="1"/>
    <col min="4" max="4" width="30.7109375" customWidth="1"/>
    <col min="5" max="5" width="5.7109375" customWidth="1"/>
    <col min="6" max="6" width="13.7109375" customWidth="1"/>
    <col min="7" max="7" width="18.28515625" customWidth="1"/>
    <col min="8" max="8" width="4.7109375" customWidth="1"/>
    <col min="9" max="9" width="33.7109375" customWidth="1"/>
    <col min="10" max="10" width="4.7109375" customWidth="1"/>
    <col min="11" max="11" width="37.7109375" customWidth="1"/>
    <col min="12" max="13" width="0.7109375" customWidth="1"/>
    <col min="14" max="14" width="10.28515625" customWidth="1"/>
    <col min="15" max="15" width="2.85546875" customWidth="1"/>
    <col min="16" max="16384" width="9.140625" hidden="1"/>
  </cols>
  <sheetData>
    <row r="1" spans="2:14" ht="39.950000000000003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558</v>
      </c>
    </row>
    <row r="2" spans="2:14" ht="39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62">
        <v>2025</v>
      </c>
    </row>
    <row r="3" spans="2:14" ht="20.100000000000001" customHeight="1" x14ac:dyDescent="0.25">
      <c r="N3" s="4"/>
    </row>
    <row r="4" spans="2:14" ht="18" customHeight="1" x14ac:dyDescent="0.25">
      <c r="B4" s="74" t="s">
        <v>547</v>
      </c>
      <c r="C4" s="73"/>
      <c r="D4" s="75" t="s">
        <v>549</v>
      </c>
      <c r="E4" s="73"/>
      <c r="F4" s="77"/>
      <c r="G4" s="85"/>
      <c r="H4" s="85"/>
      <c r="I4" s="86" t="s">
        <v>554</v>
      </c>
      <c r="J4" s="85"/>
      <c r="K4" s="87" t="s">
        <v>30</v>
      </c>
      <c r="N4" s="4"/>
    </row>
    <row r="5" spans="2:14" ht="24.95" customHeight="1" x14ac:dyDescent="0.3">
      <c r="B5" s="136">
        <f>DashBoardFinanceiroAnualD!C10</f>
        <v>14746</v>
      </c>
      <c r="C5" s="73"/>
      <c r="D5" s="159" t="s">
        <v>586</v>
      </c>
      <c r="E5" s="73"/>
      <c r="F5" s="51"/>
      <c r="I5" s="73"/>
      <c r="J5" s="88"/>
      <c r="K5" s="89"/>
      <c r="N5" s="4"/>
    </row>
    <row r="6" spans="2:14" ht="5.0999999999999996" customHeight="1" x14ac:dyDescent="0.25">
      <c r="B6" s="73"/>
      <c r="C6" s="73"/>
      <c r="D6" s="73"/>
      <c r="E6" s="73"/>
      <c r="F6" s="51"/>
      <c r="I6" s="73"/>
      <c r="J6" s="73"/>
      <c r="K6" s="89"/>
      <c r="N6" s="4"/>
    </row>
    <row r="7" spans="2:14" ht="18" customHeight="1" x14ac:dyDescent="0.25">
      <c r="B7" s="74" t="s">
        <v>10</v>
      </c>
      <c r="C7" s="73"/>
      <c r="D7" s="156"/>
      <c r="E7" s="73"/>
      <c r="F7" s="51"/>
      <c r="I7" s="73"/>
      <c r="J7" s="73"/>
      <c r="K7" s="90" t="s">
        <v>556</v>
      </c>
      <c r="N7" s="4"/>
    </row>
    <row r="8" spans="2:14" ht="24.95" customHeight="1" x14ac:dyDescent="0.25">
      <c r="B8" s="137">
        <f>DashBoardFinanceiroAnualD!D12</f>
        <v>10511</v>
      </c>
      <c r="C8" s="73"/>
      <c r="D8" s="157"/>
      <c r="E8" s="73"/>
      <c r="F8" s="51"/>
      <c r="I8" s="73"/>
      <c r="J8" s="73"/>
      <c r="K8" s="145">
        <f>SUM(DashBoardFinanceiroAnualD!J5:J16)</f>
        <v>27680</v>
      </c>
      <c r="N8" s="4"/>
    </row>
    <row r="9" spans="2:14" ht="5.0999999999999996" customHeight="1" x14ac:dyDescent="0.25">
      <c r="B9" s="73"/>
      <c r="C9" s="73"/>
      <c r="D9" s="73"/>
      <c r="E9" s="73"/>
      <c r="F9" s="51"/>
      <c r="I9" s="73"/>
      <c r="J9" s="73"/>
      <c r="K9" s="91"/>
      <c r="N9" s="4"/>
    </row>
    <row r="10" spans="2:14" ht="18" customHeight="1" x14ac:dyDescent="0.25">
      <c r="B10" s="74" t="s">
        <v>11</v>
      </c>
      <c r="C10" s="73"/>
      <c r="D10" s="156"/>
      <c r="E10" s="73"/>
      <c r="F10" s="51"/>
      <c r="I10" s="73"/>
      <c r="J10" s="73"/>
      <c r="K10" s="91"/>
      <c r="N10" s="4"/>
    </row>
    <row r="11" spans="2:14" ht="24.95" customHeight="1" x14ac:dyDescent="0.25">
      <c r="B11" s="138">
        <f>DashBoardFinanceiroAnualD!D13</f>
        <v>26691</v>
      </c>
      <c r="C11" s="73"/>
      <c r="D11" s="157"/>
      <c r="E11" s="73"/>
      <c r="F11" s="54"/>
      <c r="G11" s="61"/>
      <c r="H11" s="61"/>
      <c r="I11" s="83"/>
      <c r="J11" s="83"/>
      <c r="K11" s="92"/>
      <c r="N11" s="4"/>
    </row>
    <row r="12" spans="2:14" ht="12" customHeight="1" x14ac:dyDescent="0.25">
      <c r="B12" s="73"/>
      <c r="C12" s="73"/>
      <c r="D12" s="73"/>
      <c r="E12" s="73"/>
      <c r="I12" s="73"/>
      <c r="J12" s="73"/>
      <c r="K12" s="73"/>
      <c r="N12" s="4"/>
    </row>
    <row r="13" spans="2:14" ht="19.5" customHeight="1" x14ac:dyDescent="0.25">
      <c r="B13" s="153" t="s">
        <v>548</v>
      </c>
      <c r="C13" s="154"/>
      <c r="D13" s="155"/>
      <c r="E13" s="73"/>
      <c r="F13" s="153" t="s">
        <v>550</v>
      </c>
      <c r="G13" s="155"/>
      <c r="I13" s="74" t="s">
        <v>555</v>
      </c>
      <c r="J13" s="73"/>
      <c r="K13" s="74" t="s">
        <v>557</v>
      </c>
      <c r="N13" s="4"/>
    </row>
    <row r="14" spans="2:14" ht="19.5" customHeight="1" x14ac:dyDescent="0.25">
      <c r="B14" s="78"/>
      <c r="C14" s="79"/>
      <c r="D14" s="80"/>
      <c r="E14" s="73"/>
      <c r="F14" s="78" t="s">
        <v>551</v>
      </c>
      <c r="G14" s="93" t="s">
        <v>553</v>
      </c>
      <c r="I14" s="103">
        <f>DashBoardFinanceiroAnualD!E32</f>
        <v>18424</v>
      </c>
      <c r="J14" s="73"/>
      <c r="K14" s="105" t="s">
        <v>32</v>
      </c>
      <c r="N14" s="4"/>
    </row>
    <row r="15" spans="2:14" ht="15.75" customHeight="1" x14ac:dyDescent="0.25">
      <c r="B15" s="78"/>
      <c r="C15" s="73"/>
      <c r="D15" s="80"/>
      <c r="E15" s="73"/>
      <c r="F15" s="94"/>
      <c r="G15" s="95"/>
      <c r="I15" s="104"/>
      <c r="J15" s="73"/>
      <c r="K15" s="106">
        <f>DashBoardFinanceiroAnualD!H44</f>
        <v>40275</v>
      </c>
      <c r="N15" s="4"/>
    </row>
    <row r="16" spans="2:14" ht="19.5" customHeight="1" x14ac:dyDescent="0.25">
      <c r="B16" s="81">
        <f>DashBoardFinanceiroAnualD!E22</f>
        <v>320574</v>
      </c>
      <c r="C16" s="73"/>
      <c r="D16" s="80"/>
      <c r="E16" s="73"/>
      <c r="F16" s="96">
        <f ca="1">DashBoardFinanceiroAnualD!E27</f>
        <v>107.17948717948718</v>
      </c>
      <c r="G16" s="97">
        <f ca="1">DashBoardFinanceiroAnualD!J27</f>
        <v>88.642857142857139</v>
      </c>
      <c r="I16" s="104"/>
      <c r="J16" s="73"/>
      <c r="K16" s="104"/>
      <c r="N16" s="4"/>
    </row>
    <row r="17" spans="2:14" ht="15.75" customHeight="1" x14ac:dyDescent="0.25">
      <c r="B17" s="81"/>
      <c r="C17" s="73"/>
      <c r="D17" s="80"/>
      <c r="E17" s="73"/>
      <c r="F17" s="98"/>
      <c r="G17" s="95"/>
      <c r="I17" s="104"/>
      <c r="J17" s="73"/>
      <c r="K17" s="104"/>
      <c r="N17" s="4"/>
    </row>
    <row r="18" spans="2:14" ht="19.5" customHeight="1" x14ac:dyDescent="0.25">
      <c r="B18" s="78"/>
      <c r="C18" s="73"/>
      <c r="D18" s="80"/>
      <c r="E18" s="73"/>
      <c r="F18" s="99" t="s">
        <v>552</v>
      </c>
      <c r="G18" s="100" t="s">
        <v>552</v>
      </c>
      <c r="I18" s="104"/>
      <c r="J18" s="73"/>
      <c r="K18" s="104"/>
      <c r="N18" s="4"/>
    </row>
    <row r="19" spans="2:14" ht="19.5" customHeight="1" x14ac:dyDescent="0.25">
      <c r="B19" s="82"/>
      <c r="C19" s="83"/>
      <c r="D19" s="84"/>
      <c r="E19" s="73"/>
      <c r="F19" s="101"/>
      <c r="G19" s="102"/>
      <c r="I19" s="76"/>
      <c r="J19" s="73"/>
      <c r="K19" s="76"/>
      <c r="N19" s="4"/>
    </row>
    <row r="20" spans="2:14" ht="19.5" customHeight="1" x14ac:dyDescent="0.25">
      <c r="B20" s="73"/>
      <c r="C20" s="73"/>
      <c r="D20" s="73"/>
      <c r="E20" s="73"/>
      <c r="I20" s="73"/>
      <c r="J20" s="73"/>
      <c r="K20" s="73"/>
      <c r="N20" s="4"/>
    </row>
    <row r="21" spans="2:14" ht="19.5" customHeight="1" x14ac:dyDescent="0.25"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4"/>
      <c r="M21" s="4"/>
      <c r="N21" s="4"/>
    </row>
    <row r="22" spans="2:14" ht="19.5" customHeigh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mergeCells count="4">
    <mergeCell ref="B13:D13"/>
    <mergeCell ref="F13:G13"/>
    <mergeCell ref="D7:D8"/>
    <mergeCell ref="D10:D11"/>
  </mergeCells>
  <conditionalFormatting sqref="I14">
    <cfRule type="cellIs" dxfId="4" priority="1" operator="lessThan">
      <formula>0</formula>
    </cfRule>
  </conditionalFormatting>
  <dataValidations count="2">
    <dataValidation type="list" allowBlank="1" showInputMessage="1" showErrorMessage="1" errorTitle="Conta Inexistente!" error="Selecione uma conta da lista." sqref="K14" xr:uid="{B8D4D7CD-C7C8-45A7-8218-C70F1F4D30D9}">
      <formula1>PCSaídasN2_Nível_2</formula1>
    </dataValidation>
    <dataValidation type="list" allowBlank="1" showInputMessage="1" showErrorMessage="1" errorTitle="Conta Inexisente!" error="Selecione um item da conta." sqref="K4" xr:uid="{A0487847-8EC6-477C-9DEF-CAAD911F4BB7}">
      <formula1>PCEntradasN2_Nível_2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10B813C-3DE2-4A27-87AF-4C67964734AF}">
          <x14:colorSeries rgb="FFFF000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DashBoardFinanceiroAnualD!G5:G16</xm:f>
              <xm:sqref>D7</xm:sqref>
            </x14:sparkline>
          </x14:sparklines>
        </x14:sparklineGroup>
        <x14:sparklineGroup type="column" displayEmptyCellsAs="gap" xr2:uid="{F9516CA3-1A99-4B4D-90AE-A242DBE38FF9}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DashBoardFinanceiroAnualD!H5:H16</xm:f>
              <xm:sqref>D10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1450-B8E2-46DF-8DE9-2ECEFFD230D3}">
  <dimension ref="A1:L44"/>
  <sheetViews>
    <sheetView showGridLines="0" workbookViewId="0">
      <selection activeCell="J39" sqref="J39"/>
    </sheetView>
  </sheetViews>
  <sheetFormatPr defaultRowHeight="15" x14ac:dyDescent="0.25"/>
  <cols>
    <col min="1" max="1" width="3.28515625" customWidth="1"/>
    <col min="2" max="2" width="14.42578125" customWidth="1"/>
    <col min="3" max="3" width="16" customWidth="1"/>
    <col min="4" max="4" width="14.5703125" customWidth="1"/>
    <col min="5" max="5" width="13.42578125" customWidth="1"/>
    <col min="7" max="7" width="15" customWidth="1"/>
    <col min="8" max="8" width="15.5703125" customWidth="1"/>
    <col min="10" max="10" width="18.7109375" customWidth="1"/>
    <col min="11" max="11" width="17" customWidth="1"/>
    <col min="12" max="12" width="11" customWidth="1"/>
  </cols>
  <sheetData>
    <row r="1" spans="1:12" x14ac:dyDescent="0.25">
      <c r="A1" s="107"/>
      <c r="B1" s="108" t="s">
        <v>559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25">
      <c r="A3" s="107"/>
      <c r="B3" s="107"/>
      <c r="C3" s="107"/>
      <c r="D3" s="107"/>
      <c r="E3" s="107"/>
      <c r="F3" s="109" t="s">
        <v>560</v>
      </c>
      <c r="G3" s="107"/>
      <c r="H3" s="107"/>
      <c r="I3" s="107"/>
      <c r="J3" s="109" t="s">
        <v>561</v>
      </c>
      <c r="K3" s="110" t="s">
        <v>562</v>
      </c>
      <c r="L3" s="111">
        <f>C4</f>
        <v>2025</v>
      </c>
    </row>
    <row r="4" spans="1:12" ht="15" customHeight="1" x14ac:dyDescent="0.25">
      <c r="A4" s="107"/>
      <c r="B4" s="110" t="s">
        <v>563</v>
      </c>
      <c r="C4" s="112">
        <f>DashBoardFinanceiroAnual!N2</f>
        <v>2025</v>
      </c>
      <c r="D4" s="107"/>
      <c r="E4" s="107"/>
      <c r="F4" s="113" t="s">
        <v>564</v>
      </c>
      <c r="G4" s="114" t="s">
        <v>565</v>
      </c>
      <c r="H4" s="113" t="s">
        <v>566</v>
      </c>
      <c r="I4" s="107"/>
      <c r="J4" s="115" t="str">
        <f>DashBoardFinanceiroAnual!K4</f>
        <v>Livros</v>
      </c>
      <c r="K4" s="113" t="s">
        <v>567</v>
      </c>
      <c r="L4" s="113" t="s">
        <v>564</v>
      </c>
    </row>
    <row r="5" spans="1:12" x14ac:dyDescent="0.25">
      <c r="A5" s="107"/>
      <c r="B5" s="110"/>
      <c r="C5" s="126"/>
      <c r="D5" s="107"/>
      <c r="E5" s="107"/>
      <c r="F5" s="116">
        <v>1</v>
      </c>
      <c r="G5" s="117">
        <f>SUMIFS(TbRegistroSaídas[Valor],TbRegistroSaídas[Mês Previsto],F5,TbRegistroSaídas[Ano Previsto],$C$4,TbRegistroSaídas[Data do Caixa Realizado],"")</f>
        <v>1155</v>
      </c>
      <c r="H5" s="117">
        <f>SUMIFS(TbRegistroEntradas[Valor],TbRegistroEntradas[Mês Previsto],F5,TbRegistroEntradas[Ano Previsto],$C$4,TbRegistroEntradas[Data do Caixa Realizado],"")</f>
        <v>1284</v>
      </c>
      <c r="I5" s="107"/>
      <c r="J5" s="117">
        <f>SUMIFS(TbRegistroEntradas[Valor],TbRegistroEntradas[Conta Nível 2],$J$4,TbRegistroEntradas[Ano Competência],$L$3,TbRegistroEntradas[Mês Competência],F5)</f>
        <v>0</v>
      </c>
      <c r="K5" s="117" t="str">
        <f>IF(J5=0,"",J5)</f>
        <v/>
      </c>
      <c r="L5" s="118" t="s">
        <v>511</v>
      </c>
    </row>
    <row r="6" spans="1:12" x14ac:dyDescent="0.25">
      <c r="A6" s="107"/>
      <c r="B6" s="107" t="s">
        <v>568</v>
      </c>
      <c r="C6" s="107"/>
      <c r="D6" s="107"/>
      <c r="E6" s="107"/>
      <c r="F6" s="107">
        <v>2</v>
      </c>
      <c r="G6" s="117">
        <f>SUMIFS(TbRegistroSaídas[Valor],TbRegistroSaídas[Mês Previsto],F6,TbRegistroSaídas[Ano Previsto],$C$4,TbRegistroSaídas[Data do Caixa Realizado],"")</f>
        <v>0</v>
      </c>
      <c r="H6" s="117">
        <f>SUMIFS(TbRegistroEntradas[Valor],TbRegistroEntradas[Mês Previsto],F6,TbRegistroEntradas[Ano Previsto],$C$4,TbRegistroEntradas[Data do Caixa Realizado],"")</f>
        <v>0</v>
      </c>
      <c r="I6" s="107"/>
      <c r="J6" s="117">
        <f>SUMIFS(TbRegistroEntradas[Valor],TbRegistroEntradas[Conta Nível 2],$J$4,TbRegistroEntradas[Ano Competência],$L$3,TbRegistroEntradas[Mês Competência],F6)</f>
        <v>5718</v>
      </c>
      <c r="K6" s="117">
        <f t="shared" ref="K6:K16" si="0">IF(J6=0,"",J6)</f>
        <v>5718</v>
      </c>
      <c r="L6" s="110" t="s">
        <v>512</v>
      </c>
    </row>
    <row r="7" spans="1:12" x14ac:dyDescent="0.25">
      <c r="A7" s="107"/>
      <c r="B7" s="139" t="s">
        <v>585</v>
      </c>
      <c r="C7" s="140">
        <f>SUMIFS(TbRegistroEntradas[Valor],TbRegistroEntradas[Ano Caixa],"&lt;"&amp;C4,TbRegistroEntradas[Ano Caixa],"&lt;&gt;0")-SUMIFS(TbRegistroSaídas[Valor],TbRegistroSaídas[Ano Caixa],"&lt;"&amp;C4,TbRegistroSaídas[Ano Caixa],"&lt;&gt;0")</f>
        <v>16535</v>
      </c>
      <c r="D7" s="107"/>
      <c r="E7" s="107"/>
      <c r="F7" s="107">
        <v>3</v>
      </c>
      <c r="G7" s="117">
        <f>SUMIFS(TbRegistroSaídas[Valor],TbRegistroSaídas[Mês Previsto],F7,TbRegistroSaídas[Ano Previsto],$C$4,TbRegistroSaídas[Data do Caixa Realizado],"")</f>
        <v>4438</v>
      </c>
      <c r="H7" s="117">
        <f>SUMIFS(TbRegistroEntradas[Valor],TbRegistroEntradas[Mês Previsto],F7,TbRegistroEntradas[Ano Previsto],$C$4,TbRegistroEntradas[Data do Caixa Realizado],"")</f>
        <v>0</v>
      </c>
      <c r="I7" s="107"/>
      <c r="J7" s="117">
        <f>SUMIFS(TbRegistroEntradas[Valor],TbRegistroEntradas[Conta Nível 2],$J$4,TbRegistroEntradas[Ano Competência],$L$3,TbRegistroEntradas[Mês Competência],F7)</f>
        <v>4918</v>
      </c>
      <c r="K7" s="117">
        <f t="shared" si="0"/>
        <v>4918</v>
      </c>
      <c r="L7" s="110" t="s">
        <v>513</v>
      </c>
    </row>
    <row r="8" spans="1:12" x14ac:dyDescent="0.25">
      <c r="A8" s="107"/>
      <c r="B8" s="141" t="s">
        <v>569</v>
      </c>
      <c r="C8" s="142">
        <f>SUMIFS(TbRegistroEntradas[Valor],TbRegistroEntradas[Ano Caixa],"="&amp;C4)</f>
        <v>308319</v>
      </c>
      <c r="D8" s="107"/>
      <c r="E8" s="107"/>
      <c r="F8" s="107">
        <v>4</v>
      </c>
      <c r="G8" s="117">
        <f>SUMIFS(TbRegistroSaídas[Valor],TbRegistroSaídas[Mês Previsto],F8,TbRegistroSaídas[Ano Previsto],$C$4,TbRegistroSaídas[Data do Caixa Realizado],"")</f>
        <v>0</v>
      </c>
      <c r="H8" s="117">
        <f>SUMIFS(TbRegistroEntradas[Valor],TbRegistroEntradas[Mês Previsto],F8,TbRegistroEntradas[Ano Previsto],$C$4,TbRegistroEntradas[Data do Caixa Realizado],"")</f>
        <v>2388</v>
      </c>
      <c r="I8" s="107"/>
      <c r="J8" s="117">
        <f>SUMIFS(TbRegistroEntradas[Valor],TbRegistroEntradas[Conta Nível 2],$J$4,TbRegistroEntradas[Ano Competência],$L$3,TbRegistroEntradas[Mês Competência],F8)</f>
        <v>3446</v>
      </c>
      <c r="K8" s="117">
        <f t="shared" si="0"/>
        <v>3446</v>
      </c>
      <c r="L8" s="110" t="s">
        <v>514</v>
      </c>
    </row>
    <row r="9" spans="1:12" x14ac:dyDescent="0.25">
      <c r="A9" s="107"/>
      <c r="B9" s="141" t="s">
        <v>570</v>
      </c>
      <c r="C9" s="142">
        <f>SUMIFS(TbRegistroSaídas[Valor],TbRegistroSaídas[Ano Caixa],"="&amp;C4)</f>
        <v>310108</v>
      </c>
      <c r="D9" s="107"/>
      <c r="E9" s="107"/>
      <c r="F9" s="107">
        <v>5</v>
      </c>
      <c r="G9" s="117">
        <f>SUMIFS(TbRegistroSaídas[Valor],TbRegistroSaídas[Mês Previsto],F9,TbRegistroSaídas[Ano Previsto],$C$4,TbRegistroSaídas[Data do Caixa Realizado],"")</f>
        <v>0</v>
      </c>
      <c r="H9" s="117">
        <f>SUMIFS(TbRegistroEntradas[Valor],TbRegistroEntradas[Mês Previsto],F9,TbRegistroEntradas[Ano Previsto],$C$4,TbRegistroEntradas[Data do Caixa Realizado],"")</f>
        <v>0</v>
      </c>
      <c r="I9" s="107"/>
      <c r="J9" s="117">
        <f>SUMIFS(TbRegistroEntradas[Valor],TbRegistroEntradas[Conta Nível 2],$J$4,TbRegistroEntradas[Ano Competência],$L$3,TbRegistroEntradas[Mês Competência],F9)</f>
        <v>611</v>
      </c>
      <c r="K9" s="117">
        <f t="shared" si="0"/>
        <v>611</v>
      </c>
      <c r="L9" s="110" t="s">
        <v>515</v>
      </c>
    </row>
    <row r="10" spans="1:12" x14ac:dyDescent="0.25">
      <c r="A10" s="107"/>
      <c r="B10" s="143" t="s">
        <v>571</v>
      </c>
      <c r="C10" s="144">
        <f>C7+C8-C9</f>
        <v>14746</v>
      </c>
      <c r="D10" s="107"/>
      <c r="E10" s="107"/>
      <c r="F10" s="107">
        <v>6</v>
      </c>
      <c r="G10" s="117">
        <f>SUMIFS(TbRegistroSaídas[Valor],TbRegistroSaídas[Mês Previsto],F10,TbRegistroSaídas[Ano Previsto],$C$4,TbRegistroSaídas[Data do Caixa Realizado],"")</f>
        <v>701</v>
      </c>
      <c r="H10" s="117">
        <f>SUMIFS(TbRegistroEntradas[Valor],TbRegistroEntradas[Mês Previsto],F10,TbRegistroEntradas[Ano Previsto],$C$4,TbRegistroEntradas[Data do Caixa Realizado],"")</f>
        <v>6102</v>
      </c>
      <c r="I10" s="107"/>
      <c r="J10" s="117">
        <f>SUMIFS(TbRegistroEntradas[Valor],TbRegistroEntradas[Conta Nível 2],$J$4,TbRegistroEntradas[Ano Competência],$L$3,TbRegistroEntradas[Mês Competência],F10)</f>
        <v>3224</v>
      </c>
      <c r="K10" s="117">
        <f t="shared" si="0"/>
        <v>3224</v>
      </c>
      <c r="L10" s="110" t="s">
        <v>516</v>
      </c>
    </row>
    <row r="11" spans="1:12" x14ac:dyDescent="0.25">
      <c r="A11" s="107"/>
      <c r="B11" s="107"/>
      <c r="C11" s="107"/>
      <c r="D11" s="107"/>
      <c r="E11" s="107"/>
      <c r="F11" s="107">
        <v>7</v>
      </c>
      <c r="G11" s="117">
        <f>SUMIFS(TbRegistroSaídas[Valor],TbRegistroSaídas[Mês Previsto],F11,TbRegistroSaídas[Ano Previsto],$C$4,TbRegistroSaídas[Data do Caixa Realizado],"")</f>
        <v>0</v>
      </c>
      <c r="H11" s="117">
        <f>SUMIFS(TbRegistroEntradas[Valor],TbRegistroEntradas[Mês Previsto],F11,TbRegistroEntradas[Ano Previsto],$C$4,TbRegistroEntradas[Data do Caixa Realizado],"")</f>
        <v>0</v>
      </c>
      <c r="I11" s="107"/>
      <c r="J11" s="117">
        <f>SUMIFS(TbRegistroEntradas[Valor],TbRegistroEntradas[Conta Nível 2],$J$4,TbRegistroEntradas[Ano Competência],$L$3,TbRegistroEntradas[Mês Competência],F11)</f>
        <v>1306</v>
      </c>
      <c r="K11" s="117">
        <f t="shared" si="0"/>
        <v>1306</v>
      </c>
      <c r="L11" s="110" t="s">
        <v>517</v>
      </c>
    </row>
    <row r="12" spans="1:12" x14ac:dyDescent="0.25">
      <c r="A12" s="107"/>
      <c r="B12" s="122" t="s">
        <v>572</v>
      </c>
      <c r="C12" s="122"/>
      <c r="D12" s="120">
        <f>SUMIFS(TbRegistroSaídas[Valor],TbRegistroSaídas[Data do Caixa Realizado],"",TbRegistroSaídas[Ano Previsto],C4)</f>
        <v>10511</v>
      </c>
      <c r="E12" s="107"/>
      <c r="F12" s="107">
        <v>8</v>
      </c>
      <c r="G12" s="117">
        <f>SUMIFS(TbRegistroSaídas[Valor],TbRegistroSaídas[Mês Previsto],F12,TbRegistroSaídas[Ano Previsto],$C$4,TbRegistroSaídas[Data do Caixa Realizado],"")</f>
        <v>4217</v>
      </c>
      <c r="H12" s="117">
        <f>SUMIFS(TbRegistroEntradas[Valor],TbRegistroEntradas[Mês Previsto],F12,TbRegistroEntradas[Ano Previsto],$C$4,TbRegistroEntradas[Data do Caixa Realizado],"")</f>
        <v>770</v>
      </c>
      <c r="I12" s="107"/>
      <c r="J12" s="117">
        <f>SUMIFS(TbRegistroEntradas[Valor],TbRegistroEntradas[Conta Nível 2],$J$4,TbRegistroEntradas[Ano Competência],$L$3,TbRegistroEntradas[Mês Competência],F12)</f>
        <v>0</v>
      </c>
      <c r="K12" s="117" t="str">
        <f t="shared" si="0"/>
        <v/>
      </c>
      <c r="L12" s="110" t="s">
        <v>518</v>
      </c>
    </row>
    <row r="13" spans="1:12" x14ac:dyDescent="0.25">
      <c r="A13" s="107"/>
      <c r="B13" s="123" t="s">
        <v>573</v>
      </c>
      <c r="C13" s="123"/>
      <c r="D13" s="124">
        <f>SUMIFS(TbRegistroEntradas[Valor],TbRegistroEntradas[Data do Caixa Realizado],"",TbRegistroEntradas[Ano Previsto],C4)</f>
        <v>26691</v>
      </c>
      <c r="E13" s="107"/>
      <c r="F13" s="107">
        <v>9</v>
      </c>
      <c r="G13" s="117">
        <f>SUMIFS(TbRegistroSaídas[Valor],TbRegistroSaídas[Mês Previsto],F13,TbRegistroSaídas[Ano Previsto],$C$4,TbRegistroSaídas[Data do Caixa Realizado],"")</f>
        <v>0</v>
      </c>
      <c r="H13" s="117">
        <f>SUMIFS(TbRegistroEntradas[Valor],TbRegistroEntradas[Mês Previsto],F13,TbRegistroEntradas[Ano Previsto],$C$4,TbRegistroEntradas[Data do Caixa Realizado],"")</f>
        <v>4253</v>
      </c>
      <c r="I13" s="107"/>
      <c r="J13" s="117">
        <f>SUMIFS(TbRegistroEntradas[Valor],TbRegistroEntradas[Conta Nível 2],$J$4,TbRegistroEntradas[Ano Competência],$L$3,TbRegistroEntradas[Mês Competência],F13)</f>
        <v>6637</v>
      </c>
      <c r="K13" s="117">
        <f t="shared" si="0"/>
        <v>6637</v>
      </c>
      <c r="L13" s="110" t="s">
        <v>519</v>
      </c>
    </row>
    <row r="14" spans="1:12" x14ac:dyDescent="0.25">
      <c r="A14" s="107"/>
      <c r="B14" s="107"/>
      <c r="C14" s="107"/>
      <c r="D14" s="107"/>
      <c r="E14" s="107"/>
      <c r="F14" s="107">
        <v>10</v>
      </c>
      <c r="G14" s="117">
        <f>SUMIFS(TbRegistroSaídas[Valor],TbRegistroSaídas[Mês Previsto],F14,TbRegistroSaídas[Ano Previsto],$C$4,TbRegistroSaídas[Data do Caixa Realizado],"")</f>
        <v>0</v>
      </c>
      <c r="H14" s="117">
        <f>SUMIFS(TbRegistroEntradas[Valor],TbRegistroEntradas[Mês Previsto],F14,TbRegistroEntradas[Ano Previsto],$C$4,TbRegistroEntradas[Data do Caixa Realizado],"")</f>
        <v>4922</v>
      </c>
      <c r="I14" s="107"/>
      <c r="J14" s="117">
        <f>SUMIFS(TbRegistroEntradas[Valor],TbRegistroEntradas[Conta Nível 2],$J$4,TbRegistroEntradas[Ano Competência],$L$3,TbRegistroEntradas[Mês Competência],F14)</f>
        <v>0</v>
      </c>
      <c r="K14" s="117" t="str">
        <f t="shared" si="0"/>
        <v/>
      </c>
      <c r="L14" s="110" t="s">
        <v>520</v>
      </c>
    </row>
    <row r="15" spans="1:12" x14ac:dyDescent="0.25">
      <c r="A15" s="107"/>
      <c r="B15" s="107"/>
      <c r="C15" s="107"/>
      <c r="D15" s="107"/>
      <c r="E15" s="107"/>
      <c r="F15" s="107">
        <v>11</v>
      </c>
      <c r="G15" s="117">
        <f>SUMIFS(TbRegistroSaídas[Valor],TbRegistroSaídas[Mês Previsto],F15,TbRegistroSaídas[Ano Previsto],$C$4,TbRegistroSaídas[Data do Caixa Realizado],"")</f>
        <v>0</v>
      </c>
      <c r="H15" s="117">
        <f>SUMIFS(TbRegistroEntradas[Valor],TbRegistroEntradas[Mês Previsto],F15,TbRegistroEntradas[Ano Previsto],$C$4,TbRegistroEntradas[Data do Caixa Realizado],"")</f>
        <v>0</v>
      </c>
      <c r="I15" s="107"/>
      <c r="J15" s="117">
        <f>SUMIFS(TbRegistroEntradas[Valor],TbRegistroEntradas[Conta Nível 2],$J$4,TbRegistroEntradas[Ano Competência],$L$3,TbRegistroEntradas[Mês Competência],F15)</f>
        <v>1820</v>
      </c>
      <c r="K15" s="117">
        <f t="shared" si="0"/>
        <v>1820</v>
      </c>
      <c r="L15" s="110" t="s">
        <v>521</v>
      </c>
    </row>
    <row r="16" spans="1:12" x14ac:dyDescent="0.25">
      <c r="A16" s="107"/>
      <c r="B16" s="107"/>
      <c r="C16" s="107"/>
      <c r="D16" s="107"/>
      <c r="E16" s="107"/>
      <c r="F16" s="121">
        <v>12</v>
      </c>
      <c r="G16" s="117">
        <f>SUMIFS(TbRegistroSaídas[Valor],TbRegistroSaídas[Mês Previsto],F16,TbRegistroSaídas[Ano Previsto],$C$4,TbRegistroSaídas[Data do Caixa Realizado],"")</f>
        <v>0</v>
      </c>
      <c r="H16" s="117">
        <f>SUMIFS(TbRegistroEntradas[Valor],TbRegistroEntradas[Mês Previsto],F16,TbRegistroEntradas[Ano Previsto],$C$4,TbRegistroEntradas[Data do Caixa Realizado],"")</f>
        <v>6972</v>
      </c>
      <c r="I16" s="107"/>
      <c r="J16" s="117">
        <f>SUMIFS(TbRegistroEntradas[Valor],TbRegistroEntradas[Conta Nível 2],$J$4,TbRegistroEntradas[Ano Competência],$L$3,TbRegistroEntradas[Mês Competência],F16)</f>
        <v>0</v>
      </c>
      <c r="K16" s="117" t="str">
        <f t="shared" si="0"/>
        <v/>
      </c>
      <c r="L16" s="125" t="s">
        <v>522</v>
      </c>
    </row>
    <row r="17" spans="1:12" x14ac:dyDescent="0.25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</row>
    <row r="18" spans="1:12" x14ac:dyDescent="0.25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</row>
    <row r="19" spans="1:12" x14ac:dyDescent="0.25">
      <c r="A19" s="107"/>
      <c r="F19" s="107"/>
      <c r="G19" s="107"/>
      <c r="H19" s="107"/>
      <c r="I19" s="107"/>
      <c r="J19" s="107"/>
      <c r="K19" s="107"/>
      <c r="L19" s="107"/>
    </row>
    <row r="20" spans="1:12" x14ac:dyDescent="0.25">
      <c r="A20" s="107"/>
      <c r="B20" s="109" t="s">
        <v>574</v>
      </c>
      <c r="C20" s="107"/>
      <c r="D20" s="107"/>
      <c r="E20" s="126"/>
      <c r="F20" s="107"/>
      <c r="G20" s="107"/>
      <c r="H20" s="107"/>
      <c r="I20" s="107"/>
      <c r="J20" s="107"/>
      <c r="K20" s="107"/>
      <c r="L20" s="107"/>
    </row>
    <row r="21" spans="1:12" x14ac:dyDescent="0.25">
      <c r="A21" s="107"/>
      <c r="B21" s="113" t="s">
        <v>575</v>
      </c>
      <c r="C21" s="114" t="s">
        <v>576</v>
      </c>
      <c r="D21" s="114" t="s">
        <v>577</v>
      </c>
      <c r="E21" s="114" t="s">
        <v>556</v>
      </c>
      <c r="F21" s="107"/>
      <c r="G21" s="107"/>
      <c r="H21" s="107"/>
      <c r="I21" s="107"/>
      <c r="J21" s="107"/>
      <c r="K21" s="107"/>
      <c r="L21" s="107"/>
    </row>
    <row r="22" spans="1:12" x14ac:dyDescent="0.25">
      <c r="A22" s="107"/>
      <c r="B22" s="127">
        <f>C4</f>
        <v>2025</v>
      </c>
      <c r="C22" s="128">
        <f>SUMIFS(TbRegistroEntradas[Valor],TbRegistroEntradas[Venda à Vista],"Vista",TbRegistroEntradas[Ano Competência],B22)</f>
        <v>2137</v>
      </c>
      <c r="D22" s="128">
        <f>SUMIFS(TbRegistroEntradas[Valor],TbRegistroEntradas[Venda à Vista],"Prazo",TbRegistroEntradas[Ano Competência],B22)</f>
        <v>318437</v>
      </c>
      <c r="E22" s="128">
        <f>C22+D22</f>
        <v>320574</v>
      </c>
      <c r="F22" s="107"/>
      <c r="G22" s="107"/>
      <c r="H22" s="107"/>
      <c r="I22" s="107"/>
      <c r="J22" s="107"/>
      <c r="K22" s="107"/>
      <c r="L22" s="107"/>
    </row>
    <row r="23" spans="1:12" x14ac:dyDescent="0.25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</row>
    <row r="24" spans="1:12" x14ac:dyDescent="0.25">
      <c r="A24" s="107"/>
      <c r="K24" s="107"/>
      <c r="L24" s="107"/>
    </row>
    <row r="25" spans="1:12" x14ac:dyDescent="0.25">
      <c r="A25" s="107"/>
      <c r="B25" s="109" t="s">
        <v>578</v>
      </c>
      <c r="C25" s="107"/>
      <c r="D25" s="107"/>
      <c r="E25" s="107"/>
      <c r="F25" s="107"/>
      <c r="G25" s="109" t="s">
        <v>579</v>
      </c>
      <c r="H25" s="107"/>
      <c r="I25" s="107"/>
      <c r="J25" s="107"/>
      <c r="K25" s="107"/>
      <c r="L25" s="107"/>
    </row>
    <row r="26" spans="1:12" x14ac:dyDescent="0.25">
      <c r="A26" s="107"/>
      <c r="B26" s="113" t="s">
        <v>575</v>
      </c>
      <c r="C26" s="114" t="s">
        <v>580</v>
      </c>
      <c r="D26" s="114" t="s">
        <v>552</v>
      </c>
      <c r="E26" s="114" t="s">
        <v>581</v>
      </c>
      <c r="F26" s="107"/>
      <c r="G26" s="113" t="s">
        <v>575</v>
      </c>
      <c r="H26" s="114" t="s">
        <v>580</v>
      </c>
      <c r="I26" s="114" t="s">
        <v>552</v>
      </c>
      <c r="J26" s="114" t="s">
        <v>581</v>
      </c>
      <c r="K26" s="107"/>
      <c r="L26" s="107"/>
    </row>
    <row r="27" spans="1:12" x14ac:dyDescent="0.25">
      <c r="A27" s="107"/>
      <c r="B27" s="127">
        <f>C4</f>
        <v>2025</v>
      </c>
      <c r="C27" s="129">
        <f ca="1">COUNTIFS(TbRegistroEntradas[Ano Competência],B27,TbRegistroEntradas[Dias de Atraso],"&gt;0")</f>
        <v>39</v>
      </c>
      <c r="D27" s="129">
        <f ca="1">SUMIFS(TbRegistroEntradas[Dias de Atraso],TbRegistroEntradas[Ano Competência],B27,TbRegistroEntradas[Dias de Atraso],"&gt;0")</f>
        <v>4180</v>
      </c>
      <c r="E27" s="129">
        <f ca="1">D27/C27</f>
        <v>107.17948717948718</v>
      </c>
      <c r="F27" s="107"/>
      <c r="G27" s="127">
        <f>C4</f>
        <v>2025</v>
      </c>
      <c r="H27" s="129">
        <f ca="1">COUNTIFS(TbRegistroSaídas[Ano Competência],G27,TbRegistroSaídas[Dias de Atraso],"&gt;0")</f>
        <v>28</v>
      </c>
      <c r="I27" s="129">
        <f ca="1">SUMIFS(TbRegistroSaídas[Dias de Atraso],TbRegistroSaídas[Ano Competência],G27,TbRegistroSaídas[Dias de Atraso],"&gt;0")</f>
        <v>2482</v>
      </c>
      <c r="J27" s="129">
        <f ca="1">I27/H27</f>
        <v>88.642857142857139</v>
      </c>
      <c r="K27" s="107"/>
      <c r="L27" s="107"/>
    </row>
    <row r="28" spans="1:12" x14ac:dyDescent="0.25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</row>
    <row r="29" spans="1:12" x14ac:dyDescent="0.25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</row>
    <row r="30" spans="1:12" x14ac:dyDescent="0.25">
      <c r="A30" s="107"/>
      <c r="B30" s="109" t="s">
        <v>582</v>
      </c>
      <c r="C30" s="107"/>
      <c r="D30" s="107"/>
      <c r="E30" s="107"/>
      <c r="F30" s="107"/>
      <c r="G30" s="109" t="s">
        <v>583</v>
      </c>
      <c r="H30" s="130">
        <f>C4</f>
        <v>2025</v>
      </c>
      <c r="I30" s="107"/>
      <c r="J30" s="107"/>
      <c r="K30" s="107"/>
      <c r="L30" s="107"/>
    </row>
    <row r="31" spans="1:12" x14ac:dyDescent="0.25">
      <c r="A31" s="107"/>
      <c r="B31" s="131" t="s">
        <v>575</v>
      </c>
      <c r="C31" s="118" t="s">
        <v>569</v>
      </c>
      <c r="D31" s="118" t="s">
        <v>570</v>
      </c>
      <c r="E31" s="118" t="s">
        <v>584</v>
      </c>
      <c r="F31" s="107"/>
      <c r="G31" s="113" t="s">
        <v>564</v>
      </c>
      <c r="H31" s="132" t="str">
        <f>DashBoardFinanceiroAnual!K14</f>
        <v>Som e imagem</v>
      </c>
      <c r="I31" s="107"/>
      <c r="J31" s="107"/>
      <c r="K31" s="107"/>
      <c r="L31" s="107"/>
    </row>
    <row r="32" spans="1:12" x14ac:dyDescent="0.25">
      <c r="A32" s="107"/>
      <c r="B32" s="147">
        <f>C4</f>
        <v>2025</v>
      </c>
      <c r="C32" s="133">
        <f>SUMIFS(TbRegistroEntradas[Valor],TbRegistroEntradas[Ano Competência],B32)</f>
        <v>320574</v>
      </c>
      <c r="D32" s="133">
        <f>SUMIFS(TbRegistroSaídas[Valor],TbRegistroSaídas[Ano Competência],B32)</f>
        <v>302150</v>
      </c>
      <c r="E32" s="134">
        <f>C32-D32</f>
        <v>18424</v>
      </c>
      <c r="F32" s="107"/>
      <c r="G32" s="107">
        <v>1</v>
      </c>
      <c r="H32" s="119">
        <f>SUMIFS(TbRegistroSaídas[Valor],TbRegistroSaídas[Conta Nível 2],$H$31,TbRegistroSaídas[Ano Competência],$H$30,TbRegistroSaídas[Mês Competência],G32)</f>
        <v>12821</v>
      </c>
      <c r="I32" s="107"/>
      <c r="J32" s="107"/>
      <c r="K32" s="107"/>
      <c r="L32" s="107"/>
    </row>
    <row r="33" spans="1:12" x14ac:dyDescent="0.25">
      <c r="A33" s="107"/>
      <c r="B33" s="107"/>
      <c r="C33" s="107"/>
      <c r="D33" s="107"/>
      <c r="E33" s="107"/>
      <c r="F33" s="107"/>
      <c r="G33" s="107">
        <v>2</v>
      </c>
      <c r="H33" s="119">
        <f>SUMIFS(TbRegistroSaídas[Valor],TbRegistroSaídas[Conta Nível 2],$H$31,TbRegistroSaídas[Ano Competência],$H$30,TbRegistroSaídas[Mês Competência],G33)</f>
        <v>0</v>
      </c>
      <c r="I33" s="107"/>
      <c r="J33" s="107"/>
      <c r="K33" s="107"/>
      <c r="L33" s="107"/>
    </row>
    <row r="34" spans="1:12" x14ac:dyDescent="0.25">
      <c r="A34" s="107"/>
      <c r="B34" s="107"/>
      <c r="C34" s="107"/>
      <c r="D34" s="107"/>
      <c r="E34" s="107"/>
      <c r="F34" s="107"/>
      <c r="G34" s="107">
        <v>3</v>
      </c>
      <c r="H34" s="119">
        <f>SUMIFS(TbRegistroSaídas[Valor],TbRegistroSaídas[Conta Nível 2],$H$31,TbRegistroSaídas[Ano Competência],$H$30,TbRegistroSaídas[Mês Competência],G34)</f>
        <v>0</v>
      </c>
      <c r="I34" s="107"/>
      <c r="J34" s="107"/>
      <c r="K34" s="107"/>
      <c r="L34" s="107"/>
    </row>
    <row r="35" spans="1:12" x14ac:dyDescent="0.25">
      <c r="A35" s="107"/>
      <c r="B35" s="107"/>
      <c r="C35" s="107"/>
      <c r="D35" s="107"/>
      <c r="E35" s="107"/>
      <c r="F35" s="107"/>
      <c r="G35" s="107">
        <v>4</v>
      </c>
      <c r="H35" s="119">
        <f>SUMIFS(TbRegistroSaídas[Valor],TbRegistroSaídas[Conta Nível 2],$H$31,TbRegistroSaídas[Ano Competência],$H$30,TbRegistroSaídas[Mês Competência],G35)</f>
        <v>0</v>
      </c>
      <c r="I35" s="107"/>
      <c r="J35" s="107"/>
      <c r="K35" s="107"/>
      <c r="L35" s="107"/>
    </row>
    <row r="36" spans="1:12" x14ac:dyDescent="0.25">
      <c r="A36" s="107"/>
      <c r="B36" s="107"/>
      <c r="C36" s="107"/>
      <c r="D36" s="107"/>
      <c r="E36" s="107"/>
      <c r="F36" s="107"/>
      <c r="G36" s="107">
        <v>5</v>
      </c>
      <c r="H36" s="119">
        <f>SUMIFS(TbRegistroSaídas[Valor],TbRegistroSaídas[Conta Nível 2],$H$31,TbRegistroSaídas[Ano Competência],$H$30,TbRegistroSaídas[Mês Competência],G36)</f>
        <v>4543</v>
      </c>
      <c r="I36" s="107"/>
      <c r="J36" s="107"/>
      <c r="K36" s="107"/>
      <c r="L36" s="107"/>
    </row>
    <row r="37" spans="1:12" x14ac:dyDescent="0.25">
      <c r="A37" s="107"/>
      <c r="B37" s="107"/>
      <c r="C37" s="107"/>
      <c r="D37" s="107"/>
      <c r="E37" s="107"/>
      <c r="F37" s="107"/>
      <c r="G37" s="107">
        <v>6</v>
      </c>
      <c r="H37" s="119">
        <f>SUMIFS(TbRegistroSaídas[Valor],TbRegistroSaídas[Conta Nível 2],$H$31,TbRegistroSaídas[Ano Competência],$H$30,TbRegistroSaídas[Mês Competência],G37)</f>
        <v>3756</v>
      </c>
      <c r="I37" s="107"/>
      <c r="J37" s="107"/>
      <c r="K37" s="107"/>
      <c r="L37" s="107"/>
    </row>
    <row r="38" spans="1:12" x14ac:dyDescent="0.25">
      <c r="A38" s="107"/>
      <c r="B38" s="107"/>
      <c r="C38" s="107"/>
      <c r="D38" s="107"/>
      <c r="E38" s="107"/>
      <c r="F38" s="107"/>
      <c r="G38" s="107">
        <v>7</v>
      </c>
      <c r="H38" s="119">
        <f>SUMIFS(TbRegistroSaídas[Valor],TbRegistroSaídas[Conta Nível 2],$H$31,TbRegistroSaídas[Ano Competência],$H$30,TbRegistroSaídas[Mês Competência],G38)</f>
        <v>7688</v>
      </c>
      <c r="I38" s="107"/>
      <c r="J38" s="107"/>
      <c r="K38" s="107"/>
      <c r="L38" s="107"/>
    </row>
    <row r="39" spans="1:12" x14ac:dyDescent="0.25">
      <c r="A39" s="107"/>
      <c r="B39" s="107"/>
      <c r="C39" s="107"/>
      <c r="D39" s="107"/>
      <c r="E39" s="107"/>
      <c r="F39" s="107"/>
      <c r="G39" s="107">
        <v>8</v>
      </c>
      <c r="H39" s="119">
        <f>SUMIFS(TbRegistroSaídas[Valor],TbRegistroSaídas[Conta Nível 2],$H$31,TbRegistroSaídas[Ano Competência],$H$30,TbRegistroSaídas[Mês Competência],G39)</f>
        <v>2140</v>
      </c>
      <c r="I39" s="107"/>
      <c r="J39" s="107"/>
      <c r="K39" s="107"/>
      <c r="L39" s="107"/>
    </row>
    <row r="40" spans="1:12" x14ac:dyDescent="0.25">
      <c r="A40" s="107"/>
      <c r="B40" s="107"/>
      <c r="C40" s="107"/>
      <c r="D40" s="107"/>
      <c r="E40" s="107"/>
      <c r="F40" s="107"/>
      <c r="G40" s="107">
        <v>9</v>
      </c>
      <c r="H40" s="119">
        <f>SUMIFS(TbRegistroSaídas[Valor],TbRegistroSaídas[Conta Nível 2],$H$31,TbRegistroSaídas[Ano Competência],$H$30,TbRegistroSaídas[Mês Competência],G40)</f>
        <v>4173</v>
      </c>
      <c r="I40" s="107"/>
      <c r="J40" s="107"/>
      <c r="K40" s="107"/>
      <c r="L40" s="107"/>
    </row>
    <row r="41" spans="1:12" x14ac:dyDescent="0.25">
      <c r="A41" s="107"/>
      <c r="B41" s="107"/>
      <c r="C41" s="107"/>
      <c r="D41" s="107"/>
      <c r="E41" s="107"/>
      <c r="F41" s="107"/>
      <c r="G41" s="107">
        <v>10</v>
      </c>
      <c r="H41" s="119">
        <f>SUMIFS(TbRegistroSaídas[Valor],TbRegistroSaídas[Conta Nível 2],$H$31,TbRegistroSaídas[Ano Competência],$H$30,TbRegistroSaídas[Mês Competência],G41)</f>
        <v>1260</v>
      </c>
      <c r="I41" s="107"/>
      <c r="J41" s="107"/>
      <c r="K41" s="107"/>
      <c r="L41" s="107"/>
    </row>
    <row r="42" spans="1:12" x14ac:dyDescent="0.25">
      <c r="A42" s="107"/>
      <c r="B42" s="107"/>
      <c r="C42" s="107"/>
      <c r="D42" s="107"/>
      <c r="E42" s="107"/>
      <c r="F42" s="107"/>
      <c r="G42" s="107">
        <v>11</v>
      </c>
      <c r="H42" s="119">
        <f>SUMIFS(TbRegistroSaídas[Valor],TbRegistroSaídas[Conta Nível 2],$H$31,TbRegistroSaídas[Ano Competência],$H$30,TbRegistroSaídas[Mês Competência],G42)</f>
        <v>0</v>
      </c>
      <c r="I42" s="107"/>
      <c r="J42" s="107"/>
      <c r="K42" s="107"/>
      <c r="L42" s="107"/>
    </row>
    <row r="43" spans="1:12" x14ac:dyDescent="0.25">
      <c r="A43" s="107"/>
      <c r="B43" s="107"/>
      <c r="C43" s="107"/>
      <c r="D43" s="107"/>
      <c r="E43" s="107"/>
      <c r="F43" s="107"/>
      <c r="G43" s="121">
        <v>12</v>
      </c>
      <c r="H43" s="119">
        <f>SUMIFS(TbRegistroSaídas[Valor],TbRegistroSaídas[Conta Nível 2],$H$31,TbRegistroSaídas[Ano Competência],$H$30,TbRegistroSaídas[Mês Competência],G43)</f>
        <v>3894</v>
      </c>
      <c r="I43" s="107"/>
      <c r="J43" s="107"/>
      <c r="K43" s="107"/>
      <c r="L43" s="107"/>
    </row>
    <row r="44" spans="1:12" x14ac:dyDescent="0.25">
      <c r="A44" s="107"/>
      <c r="B44" s="107"/>
      <c r="C44" s="107"/>
      <c r="D44" s="107"/>
      <c r="E44" s="107"/>
      <c r="F44" s="107"/>
      <c r="G44" s="113" t="s">
        <v>556</v>
      </c>
      <c r="H44" s="135">
        <f>SUM(H32:H43)</f>
        <v>40275</v>
      </c>
      <c r="I44" s="107"/>
      <c r="J44" s="107"/>
      <c r="K44" s="107"/>
      <c r="L44" s="107"/>
    </row>
  </sheetData>
  <conditionalFormatting sqref="C10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6</vt:i4>
      </vt:variant>
    </vt:vector>
  </HeadingPairs>
  <TitlesOfParts>
    <vt:vector size="22" baseType="lpstr">
      <vt:lpstr>Início</vt:lpstr>
      <vt:lpstr>Matriz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DashBoardFinanceiroAnual</vt:lpstr>
      <vt:lpstr>DashBoardFinanceiroAnualD</vt:lpstr>
      <vt:lpstr>PCEntradasN1_Nível_1</vt:lpstr>
      <vt:lpstr>PCEntradasN2_Nível_1</vt:lpstr>
      <vt:lpstr>PCEntradasN2_Nível_2</vt:lpstr>
      <vt:lpstr>PCSaídasN1_Nível_1</vt:lpstr>
      <vt:lpstr>PCSaídasN2_Nível_1</vt:lpstr>
      <vt:lpstr>PCSaídasN2_Nível_2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Assumpção Francisco</dc:creator>
  <cp:lastModifiedBy>Vinícius Assumpção Francisco</cp:lastModifiedBy>
  <cp:lastPrinted>2026-07-04T23:53:06Z</cp:lastPrinted>
  <dcterms:created xsi:type="dcterms:W3CDTF">2026-07-04T20:55:48Z</dcterms:created>
  <dcterms:modified xsi:type="dcterms:W3CDTF">2026-07-07T00:45:48Z</dcterms:modified>
</cp:coreProperties>
</file>