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Projects\StructAnalisys\"/>
    </mc:Choice>
  </mc:AlternateContent>
  <xr:revisionPtr revIDLastSave="0" documentId="13_ncr:1_{78CFC618-48DB-4CA1-9571-0086A858B0A3}" xr6:coauthVersionLast="43" xr6:coauthVersionMax="43" xr10:uidLastSave="{00000000-0000-0000-0000-000000000000}"/>
  <bookViews>
    <workbookView xWindow="-120" yWindow="-120" windowWidth="20730" windowHeight="11310" tabRatio="595" firstSheet="2" activeTab="8" xr2:uid="{91E98C6F-0C07-41E6-9DCD-A43E54F7C322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  <sheet name="EX1_ROT" sheetId="7" r:id="rId7"/>
    <sheet name="EX1_ROT2" sheetId="8" r:id="rId8"/>
    <sheet name="Planilha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6" i="9" l="1"/>
  <c r="O5" i="9"/>
  <c r="O4" i="9"/>
  <c r="O3" i="9"/>
  <c r="O2" i="9"/>
  <c r="K6" i="9"/>
  <c r="K8" i="9"/>
  <c r="K7" i="9"/>
  <c r="K5" i="9"/>
  <c r="K1" i="9"/>
  <c r="G4" i="9"/>
  <c r="G2" i="9"/>
  <c r="AH14" i="7"/>
  <c r="AG14" i="7"/>
  <c r="AJ12" i="7"/>
  <c r="AJ14" i="7"/>
  <c r="AG12" i="7"/>
  <c r="AH11" i="7"/>
  <c r="O44" i="8"/>
  <c r="P44" i="8"/>
  <c r="Q44" i="8"/>
  <c r="R44" i="8"/>
  <c r="S44" i="8"/>
  <c r="T44" i="8"/>
  <c r="U44" i="8"/>
  <c r="V44" i="8"/>
  <c r="W44" i="8"/>
  <c r="X44" i="8"/>
  <c r="Y44" i="8"/>
  <c r="Z44" i="8"/>
  <c r="O45" i="8"/>
  <c r="P45" i="8"/>
  <c r="Q45" i="8"/>
  <c r="R45" i="8"/>
  <c r="S45" i="8"/>
  <c r="T45" i="8"/>
  <c r="U45" i="8"/>
  <c r="V45" i="8"/>
  <c r="W45" i="8"/>
  <c r="X45" i="8"/>
  <c r="Y45" i="8"/>
  <c r="Z45" i="8"/>
  <c r="O46" i="8"/>
  <c r="P46" i="8"/>
  <c r="Q46" i="8"/>
  <c r="R46" i="8"/>
  <c r="S46" i="8"/>
  <c r="T46" i="8"/>
  <c r="U46" i="8"/>
  <c r="V46" i="8"/>
  <c r="W46" i="8"/>
  <c r="X46" i="8"/>
  <c r="Y46" i="8"/>
  <c r="Z46" i="8"/>
  <c r="O47" i="8"/>
  <c r="P47" i="8"/>
  <c r="Q47" i="8"/>
  <c r="R47" i="8"/>
  <c r="S47" i="8"/>
  <c r="T47" i="8"/>
  <c r="U47" i="8"/>
  <c r="V47" i="8"/>
  <c r="W47" i="8"/>
  <c r="X47" i="8"/>
  <c r="Y47" i="8"/>
  <c r="Z47" i="8"/>
  <c r="O48" i="8"/>
  <c r="P48" i="8"/>
  <c r="Q48" i="8"/>
  <c r="R48" i="8"/>
  <c r="S48" i="8"/>
  <c r="T48" i="8"/>
  <c r="U48" i="8"/>
  <c r="V48" i="8"/>
  <c r="W48" i="8"/>
  <c r="X48" i="8"/>
  <c r="Y48" i="8"/>
  <c r="Z48" i="8"/>
  <c r="O49" i="8"/>
  <c r="P49" i="8"/>
  <c r="Q49" i="8"/>
  <c r="R49" i="8"/>
  <c r="S49" i="8"/>
  <c r="T49" i="8"/>
  <c r="U49" i="8"/>
  <c r="V49" i="8"/>
  <c r="W49" i="8"/>
  <c r="X49" i="8"/>
  <c r="Y49" i="8"/>
  <c r="Z49" i="8"/>
  <c r="O50" i="8"/>
  <c r="P50" i="8"/>
  <c r="Q50" i="8"/>
  <c r="R50" i="8"/>
  <c r="S50" i="8"/>
  <c r="T50" i="8"/>
  <c r="U50" i="8"/>
  <c r="V50" i="8"/>
  <c r="W50" i="8"/>
  <c r="X50" i="8"/>
  <c r="Y50" i="8"/>
  <c r="Z50" i="8"/>
  <c r="O51" i="8"/>
  <c r="P51" i="8"/>
  <c r="Q51" i="8"/>
  <c r="R51" i="8"/>
  <c r="S51" i="8"/>
  <c r="T51" i="8"/>
  <c r="U51" i="8"/>
  <c r="V51" i="8"/>
  <c r="W51" i="8"/>
  <c r="X51" i="8"/>
  <c r="Y51" i="8"/>
  <c r="Z51" i="8"/>
  <c r="O52" i="8"/>
  <c r="P52" i="8"/>
  <c r="Q52" i="8"/>
  <c r="R52" i="8"/>
  <c r="S52" i="8"/>
  <c r="T52" i="8"/>
  <c r="U52" i="8"/>
  <c r="V52" i="8"/>
  <c r="W52" i="8"/>
  <c r="X52" i="8"/>
  <c r="Y52" i="8"/>
  <c r="Z52" i="8"/>
  <c r="O53" i="8"/>
  <c r="P53" i="8"/>
  <c r="Q53" i="8"/>
  <c r="R53" i="8"/>
  <c r="S53" i="8"/>
  <c r="T53" i="8"/>
  <c r="U53" i="8"/>
  <c r="V53" i="8"/>
  <c r="W53" i="8"/>
  <c r="X53" i="8"/>
  <c r="Y53" i="8"/>
  <c r="Z53" i="8"/>
  <c r="O54" i="8"/>
  <c r="P54" i="8"/>
  <c r="Q54" i="8"/>
  <c r="R54" i="8"/>
  <c r="S54" i="8"/>
  <c r="T54" i="8"/>
  <c r="U54" i="8"/>
  <c r="V54" i="8"/>
  <c r="W54" i="8"/>
  <c r="X54" i="8"/>
  <c r="Y54" i="8"/>
  <c r="Z54" i="8"/>
  <c r="P43" i="8"/>
  <c r="Q43" i="8"/>
  <c r="R43" i="8"/>
  <c r="S43" i="8"/>
  <c r="T43" i="8"/>
  <c r="U43" i="8"/>
  <c r="V43" i="8"/>
  <c r="W43" i="8"/>
  <c r="X43" i="8"/>
  <c r="Y43" i="8"/>
  <c r="Z43" i="8"/>
  <c r="O43" i="8"/>
  <c r="AE16" i="8" a="1"/>
  <c r="AE16" i="8" s="1"/>
  <c r="AC25" i="8"/>
  <c r="Q18" i="8"/>
  <c r="Q11" i="7"/>
  <c r="AD27" i="8"/>
  <c r="AD26" i="8"/>
  <c r="AD25" i="8"/>
  <c r="AD24" i="8"/>
  <c r="AD23" i="8"/>
  <c r="AD22" i="8"/>
  <c r="AD21" i="8"/>
  <c r="AD20" i="8"/>
  <c r="AD19" i="8"/>
  <c r="AD18" i="8"/>
  <c r="AD17" i="8"/>
  <c r="AD16" i="8"/>
  <c r="V12" i="7"/>
  <c r="U12" i="7"/>
  <c r="T12" i="7"/>
  <c r="S12" i="7"/>
  <c r="R12" i="7"/>
  <c r="Q12" i="7"/>
  <c r="K12" i="7"/>
  <c r="M12" i="7" s="1"/>
  <c r="J12" i="7"/>
  <c r="L12" i="7" s="1"/>
  <c r="I12" i="7"/>
  <c r="H12" i="7"/>
  <c r="G12" i="7"/>
  <c r="F12" i="7"/>
  <c r="V11" i="7"/>
  <c r="U11" i="7"/>
  <c r="T11" i="7"/>
  <c r="S11" i="7"/>
  <c r="R11" i="7"/>
  <c r="K11" i="7"/>
  <c r="J11" i="7"/>
  <c r="L11" i="7" s="1"/>
  <c r="I11" i="7"/>
  <c r="H11" i="7"/>
  <c r="G11" i="7"/>
  <c r="F11" i="7"/>
  <c r="V10" i="7"/>
  <c r="U10" i="7"/>
  <c r="T10" i="7"/>
  <c r="S10" i="7"/>
  <c r="R10" i="7"/>
  <c r="Q10" i="7"/>
  <c r="K10" i="7"/>
  <c r="J10" i="7"/>
  <c r="I10" i="7"/>
  <c r="H10" i="7"/>
  <c r="G10" i="7"/>
  <c r="F10" i="7"/>
  <c r="O1" i="9" l="1"/>
  <c r="AE27" i="8"/>
  <c r="AE23" i="8"/>
  <c r="AE19" i="8"/>
  <c r="AE26" i="8"/>
  <c r="AE22" i="8"/>
  <c r="AE18" i="8"/>
  <c r="AE25" i="8"/>
  <c r="AE21" i="8"/>
  <c r="AE17" i="8"/>
  <c r="AE24" i="8"/>
  <c r="AE20" i="8"/>
  <c r="M11" i="7"/>
  <c r="L10" i="7"/>
  <c r="M10" i="7"/>
  <c r="W12" i="7"/>
  <c r="AF18" i="7" s="1"/>
  <c r="N12" i="7"/>
  <c r="N11" i="7"/>
  <c r="P12" i="7"/>
  <c r="AN18" i="7" s="1"/>
  <c r="N10" i="7"/>
  <c r="Y11" i="7"/>
  <c r="AA11" i="7"/>
  <c r="X12" i="7"/>
  <c r="AG19" i="7" s="1"/>
  <c r="Z12" i="7"/>
  <c r="P1" i="6" a="1"/>
  <c r="P1" i="6" s="1"/>
  <c r="V21" i="4" a="1"/>
  <c r="V21" i="4" s="1"/>
  <c r="Z11" i="7" l="1"/>
  <c r="AB11" i="7"/>
  <c r="AC11" i="7"/>
  <c r="AD11" i="7"/>
  <c r="AH12" i="7" s="1"/>
  <c r="AB12" i="7"/>
  <c r="AC12" i="7"/>
  <c r="AD12" i="7"/>
  <c r="X10" i="7"/>
  <c r="AG3" i="7" s="1"/>
  <c r="AJ3" i="7" s="1"/>
  <c r="AG6" i="7" s="1"/>
  <c r="AD10" i="7"/>
  <c r="AB10" i="7"/>
  <c r="AC10" i="7"/>
  <c r="Y12" i="7"/>
  <c r="AH19" i="7" s="1"/>
  <c r="AA12" i="7"/>
  <c r="O12" i="7"/>
  <c r="AM18" i="7" s="1"/>
  <c r="AP21" i="7" s="1"/>
  <c r="AQ22" i="7" s="1"/>
  <c r="X11" i="7"/>
  <c r="P11" i="7"/>
  <c r="AN10" i="7" s="1"/>
  <c r="AN19" i="7"/>
  <c r="AA10" i="7"/>
  <c r="AF21" i="7"/>
  <c r="AI18" i="7"/>
  <c r="AI21" i="7"/>
  <c r="AH23" i="7"/>
  <c r="AK20" i="7"/>
  <c r="Z10" i="7"/>
  <c r="O10" i="7"/>
  <c r="AM2" i="7" s="1"/>
  <c r="W10" i="7"/>
  <c r="AF2" i="7" s="1"/>
  <c r="O11" i="7"/>
  <c r="AM10" i="7" s="1"/>
  <c r="W11" i="7"/>
  <c r="AF10" i="7" s="1"/>
  <c r="AJ19" i="7"/>
  <c r="AG22" i="7" s="1"/>
  <c r="AJ22" i="7"/>
  <c r="Y10" i="7"/>
  <c r="AK23" i="7"/>
  <c r="AH20" i="7"/>
  <c r="AQ21" i="7"/>
  <c r="AM19" i="7"/>
  <c r="AP22" i="7" s="1"/>
  <c r="P10" i="7"/>
  <c r="AN2" i="7" s="1"/>
  <c r="P8" i="6"/>
  <c r="P4" i="6"/>
  <c r="P11" i="6"/>
  <c r="P7" i="6"/>
  <c r="P3" i="6"/>
  <c r="P10" i="6"/>
  <c r="P6" i="6"/>
  <c r="P2" i="6"/>
  <c r="P9" i="6"/>
  <c r="P5" i="6"/>
  <c r="V33" i="4"/>
  <c r="V29" i="4"/>
  <c r="V32" i="4"/>
  <c r="V28" i="4"/>
  <c r="V35" i="4"/>
  <c r="V31" i="4"/>
  <c r="V27" i="4"/>
  <c r="V23" i="4"/>
  <c r="V37" i="4"/>
  <c r="V25" i="4"/>
  <c r="V36" i="4"/>
  <c r="V24" i="4"/>
  <c r="V34" i="4"/>
  <c r="V30" i="4"/>
  <c r="V26" i="4"/>
  <c r="V22" i="4"/>
  <c r="R23" i="5"/>
  <c r="S23" i="5" s="1"/>
  <c r="Z24" i="5"/>
  <c r="Z22" i="5"/>
  <c r="Y22" i="5"/>
  <c r="X22" i="5"/>
  <c r="F10" i="5"/>
  <c r="F14" i="5" s="1"/>
  <c r="H14" i="5"/>
  <c r="I14" i="5"/>
  <c r="I11" i="5"/>
  <c r="G11" i="5" s="1"/>
  <c r="G15" i="5" s="1"/>
  <c r="I10" i="5"/>
  <c r="G10" i="5"/>
  <c r="G14" i="5" s="1"/>
  <c r="I18" i="5" s="1"/>
  <c r="G18" i="5" s="1"/>
  <c r="H10" i="5"/>
  <c r="E10" i="5"/>
  <c r="AC6" i="4"/>
  <c r="V1" i="4" a="1"/>
  <c r="V2" i="4" s="1"/>
  <c r="Q2" i="3" a="1"/>
  <c r="Q5" i="3" s="1"/>
  <c r="AC27" i="2"/>
  <c r="AD27" i="2" s="1"/>
  <c r="AD17" i="2"/>
  <c r="AD18" i="2"/>
  <c r="AD19" i="2"/>
  <c r="AD20" i="2"/>
  <c r="AD21" i="2"/>
  <c r="AD22" i="2"/>
  <c r="AD23" i="2"/>
  <c r="AD24" i="2"/>
  <c r="AD25" i="2"/>
  <c r="AD26" i="2"/>
  <c r="AD16" i="2"/>
  <c r="Q18" i="2"/>
  <c r="AG20" i="7" l="1"/>
  <c r="AM28" i="7" a="1"/>
  <c r="AJ6" i="7"/>
  <c r="AG11" i="7"/>
  <c r="AJ11" i="7"/>
  <c r="AH3" i="7"/>
  <c r="AG4" i="7"/>
  <c r="AF5" i="7"/>
  <c r="AI2" i="7"/>
  <c r="AI5" i="7"/>
  <c r="AN3" i="7"/>
  <c r="AP5" i="7"/>
  <c r="AQ6" i="7" s="1"/>
  <c r="AK7" i="7"/>
  <c r="AH4" i="7"/>
  <c r="AP13" i="7"/>
  <c r="AQ14" i="7" s="1"/>
  <c r="AN11" i="7"/>
  <c r="AQ5" i="7"/>
  <c r="AM3" i="7"/>
  <c r="AP6" i="7" s="1"/>
  <c r="AI13" i="7"/>
  <c r="AI10" i="7"/>
  <c r="AF13" i="7"/>
  <c r="AH7" i="7"/>
  <c r="AK4" i="7"/>
  <c r="AM11" i="7"/>
  <c r="AP14" i="7" s="1"/>
  <c r="AQ13" i="7"/>
  <c r="AK19" i="7"/>
  <c r="AK22" i="7"/>
  <c r="AH22" i="7"/>
  <c r="AJ23" i="7"/>
  <c r="AJ20" i="7"/>
  <c r="AG23" i="7"/>
  <c r="Y23" i="5"/>
  <c r="Z23" i="5"/>
  <c r="H11" i="5"/>
  <c r="H15" i="5" s="1"/>
  <c r="F11" i="5"/>
  <c r="E11" i="5"/>
  <c r="V15" i="4"/>
  <c r="V11" i="4"/>
  <c r="V7" i="4"/>
  <c r="V3" i="4"/>
  <c r="V17" i="4"/>
  <c r="V13" i="4"/>
  <c r="V9" i="4"/>
  <c r="V5" i="4"/>
  <c r="V1" i="4"/>
  <c r="V16" i="4"/>
  <c r="V12" i="4"/>
  <c r="V8" i="4"/>
  <c r="V4" i="4"/>
  <c r="V18" i="4"/>
  <c r="V14" i="4"/>
  <c r="V10" i="4"/>
  <c r="V6" i="4"/>
  <c r="Q12" i="3"/>
  <c r="Q8" i="3"/>
  <c r="Q4" i="3"/>
  <c r="Q11" i="3"/>
  <c r="Q7" i="3"/>
  <c r="Q3" i="3"/>
  <c r="Q10" i="3"/>
  <c r="Q6" i="3"/>
  <c r="Q2" i="3"/>
  <c r="Q13" i="3"/>
  <c r="Q9" i="3"/>
  <c r="AE16" i="2" a="1"/>
  <c r="AE16" i="2" s="1"/>
  <c r="T11" i="1"/>
  <c r="U11" i="1"/>
  <c r="V11" i="1"/>
  <c r="T12" i="1"/>
  <c r="U12" i="1"/>
  <c r="V12" i="1"/>
  <c r="V10" i="1"/>
  <c r="U10" i="1"/>
  <c r="T10" i="1"/>
  <c r="Q11" i="1"/>
  <c r="R11" i="1"/>
  <c r="S11" i="1"/>
  <c r="Q12" i="1"/>
  <c r="R12" i="1"/>
  <c r="S12" i="1"/>
  <c r="S10" i="1"/>
  <c r="R10" i="1"/>
  <c r="Q10" i="1"/>
  <c r="J11" i="1"/>
  <c r="L11" i="1" s="1"/>
  <c r="K11" i="1"/>
  <c r="M11" i="1" s="1"/>
  <c r="J12" i="1"/>
  <c r="K12" i="1"/>
  <c r="M12" i="1" s="1"/>
  <c r="K10" i="1"/>
  <c r="J10" i="1"/>
  <c r="I11" i="1"/>
  <c r="I12" i="1"/>
  <c r="I10" i="1"/>
  <c r="H11" i="1"/>
  <c r="H12" i="1"/>
  <c r="H10" i="1"/>
  <c r="G11" i="1"/>
  <c r="G12" i="1"/>
  <c r="G10" i="1"/>
  <c r="F11" i="1"/>
  <c r="F12" i="1"/>
  <c r="F10" i="1"/>
  <c r="AN28" i="7" l="1"/>
  <c r="AM30" i="7"/>
  <c r="AN33" i="7"/>
  <c r="AP28" i="7"/>
  <c r="AP29" i="7"/>
  <c r="AM33" i="7"/>
  <c r="AM29" i="7"/>
  <c r="AP32" i="7"/>
  <c r="AM32" i="7"/>
  <c r="AR33" i="7"/>
  <c r="AN32" i="7"/>
  <c r="AQ30" i="7"/>
  <c r="AR30" i="7"/>
  <c r="AP31" i="7"/>
  <c r="AN30" i="7"/>
  <c r="AQ28" i="7"/>
  <c r="AQ33" i="7"/>
  <c r="AQ31" i="7"/>
  <c r="AQ32" i="7"/>
  <c r="AN29" i="7"/>
  <c r="AO33" i="7"/>
  <c r="AP30" i="7"/>
  <c r="AN31" i="7"/>
  <c r="AR32" i="7"/>
  <c r="AO31" i="7"/>
  <c r="AP33" i="7"/>
  <c r="AR28" i="7"/>
  <c r="AO32" i="7"/>
  <c r="AR31" i="7"/>
  <c r="AO30" i="7"/>
  <c r="AO29" i="7"/>
  <c r="AR29" i="7"/>
  <c r="AO28" i="7"/>
  <c r="AM28" i="7"/>
  <c r="AT28" i="7" s="1" a="1"/>
  <c r="AQ29" i="7"/>
  <c r="AM31" i="7"/>
  <c r="AT10" i="7" a="1"/>
  <c r="AX15" i="7" s="1"/>
  <c r="AG7" i="7"/>
  <c r="AJ4" i="7"/>
  <c r="AJ7" i="7"/>
  <c r="AT18" i="7" a="1"/>
  <c r="AK6" i="7"/>
  <c r="AH6" i="7"/>
  <c r="AK3" i="7"/>
  <c r="AT2" i="7" s="1" a="1"/>
  <c r="I15" i="5"/>
  <c r="F15" i="5" s="1"/>
  <c r="M10" i="1"/>
  <c r="L10" i="1"/>
  <c r="L12" i="1"/>
  <c r="AQ1" i="4" a="1"/>
  <c r="AQ1" i="4" s="1"/>
  <c r="AE27" i="2"/>
  <c r="AE23" i="2"/>
  <c r="AE19" i="2"/>
  <c r="AE25" i="2"/>
  <c r="AE21" i="2"/>
  <c r="AE17" i="2"/>
  <c r="AE26" i="2"/>
  <c r="AE22" i="2"/>
  <c r="AE18" i="2"/>
  <c r="AE24" i="2"/>
  <c r="AE20" i="2"/>
  <c r="N11" i="1"/>
  <c r="Z11" i="1" s="1"/>
  <c r="P11" i="1"/>
  <c r="AK10" i="1" s="1"/>
  <c r="AJ11" i="1" s="1"/>
  <c r="AM14" i="1" s="1"/>
  <c r="N10" i="1"/>
  <c r="X10" i="1" s="1"/>
  <c r="AD3" i="1" s="1"/>
  <c r="N12" i="1"/>
  <c r="Y12" i="1" s="1"/>
  <c r="W10" i="1"/>
  <c r="AC2" i="1" s="1"/>
  <c r="AA10" i="1"/>
  <c r="X11" i="1"/>
  <c r="AD11" i="1" s="1"/>
  <c r="AT28" i="7" l="1"/>
  <c r="AW28" i="7"/>
  <c r="AX28" i="7"/>
  <c r="AV33" i="7"/>
  <c r="AY28" i="7"/>
  <c r="AY31" i="7"/>
  <c r="AT31" i="7"/>
  <c r="AY30" i="7"/>
  <c r="AU33" i="7"/>
  <c r="AT33" i="7"/>
  <c r="AW29" i="7"/>
  <c r="AX30" i="7"/>
  <c r="AX31" i="7"/>
  <c r="AU29" i="7"/>
  <c r="AY33" i="7"/>
  <c r="AT32" i="7"/>
  <c r="AX29" i="7"/>
  <c r="AV28" i="7"/>
  <c r="AU28" i="7"/>
  <c r="AV31" i="7"/>
  <c r="AW30" i="7"/>
  <c r="AV30" i="7"/>
  <c r="AX32" i="7"/>
  <c r="AW32" i="7"/>
  <c r="AT29" i="7"/>
  <c r="AV32" i="7"/>
  <c r="AU31" i="7"/>
  <c r="AV29" i="7"/>
  <c r="AY32" i="7"/>
  <c r="AW31" i="7"/>
  <c r="AX33" i="7"/>
  <c r="AW33" i="7"/>
  <c r="AT30" i="7"/>
  <c r="AY29" i="7"/>
  <c r="AU32" i="7"/>
  <c r="AU30" i="7"/>
  <c r="AU11" i="7"/>
  <c r="AT10" i="7"/>
  <c r="AV15" i="7"/>
  <c r="AY14" i="7"/>
  <c r="AV14" i="7"/>
  <c r="AY11" i="7"/>
  <c r="AW14" i="7"/>
  <c r="AX10" i="7"/>
  <c r="AV13" i="7"/>
  <c r="AU10" i="7"/>
  <c r="AY12" i="7"/>
  <c r="AW15" i="7"/>
  <c r="AV12" i="7"/>
  <c r="AT15" i="7"/>
  <c r="AW10" i="7"/>
  <c r="AU13" i="7"/>
  <c r="AY15" i="7"/>
  <c r="AT12" i="7"/>
  <c r="AX14" i="7"/>
  <c r="AW11" i="7"/>
  <c r="AU14" i="7"/>
  <c r="AT11" i="7"/>
  <c r="AX13" i="7"/>
  <c r="AY13" i="7"/>
  <c r="AX12" i="7"/>
  <c r="AU12" i="7"/>
  <c r="AX11" i="7"/>
  <c r="AW12" i="7"/>
  <c r="AU15" i="7"/>
  <c r="AV11" i="7"/>
  <c r="AT14" i="7"/>
  <c r="AY10" i="7"/>
  <c r="AW13" i="7"/>
  <c r="AV10" i="7"/>
  <c r="AT13" i="7"/>
  <c r="AX23" i="7"/>
  <c r="AT23" i="7"/>
  <c r="AV22" i="7"/>
  <c r="AX21" i="7"/>
  <c r="AT21" i="7"/>
  <c r="AV20" i="7"/>
  <c r="AX19" i="7"/>
  <c r="AT19" i="7"/>
  <c r="AV18" i="7"/>
  <c r="AW23" i="7"/>
  <c r="AX22" i="7"/>
  <c r="AY21" i="7"/>
  <c r="AY20" i="7"/>
  <c r="AT20" i="7"/>
  <c r="AU19" i="7"/>
  <c r="AU18" i="7"/>
  <c r="AV23" i="7"/>
  <c r="AW22" i="7"/>
  <c r="AW21" i="7"/>
  <c r="AX20" i="7"/>
  <c r="AY19" i="7"/>
  <c r="AY18" i="7"/>
  <c r="AT18" i="7"/>
  <c r="B30" i="8" s="1" a="1"/>
  <c r="AU23" i="7"/>
  <c r="AU22" i="7"/>
  <c r="AV21" i="7"/>
  <c r="AW20" i="7"/>
  <c r="AW19" i="7"/>
  <c r="AX18" i="7"/>
  <c r="AY23" i="7"/>
  <c r="AY22" i="7"/>
  <c r="AT22" i="7"/>
  <c r="AU21" i="7"/>
  <c r="AU20" i="7"/>
  <c r="AV19" i="7"/>
  <c r="AW18" i="7"/>
  <c r="AW7" i="7"/>
  <c r="AY6" i="7"/>
  <c r="AU6" i="7"/>
  <c r="AW5" i="7"/>
  <c r="AY4" i="7"/>
  <c r="AU4" i="7"/>
  <c r="AW3" i="7"/>
  <c r="AY2" i="7"/>
  <c r="AU2" i="7"/>
  <c r="AV6" i="7"/>
  <c r="AT5" i="7"/>
  <c r="AT3" i="7"/>
  <c r="AV7" i="7"/>
  <c r="AX6" i="7"/>
  <c r="AT6" i="7"/>
  <c r="AV5" i="7"/>
  <c r="AX4" i="7"/>
  <c r="AT4" i="7"/>
  <c r="AV3" i="7"/>
  <c r="AX2" i="7"/>
  <c r="AT2" i="7"/>
  <c r="AU7" i="7"/>
  <c r="AY5" i="7"/>
  <c r="AW4" i="7"/>
  <c r="AU3" i="7"/>
  <c r="AW2" i="7"/>
  <c r="AX3" i="7"/>
  <c r="AY7" i="7"/>
  <c r="AW6" i="7"/>
  <c r="AU5" i="7"/>
  <c r="AY3" i="7"/>
  <c r="AX7" i="7"/>
  <c r="AT7" i="7"/>
  <c r="AX5" i="7"/>
  <c r="AV4" i="7"/>
  <c r="AV2" i="7"/>
  <c r="AN13" i="1"/>
  <c r="Y11" i="1"/>
  <c r="Z10" i="1"/>
  <c r="X12" i="1"/>
  <c r="AD19" i="1" s="1"/>
  <c r="W11" i="1"/>
  <c r="AC10" i="1" s="1"/>
  <c r="AQ11" i="4"/>
  <c r="AQ4" i="4"/>
  <c r="AQ15" i="4"/>
  <c r="AQ8" i="4"/>
  <c r="AQ14" i="4"/>
  <c r="AQ3" i="4"/>
  <c r="AQ18" i="4"/>
  <c r="AQ7" i="4"/>
  <c r="AQ12" i="4"/>
  <c r="AQ6" i="4"/>
  <c r="AQ2" i="4"/>
  <c r="AQ10" i="4"/>
  <c r="AQ16" i="4"/>
  <c r="AQ5" i="4"/>
  <c r="AQ13" i="4"/>
  <c r="AQ9" i="4"/>
  <c r="AQ17" i="4"/>
  <c r="AH4" i="1"/>
  <c r="AE7" i="1"/>
  <c r="AE19" i="1"/>
  <c r="AD20" i="1"/>
  <c r="AF13" i="1"/>
  <c r="AG14" i="1"/>
  <c r="AG11" i="1"/>
  <c r="AD14" i="1" s="1"/>
  <c r="Z12" i="1"/>
  <c r="P12" i="1"/>
  <c r="AK18" i="1" s="1"/>
  <c r="W12" i="1"/>
  <c r="AC18" i="1" s="1"/>
  <c r="P10" i="1"/>
  <c r="AK2" i="1" s="1"/>
  <c r="AH7" i="1"/>
  <c r="AE4" i="1"/>
  <c r="AF5" i="1"/>
  <c r="AC5" i="1"/>
  <c r="AF2" i="1"/>
  <c r="AG6" i="1"/>
  <c r="AG3" i="1"/>
  <c r="AD6" i="1" s="1"/>
  <c r="Y10" i="1"/>
  <c r="AH12" i="1"/>
  <c r="AE15" i="1"/>
  <c r="AA12" i="1"/>
  <c r="AD12" i="1"/>
  <c r="AE11" i="1"/>
  <c r="O12" i="1"/>
  <c r="AJ18" i="1" s="1"/>
  <c r="O10" i="1"/>
  <c r="AJ2" i="1" s="1"/>
  <c r="AA11" i="1"/>
  <c r="O11" i="1"/>
  <c r="AJ10" i="1" s="1"/>
  <c r="B16" i="8" l="1" a="1"/>
  <c r="M41" i="8"/>
  <c r="I41" i="8"/>
  <c r="E41" i="8"/>
  <c r="M40" i="8"/>
  <c r="I40" i="8"/>
  <c r="E40" i="8"/>
  <c r="M39" i="8"/>
  <c r="I39" i="8"/>
  <c r="E39" i="8"/>
  <c r="M38" i="8"/>
  <c r="I38" i="8"/>
  <c r="E38" i="8"/>
  <c r="M37" i="8"/>
  <c r="I37" i="8"/>
  <c r="E37" i="8"/>
  <c r="M36" i="8"/>
  <c r="I36" i="8"/>
  <c r="E36" i="8"/>
  <c r="M35" i="8"/>
  <c r="I35" i="8"/>
  <c r="E35" i="8"/>
  <c r="M34" i="8"/>
  <c r="I34" i="8"/>
  <c r="E34" i="8"/>
  <c r="M33" i="8"/>
  <c r="I33" i="8"/>
  <c r="E33" i="8"/>
  <c r="M32" i="8"/>
  <c r="I32" i="8"/>
  <c r="E32" i="8"/>
  <c r="M31" i="8"/>
  <c r="I31" i="8"/>
  <c r="E31" i="8"/>
  <c r="M30" i="8"/>
  <c r="I30" i="8"/>
  <c r="E30" i="8"/>
  <c r="L41" i="8"/>
  <c r="H41" i="8"/>
  <c r="D41" i="8"/>
  <c r="L40" i="8"/>
  <c r="H40" i="8"/>
  <c r="D40" i="8"/>
  <c r="L39" i="8"/>
  <c r="H39" i="8"/>
  <c r="D39" i="8"/>
  <c r="L38" i="8"/>
  <c r="H38" i="8"/>
  <c r="D38" i="8"/>
  <c r="L37" i="8"/>
  <c r="H37" i="8"/>
  <c r="D37" i="8"/>
  <c r="L36" i="8"/>
  <c r="H36" i="8"/>
  <c r="D36" i="8"/>
  <c r="L35" i="8"/>
  <c r="H35" i="8"/>
  <c r="D35" i="8"/>
  <c r="L34" i="8"/>
  <c r="H34" i="8"/>
  <c r="D34" i="8"/>
  <c r="L33" i="8"/>
  <c r="H33" i="8"/>
  <c r="D33" i="8"/>
  <c r="L32" i="8"/>
  <c r="H32" i="8"/>
  <c r="D32" i="8"/>
  <c r="L31" i="8"/>
  <c r="H31" i="8"/>
  <c r="D31" i="8"/>
  <c r="L30" i="8"/>
  <c r="H30" i="8"/>
  <c r="D30" i="8"/>
  <c r="K41" i="8"/>
  <c r="G41" i="8"/>
  <c r="C41" i="8"/>
  <c r="K40" i="8"/>
  <c r="G40" i="8"/>
  <c r="C40" i="8"/>
  <c r="K39" i="8"/>
  <c r="G39" i="8"/>
  <c r="C39" i="8"/>
  <c r="K38" i="8"/>
  <c r="G38" i="8"/>
  <c r="C38" i="8"/>
  <c r="K37" i="8"/>
  <c r="G37" i="8"/>
  <c r="C37" i="8"/>
  <c r="K36" i="8"/>
  <c r="G36" i="8"/>
  <c r="C36" i="8"/>
  <c r="K35" i="8"/>
  <c r="G35" i="8"/>
  <c r="C35" i="8"/>
  <c r="K34" i="8"/>
  <c r="G34" i="8"/>
  <c r="C34" i="8"/>
  <c r="K33" i="8"/>
  <c r="G33" i="8"/>
  <c r="C33" i="8"/>
  <c r="K32" i="8"/>
  <c r="G32" i="8"/>
  <c r="C32" i="8"/>
  <c r="K31" i="8"/>
  <c r="G31" i="8"/>
  <c r="C31" i="8"/>
  <c r="K30" i="8"/>
  <c r="G30" i="8"/>
  <c r="C30" i="8"/>
  <c r="J41" i="8"/>
  <c r="F40" i="8"/>
  <c r="B39" i="8"/>
  <c r="J37" i="8"/>
  <c r="F36" i="8"/>
  <c r="B35" i="8"/>
  <c r="J33" i="8"/>
  <c r="F32" i="8"/>
  <c r="B31" i="8"/>
  <c r="F41" i="8"/>
  <c r="B40" i="8"/>
  <c r="J38" i="8"/>
  <c r="F37" i="8"/>
  <c r="B36" i="8"/>
  <c r="J34" i="8"/>
  <c r="F33" i="8"/>
  <c r="B32" i="8"/>
  <c r="J30" i="8"/>
  <c r="B41" i="8"/>
  <c r="J39" i="8"/>
  <c r="F38" i="8"/>
  <c r="B37" i="8"/>
  <c r="J35" i="8"/>
  <c r="F34" i="8"/>
  <c r="B33" i="8"/>
  <c r="J31" i="8"/>
  <c r="F30" i="8"/>
  <c r="J40" i="8"/>
  <c r="F39" i="8"/>
  <c r="B38" i="8"/>
  <c r="J36" i="8"/>
  <c r="F35" i="8"/>
  <c r="B34" i="8"/>
  <c r="J32" i="8"/>
  <c r="F31" i="8"/>
  <c r="B30" i="8"/>
  <c r="B2" i="8" a="1"/>
  <c r="AG22" i="1"/>
  <c r="AG19" i="1"/>
  <c r="AD22" i="1" s="1"/>
  <c r="AC13" i="1"/>
  <c r="AF10" i="1"/>
  <c r="AM5" i="1"/>
  <c r="AN6" i="1" s="1"/>
  <c r="AK3" i="1"/>
  <c r="AH23" i="1"/>
  <c r="AE20" i="1"/>
  <c r="AN5" i="1"/>
  <c r="AJ3" i="1"/>
  <c r="AM6" i="1" s="1"/>
  <c r="AG23" i="1"/>
  <c r="AD23" i="1"/>
  <c r="AG20" i="1"/>
  <c r="AF21" i="1"/>
  <c r="AC21" i="1"/>
  <c r="AF18" i="1"/>
  <c r="AH22" i="1"/>
  <c r="AE22" i="1"/>
  <c r="AH19" i="1"/>
  <c r="AK19" i="1"/>
  <c r="AM21" i="1"/>
  <c r="AN22" i="1" s="1"/>
  <c r="AK11" i="1"/>
  <c r="AM13" i="1"/>
  <c r="AN14" i="1" s="1"/>
  <c r="AH11" i="1"/>
  <c r="AE14" i="1"/>
  <c r="AH14" i="1"/>
  <c r="AJ19" i="1"/>
  <c r="AM22" i="1" s="1"/>
  <c r="AN21" i="1"/>
  <c r="AQ18" i="1" s="1" a="1"/>
  <c r="AH15" i="1"/>
  <c r="AE12" i="1"/>
  <c r="AG15" i="1"/>
  <c r="AD15" i="1"/>
  <c r="AG12" i="1"/>
  <c r="AD4" i="1"/>
  <c r="AE3" i="1"/>
  <c r="AH20" i="1"/>
  <c r="AE23" i="1"/>
  <c r="F27" i="8" l="1"/>
  <c r="B26" i="8"/>
  <c r="J24" i="8"/>
  <c r="F23" i="8"/>
  <c r="B22" i="8"/>
  <c r="J20" i="8"/>
  <c r="F19" i="8"/>
  <c r="B18" i="8"/>
  <c r="J16" i="8"/>
  <c r="I27" i="8"/>
  <c r="E26" i="8"/>
  <c r="M24" i="8"/>
  <c r="I23" i="8"/>
  <c r="E22" i="8"/>
  <c r="M20" i="8"/>
  <c r="I19" i="8"/>
  <c r="E18" i="8"/>
  <c r="M16" i="8"/>
  <c r="H27" i="8"/>
  <c r="D26" i="8"/>
  <c r="L24" i="8"/>
  <c r="H23" i="8"/>
  <c r="D22" i="8"/>
  <c r="L20" i="8"/>
  <c r="H19" i="8"/>
  <c r="D18" i="8"/>
  <c r="Q4" i="8" s="1"/>
  <c r="AQ4" i="8" s="1"/>
  <c r="L16" i="8"/>
  <c r="G25" i="8"/>
  <c r="C20" i="8"/>
  <c r="K27" i="8"/>
  <c r="G22" i="8"/>
  <c r="C17" i="8"/>
  <c r="G23" i="8"/>
  <c r="C18" i="8"/>
  <c r="G24" i="8"/>
  <c r="C27" i="8"/>
  <c r="J26" i="8"/>
  <c r="F25" i="8"/>
  <c r="B24" i="8"/>
  <c r="J22" i="8"/>
  <c r="F21" i="8"/>
  <c r="B20" i="8"/>
  <c r="J18" i="8"/>
  <c r="F17" i="8"/>
  <c r="B16" i="8"/>
  <c r="M26" i="8"/>
  <c r="I25" i="8"/>
  <c r="E24" i="8"/>
  <c r="M22" i="8"/>
  <c r="I21" i="8"/>
  <c r="E20" i="8"/>
  <c r="M18" i="8"/>
  <c r="I17" i="8"/>
  <c r="E16" i="8"/>
  <c r="L26" i="8"/>
  <c r="H25" i="8"/>
  <c r="D24" i="8"/>
  <c r="L22" i="8"/>
  <c r="H21" i="8"/>
  <c r="D20" i="8"/>
  <c r="L18" i="8"/>
  <c r="H17" i="8"/>
  <c r="D16" i="8"/>
  <c r="K22" i="8"/>
  <c r="G17" i="8"/>
  <c r="C25" i="8"/>
  <c r="K19" i="8"/>
  <c r="C26" i="8"/>
  <c r="K20" i="8"/>
  <c r="K25" i="8"/>
  <c r="C23" i="8"/>
  <c r="G16" i="8"/>
  <c r="J27" i="8"/>
  <c r="F26" i="8"/>
  <c r="B25" i="8"/>
  <c r="J23" i="8"/>
  <c r="F22" i="8"/>
  <c r="B21" i="8"/>
  <c r="J19" i="8"/>
  <c r="F18" i="8"/>
  <c r="B17" i="8"/>
  <c r="M27" i="8"/>
  <c r="I26" i="8"/>
  <c r="E25" i="8"/>
  <c r="M23" i="8"/>
  <c r="I22" i="8"/>
  <c r="E21" i="8"/>
  <c r="M19" i="8"/>
  <c r="I18" i="8"/>
  <c r="E17" i="8"/>
  <c r="L27" i="8"/>
  <c r="H26" i="8"/>
  <c r="D25" i="8"/>
  <c r="L23" i="8"/>
  <c r="H22" i="8"/>
  <c r="D21" i="8"/>
  <c r="L19" i="8"/>
  <c r="H18" i="8"/>
  <c r="D17" i="8"/>
  <c r="K26" i="8"/>
  <c r="G21" i="8"/>
  <c r="C16" i="8"/>
  <c r="K23" i="8"/>
  <c r="G18" i="8"/>
  <c r="K24" i="8"/>
  <c r="G19" i="8"/>
  <c r="G20" i="8"/>
  <c r="K17" i="8"/>
  <c r="B27" i="8"/>
  <c r="J25" i="8"/>
  <c r="F24" i="8"/>
  <c r="B23" i="8"/>
  <c r="J21" i="8"/>
  <c r="F20" i="8"/>
  <c r="B19" i="8"/>
  <c r="J17" i="8"/>
  <c r="F16" i="8"/>
  <c r="E27" i="8"/>
  <c r="M25" i="8"/>
  <c r="I24" i="8"/>
  <c r="E23" i="8"/>
  <c r="I20" i="8"/>
  <c r="D27" i="8"/>
  <c r="L21" i="8"/>
  <c r="H16" i="8"/>
  <c r="C21" i="8"/>
  <c r="C19" i="8"/>
  <c r="K21" i="8"/>
  <c r="I16" i="8"/>
  <c r="L17" i="8"/>
  <c r="E19" i="8"/>
  <c r="L25" i="8"/>
  <c r="H20" i="8"/>
  <c r="C24" i="8"/>
  <c r="G27" i="8"/>
  <c r="G26" i="8"/>
  <c r="M17" i="8"/>
  <c r="H24" i="8"/>
  <c r="D19" i="8"/>
  <c r="K18" i="8"/>
  <c r="C22" i="8"/>
  <c r="M21" i="8"/>
  <c r="D23" i="8"/>
  <c r="K16" i="8"/>
  <c r="M13" i="8"/>
  <c r="I13" i="8"/>
  <c r="V13" i="8" s="1"/>
  <c r="AV13" i="8" s="1"/>
  <c r="E13" i="8"/>
  <c r="M12" i="8"/>
  <c r="I12" i="8"/>
  <c r="E12" i="8"/>
  <c r="M11" i="8"/>
  <c r="Z11" i="8" s="1"/>
  <c r="AZ11" i="8" s="1"/>
  <c r="I11" i="8"/>
  <c r="E11" i="8"/>
  <c r="M10" i="8"/>
  <c r="I10" i="8"/>
  <c r="E10" i="8"/>
  <c r="R10" i="8" s="1"/>
  <c r="AR10" i="8" s="1"/>
  <c r="M9" i="8"/>
  <c r="Z9" i="8" s="1"/>
  <c r="AZ9" i="8" s="1"/>
  <c r="I9" i="8"/>
  <c r="V9" i="8" s="1"/>
  <c r="AV9" i="8" s="1"/>
  <c r="E9" i="8"/>
  <c r="R9" i="8" s="1"/>
  <c r="AR9" i="8" s="1"/>
  <c r="M8" i="8"/>
  <c r="Z8" i="8" s="1"/>
  <c r="AZ8" i="8" s="1"/>
  <c r="I8" i="8"/>
  <c r="E8" i="8"/>
  <c r="R8" i="8" s="1"/>
  <c r="AR8" i="8" s="1"/>
  <c r="M7" i="8"/>
  <c r="I7" i="8"/>
  <c r="E7" i="8"/>
  <c r="M6" i="8"/>
  <c r="I6" i="8"/>
  <c r="E6" i="8"/>
  <c r="M5" i="8"/>
  <c r="I5" i="8"/>
  <c r="E5" i="8"/>
  <c r="R5" i="8" s="1"/>
  <c r="AR5" i="8" s="1"/>
  <c r="M4" i="8"/>
  <c r="Z4" i="8" s="1"/>
  <c r="AZ4" i="8" s="1"/>
  <c r="I4" i="8"/>
  <c r="V4" i="8" s="1"/>
  <c r="AV4" i="8" s="1"/>
  <c r="E4" i="8"/>
  <c r="R4" i="8" s="1"/>
  <c r="AR4" i="8" s="1"/>
  <c r="M3" i="8"/>
  <c r="Z3" i="8" s="1"/>
  <c r="AZ3" i="8" s="1"/>
  <c r="I3" i="8"/>
  <c r="V3" i="8" s="1"/>
  <c r="AV3" i="8" s="1"/>
  <c r="E3" i="8"/>
  <c r="M2" i="8"/>
  <c r="Z2" i="8" s="1"/>
  <c r="AZ2" i="8" s="1"/>
  <c r="I2" i="8"/>
  <c r="V2" i="8" s="1"/>
  <c r="AV2" i="8" s="1"/>
  <c r="L13" i="8"/>
  <c r="H13" i="8"/>
  <c r="D13" i="8"/>
  <c r="L12" i="8"/>
  <c r="Y12" i="8" s="1"/>
  <c r="AY12" i="8" s="1"/>
  <c r="H12" i="8"/>
  <c r="U12" i="8" s="1"/>
  <c r="AU12" i="8" s="1"/>
  <c r="D12" i="8"/>
  <c r="L11" i="8"/>
  <c r="H11" i="8"/>
  <c r="D11" i="8"/>
  <c r="Q11" i="8" s="1"/>
  <c r="AQ11" i="8" s="1"/>
  <c r="L10" i="8"/>
  <c r="Y10" i="8" s="1"/>
  <c r="AY10" i="8" s="1"/>
  <c r="H10" i="8"/>
  <c r="U10" i="8" s="1"/>
  <c r="AU10" i="8" s="1"/>
  <c r="D10" i="8"/>
  <c r="Q10" i="8" s="1"/>
  <c r="AQ10" i="8" s="1"/>
  <c r="L9" i="8"/>
  <c r="H9" i="8"/>
  <c r="D9" i="8"/>
  <c r="L8" i="8"/>
  <c r="Y8" i="8" s="1"/>
  <c r="AY8" i="8" s="1"/>
  <c r="H8" i="8"/>
  <c r="D8" i="8"/>
  <c r="L7" i="8"/>
  <c r="H7" i="8"/>
  <c r="U7" i="8" s="1"/>
  <c r="AU7" i="8" s="1"/>
  <c r="D7" i="8"/>
  <c r="Q7" i="8" s="1"/>
  <c r="AQ7" i="8" s="1"/>
  <c r="L6" i="8"/>
  <c r="H6" i="8"/>
  <c r="U6" i="8" s="1"/>
  <c r="AU6" i="8" s="1"/>
  <c r="D6" i="8"/>
  <c r="L5" i="8"/>
  <c r="Y5" i="8" s="1"/>
  <c r="AY5" i="8" s="1"/>
  <c r="H5" i="8"/>
  <c r="U5" i="8" s="1"/>
  <c r="AU5" i="8" s="1"/>
  <c r="D5" i="8"/>
  <c r="L4" i="8"/>
  <c r="Y4" i="8" s="1"/>
  <c r="AY4" i="8" s="1"/>
  <c r="H4" i="8"/>
  <c r="U4" i="8" s="1"/>
  <c r="AU4" i="8" s="1"/>
  <c r="D4" i="8"/>
  <c r="L3" i="8"/>
  <c r="Y3" i="8" s="1"/>
  <c r="AY3" i="8" s="1"/>
  <c r="H3" i="8"/>
  <c r="U3" i="8" s="1"/>
  <c r="AU3" i="8" s="1"/>
  <c r="D3" i="8"/>
  <c r="K13" i="8"/>
  <c r="G13" i="8"/>
  <c r="C13" i="8"/>
  <c r="K12" i="8"/>
  <c r="X12" i="8" s="1"/>
  <c r="AX12" i="8" s="1"/>
  <c r="G12" i="8"/>
  <c r="C12" i="8"/>
  <c r="K11" i="8"/>
  <c r="X11" i="8" s="1"/>
  <c r="AX11" i="8" s="1"/>
  <c r="G11" i="8"/>
  <c r="T11" i="8" s="1"/>
  <c r="AT11" i="8" s="1"/>
  <c r="C11" i="8"/>
  <c r="K10" i="8"/>
  <c r="X10" i="8" s="1"/>
  <c r="AX10" i="8" s="1"/>
  <c r="G10" i="8"/>
  <c r="T10" i="8" s="1"/>
  <c r="AT10" i="8" s="1"/>
  <c r="C10" i="8"/>
  <c r="P10" i="8" s="1"/>
  <c r="AP10" i="8" s="1"/>
  <c r="K9" i="8"/>
  <c r="G9" i="8"/>
  <c r="T9" i="8" s="1"/>
  <c r="AT9" i="8" s="1"/>
  <c r="C9" i="8"/>
  <c r="P9" i="8" s="1"/>
  <c r="AP9" i="8" s="1"/>
  <c r="K8" i="8"/>
  <c r="X8" i="8" s="1"/>
  <c r="AX8" i="8" s="1"/>
  <c r="G8" i="8"/>
  <c r="C8" i="8"/>
  <c r="P8" i="8" s="1"/>
  <c r="AP8" i="8" s="1"/>
  <c r="K7" i="8"/>
  <c r="G7" i="8"/>
  <c r="T7" i="8" s="1"/>
  <c r="AT7" i="8" s="1"/>
  <c r="C7" i="8"/>
  <c r="K6" i="8"/>
  <c r="X6" i="8" s="1"/>
  <c r="AX6" i="8" s="1"/>
  <c r="G6" i="8"/>
  <c r="T6" i="8" s="1"/>
  <c r="AT6" i="8" s="1"/>
  <c r="C6" i="8"/>
  <c r="P6" i="8" s="1"/>
  <c r="AP6" i="8" s="1"/>
  <c r="K5" i="8"/>
  <c r="G5" i="8"/>
  <c r="T5" i="8" s="1"/>
  <c r="AT5" i="8" s="1"/>
  <c r="C5" i="8"/>
  <c r="P5" i="8" s="1"/>
  <c r="AP5" i="8" s="1"/>
  <c r="K4" i="8"/>
  <c r="X4" i="8" s="1"/>
  <c r="AX4" i="8" s="1"/>
  <c r="G4" i="8"/>
  <c r="C4" i="8"/>
  <c r="P4" i="8" s="1"/>
  <c r="AP4" i="8" s="1"/>
  <c r="K3" i="8"/>
  <c r="G3" i="8"/>
  <c r="T3" i="8" s="1"/>
  <c r="AT3" i="8" s="1"/>
  <c r="C3" i="8"/>
  <c r="K2" i="8"/>
  <c r="G2" i="8"/>
  <c r="C2" i="8"/>
  <c r="P2" i="8" s="1"/>
  <c r="AP2" i="8" s="1"/>
  <c r="J13" i="8"/>
  <c r="W13" i="8" s="1"/>
  <c r="AW13" i="8" s="1"/>
  <c r="F12" i="8"/>
  <c r="S12" i="8" s="1"/>
  <c r="AS12" i="8" s="1"/>
  <c r="B11" i="8"/>
  <c r="O11" i="8" s="1"/>
  <c r="AO11" i="8" s="1"/>
  <c r="J9" i="8"/>
  <c r="W9" i="8" s="1"/>
  <c r="AW9" i="8" s="1"/>
  <c r="F8" i="8"/>
  <c r="S8" i="8" s="1"/>
  <c r="AS8" i="8" s="1"/>
  <c r="B7" i="8"/>
  <c r="O7" i="8" s="1"/>
  <c r="AO7" i="8" s="1"/>
  <c r="J5" i="8"/>
  <c r="W5" i="8" s="1"/>
  <c r="AW5" i="8" s="1"/>
  <c r="F4" i="8"/>
  <c r="S4" i="8" s="1"/>
  <c r="AS4" i="8" s="1"/>
  <c r="B3" i="8"/>
  <c r="O3" i="8" s="1"/>
  <c r="AO3" i="8" s="1"/>
  <c r="F2" i="8"/>
  <c r="S2" i="8" s="1"/>
  <c r="AS2" i="8" s="1"/>
  <c r="F13" i="8"/>
  <c r="S13" i="8" s="1"/>
  <c r="AS13" i="8" s="1"/>
  <c r="B12" i="8"/>
  <c r="O12" i="8" s="1"/>
  <c r="AO12" i="8" s="1"/>
  <c r="J10" i="8"/>
  <c r="F9" i="8"/>
  <c r="B8" i="8"/>
  <c r="O8" i="8" s="1"/>
  <c r="AO8" i="8" s="1"/>
  <c r="J6" i="8"/>
  <c r="W6" i="8" s="1"/>
  <c r="AW6" i="8" s="1"/>
  <c r="F5" i="8"/>
  <c r="B4" i="8"/>
  <c r="L2" i="8"/>
  <c r="Y2" i="8" s="1"/>
  <c r="AY2" i="8" s="1"/>
  <c r="E2" i="8"/>
  <c r="R2" i="8" s="1"/>
  <c r="AR2" i="8" s="1"/>
  <c r="B13" i="8"/>
  <c r="O13" i="8" s="1"/>
  <c r="AO13" i="8" s="1"/>
  <c r="J11" i="8"/>
  <c r="W11" i="8" s="1"/>
  <c r="AW11" i="8" s="1"/>
  <c r="F10" i="8"/>
  <c r="S10" i="8" s="1"/>
  <c r="AS10" i="8" s="1"/>
  <c r="B9" i="8"/>
  <c r="O9" i="8" s="1"/>
  <c r="AO9" i="8" s="1"/>
  <c r="J7" i="8"/>
  <c r="W7" i="8" s="1"/>
  <c r="AW7" i="8" s="1"/>
  <c r="F6" i="8"/>
  <c r="S6" i="8" s="1"/>
  <c r="AS6" i="8" s="1"/>
  <c r="B5" i="8"/>
  <c r="O5" i="8" s="1"/>
  <c r="AO5" i="8" s="1"/>
  <c r="J3" i="8"/>
  <c r="W3" i="8" s="1"/>
  <c r="AW3" i="8" s="1"/>
  <c r="J2" i="8"/>
  <c r="W2" i="8" s="1"/>
  <c r="AW2" i="8" s="1"/>
  <c r="D2" i="8"/>
  <c r="J12" i="8"/>
  <c r="W12" i="8" s="1"/>
  <c r="AW12" i="8" s="1"/>
  <c r="F11" i="8"/>
  <c r="S11" i="8" s="1"/>
  <c r="AS11" i="8" s="1"/>
  <c r="B10" i="8"/>
  <c r="J8" i="8"/>
  <c r="F7" i="8"/>
  <c r="S7" i="8" s="1"/>
  <c r="AS7" i="8" s="1"/>
  <c r="B6" i="8"/>
  <c r="O6" i="8" s="1"/>
  <c r="AO6" i="8" s="1"/>
  <c r="J4" i="8"/>
  <c r="F3" i="8"/>
  <c r="H2" i="8"/>
  <c r="U2" i="8" s="1"/>
  <c r="AU2" i="8" s="1"/>
  <c r="B2" i="8"/>
  <c r="O2" i="8" s="1"/>
  <c r="AO2" i="8" s="1"/>
  <c r="AU23" i="1"/>
  <c r="AT20" i="1"/>
  <c r="AR23" i="1"/>
  <c r="AS19" i="1"/>
  <c r="AQ22" i="1"/>
  <c r="AV18" i="1"/>
  <c r="AT21" i="1"/>
  <c r="AS18" i="1"/>
  <c r="AQ21" i="1"/>
  <c r="AT18" i="1"/>
  <c r="AR21" i="1"/>
  <c r="AV23" i="1"/>
  <c r="AQ20" i="1"/>
  <c r="AU22" i="1"/>
  <c r="AT19" i="1"/>
  <c r="AR22" i="1"/>
  <c r="AQ19" i="1"/>
  <c r="AU21" i="1"/>
  <c r="AR19" i="1"/>
  <c r="AV21" i="1"/>
  <c r="AQ18" i="1"/>
  <c r="B30" i="2" s="1" a="1"/>
  <c r="AU20" i="1"/>
  <c r="AS23" i="1"/>
  <c r="AR20" i="1"/>
  <c r="AV22" i="1"/>
  <c r="AU19" i="1"/>
  <c r="AS22" i="1"/>
  <c r="AV19" i="1"/>
  <c r="AT22" i="1"/>
  <c r="AU18" i="1"/>
  <c r="AS21" i="1"/>
  <c r="AR18" i="1"/>
  <c r="AV20" i="1"/>
  <c r="AT23" i="1"/>
  <c r="AS20" i="1"/>
  <c r="AQ23" i="1"/>
  <c r="AG7" i="1"/>
  <c r="AD7" i="1"/>
  <c r="AG4" i="1"/>
  <c r="AH6" i="1"/>
  <c r="AE6" i="1"/>
  <c r="AQ2" i="1" s="1" a="1"/>
  <c r="AH3" i="1"/>
  <c r="AQ10" i="1" a="1"/>
  <c r="W4" i="8" l="1"/>
  <c r="AW4" i="8" s="1"/>
  <c r="O10" i="8"/>
  <c r="AO10" i="8" s="1"/>
  <c r="S5" i="8"/>
  <c r="AS5" i="8" s="1"/>
  <c r="W10" i="8"/>
  <c r="AW10" i="8" s="1"/>
  <c r="X5" i="8"/>
  <c r="AX5" i="8" s="1"/>
  <c r="P7" i="8"/>
  <c r="AP7" i="8" s="1"/>
  <c r="T8" i="8"/>
  <c r="AT8" i="8" s="1"/>
  <c r="X9" i="8"/>
  <c r="AX9" i="8" s="1"/>
  <c r="P11" i="8"/>
  <c r="AP11" i="8" s="1"/>
  <c r="X13" i="8"/>
  <c r="AX13" i="8" s="1"/>
  <c r="Q8" i="8"/>
  <c r="AQ8" i="8" s="1"/>
  <c r="U9" i="8"/>
  <c r="AU9" i="8" s="1"/>
  <c r="U13" i="8"/>
  <c r="AU13" i="8" s="1"/>
  <c r="V6" i="8"/>
  <c r="AV6" i="8" s="1"/>
  <c r="Z7" i="8"/>
  <c r="AZ7" i="8" s="1"/>
  <c r="R13" i="8"/>
  <c r="AR13" i="8" s="1"/>
  <c r="R3" i="8"/>
  <c r="AR3" i="8" s="1"/>
  <c r="Q3" i="8"/>
  <c r="AQ3" i="8" s="1"/>
  <c r="U8" i="8"/>
  <c r="AU8" i="8" s="1"/>
  <c r="Y9" i="8"/>
  <c r="AY9" i="8" s="1"/>
  <c r="Y13" i="8"/>
  <c r="AY13" i="8" s="1"/>
  <c r="R6" i="8"/>
  <c r="AR6" i="8" s="1"/>
  <c r="V7" i="8"/>
  <c r="AV7" i="8" s="1"/>
  <c r="V11" i="8"/>
  <c r="AV11" i="8" s="1"/>
  <c r="Z12" i="8"/>
  <c r="AZ12" i="8" s="1"/>
  <c r="Q2" i="8"/>
  <c r="AQ2" i="8" s="1"/>
  <c r="T13" i="8"/>
  <c r="AT13" i="8" s="1"/>
  <c r="Q5" i="8"/>
  <c r="AQ5" i="8" s="1"/>
  <c r="Q9" i="8"/>
  <c r="AQ9" i="8" s="1"/>
  <c r="Q13" i="8"/>
  <c r="AQ13" i="8" s="1"/>
  <c r="Z6" i="8"/>
  <c r="AZ6" i="8" s="1"/>
  <c r="R7" i="8"/>
  <c r="AR7" i="8" s="1"/>
  <c r="V8" i="8"/>
  <c r="AV8" i="8" s="1"/>
  <c r="Z13" i="8"/>
  <c r="AZ13" i="8" s="1"/>
  <c r="R12" i="8"/>
  <c r="AR12" i="8" s="1"/>
  <c r="P3" i="8"/>
  <c r="AP3" i="8" s="1"/>
  <c r="T4" i="8"/>
  <c r="AT4" i="8" s="1"/>
  <c r="V12" i="8"/>
  <c r="AV12" i="8" s="1"/>
  <c r="T2" i="8"/>
  <c r="AT2" i="8" s="1"/>
  <c r="X3" i="8"/>
  <c r="AX3" i="8" s="1"/>
  <c r="X7" i="8"/>
  <c r="AX7" i="8" s="1"/>
  <c r="P13" i="8"/>
  <c r="AP13" i="8" s="1"/>
  <c r="Q6" i="8"/>
  <c r="AQ6" i="8" s="1"/>
  <c r="U11" i="8"/>
  <c r="AU11" i="8" s="1"/>
  <c r="V10" i="8"/>
  <c r="AV10" i="8" s="1"/>
  <c r="S3" i="8"/>
  <c r="AS3" i="8" s="1"/>
  <c r="W8" i="8"/>
  <c r="AW8" i="8" s="1"/>
  <c r="O4" i="8"/>
  <c r="AO4" i="8" s="1"/>
  <c r="S9" i="8"/>
  <c r="AS9" i="8" s="1"/>
  <c r="X2" i="8"/>
  <c r="P12" i="8"/>
  <c r="AP12" i="8" s="1"/>
  <c r="Y7" i="8"/>
  <c r="AY7" i="8" s="1"/>
  <c r="Y11" i="8"/>
  <c r="AY11" i="8" s="1"/>
  <c r="V5" i="8"/>
  <c r="AV5" i="8" s="1"/>
  <c r="Z10" i="8"/>
  <c r="AZ10" i="8" s="1"/>
  <c r="T12" i="8"/>
  <c r="AT12" i="8" s="1"/>
  <c r="Y6" i="8"/>
  <c r="AY6" i="8" s="1"/>
  <c r="Q12" i="8"/>
  <c r="AQ12" i="8" s="1"/>
  <c r="Z5" i="8"/>
  <c r="AZ5" i="8" s="1"/>
  <c r="R11" i="8"/>
  <c r="AR11" i="8" s="1"/>
  <c r="B30" i="2"/>
  <c r="I38" i="2"/>
  <c r="M34" i="2"/>
  <c r="E31" i="2"/>
  <c r="D41" i="2"/>
  <c r="L39" i="2"/>
  <c r="H38" i="2"/>
  <c r="D37" i="2"/>
  <c r="L35" i="2"/>
  <c r="H34" i="2"/>
  <c r="D33" i="2"/>
  <c r="L31" i="2"/>
  <c r="H30" i="2"/>
  <c r="M39" i="2"/>
  <c r="E36" i="2"/>
  <c r="I32" i="2"/>
  <c r="G41" i="2"/>
  <c r="C40" i="2"/>
  <c r="K38" i="2"/>
  <c r="G37" i="2"/>
  <c r="C36" i="2"/>
  <c r="K34" i="2"/>
  <c r="G33" i="2"/>
  <c r="C32" i="2"/>
  <c r="K30" i="2"/>
  <c r="E40" i="2"/>
  <c r="I35" i="2"/>
  <c r="M30" i="2"/>
  <c r="J40" i="2"/>
  <c r="F39" i="2"/>
  <c r="B38" i="2"/>
  <c r="J36" i="2"/>
  <c r="F35" i="2"/>
  <c r="B34" i="2"/>
  <c r="J32" i="2"/>
  <c r="F31" i="2"/>
  <c r="I40" i="2"/>
  <c r="M36" i="2"/>
  <c r="M32" i="2"/>
  <c r="L41" i="2"/>
  <c r="H40" i="2"/>
  <c r="D39" i="2"/>
  <c r="L37" i="2"/>
  <c r="H36" i="2"/>
  <c r="D35" i="2"/>
  <c r="L33" i="2"/>
  <c r="H32" i="2"/>
  <c r="D31" i="2"/>
  <c r="M41" i="2"/>
  <c r="E38" i="2"/>
  <c r="I34" i="2"/>
  <c r="I30" i="2"/>
  <c r="K40" i="2"/>
  <c r="G39" i="2"/>
  <c r="C38" i="2"/>
  <c r="K36" i="2"/>
  <c r="G35" i="2"/>
  <c r="C34" i="2"/>
  <c r="K32" i="2"/>
  <c r="G31" i="2"/>
  <c r="C30" i="2"/>
  <c r="E37" i="2"/>
  <c r="E33" i="2"/>
  <c r="F41" i="2"/>
  <c r="B40" i="2"/>
  <c r="J38" i="2"/>
  <c r="F37" i="2"/>
  <c r="B36" i="2"/>
  <c r="J34" i="2"/>
  <c r="F33" i="2"/>
  <c r="B32" i="2"/>
  <c r="J30" i="2"/>
  <c r="I41" i="2"/>
  <c r="M33" i="2"/>
  <c r="L40" i="2"/>
  <c r="D38" i="2"/>
  <c r="H35" i="2"/>
  <c r="L32" i="2"/>
  <c r="D30" i="2"/>
  <c r="E35" i="2"/>
  <c r="C41" i="2"/>
  <c r="G38" i="2"/>
  <c r="K35" i="2"/>
  <c r="C33" i="2"/>
  <c r="G30" i="2"/>
  <c r="E34" i="2"/>
  <c r="F40" i="2"/>
  <c r="J37" i="2"/>
  <c r="B35" i="2"/>
  <c r="F32" i="2"/>
  <c r="I39" i="2"/>
  <c r="E32" i="2"/>
  <c r="D40" i="2"/>
  <c r="H37" i="2"/>
  <c r="L34" i="2"/>
  <c r="D32" i="2"/>
  <c r="M40" i="2"/>
  <c r="I33" i="2"/>
  <c r="G40" i="2"/>
  <c r="K37" i="2"/>
  <c r="C35" i="2"/>
  <c r="G32" i="2"/>
  <c r="E41" i="2"/>
  <c r="M31" i="2"/>
  <c r="J39" i="2"/>
  <c r="B37" i="2"/>
  <c r="F34" i="2"/>
  <c r="J31" i="2"/>
  <c r="M37" i="2"/>
  <c r="E30" i="2"/>
  <c r="H39" i="2"/>
  <c r="L36" i="2"/>
  <c r="D34" i="2"/>
  <c r="H31" i="2"/>
  <c r="E39" i="2"/>
  <c r="I31" i="2"/>
  <c r="K39" i="2"/>
  <c r="C37" i="2"/>
  <c r="G34" i="2"/>
  <c r="K31" i="2"/>
  <c r="M38" i="2"/>
  <c r="J41" i="2"/>
  <c r="B39" i="2"/>
  <c r="F36" i="2"/>
  <c r="J33" i="2"/>
  <c r="B31" i="2"/>
  <c r="M35" i="2"/>
  <c r="H41" i="2"/>
  <c r="L38" i="2"/>
  <c r="D36" i="2"/>
  <c r="H33" i="2"/>
  <c r="L30" i="2"/>
  <c r="I37" i="2"/>
  <c r="K41" i="2"/>
  <c r="C39" i="2"/>
  <c r="G36" i="2"/>
  <c r="K33" i="2"/>
  <c r="C31" i="2"/>
  <c r="I36" i="2"/>
  <c r="B41" i="2"/>
  <c r="F38" i="2"/>
  <c r="J35" i="2"/>
  <c r="B33" i="2"/>
  <c r="F30" i="2"/>
  <c r="AV15" i="1"/>
  <c r="AT10" i="1"/>
  <c r="AR13" i="1"/>
  <c r="AQ10" i="1"/>
  <c r="B16" i="2" s="1" a="1"/>
  <c r="AU12" i="1"/>
  <c r="AS15" i="1"/>
  <c r="AR12" i="1"/>
  <c r="AV14" i="1"/>
  <c r="AU11" i="1"/>
  <c r="AS14" i="1"/>
  <c r="AR11" i="1"/>
  <c r="AV13" i="1"/>
  <c r="AU10" i="1"/>
  <c r="AS13" i="1"/>
  <c r="AR10" i="1"/>
  <c r="AV12" i="1"/>
  <c r="AT15" i="1"/>
  <c r="AS12" i="1"/>
  <c r="AQ15" i="1"/>
  <c r="AV11" i="1"/>
  <c r="AT14" i="1"/>
  <c r="AS11" i="1"/>
  <c r="AQ14" i="1"/>
  <c r="AV10" i="1"/>
  <c r="AT13" i="1"/>
  <c r="AS10" i="1"/>
  <c r="AQ13" i="1"/>
  <c r="AU15" i="1"/>
  <c r="AT12" i="1"/>
  <c r="AR15" i="1"/>
  <c r="AQ12" i="1"/>
  <c r="AU14" i="1"/>
  <c r="AT11" i="1"/>
  <c r="AR14" i="1"/>
  <c r="AQ11" i="1"/>
  <c r="AU13" i="1"/>
  <c r="AQ2" i="1"/>
  <c r="AR7" i="1"/>
  <c r="AT4" i="1"/>
  <c r="AU7" i="1"/>
  <c r="AQ5" i="1"/>
  <c r="AS2" i="1"/>
  <c r="AV6" i="1"/>
  <c r="AT3" i="1"/>
  <c r="AQ6" i="1"/>
  <c r="AS3" i="1"/>
  <c r="AV2" i="1"/>
  <c r="AU6" i="1"/>
  <c r="AT6" i="1"/>
  <c r="AV3" i="1"/>
  <c r="AQ7" i="1"/>
  <c r="AS4" i="1"/>
  <c r="AR6" i="1"/>
  <c r="AT5" i="1"/>
  <c r="AS5" i="1"/>
  <c r="AU2" i="1"/>
  <c r="AT7" i="1"/>
  <c r="AV5" i="1"/>
  <c r="AR3" i="1"/>
  <c r="AS6" i="1"/>
  <c r="AU3" i="1"/>
  <c r="AR2" i="1"/>
  <c r="AV4" i="1"/>
  <c r="AS7" i="1"/>
  <c r="AU4" i="1"/>
  <c r="AV7" i="1"/>
  <c r="AU5" i="1"/>
  <c r="AR4" i="1"/>
  <c r="AR5" i="1"/>
  <c r="AT2" i="1"/>
  <c r="AQ3" i="1"/>
  <c r="AQ4" i="1"/>
  <c r="AF16" i="8" l="1" a="1"/>
  <c r="AF24" i="8" s="1"/>
  <c r="AX2" i="8"/>
  <c r="E16" i="2"/>
  <c r="L26" i="2"/>
  <c r="H21" i="2"/>
  <c r="M25" i="2"/>
  <c r="I20" i="2"/>
  <c r="D25" i="2"/>
  <c r="L21" i="2"/>
  <c r="M17" i="2"/>
  <c r="L24" i="2"/>
  <c r="I18" i="2"/>
  <c r="M23" i="2"/>
  <c r="M16" i="2"/>
  <c r="I27" i="2"/>
  <c r="M24" i="2"/>
  <c r="E22" i="2"/>
  <c r="M18" i="2"/>
  <c r="J16" i="2"/>
  <c r="B18" i="2"/>
  <c r="F19" i="2"/>
  <c r="J20" i="2"/>
  <c r="B22" i="2"/>
  <c r="F23" i="2"/>
  <c r="J24" i="2"/>
  <c r="B26" i="2"/>
  <c r="F27" i="2"/>
  <c r="K16" i="2"/>
  <c r="C18" i="2"/>
  <c r="G19" i="2"/>
  <c r="K20" i="2"/>
  <c r="C22" i="2"/>
  <c r="G23" i="2"/>
  <c r="K24" i="2"/>
  <c r="C26" i="2"/>
  <c r="G27" i="2"/>
  <c r="L16" i="2"/>
  <c r="D18" i="2"/>
  <c r="H19" i="2"/>
  <c r="D24" i="2"/>
  <c r="E17" i="2"/>
  <c r="E23" i="2"/>
  <c r="D27" i="2"/>
  <c r="D23" i="2"/>
  <c r="H20" i="2"/>
  <c r="H27" i="2"/>
  <c r="D22" i="2"/>
  <c r="I26" i="2"/>
  <c r="E21" i="2"/>
  <c r="H26" i="2"/>
  <c r="E26" i="2"/>
  <c r="I23" i="2"/>
  <c r="M20" i="2"/>
  <c r="B16" i="2"/>
  <c r="F17" i="2"/>
  <c r="J18" i="2"/>
  <c r="B20" i="2"/>
  <c r="F21" i="2"/>
  <c r="J22" i="2"/>
  <c r="B24" i="2"/>
  <c r="F25" i="2"/>
  <c r="J26" i="2"/>
  <c r="C16" i="2"/>
  <c r="G17" i="2"/>
  <c r="K18" i="2"/>
  <c r="C20" i="2"/>
  <c r="G21" i="2"/>
  <c r="K22" i="2"/>
  <c r="C24" i="2"/>
  <c r="G25" i="2"/>
  <c r="K26" i="2"/>
  <c r="D16" i="2"/>
  <c r="H17" i="2"/>
  <c r="H25" i="2"/>
  <c r="I24" i="2"/>
  <c r="H24" i="2"/>
  <c r="I16" i="2"/>
  <c r="M27" i="2"/>
  <c r="L27" i="2"/>
  <c r="E24" i="2"/>
  <c r="I17" i="2"/>
  <c r="F18" i="2"/>
  <c r="B21" i="2"/>
  <c r="J23" i="2"/>
  <c r="F26" i="2"/>
  <c r="C17" i="2"/>
  <c r="K19" i="2"/>
  <c r="G22" i="2"/>
  <c r="C25" i="2"/>
  <c r="K27" i="2"/>
  <c r="H18" i="2"/>
  <c r="D20" i="2"/>
  <c r="L22" i="2"/>
  <c r="M21" i="2"/>
  <c r="H22" i="2"/>
  <c r="D26" i="2"/>
  <c r="E25" i="2"/>
  <c r="L23" i="2"/>
  <c r="M22" i="2"/>
  <c r="F16" i="2"/>
  <c r="B19" i="2"/>
  <c r="J21" i="2"/>
  <c r="F24" i="2"/>
  <c r="B27" i="2"/>
  <c r="K17" i="2"/>
  <c r="G20" i="2"/>
  <c r="C23" i="2"/>
  <c r="K25" i="2"/>
  <c r="H16" i="2"/>
  <c r="L18" i="2"/>
  <c r="M19" i="2"/>
  <c r="E18" i="2"/>
  <c r="D21" i="2"/>
  <c r="H23" i="2"/>
  <c r="I22" i="2"/>
  <c r="M26" i="2"/>
  <c r="I21" i="2"/>
  <c r="B17" i="2"/>
  <c r="J19" i="2"/>
  <c r="F22" i="2"/>
  <c r="B25" i="2"/>
  <c r="J27" i="2"/>
  <c r="G18" i="2"/>
  <c r="C21" i="2"/>
  <c r="K23" i="2"/>
  <c r="G26" i="2"/>
  <c r="D17" i="2"/>
  <c r="D19" i="2"/>
  <c r="E27" i="2"/>
  <c r="L25" i="2"/>
  <c r="E19" i="2"/>
  <c r="L20" i="2"/>
  <c r="I19" i="2"/>
  <c r="I25" i="2"/>
  <c r="E20" i="2"/>
  <c r="J17" i="2"/>
  <c r="F20" i="2"/>
  <c r="B23" i="2"/>
  <c r="J25" i="2"/>
  <c r="G16" i="2"/>
  <c r="C19" i="2"/>
  <c r="K21" i="2"/>
  <c r="G24" i="2"/>
  <c r="C27" i="2"/>
  <c r="L17" i="2"/>
  <c r="L19" i="2"/>
  <c r="B2" i="2" a="1"/>
  <c r="AF22" i="8" l="1"/>
  <c r="AF27" i="8"/>
  <c r="AF26" i="8"/>
  <c r="AF21" i="8"/>
  <c r="AF19" i="8"/>
  <c r="AF20" i="8"/>
  <c r="AF25" i="8"/>
  <c r="AF17" i="8"/>
  <c r="AF16" i="8"/>
  <c r="AF18" i="8"/>
  <c r="AF23" i="8"/>
  <c r="B2" i="2"/>
  <c r="O2" i="2" s="1"/>
  <c r="AF16" i="2" s="1" a="1"/>
  <c r="M12" i="2"/>
  <c r="Z12" i="2" s="1"/>
  <c r="I9" i="2"/>
  <c r="V9" i="2" s="1"/>
  <c r="I5" i="2"/>
  <c r="V5" i="2" s="1"/>
  <c r="E2" i="2"/>
  <c r="R2" i="2" s="1"/>
  <c r="L12" i="2"/>
  <c r="Y12" i="2" s="1"/>
  <c r="H11" i="2"/>
  <c r="U11" i="2" s="1"/>
  <c r="D10" i="2"/>
  <c r="Q10" i="2" s="1"/>
  <c r="L8" i="2"/>
  <c r="Y8" i="2" s="1"/>
  <c r="H7" i="2"/>
  <c r="U7" i="2" s="1"/>
  <c r="D6" i="2"/>
  <c r="Q6" i="2" s="1"/>
  <c r="L4" i="2"/>
  <c r="Y4" i="2" s="1"/>
  <c r="H3" i="2"/>
  <c r="U3" i="2" s="1"/>
  <c r="D2" i="2"/>
  <c r="Q2" i="2" s="1"/>
  <c r="M9" i="2"/>
  <c r="Z9" i="2" s="1"/>
  <c r="I10" i="2"/>
  <c r="V10" i="2" s="1"/>
  <c r="E5" i="2"/>
  <c r="R5" i="2" s="1"/>
  <c r="H13" i="2"/>
  <c r="U13" i="2" s="1"/>
  <c r="L11" i="2"/>
  <c r="Y11" i="2" s="1"/>
  <c r="L9" i="2"/>
  <c r="Y9" i="2" s="1"/>
  <c r="D8" i="2"/>
  <c r="Q8" i="2" s="1"/>
  <c r="H6" i="2"/>
  <c r="U6" i="2" s="1"/>
  <c r="H4" i="2"/>
  <c r="U4" i="2" s="1"/>
  <c r="L2" i="2"/>
  <c r="Y2" i="2" s="1"/>
  <c r="M10" i="2"/>
  <c r="Z10" i="2" s="1"/>
  <c r="E6" i="2"/>
  <c r="R6" i="2" s="1"/>
  <c r="I2" i="2"/>
  <c r="V2" i="2" s="1"/>
  <c r="K12" i="2"/>
  <c r="X12" i="2" s="1"/>
  <c r="G11" i="2"/>
  <c r="T11" i="2" s="1"/>
  <c r="C10" i="2"/>
  <c r="P10" i="2" s="1"/>
  <c r="K8" i="2"/>
  <c r="X8" i="2" s="1"/>
  <c r="G7" i="2"/>
  <c r="T7" i="2" s="1"/>
  <c r="C6" i="2"/>
  <c r="P6" i="2" s="1"/>
  <c r="K4" i="2"/>
  <c r="X4" i="2" s="1"/>
  <c r="G3" i="2"/>
  <c r="T3" i="2" s="1"/>
  <c r="C2" i="2"/>
  <c r="P2" i="2" s="1"/>
  <c r="E10" i="2"/>
  <c r="R10" i="2" s="1"/>
  <c r="M5" i="2"/>
  <c r="Z5" i="2" s="1"/>
  <c r="F13" i="2"/>
  <c r="S13" i="2" s="1"/>
  <c r="B12" i="2"/>
  <c r="O12" i="2" s="1"/>
  <c r="J10" i="2"/>
  <c r="W10" i="2" s="1"/>
  <c r="F9" i="2"/>
  <c r="S9" i="2" s="1"/>
  <c r="B8" i="2"/>
  <c r="O8" i="2" s="1"/>
  <c r="J6" i="2"/>
  <c r="W6" i="2" s="1"/>
  <c r="F5" i="2"/>
  <c r="S5" i="2" s="1"/>
  <c r="B4" i="2"/>
  <c r="O4" i="2" s="1"/>
  <c r="J2" i="2"/>
  <c r="W2" i="2" s="1"/>
  <c r="M13" i="2"/>
  <c r="Z13" i="2" s="1"/>
  <c r="I8" i="2"/>
  <c r="V8" i="2" s="1"/>
  <c r="E4" i="2"/>
  <c r="R4" i="2" s="1"/>
  <c r="D13" i="2"/>
  <c r="Q13" i="2" s="1"/>
  <c r="D11" i="2"/>
  <c r="Q11" i="2" s="1"/>
  <c r="H9" i="2"/>
  <c r="U9" i="2" s="1"/>
  <c r="L7" i="2"/>
  <c r="Y7" i="2" s="1"/>
  <c r="L5" i="2"/>
  <c r="Y5" i="2" s="1"/>
  <c r="D4" i="2"/>
  <c r="Q4" i="2" s="1"/>
  <c r="H2" i="2"/>
  <c r="U2" i="2" s="1"/>
  <c r="E9" i="2"/>
  <c r="R9" i="2" s="1"/>
  <c r="M4" i="2"/>
  <c r="Z4" i="2" s="1"/>
  <c r="K13" i="2"/>
  <c r="X13" i="2" s="1"/>
  <c r="G12" i="2"/>
  <c r="T12" i="2" s="1"/>
  <c r="C11" i="2"/>
  <c r="P11" i="2" s="1"/>
  <c r="K9" i="2"/>
  <c r="X9" i="2" s="1"/>
  <c r="G8" i="2"/>
  <c r="T8" i="2" s="1"/>
  <c r="C7" i="2"/>
  <c r="P7" i="2" s="1"/>
  <c r="K5" i="2"/>
  <c r="X5" i="2" s="1"/>
  <c r="G4" i="2"/>
  <c r="T4" i="2" s="1"/>
  <c r="C3" i="2"/>
  <c r="P3" i="2" s="1"/>
  <c r="I13" i="2"/>
  <c r="V13" i="2" s="1"/>
  <c r="M8" i="2"/>
  <c r="Z8" i="2" s="1"/>
  <c r="I4" i="2"/>
  <c r="V4" i="2" s="1"/>
  <c r="B13" i="2"/>
  <c r="O13" i="2" s="1"/>
  <c r="J11" i="2"/>
  <c r="W11" i="2" s="1"/>
  <c r="F10" i="2"/>
  <c r="S10" i="2" s="1"/>
  <c r="B9" i="2"/>
  <c r="O9" i="2" s="1"/>
  <c r="J7" i="2"/>
  <c r="W7" i="2" s="1"/>
  <c r="F6" i="2"/>
  <c r="S6" i="2" s="1"/>
  <c r="B5" i="2"/>
  <c r="O5" i="2" s="1"/>
  <c r="J3" i="2"/>
  <c r="W3" i="2" s="1"/>
  <c r="F2" i="2"/>
  <c r="S2" i="2" s="1"/>
  <c r="E12" i="2"/>
  <c r="R12" i="2" s="1"/>
  <c r="I7" i="2"/>
  <c r="V7" i="2" s="1"/>
  <c r="I3" i="2"/>
  <c r="V3" i="2" s="1"/>
  <c r="H12" i="2"/>
  <c r="U12" i="2" s="1"/>
  <c r="L10" i="2"/>
  <c r="Y10" i="2" s="1"/>
  <c r="D9" i="2"/>
  <c r="Q9" i="2" s="1"/>
  <c r="D7" i="2"/>
  <c r="Q7" i="2" s="1"/>
  <c r="H5" i="2"/>
  <c r="U5" i="2" s="1"/>
  <c r="L3" i="2"/>
  <c r="Y3" i="2" s="1"/>
  <c r="E13" i="2"/>
  <c r="R13" i="2" s="1"/>
  <c r="E8" i="2"/>
  <c r="R8" i="2" s="1"/>
  <c r="M3" i="2"/>
  <c r="Z3" i="2" s="1"/>
  <c r="G13" i="2"/>
  <c r="T13" i="2" s="1"/>
  <c r="C12" i="2"/>
  <c r="P12" i="2" s="1"/>
  <c r="K10" i="2"/>
  <c r="X10" i="2" s="1"/>
  <c r="G9" i="2"/>
  <c r="T9" i="2" s="1"/>
  <c r="C8" i="2"/>
  <c r="P8" i="2" s="1"/>
  <c r="K6" i="2"/>
  <c r="X6" i="2" s="1"/>
  <c r="G5" i="2"/>
  <c r="T5" i="2" s="1"/>
  <c r="C4" i="2"/>
  <c r="P4" i="2" s="1"/>
  <c r="K2" i="2"/>
  <c r="X2" i="2" s="1"/>
  <c r="I12" i="2"/>
  <c r="V12" i="2" s="1"/>
  <c r="M7" i="2"/>
  <c r="Z7" i="2" s="1"/>
  <c r="M2" i="2"/>
  <c r="Z2" i="2" s="1"/>
  <c r="J12" i="2"/>
  <c r="W12" i="2" s="1"/>
  <c r="F11" i="2"/>
  <c r="S11" i="2" s="1"/>
  <c r="B10" i="2"/>
  <c r="O10" i="2" s="1"/>
  <c r="J8" i="2"/>
  <c r="W8" i="2" s="1"/>
  <c r="F7" i="2"/>
  <c r="S7" i="2" s="1"/>
  <c r="B6" i="2"/>
  <c r="O6" i="2" s="1"/>
  <c r="J4" i="2"/>
  <c r="W4" i="2" s="1"/>
  <c r="F3" i="2"/>
  <c r="S3" i="2" s="1"/>
  <c r="E11" i="2"/>
  <c r="R11" i="2" s="1"/>
  <c r="I6" i="2"/>
  <c r="V6" i="2" s="1"/>
  <c r="L13" i="2"/>
  <c r="Y13" i="2" s="1"/>
  <c r="D12" i="2"/>
  <c r="Q12" i="2" s="1"/>
  <c r="H10" i="2"/>
  <c r="U10" i="2" s="1"/>
  <c r="H8" i="2"/>
  <c r="U8" i="2" s="1"/>
  <c r="L6" i="2"/>
  <c r="Y6" i="2" s="1"/>
  <c r="D5" i="2"/>
  <c r="Q5" i="2" s="1"/>
  <c r="D3" i="2"/>
  <c r="Q3" i="2" s="1"/>
  <c r="M11" i="2"/>
  <c r="Z11" i="2" s="1"/>
  <c r="E7" i="2"/>
  <c r="R7" i="2" s="1"/>
  <c r="E3" i="2"/>
  <c r="R3" i="2" s="1"/>
  <c r="C13" i="2"/>
  <c r="P13" i="2" s="1"/>
  <c r="K11" i="2"/>
  <c r="X11" i="2" s="1"/>
  <c r="G10" i="2"/>
  <c r="T10" i="2" s="1"/>
  <c r="C9" i="2"/>
  <c r="P9" i="2" s="1"/>
  <c r="K7" i="2"/>
  <c r="X7" i="2" s="1"/>
  <c r="G6" i="2"/>
  <c r="T6" i="2" s="1"/>
  <c r="C5" i="2"/>
  <c r="P5" i="2" s="1"/>
  <c r="K3" i="2"/>
  <c r="X3" i="2" s="1"/>
  <c r="G2" i="2"/>
  <c r="T2" i="2" s="1"/>
  <c r="I11" i="2"/>
  <c r="V11" i="2" s="1"/>
  <c r="M6" i="2"/>
  <c r="Z6" i="2" s="1"/>
  <c r="J13" i="2"/>
  <c r="W13" i="2" s="1"/>
  <c r="F12" i="2"/>
  <c r="S12" i="2" s="1"/>
  <c r="B11" i="2"/>
  <c r="O11" i="2" s="1"/>
  <c r="J9" i="2"/>
  <c r="W9" i="2" s="1"/>
  <c r="F8" i="2"/>
  <c r="S8" i="2" s="1"/>
  <c r="B7" i="2"/>
  <c r="O7" i="2" s="1"/>
  <c r="J5" i="2"/>
  <c r="W5" i="2" s="1"/>
  <c r="F4" i="2"/>
  <c r="S4" i="2" s="1"/>
  <c r="B3" i="2"/>
  <c r="O3" i="2" s="1"/>
  <c r="AF17" i="2" l="1"/>
  <c r="AF20" i="2"/>
  <c r="AF27" i="2"/>
  <c r="AF21" i="2"/>
  <c r="AF22" i="2"/>
  <c r="AF26" i="2"/>
  <c r="AF25" i="2"/>
  <c r="AF18" i="2"/>
  <c r="AF23" i="2"/>
  <c r="AF24" i="2"/>
  <c r="AF19" i="2"/>
  <c r="AF16" i="2"/>
</calcChain>
</file>

<file path=xl/sharedStrings.xml><?xml version="1.0" encoding="utf-8"?>
<sst xmlns="http://schemas.openxmlformats.org/spreadsheetml/2006/main" count="137" uniqueCount="71">
  <si>
    <t>nodes</t>
  </si>
  <si>
    <t>x</t>
  </si>
  <si>
    <t>y</t>
  </si>
  <si>
    <t>restX</t>
  </si>
  <si>
    <t>restY</t>
  </si>
  <si>
    <t>restZ</t>
  </si>
  <si>
    <t>valX</t>
  </si>
  <si>
    <t>valY</t>
  </si>
  <si>
    <t>valZ</t>
  </si>
  <si>
    <t>FIX</t>
  </si>
  <si>
    <t>FREE</t>
  </si>
  <si>
    <t>element</t>
  </si>
  <si>
    <t>ni</t>
  </si>
  <si>
    <t>nj</t>
  </si>
  <si>
    <t>E</t>
  </si>
  <si>
    <t>A</t>
  </si>
  <si>
    <t>I</t>
  </si>
  <si>
    <t>dx</t>
  </si>
  <si>
    <t>ni x</t>
  </si>
  <si>
    <t>ni y</t>
  </si>
  <si>
    <t>nj x</t>
  </si>
  <si>
    <t>nj y</t>
  </si>
  <si>
    <t>dy</t>
  </si>
  <si>
    <t>L</t>
  </si>
  <si>
    <t>cos</t>
  </si>
  <si>
    <t>sin</t>
  </si>
  <si>
    <t>b1</t>
  </si>
  <si>
    <t>b2</t>
  </si>
  <si>
    <t>b3</t>
  </si>
  <si>
    <t>b4</t>
  </si>
  <si>
    <t>b5</t>
  </si>
  <si>
    <t>b6</t>
  </si>
  <si>
    <t>EA/L</t>
  </si>
  <si>
    <t>12EI/L3</t>
  </si>
  <si>
    <t>6EI/L2</t>
  </si>
  <si>
    <t>2EI/L</t>
  </si>
  <si>
    <t>4EI/L</t>
  </si>
  <si>
    <t>desloc</t>
  </si>
  <si>
    <t>cargas</t>
  </si>
  <si>
    <t>nodais</t>
  </si>
  <si>
    <t>elem</t>
  </si>
  <si>
    <t>RA</t>
  </si>
  <si>
    <t>RIGIDEZ LOCAL</t>
  </si>
  <si>
    <t>TRANSFORMAÇÃO</t>
  </si>
  <si>
    <t>RIGIDEZ GLOBAL</t>
  </si>
  <si>
    <t>3EI/L3</t>
  </si>
  <si>
    <t>3EI/L2</t>
  </si>
  <si>
    <t>3EI/L</t>
  </si>
  <si>
    <t>SPRING</t>
  </si>
  <si>
    <t>m</t>
  </si>
  <si>
    <t>Qx</t>
  </si>
  <si>
    <t>kN/m</t>
  </si>
  <si>
    <t>Qy</t>
  </si>
  <si>
    <t>V1</t>
  </si>
  <si>
    <t>V2</t>
  </si>
  <si>
    <t>M1</t>
  </si>
  <si>
    <t>M2</t>
  </si>
  <si>
    <t>H1</t>
  </si>
  <si>
    <t>H2</t>
  </si>
  <si>
    <t>qi</t>
  </si>
  <si>
    <t>qj</t>
  </si>
  <si>
    <t>qix</t>
  </si>
  <si>
    <t>qiy</t>
  </si>
  <si>
    <t>a</t>
  </si>
  <si>
    <t>qjy</t>
  </si>
  <si>
    <t>Ni</t>
  </si>
  <si>
    <t>Nj</t>
  </si>
  <si>
    <t>Vi</t>
  </si>
  <si>
    <t>Vj</t>
  </si>
  <si>
    <t>Mi</t>
  </si>
  <si>
    <t>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</si>
</sst>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0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13" xfId="0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3" xfId="0" applyBorder="1"/>
    <xf numFmtId="0" fontId="0" fillId="0" borderId="16" xfId="0" applyBorder="1"/>
    <xf numFmtId="0" fontId="0" fillId="0" borderId="2" xfId="0" applyBorder="1"/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167" fontId="0" fillId="0" borderId="8" xfId="0" applyNumberFormat="1" applyBorder="1" applyAlignment="1">
      <alignment horizontal="center" vertical="center"/>
    </xf>
    <xf numFmtId="167" fontId="0" fillId="0" borderId="9" xfId="0" applyNumberFormat="1" applyBorder="1" applyAlignment="1">
      <alignment horizontal="center" vertical="center"/>
    </xf>
    <xf numFmtId="0" fontId="1" fillId="0" borderId="0" xfId="0" applyFont="1"/>
    <xf numFmtId="164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Border="1"/>
    <xf numFmtId="0" fontId="0" fillId="0" borderId="17" xfId="0" applyFill="1" applyBorder="1"/>
    <xf numFmtId="1" fontId="0" fillId="0" borderId="0" xfId="0" applyNumberFormat="1"/>
    <xf numFmtId="2" fontId="0" fillId="0" borderId="1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8"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2BE1-B5BA-43BB-B16F-04C16D10E4CD}">
  <dimension ref="B1:BJ23"/>
  <sheetViews>
    <sheetView showGridLines="0" workbookViewId="0">
      <selection activeCell="H16" sqref="H16"/>
    </sheetView>
  </sheetViews>
  <sheetFormatPr defaultRowHeight="15" x14ac:dyDescent="0.25"/>
  <cols>
    <col min="1" max="1" width="5.140625" customWidth="1"/>
    <col min="2" max="2" width="8.5703125" bestFit="1" customWidth="1"/>
    <col min="3" max="4" width="2.7109375" bestFit="1" customWidth="1"/>
    <col min="5" max="5" width="8.5703125" bestFit="1" customWidth="1"/>
    <col min="6" max="7" width="8.42578125" customWidth="1"/>
    <col min="8" max="8" width="4.7109375" bestFit="1" customWidth="1"/>
    <col min="9" max="10" width="4.5703125" bestFit="1" customWidth="1"/>
    <col min="11" max="11" width="4.140625" bestFit="1" customWidth="1"/>
    <col min="12" max="13" width="3.140625" bestFit="1" customWidth="1"/>
    <col min="14" max="16" width="5.28515625" customWidth="1"/>
    <col min="17" max="22" width="3.140625" customWidth="1"/>
    <col min="23" max="27" width="8.5703125" hidden="1" customWidth="1"/>
    <col min="28" max="28" width="9.140625" customWidth="1"/>
    <col min="29" max="34" width="9.28515625" style="4" customWidth="1"/>
    <col min="35" max="48" width="9.140625" style="4" customWidth="1"/>
  </cols>
  <sheetData>
    <row r="1" spans="2:62" x14ac:dyDescent="0.25">
      <c r="AC1" s="4">
        <v>0</v>
      </c>
      <c r="AD1" s="4">
        <v>1</v>
      </c>
      <c r="AE1" s="4">
        <v>2</v>
      </c>
      <c r="AF1" s="4">
        <v>3</v>
      </c>
      <c r="AG1" s="4">
        <v>4</v>
      </c>
      <c r="AH1" s="4">
        <v>5</v>
      </c>
      <c r="AJ1" s="4">
        <v>0</v>
      </c>
      <c r="AK1" s="4">
        <v>1</v>
      </c>
      <c r="AL1" s="4">
        <v>2</v>
      </c>
      <c r="AM1" s="4">
        <v>3</v>
      </c>
      <c r="AN1" s="4">
        <v>4</v>
      </c>
      <c r="AO1" s="4">
        <v>5</v>
      </c>
      <c r="AX1">
        <v>1</v>
      </c>
      <c r="AY1">
        <v>2</v>
      </c>
      <c r="AZ1">
        <v>3</v>
      </c>
      <c r="BA1">
        <v>4</v>
      </c>
      <c r="BB1">
        <v>5</v>
      </c>
      <c r="BC1">
        <v>6</v>
      </c>
      <c r="BD1">
        <v>7</v>
      </c>
      <c r="BE1">
        <v>8</v>
      </c>
      <c r="BF1">
        <v>9</v>
      </c>
      <c r="BG1">
        <v>10</v>
      </c>
      <c r="BH1">
        <v>11</v>
      </c>
      <c r="BI1">
        <v>12</v>
      </c>
    </row>
    <row r="2" spans="2:6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AC2" s="5">
        <f>W10</f>
        <v>399997.81125699996</v>
      </c>
      <c r="AD2" s="6">
        <v>0</v>
      </c>
      <c r="AE2" s="6">
        <v>0</v>
      </c>
      <c r="AF2" s="5">
        <f>-AC2</f>
        <v>-399997.81125699996</v>
      </c>
      <c r="AG2" s="6">
        <v>0</v>
      </c>
      <c r="AH2" s="6">
        <v>0</v>
      </c>
      <c r="AI2" s="4">
        <v>0</v>
      </c>
      <c r="AJ2" s="5">
        <f>O10</f>
        <v>0</v>
      </c>
      <c r="AK2" s="6">
        <f>P10</f>
        <v>1</v>
      </c>
      <c r="AL2" s="6">
        <v>0</v>
      </c>
      <c r="AM2" s="6">
        <v>0</v>
      </c>
      <c r="AN2" s="6">
        <v>0</v>
      </c>
      <c r="AO2" s="6">
        <v>0</v>
      </c>
      <c r="AP2" s="4">
        <v>0</v>
      </c>
      <c r="AQ2" s="6">
        <f t="array" ref="AQ2:AV7">MMULT(TRANSPOSE(AJ2:AO7),MMULT(AC2:AH7,AJ2:AO7))</f>
        <v>14999.915240441171</v>
      </c>
      <c r="AR2" s="6">
        <v>0</v>
      </c>
      <c r="AS2" s="6">
        <v>-29999.830480882341</v>
      </c>
      <c r="AT2" s="6">
        <v>-14999.915240441171</v>
      </c>
      <c r="AU2" s="6">
        <v>0</v>
      </c>
      <c r="AV2" s="6">
        <v>-29999.830480882341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>
        <v>1</v>
      </c>
    </row>
    <row r="3" spans="2:62" x14ac:dyDescent="0.25">
      <c r="B3" s="1">
        <v>1</v>
      </c>
      <c r="C3" s="1">
        <v>7</v>
      </c>
      <c r="D3" s="1">
        <v>-1</v>
      </c>
      <c r="E3" s="1" t="s">
        <v>9</v>
      </c>
      <c r="F3" s="1" t="s">
        <v>9</v>
      </c>
      <c r="G3" s="1" t="s">
        <v>9</v>
      </c>
      <c r="H3" s="1">
        <v>0</v>
      </c>
      <c r="I3" s="1">
        <v>0</v>
      </c>
      <c r="J3" s="1">
        <v>0</v>
      </c>
      <c r="AC3" s="6">
        <v>0</v>
      </c>
      <c r="AD3" s="5">
        <f>X10</f>
        <v>14999.915240441171</v>
      </c>
      <c r="AE3" s="5">
        <f>Y10</f>
        <v>29999.830480882341</v>
      </c>
      <c r="AF3" s="6">
        <v>0</v>
      </c>
      <c r="AG3" s="5">
        <f>-AD3</f>
        <v>-14999.915240441171</v>
      </c>
      <c r="AH3" s="5">
        <f>AE3</f>
        <v>29999.830480882341</v>
      </c>
      <c r="AI3" s="4">
        <v>1</v>
      </c>
      <c r="AJ3" s="6">
        <f>-AK2</f>
        <v>-1</v>
      </c>
      <c r="AK3" s="5">
        <f>AJ2</f>
        <v>0</v>
      </c>
      <c r="AL3" s="5">
        <v>0</v>
      </c>
      <c r="AM3" s="6">
        <v>0</v>
      </c>
      <c r="AN3" s="5">
        <v>0</v>
      </c>
      <c r="AO3" s="5">
        <v>0</v>
      </c>
      <c r="AP3" s="4">
        <v>1</v>
      </c>
      <c r="AQ3" s="6">
        <v>0</v>
      </c>
      <c r="AR3" s="6">
        <v>399997.81125699996</v>
      </c>
      <c r="AS3" s="6">
        <v>0</v>
      </c>
      <c r="AT3" s="6">
        <v>0</v>
      </c>
      <c r="AU3" s="6">
        <v>-399997.81125699996</v>
      </c>
      <c r="AV3" s="6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>
        <v>2</v>
      </c>
    </row>
    <row r="4" spans="2:62" x14ac:dyDescent="0.25">
      <c r="B4" s="1">
        <v>2</v>
      </c>
      <c r="C4" s="1">
        <v>0</v>
      </c>
      <c r="D4" s="1">
        <v>0</v>
      </c>
      <c r="E4" s="1" t="s">
        <v>9</v>
      </c>
      <c r="F4" s="1" t="s">
        <v>9</v>
      </c>
      <c r="G4" s="1" t="s">
        <v>10</v>
      </c>
      <c r="H4" s="1">
        <v>0</v>
      </c>
      <c r="I4" s="1">
        <v>0</v>
      </c>
      <c r="J4" s="1">
        <v>0</v>
      </c>
      <c r="AC4" s="6">
        <v>0</v>
      </c>
      <c r="AD4" s="5">
        <f>Y10</f>
        <v>29999.830480882341</v>
      </c>
      <c r="AE4" s="5">
        <f>AA10</f>
        <v>79999.547949019572</v>
      </c>
      <c r="AF4" s="6">
        <v>0</v>
      </c>
      <c r="AG4" s="5">
        <f>-AD4</f>
        <v>-29999.830480882341</v>
      </c>
      <c r="AH4" s="5">
        <f>Z10</f>
        <v>39999.773974509786</v>
      </c>
      <c r="AI4" s="4">
        <v>2</v>
      </c>
      <c r="AJ4" s="6">
        <v>0</v>
      </c>
      <c r="AK4" s="6">
        <v>0</v>
      </c>
      <c r="AL4" s="5">
        <v>1</v>
      </c>
      <c r="AM4" s="6">
        <v>0</v>
      </c>
      <c r="AN4" s="5">
        <v>0</v>
      </c>
      <c r="AO4" s="5">
        <v>0</v>
      </c>
      <c r="AP4" s="4">
        <v>2</v>
      </c>
      <c r="AQ4" s="6">
        <v>-29999.830480882341</v>
      </c>
      <c r="AR4" s="6">
        <v>0</v>
      </c>
      <c r="AS4" s="6">
        <v>79999.547949019572</v>
      </c>
      <c r="AT4" s="6">
        <v>29999.830480882341</v>
      </c>
      <c r="AU4" s="6">
        <v>0</v>
      </c>
      <c r="AV4" s="6">
        <v>39999.773974509786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>
        <v>3</v>
      </c>
    </row>
    <row r="5" spans="2:62" x14ac:dyDescent="0.25">
      <c r="B5" s="1">
        <v>3</v>
      </c>
      <c r="C5" s="1">
        <v>0</v>
      </c>
      <c r="D5" s="1">
        <v>4</v>
      </c>
      <c r="E5" s="1" t="s">
        <v>10</v>
      </c>
      <c r="F5" s="1" t="s">
        <v>10</v>
      </c>
      <c r="G5" s="1" t="s">
        <v>10</v>
      </c>
      <c r="H5" s="1">
        <v>50</v>
      </c>
      <c r="I5" s="1">
        <v>-10</v>
      </c>
      <c r="J5" s="1">
        <v>0</v>
      </c>
      <c r="AC5" s="5">
        <f>-AC2</f>
        <v>-399997.81125699996</v>
      </c>
      <c r="AD5" s="6">
        <v>0</v>
      </c>
      <c r="AE5" s="6">
        <v>0</v>
      </c>
      <c r="AF5" s="5">
        <f>AC2</f>
        <v>399997.81125699996</v>
      </c>
      <c r="AG5" s="6">
        <v>0</v>
      </c>
      <c r="AH5" s="6">
        <v>0</v>
      </c>
      <c r="AI5" s="4">
        <v>3</v>
      </c>
      <c r="AJ5" s="6">
        <v>0</v>
      </c>
      <c r="AK5" s="6">
        <v>0</v>
      </c>
      <c r="AL5" s="6">
        <v>0</v>
      </c>
      <c r="AM5" s="5">
        <f>AJ2</f>
        <v>0</v>
      </c>
      <c r="AN5" s="6">
        <f>AK2</f>
        <v>1</v>
      </c>
      <c r="AO5" s="6">
        <v>0</v>
      </c>
      <c r="AP5" s="4">
        <v>3</v>
      </c>
      <c r="AQ5" s="6">
        <v>-14999.915240441171</v>
      </c>
      <c r="AR5" s="6">
        <v>0</v>
      </c>
      <c r="AS5" s="6">
        <v>29999.830480882341</v>
      </c>
      <c r="AT5" s="6">
        <v>14999.915240441171</v>
      </c>
      <c r="AU5" s="6">
        <v>0</v>
      </c>
      <c r="AV5" s="6">
        <v>29999.830480882341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>
        <v>4</v>
      </c>
    </row>
    <row r="6" spans="2:62" x14ac:dyDescent="0.25">
      <c r="B6" s="1">
        <v>4</v>
      </c>
      <c r="C6" s="1">
        <v>7</v>
      </c>
      <c r="D6" s="1">
        <v>7</v>
      </c>
      <c r="E6" s="1" t="s">
        <v>10</v>
      </c>
      <c r="F6" s="1" t="s">
        <v>10</v>
      </c>
      <c r="G6" s="1" t="s">
        <v>10</v>
      </c>
      <c r="H6" s="1">
        <v>0</v>
      </c>
      <c r="I6" s="1">
        <v>0</v>
      </c>
      <c r="J6" s="1">
        <v>0</v>
      </c>
      <c r="AC6" s="6">
        <v>0</v>
      </c>
      <c r="AD6" s="5">
        <f>AG3</f>
        <v>-14999.915240441171</v>
      </c>
      <c r="AE6" s="5">
        <f>-AE3</f>
        <v>-29999.830480882341</v>
      </c>
      <c r="AF6" s="6">
        <v>0</v>
      </c>
      <c r="AG6" s="5">
        <f>AD3</f>
        <v>14999.915240441171</v>
      </c>
      <c r="AH6" s="5">
        <f>-AE3</f>
        <v>-29999.830480882341</v>
      </c>
      <c r="AI6" s="4">
        <v>4</v>
      </c>
      <c r="AJ6" s="6">
        <v>0</v>
      </c>
      <c r="AK6" s="6">
        <v>0</v>
      </c>
      <c r="AL6" s="6">
        <v>0</v>
      </c>
      <c r="AM6" s="6">
        <f>AJ3</f>
        <v>-1</v>
      </c>
      <c r="AN6" s="5">
        <f>AM5</f>
        <v>0</v>
      </c>
      <c r="AO6" s="5">
        <v>0</v>
      </c>
      <c r="AP6" s="4">
        <v>4</v>
      </c>
      <c r="AQ6" s="6">
        <v>0</v>
      </c>
      <c r="AR6" s="6">
        <v>-399997.81125699996</v>
      </c>
      <c r="AS6" s="6">
        <v>0</v>
      </c>
      <c r="AT6" s="6">
        <v>0</v>
      </c>
      <c r="AU6" s="6">
        <v>399997.81125699996</v>
      </c>
      <c r="AV6" s="6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>
        <v>5</v>
      </c>
    </row>
    <row r="7" spans="2:62" x14ac:dyDescent="0.25">
      <c r="AC7" s="6">
        <v>0</v>
      </c>
      <c r="AD7" s="5">
        <f>AD4</f>
        <v>29999.830480882341</v>
      </c>
      <c r="AE7" s="5">
        <f>Z10</f>
        <v>39999.773974509786</v>
      </c>
      <c r="AF7" s="6">
        <v>0</v>
      </c>
      <c r="AG7" s="5">
        <f>-AD4</f>
        <v>-29999.830480882341</v>
      </c>
      <c r="AH7" s="5">
        <f>AA10</f>
        <v>79999.547949019572</v>
      </c>
      <c r="AI7" s="4">
        <v>5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5">
        <v>1</v>
      </c>
      <c r="AP7" s="4">
        <v>5</v>
      </c>
      <c r="AQ7" s="6">
        <v>-29999.830480882341</v>
      </c>
      <c r="AR7" s="6">
        <v>0</v>
      </c>
      <c r="AS7" s="6">
        <v>39999.773974509786</v>
      </c>
      <c r="AT7" s="6">
        <v>29999.830480882341</v>
      </c>
      <c r="AU7" s="6">
        <v>0</v>
      </c>
      <c r="AV7" s="6">
        <v>79999.547949019572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1</v>
      </c>
      <c r="BG7" s="1">
        <v>0</v>
      </c>
      <c r="BH7" s="1">
        <v>0</v>
      </c>
      <c r="BI7" s="1">
        <v>0</v>
      </c>
      <c r="BJ7">
        <v>6</v>
      </c>
    </row>
    <row r="9" spans="2:62" x14ac:dyDescent="0.25"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3" t="s">
        <v>18</v>
      </c>
      <c r="I9" s="3" t="s">
        <v>19</v>
      </c>
      <c r="J9" s="3" t="s">
        <v>20</v>
      </c>
      <c r="K9" s="3" t="s">
        <v>21</v>
      </c>
      <c r="L9" s="3" t="s">
        <v>17</v>
      </c>
      <c r="M9" s="3" t="s">
        <v>22</v>
      </c>
      <c r="N9" s="3" t="s">
        <v>23</v>
      </c>
      <c r="O9" s="3" t="s">
        <v>24</v>
      </c>
      <c r="P9" s="3" t="s">
        <v>25</v>
      </c>
      <c r="Q9" s="3" t="s">
        <v>26</v>
      </c>
      <c r="R9" s="3" t="s">
        <v>27</v>
      </c>
      <c r="S9" s="3" t="s">
        <v>28</v>
      </c>
      <c r="T9" s="3" t="s">
        <v>29</v>
      </c>
      <c r="U9" s="3" t="s">
        <v>30</v>
      </c>
      <c r="V9" s="3" t="s">
        <v>31</v>
      </c>
      <c r="W9" s="3" t="s">
        <v>32</v>
      </c>
      <c r="X9" s="3" t="s">
        <v>33</v>
      </c>
      <c r="Y9" s="3" t="s">
        <v>34</v>
      </c>
      <c r="Z9" s="3" t="s">
        <v>35</v>
      </c>
      <c r="AA9" s="3" t="s">
        <v>36</v>
      </c>
    </row>
    <row r="10" spans="2:62" x14ac:dyDescent="0.25">
      <c r="B10" s="1">
        <v>1</v>
      </c>
      <c r="C10" s="1">
        <v>2</v>
      </c>
      <c r="D10" s="1">
        <v>3</v>
      </c>
      <c r="E10" s="2">
        <v>200000000</v>
      </c>
      <c r="F10" s="1">
        <f>0.0103279*0.7745966</f>
        <v>7.9999562251399994E-3</v>
      </c>
      <c r="G10" s="1">
        <f>0.0103279*0.7745966^3/12</f>
        <v>3.9999773974509789E-4</v>
      </c>
      <c r="H10" s="1">
        <f>VLOOKUP(C10,$B$3:$J$6,2,)</f>
        <v>0</v>
      </c>
      <c r="I10" s="1">
        <f>VLOOKUP(C10,$B$3:$J$6,3,)</f>
        <v>0</v>
      </c>
      <c r="J10" s="1">
        <f>VLOOKUP(D10,$B$3:$J$6,2,)</f>
        <v>0</v>
      </c>
      <c r="K10" s="1">
        <f>VLOOKUP(D10,$B$3:$J$6,3,)</f>
        <v>4</v>
      </c>
      <c r="L10" s="1">
        <f>J10-H10</f>
        <v>0</v>
      </c>
      <c r="M10" s="1">
        <f>K10-I10</f>
        <v>4</v>
      </c>
      <c r="N10" s="1">
        <f>SQRT(L10^2+M10^2)</f>
        <v>4</v>
      </c>
      <c r="O10" s="1">
        <f>L10/N10</f>
        <v>0</v>
      </c>
      <c r="P10" s="1">
        <f>M10/N10</f>
        <v>1</v>
      </c>
      <c r="Q10" s="1">
        <f>3*$C10-2</f>
        <v>4</v>
      </c>
      <c r="R10" s="1">
        <f>3*$C10-1</f>
        <v>5</v>
      </c>
      <c r="S10" s="1">
        <f>3*$C10</f>
        <v>6</v>
      </c>
      <c r="T10" s="1">
        <f>3*$D10-2</f>
        <v>7</v>
      </c>
      <c r="U10" s="1">
        <f>3*$D10-1</f>
        <v>8</v>
      </c>
      <c r="V10" s="1">
        <f>3*$D10</f>
        <v>9</v>
      </c>
      <c r="W10" s="2">
        <f>E10*F10/N10</f>
        <v>399997.81125699996</v>
      </c>
      <c r="X10" s="2">
        <f>12*E10*G10/N10^3</f>
        <v>14999.915240441171</v>
      </c>
      <c r="Y10" s="2">
        <f>6*E10*G10/N10^2</f>
        <v>29999.830480882341</v>
      </c>
      <c r="Z10" s="2">
        <f>2*E10*G10/N10</f>
        <v>39999.773974509786</v>
      </c>
      <c r="AA10" s="2">
        <f>4*E10*G10/N10</f>
        <v>79999.547949019572</v>
      </c>
      <c r="AC10" s="5">
        <f>W11</f>
        <v>210089.14299141295</v>
      </c>
      <c r="AD10" s="6">
        <v>0</v>
      </c>
      <c r="AE10" s="6">
        <v>0</v>
      </c>
      <c r="AF10" s="5">
        <f>-AC10</f>
        <v>-210089.14299141295</v>
      </c>
      <c r="AG10" s="6">
        <v>0</v>
      </c>
      <c r="AH10" s="6">
        <v>0</v>
      </c>
      <c r="AJ10" s="5">
        <f>O11</f>
        <v>0.91914503001805781</v>
      </c>
      <c r="AK10" s="6">
        <f>P11</f>
        <v>0.39391929857916763</v>
      </c>
      <c r="AL10" s="6">
        <v>0</v>
      </c>
      <c r="AM10" s="6">
        <v>0</v>
      </c>
      <c r="AN10" s="6">
        <v>0</v>
      </c>
      <c r="AO10" s="6">
        <v>0</v>
      </c>
      <c r="AQ10" s="6">
        <f t="array" ref="AQ10:AV15">MMULT(TRANSPOSE(AJ10:AO15),MMULT(AC10:AH15,AJ10:AO15))</f>
        <v>177826.3452886224</v>
      </c>
      <c r="AR10" s="6">
        <v>75279.861306511229</v>
      </c>
      <c r="AS10" s="6">
        <v>-3260.0033601443047</v>
      </c>
      <c r="AT10" s="6">
        <v>-177826.3452886224</v>
      </c>
      <c r="AU10" s="6">
        <v>-75279.861306511229</v>
      </c>
      <c r="AV10" s="6">
        <v>-3260.0033601443047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2:62" x14ac:dyDescent="0.25">
      <c r="B11" s="1">
        <v>2</v>
      </c>
      <c r="C11" s="1">
        <v>3</v>
      </c>
      <c r="D11" s="1">
        <v>4</v>
      </c>
      <c r="E11" s="2">
        <v>200000000</v>
      </c>
      <c r="F11" s="1">
        <f t="shared" ref="F11:F12" si="0">0.0103279*0.7745966</f>
        <v>7.9999562251399994E-3</v>
      </c>
      <c r="G11" s="1">
        <f t="shared" ref="G11:G12" si="1">0.0103279*0.7745966^3/12</f>
        <v>3.9999773974509789E-4</v>
      </c>
      <c r="H11" s="1">
        <f t="shared" ref="H11:H12" si="2">VLOOKUP(C11,$B$3:$J$6,2,)</f>
        <v>0</v>
      </c>
      <c r="I11" s="1">
        <f t="shared" ref="I11:I12" si="3">VLOOKUP(C11,$B$3:$J$6,3,)</f>
        <v>4</v>
      </c>
      <c r="J11" s="1">
        <f t="shared" ref="J11:J12" si="4">VLOOKUP(D11,$B$3:$J$6,2,)</f>
        <v>7</v>
      </c>
      <c r="K11" s="1">
        <f t="shared" ref="K11:K12" si="5">VLOOKUP(D11,$B$3:$J$6,3,)</f>
        <v>7</v>
      </c>
      <c r="L11" s="1">
        <f t="shared" ref="L11:L12" si="6">J11-H11</f>
        <v>7</v>
      </c>
      <c r="M11" s="1">
        <f t="shared" ref="M11:M12" si="7">K11-I11</f>
        <v>3</v>
      </c>
      <c r="N11" s="1">
        <f t="shared" ref="N11:N12" si="8">SQRT(L11^2+M11^2)</f>
        <v>7.6157731058639087</v>
      </c>
      <c r="O11" s="1">
        <f t="shared" ref="O11:O12" si="9">L11/N11</f>
        <v>0.91914503001805781</v>
      </c>
      <c r="P11" s="1">
        <f t="shared" ref="P11:P12" si="10">M11/N11</f>
        <v>0.39391929857916763</v>
      </c>
      <c r="Q11" s="1">
        <f t="shared" ref="Q11:Q12" si="11">3*$C11-2</f>
        <v>7</v>
      </c>
      <c r="R11" s="1">
        <f t="shared" ref="R11:R12" si="12">3*$C11-1</f>
        <v>8</v>
      </c>
      <c r="S11" s="1">
        <f t="shared" ref="S11:S12" si="13">3*$C11</f>
        <v>9</v>
      </c>
      <c r="T11" s="1">
        <f t="shared" ref="T11:T12" si="14">3*$D11-2</f>
        <v>10</v>
      </c>
      <c r="U11" s="1">
        <f t="shared" ref="U11:U12" si="15">3*$D11-1</f>
        <v>11</v>
      </c>
      <c r="V11" s="1">
        <f t="shared" ref="V11:V12" si="16">3*$D11</f>
        <v>12</v>
      </c>
      <c r="W11" s="2">
        <f t="shared" ref="W11:W12" si="17">E11*F11/N11</f>
        <v>210089.14299141295</v>
      </c>
      <c r="X11" s="2">
        <f t="shared" ref="X11:X12" si="18">12*E11*G11/N11^3</f>
        <v>2173.3355734295365</v>
      </c>
      <c r="Y11" s="2">
        <f t="shared" ref="Y11:Y12" si="19">6*E11*G11/N11^2</f>
        <v>8275.8153050709898</v>
      </c>
      <c r="Z11" s="2">
        <f t="shared" ref="Z11:Z12" si="20">2*E11*G11/N11</f>
        <v>21008.910543152186</v>
      </c>
      <c r="AA11" s="2">
        <f t="shared" ref="AA11:AA12" si="21">4*E11*G11/N11</f>
        <v>42017.821086304371</v>
      </c>
      <c r="AC11" s="6">
        <v>0</v>
      </c>
      <c r="AD11" s="5">
        <f>X11</f>
        <v>2173.3355734295365</v>
      </c>
      <c r="AE11" s="5">
        <f>Y11</f>
        <v>8275.8153050709898</v>
      </c>
      <c r="AF11" s="6">
        <v>0</v>
      </c>
      <c r="AG11" s="5">
        <f>-AD11</f>
        <v>-2173.3355734295365</v>
      </c>
      <c r="AH11" s="5">
        <f>AE11</f>
        <v>8275.8153050709898</v>
      </c>
      <c r="AJ11" s="6">
        <f>-AK10</f>
        <v>-0.39391929857916763</v>
      </c>
      <c r="AK11" s="5">
        <f>AJ10</f>
        <v>0.91914503001805781</v>
      </c>
      <c r="AL11" s="5">
        <v>0</v>
      </c>
      <c r="AM11" s="5">
        <v>0</v>
      </c>
      <c r="AN11" s="5">
        <v>0</v>
      </c>
      <c r="AO11" s="5">
        <v>0</v>
      </c>
      <c r="AQ11" s="6">
        <v>75279.861306511229</v>
      </c>
      <c r="AR11" s="6">
        <v>34436.133276220062</v>
      </c>
      <c r="AS11" s="6">
        <v>7606.6745070033767</v>
      </c>
      <c r="AT11" s="6">
        <v>-75279.861306511229</v>
      </c>
      <c r="AU11" s="6">
        <v>-34436.133276220062</v>
      </c>
      <c r="AV11" s="6">
        <v>7606.6745070033767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</row>
    <row r="12" spans="2:62" x14ac:dyDescent="0.25">
      <c r="B12" s="1">
        <v>3</v>
      </c>
      <c r="C12" s="1">
        <v>4</v>
      </c>
      <c r="D12" s="1">
        <v>1</v>
      </c>
      <c r="E12" s="2">
        <v>200000000</v>
      </c>
      <c r="F12" s="1">
        <f t="shared" si="0"/>
        <v>7.9999562251399994E-3</v>
      </c>
      <c r="G12" s="1">
        <f t="shared" si="1"/>
        <v>3.9999773974509789E-4</v>
      </c>
      <c r="H12" s="1">
        <f t="shared" si="2"/>
        <v>7</v>
      </c>
      <c r="I12" s="1">
        <f t="shared" si="3"/>
        <v>7</v>
      </c>
      <c r="J12" s="1">
        <f t="shared" si="4"/>
        <v>7</v>
      </c>
      <c r="K12" s="1">
        <f t="shared" si="5"/>
        <v>-1</v>
      </c>
      <c r="L12" s="1">
        <f t="shared" si="6"/>
        <v>0</v>
      </c>
      <c r="M12" s="1">
        <f t="shared" si="7"/>
        <v>-8</v>
      </c>
      <c r="N12" s="1">
        <f t="shared" si="8"/>
        <v>8</v>
      </c>
      <c r="O12" s="1">
        <f t="shared" si="9"/>
        <v>0</v>
      </c>
      <c r="P12" s="1">
        <f t="shared" si="10"/>
        <v>-1</v>
      </c>
      <c r="Q12" s="1">
        <f t="shared" si="11"/>
        <v>10</v>
      </c>
      <c r="R12" s="1">
        <f t="shared" si="12"/>
        <v>11</v>
      </c>
      <c r="S12" s="1">
        <f t="shared" si="13"/>
        <v>12</v>
      </c>
      <c r="T12" s="1">
        <f t="shared" si="14"/>
        <v>1</v>
      </c>
      <c r="U12" s="1">
        <f t="shared" si="15"/>
        <v>2</v>
      </c>
      <c r="V12" s="1">
        <f t="shared" si="16"/>
        <v>3</v>
      </c>
      <c r="W12" s="2">
        <f t="shared" si="17"/>
        <v>199998.90562849998</v>
      </c>
      <c r="X12" s="2">
        <f t="shared" si="18"/>
        <v>1874.9894050551463</v>
      </c>
      <c r="Y12" s="2">
        <f t="shared" si="19"/>
        <v>7499.9576202205853</v>
      </c>
      <c r="Z12" s="2">
        <f t="shared" si="20"/>
        <v>19999.886987254893</v>
      </c>
      <c r="AA12" s="2">
        <f t="shared" si="21"/>
        <v>39999.773974509786</v>
      </c>
      <c r="AC12" s="6">
        <v>0</v>
      </c>
      <c r="AD12" s="5">
        <f>Y11</f>
        <v>8275.8153050709898</v>
      </c>
      <c r="AE12" s="5">
        <f>AA11</f>
        <v>42017.821086304371</v>
      </c>
      <c r="AF12" s="6">
        <v>0</v>
      </c>
      <c r="AG12" s="5">
        <f>-AD12</f>
        <v>-8275.8153050709898</v>
      </c>
      <c r="AH12" s="5">
        <f>Z11</f>
        <v>21008.910543152186</v>
      </c>
      <c r="AJ12" s="6">
        <v>0</v>
      </c>
      <c r="AK12" s="6">
        <v>0</v>
      </c>
      <c r="AL12" s="5">
        <v>1</v>
      </c>
      <c r="AM12" s="6">
        <v>0</v>
      </c>
      <c r="AN12" s="5">
        <v>0</v>
      </c>
      <c r="AO12" s="5">
        <v>0</v>
      </c>
      <c r="AQ12" s="6">
        <v>-3260.0033601443047</v>
      </c>
      <c r="AR12" s="6">
        <v>7606.6745070033767</v>
      </c>
      <c r="AS12" s="6">
        <v>42017.821086304371</v>
      </c>
      <c r="AT12" s="6">
        <v>3260.0033601443047</v>
      </c>
      <c r="AU12" s="6">
        <v>-7606.6745070033767</v>
      </c>
      <c r="AV12" s="6">
        <v>21008.910543152186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1</v>
      </c>
      <c r="BG12" s="1">
        <v>0</v>
      </c>
      <c r="BH12" s="1">
        <v>0</v>
      </c>
      <c r="BI12" s="1">
        <v>0</v>
      </c>
    </row>
    <row r="13" spans="2:62" x14ac:dyDescent="0.25">
      <c r="AC13" s="5">
        <f>-AC10</f>
        <v>-210089.14299141295</v>
      </c>
      <c r="AD13" s="6">
        <v>0</v>
      </c>
      <c r="AE13" s="6">
        <v>0</v>
      </c>
      <c r="AF13" s="5">
        <f>AC10</f>
        <v>210089.14299141295</v>
      </c>
      <c r="AG13" s="6">
        <v>0</v>
      </c>
      <c r="AH13" s="6">
        <v>0</v>
      </c>
      <c r="AJ13" s="6">
        <v>0</v>
      </c>
      <c r="AK13" s="6">
        <v>0</v>
      </c>
      <c r="AL13" s="6">
        <v>0</v>
      </c>
      <c r="AM13" s="5">
        <f>AJ10</f>
        <v>0.91914503001805781</v>
      </c>
      <c r="AN13" s="6">
        <f>AK10</f>
        <v>0.39391929857916763</v>
      </c>
      <c r="AO13" s="6">
        <v>0</v>
      </c>
      <c r="AQ13" s="6">
        <v>-177826.3452886224</v>
      </c>
      <c r="AR13" s="6">
        <v>-75279.861306511229</v>
      </c>
      <c r="AS13" s="6">
        <v>3260.0033601443047</v>
      </c>
      <c r="AT13" s="6">
        <v>177826.3452886224</v>
      </c>
      <c r="AU13" s="6">
        <v>75279.861306511229</v>
      </c>
      <c r="AV13" s="6">
        <v>3260.0033601443047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</row>
    <row r="14" spans="2:62" x14ac:dyDescent="0.25">
      <c r="AC14" s="6">
        <v>0</v>
      </c>
      <c r="AD14" s="5">
        <f>AG11</f>
        <v>-2173.3355734295365</v>
      </c>
      <c r="AE14" s="5">
        <f>-AE11</f>
        <v>-8275.8153050709898</v>
      </c>
      <c r="AF14" s="6">
        <v>0</v>
      </c>
      <c r="AG14" s="5">
        <f>AD11</f>
        <v>2173.3355734295365</v>
      </c>
      <c r="AH14" s="5">
        <f>-AE11</f>
        <v>-8275.8153050709898</v>
      </c>
      <c r="AJ14" s="6">
        <v>0</v>
      </c>
      <c r="AK14" s="6">
        <v>0</v>
      </c>
      <c r="AL14" s="5">
        <v>0</v>
      </c>
      <c r="AM14" s="6">
        <f>AJ11</f>
        <v>-0.39391929857916763</v>
      </c>
      <c r="AN14" s="5">
        <f>AM13</f>
        <v>0.91914503001805781</v>
      </c>
      <c r="AO14" s="5">
        <v>0</v>
      </c>
      <c r="AQ14" s="6">
        <v>-75279.861306511229</v>
      </c>
      <c r="AR14" s="6">
        <v>-34436.133276220062</v>
      </c>
      <c r="AS14" s="6">
        <v>-7606.6745070033767</v>
      </c>
      <c r="AT14" s="6">
        <v>75279.861306511229</v>
      </c>
      <c r="AU14" s="6">
        <v>34436.133276220062</v>
      </c>
      <c r="AV14" s="6">
        <v>-7606.6745070033767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</row>
    <row r="15" spans="2:62" x14ac:dyDescent="0.25">
      <c r="AC15" s="6">
        <v>0</v>
      </c>
      <c r="AD15" s="5">
        <f>AD12</f>
        <v>8275.8153050709898</v>
      </c>
      <c r="AE15" s="5">
        <f>Z11</f>
        <v>21008.910543152186</v>
      </c>
      <c r="AF15" s="6">
        <v>0</v>
      </c>
      <c r="AG15" s="5">
        <f>-AD12</f>
        <v>-8275.8153050709898</v>
      </c>
      <c r="AH15" s="5">
        <f>AA11</f>
        <v>42017.821086304371</v>
      </c>
      <c r="AJ15" s="6">
        <v>0</v>
      </c>
      <c r="AK15" s="6">
        <v>0</v>
      </c>
      <c r="AL15" s="5">
        <v>0</v>
      </c>
      <c r="AM15" s="6">
        <v>0</v>
      </c>
      <c r="AN15" s="5">
        <v>0</v>
      </c>
      <c r="AO15" s="5">
        <v>1</v>
      </c>
      <c r="AQ15" s="6">
        <v>-3260.0033601443047</v>
      </c>
      <c r="AR15" s="6">
        <v>7606.6745070033767</v>
      </c>
      <c r="AS15" s="6">
        <v>21008.910543152186</v>
      </c>
      <c r="AT15" s="6">
        <v>3260.0033601443047</v>
      </c>
      <c r="AU15" s="6">
        <v>-7606.6745070033767</v>
      </c>
      <c r="AV15" s="6">
        <v>42017.821086304371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</row>
    <row r="18" spans="29:61" x14ac:dyDescent="0.25">
      <c r="AC18" s="5">
        <f>W12</f>
        <v>199998.90562849998</v>
      </c>
      <c r="AD18" s="6">
        <v>0</v>
      </c>
      <c r="AE18" s="6">
        <v>0</v>
      </c>
      <c r="AF18" s="5">
        <f>-AC18</f>
        <v>-199998.90562849998</v>
      </c>
      <c r="AG18" s="6">
        <v>0</v>
      </c>
      <c r="AH18" s="6">
        <v>0</v>
      </c>
      <c r="AJ18" s="5">
        <f>O12</f>
        <v>0</v>
      </c>
      <c r="AK18" s="6">
        <f>P12</f>
        <v>-1</v>
      </c>
      <c r="AL18" s="6">
        <v>0</v>
      </c>
      <c r="AM18" s="6">
        <v>0</v>
      </c>
      <c r="AN18" s="6">
        <v>0</v>
      </c>
      <c r="AO18" s="6">
        <v>0</v>
      </c>
      <c r="AQ18" s="6">
        <f t="array" ref="AQ18:AV23">MMULT(TRANSPOSE(AJ18:AO23),MMULT(AC18:AH23,AJ18:AO23))</f>
        <v>1874.9894050551463</v>
      </c>
      <c r="AR18" s="6">
        <v>0</v>
      </c>
      <c r="AS18" s="6">
        <v>7499.9576202205853</v>
      </c>
      <c r="AT18" s="6">
        <v>-1874.9894050551463</v>
      </c>
      <c r="AU18" s="6">
        <v>0</v>
      </c>
      <c r="AV18" s="6">
        <v>7499.9576202205853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0</v>
      </c>
      <c r="BI18" s="1">
        <v>0</v>
      </c>
    </row>
    <row r="19" spans="29:61" x14ac:dyDescent="0.25">
      <c r="AC19" s="6">
        <v>0</v>
      </c>
      <c r="AD19" s="5">
        <f>X12</f>
        <v>1874.9894050551463</v>
      </c>
      <c r="AE19" s="5">
        <f>Y12</f>
        <v>7499.9576202205853</v>
      </c>
      <c r="AF19" s="6">
        <v>0</v>
      </c>
      <c r="AG19" s="5">
        <f>-AD19</f>
        <v>-1874.9894050551463</v>
      </c>
      <c r="AH19" s="5">
        <f>AE19</f>
        <v>7499.9576202205853</v>
      </c>
      <c r="AJ19" s="6">
        <f>-AK18</f>
        <v>1</v>
      </c>
      <c r="AK19" s="5">
        <f>AJ18</f>
        <v>0</v>
      </c>
      <c r="AL19" s="5">
        <v>0</v>
      </c>
      <c r="AM19" s="5">
        <v>0</v>
      </c>
      <c r="AN19" s="5">
        <v>0</v>
      </c>
      <c r="AO19" s="5">
        <v>0</v>
      </c>
      <c r="AQ19" s="6">
        <v>0</v>
      </c>
      <c r="AR19" s="6">
        <v>199998.90562849998</v>
      </c>
      <c r="AS19" s="6">
        <v>0</v>
      </c>
      <c r="AT19" s="6">
        <v>0</v>
      </c>
      <c r="AU19" s="6">
        <v>-199998.90562849998</v>
      </c>
      <c r="AV19" s="6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1</v>
      </c>
      <c r="BI19" s="1">
        <v>0</v>
      </c>
    </row>
    <row r="20" spans="29:61" x14ac:dyDescent="0.25">
      <c r="AC20" s="6">
        <v>0</v>
      </c>
      <c r="AD20" s="5">
        <f>Y12</f>
        <v>7499.9576202205853</v>
      </c>
      <c r="AE20" s="5">
        <f>AA12</f>
        <v>39999.773974509786</v>
      </c>
      <c r="AF20" s="6">
        <v>0</v>
      </c>
      <c r="AG20" s="5">
        <f>-AD20</f>
        <v>-7499.9576202205853</v>
      </c>
      <c r="AH20" s="5">
        <f>Z12</f>
        <v>19999.886987254893</v>
      </c>
      <c r="AJ20" s="6">
        <v>0</v>
      </c>
      <c r="AK20" s="6">
        <v>0</v>
      </c>
      <c r="AL20" s="5">
        <v>1</v>
      </c>
      <c r="AM20" s="6">
        <v>0</v>
      </c>
      <c r="AN20" s="5">
        <v>0</v>
      </c>
      <c r="AO20" s="5">
        <v>0</v>
      </c>
      <c r="AQ20" s="6">
        <v>7499.9576202205853</v>
      </c>
      <c r="AR20" s="6">
        <v>0</v>
      </c>
      <c r="AS20" s="6">
        <v>39999.773974509786</v>
      </c>
      <c r="AT20" s="6">
        <v>-7499.9576202205853</v>
      </c>
      <c r="AU20" s="6">
        <v>0</v>
      </c>
      <c r="AV20" s="6">
        <v>19999.886987254893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1</v>
      </c>
    </row>
    <row r="21" spans="29:61" x14ac:dyDescent="0.25">
      <c r="AC21" s="5">
        <f>-AC18</f>
        <v>-199998.90562849998</v>
      </c>
      <c r="AD21" s="6">
        <v>0</v>
      </c>
      <c r="AE21" s="6">
        <v>0</v>
      </c>
      <c r="AF21" s="5">
        <f>AC18</f>
        <v>199998.90562849998</v>
      </c>
      <c r="AG21" s="6">
        <v>0</v>
      </c>
      <c r="AH21" s="6">
        <v>0</v>
      </c>
      <c r="AJ21" s="6">
        <v>0</v>
      </c>
      <c r="AK21" s="6">
        <v>0</v>
      </c>
      <c r="AL21" s="6">
        <v>0</v>
      </c>
      <c r="AM21" s="5">
        <f>AJ18</f>
        <v>0</v>
      </c>
      <c r="AN21" s="6">
        <f>AK18</f>
        <v>-1</v>
      </c>
      <c r="AO21" s="6">
        <v>0</v>
      </c>
      <c r="AQ21" s="6">
        <v>-1874.9894050551463</v>
      </c>
      <c r="AR21" s="6">
        <v>0</v>
      </c>
      <c r="AS21" s="6">
        <v>-7499.9576202205853</v>
      </c>
      <c r="AT21" s="6">
        <v>1874.9894050551463</v>
      </c>
      <c r="AU21" s="6">
        <v>0</v>
      </c>
      <c r="AV21" s="6">
        <v>-7499.9576202205853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29:61" x14ac:dyDescent="0.25">
      <c r="AC22" s="6">
        <v>0</v>
      </c>
      <c r="AD22" s="5">
        <f>AG19</f>
        <v>-1874.9894050551463</v>
      </c>
      <c r="AE22" s="5">
        <f>-AE19</f>
        <v>-7499.9576202205853</v>
      </c>
      <c r="AF22" s="6">
        <v>0</v>
      </c>
      <c r="AG22" s="5">
        <f>AD19</f>
        <v>1874.9894050551463</v>
      </c>
      <c r="AH22" s="5">
        <f>-AE19</f>
        <v>-7499.9576202205853</v>
      </c>
      <c r="AJ22" s="6">
        <v>0</v>
      </c>
      <c r="AK22" s="6">
        <v>0</v>
      </c>
      <c r="AL22" s="5">
        <v>0</v>
      </c>
      <c r="AM22" s="6">
        <f>AJ19</f>
        <v>1</v>
      </c>
      <c r="AN22" s="5">
        <f>AM21</f>
        <v>0</v>
      </c>
      <c r="AO22" s="5">
        <v>0</v>
      </c>
      <c r="AQ22" s="6">
        <v>0</v>
      </c>
      <c r="AR22" s="6">
        <v>-199998.90562849998</v>
      </c>
      <c r="AS22" s="6">
        <v>0</v>
      </c>
      <c r="AT22" s="6">
        <v>0</v>
      </c>
      <c r="AU22" s="6">
        <v>199998.90562849998</v>
      </c>
      <c r="AV22" s="6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29:61" x14ac:dyDescent="0.25">
      <c r="AC23" s="6">
        <v>0</v>
      </c>
      <c r="AD23" s="5">
        <f>AD20</f>
        <v>7499.9576202205853</v>
      </c>
      <c r="AE23" s="5">
        <f>Z12</f>
        <v>19999.886987254893</v>
      </c>
      <c r="AF23" s="6">
        <v>0</v>
      </c>
      <c r="AG23" s="5">
        <f>-AD20</f>
        <v>-7499.9576202205853</v>
      </c>
      <c r="AH23" s="5">
        <f>AA12</f>
        <v>39999.773974509786</v>
      </c>
      <c r="AJ23" s="6">
        <v>0</v>
      </c>
      <c r="AK23" s="6">
        <v>0</v>
      </c>
      <c r="AL23" s="5">
        <v>0</v>
      </c>
      <c r="AM23" s="6">
        <v>0</v>
      </c>
      <c r="AN23" s="5">
        <v>0</v>
      </c>
      <c r="AO23" s="5">
        <v>1</v>
      </c>
      <c r="AQ23" s="6">
        <v>7499.9576202205853</v>
      </c>
      <c r="AR23" s="6">
        <v>0</v>
      </c>
      <c r="AS23" s="6">
        <v>19999.886987254893</v>
      </c>
      <c r="AT23" s="6">
        <v>-7499.9576202205853</v>
      </c>
      <c r="AU23" s="6">
        <v>0</v>
      </c>
      <c r="AV23" s="6">
        <v>39999.773974509786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4B9E-8376-4FDC-B88B-279829C48DE1}">
  <dimension ref="B2:AH41"/>
  <sheetViews>
    <sheetView showGridLines="0" topLeftCell="N7" workbookViewId="0">
      <selection activeCell="H16" sqref="H16"/>
    </sheetView>
  </sheetViews>
  <sheetFormatPr defaultRowHeight="15" x14ac:dyDescent="0.25"/>
  <cols>
    <col min="28" max="28" width="7.7109375" style="7" bestFit="1" customWidth="1"/>
    <col min="29" max="29" width="10" style="7" bestFit="1" customWidth="1"/>
    <col min="30" max="30" width="10.7109375" style="7" bestFit="1" customWidth="1"/>
    <col min="31" max="32" width="7.28515625" style="7" bestFit="1" customWidth="1"/>
    <col min="33" max="33" width="4" style="7" customWidth="1"/>
    <col min="34" max="34" width="3.140625" style="7" customWidth="1"/>
  </cols>
  <sheetData>
    <row r="2" spans="2:34" x14ac:dyDescent="0.25">
      <c r="B2" s="1">
        <f t="array" ref="B2:M13">MMULT(TRANSPOSE(Planilha1!AX2:BI7),MMULT(Planilha1!AQ2:AV7,Planilha1!AX2:BI7))</f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O2" s="1">
        <f>SUM(B2,B16,B30)</f>
        <v>1874.9894050551463</v>
      </c>
      <c r="P2" s="1">
        <f t="shared" ref="P2:Z13" si="0">SUM(C2,C16,C30)</f>
        <v>0</v>
      </c>
      <c r="Q2" s="1">
        <f t="shared" si="0"/>
        <v>-7499.9576202205853</v>
      </c>
      <c r="R2" s="1">
        <f t="shared" si="0"/>
        <v>0</v>
      </c>
      <c r="S2" s="1">
        <f t="shared" si="0"/>
        <v>0</v>
      </c>
      <c r="T2" s="1">
        <f t="shared" si="0"/>
        <v>0</v>
      </c>
      <c r="U2" s="1">
        <f t="shared" si="0"/>
        <v>0</v>
      </c>
      <c r="V2" s="1">
        <f t="shared" si="0"/>
        <v>0</v>
      </c>
      <c r="W2" s="1">
        <f t="shared" si="0"/>
        <v>0</v>
      </c>
      <c r="X2" s="1">
        <f t="shared" si="0"/>
        <v>-1874.9894050551463</v>
      </c>
      <c r="Y2" s="1">
        <f t="shared" si="0"/>
        <v>0</v>
      </c>
      <c r="Z2" s="1">
        <f t="shared" si="0"/>
        <v>-7499.9576202205853</v>
      </c>
    </row>
    <row r="3" spans="2:34" ht="15.75" thickBot="1" x14ac:dyDescent="0.3"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O3" s="1">
        <f t="shared" ref="O3:O13" si="1">SUM(B3,B17,B31)</f>
        <v>0</v>
      </c>
      <c r="P3" s="1">
        <f t="shared" si="0"/>
        <v>199998.90562849998</v>
      </c>
      <c r="Q3" s="25">
        <f t="shared" si="0"/>
        <v>0</v>
      </c>
      <c r="R3" s="1">
        <f t="shared" si="0"/>
        <v>0</v>
      </c>
      <c r="S3" s="1">
        <f t="shared" si="0"/>
        <v>0</v>
      </c>
      <c r="T3" s="1">
        <f t="shared" si="0"/>
        <v>0</v>
      </c>
      <c r="U3" s="1">
        <f t="shared" si="0"/>
        <v>0</v>
      </c>
      <c r="V3" s="1">
        <f t="shared" si="0"/>
        <v>0</v>
      </c>
      <c r="W3" s="1">
        <f t="shared" si="0"/>
        <v>0</v>
      </c>
      <c r="X3" s="1">
        <f t="shared" si="0"/>
        <v>0</v>
      </c>
      <c r="Y3" s="1">
        <f t="shared" si="0"/>
        <v>-199998.90562849998</v>
      </c>
      <c r="Z3" s="1">
        <f t="shared" si="0"/>
        <v>0</v>
      </c>
    </row>
    <row r="4" spans="2:34" ht="15.75" thickBot="1" x14ac:dyDescent="0.3"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O4" s="1">
        <f t="shared" si="1"/>
        <v>-7499.9576202205853</v>
      </c>
      <c r="P4" s="23">
        <f t="shared" si="0"/>
        <v>0</v>
      </c>
      <c r="Q4" s="26">
        <f>SUM(D4,D18,D32)</f>
        <v>39999.773974509786</v>
      </c>
      <c r="R4" s="24">
        <f t="shared" si="0"/>
        <v>0</v>
      </c>
      <c r="S4" s="1">
        <f t="shared" si="0"/>
        <v>0</v>
      </c>
      <c r="T4" s="1">
        <f t="shared" si="0"/>
        <v>0</v>
      </c>
      <c r="U4" s="1">
        <f t="shared" si="0"/>
        <v>0</v>
      </c>
      <c r="V4" s="1">
        <f t="shared" si="0"/>
        <v>0</v>
      </c>
      <c r="W4" s="1">
        <f t="shared" si="0"/>
        <v>0</v>
      </c>
      <c r="X4" s="1">
        <f t="shared" si="0"/>
        <v>7499.9576202205853</v>
      </c>
      <c r="Y4" s="1">
        <f t="shared" si="0"/>
        <v>0</v>
      </c>
      <c r="Z4" s="1">
        <f t="shared" si="0"/>
        <v>19999.886987254893</v>
      </c>
    </row>
    <row r="5" spans="2:34" x14ac:dyDescent="0.25">
      <c r="B5" s="1">
        <v>0</v>
      </c>
      <c r="C5" s="1">
        <v>0</v>
      </c>
      <c r="D5" s="1">
        <v>0</v>
      </c>
      <c r="E5" s="1">
        <v>14999.915240441171</v>
      </c>
      <c r="F5" s="1">
        <v>0</v>
      </c>
      <c r="G5" s="1">
        <v>-29999.830480882341</v>
      </c>
      <c r="H5" s="1">
        <v>-14999.915240441171</v>
      </c>
      <c r="I5" s="1">
        <v>0</v>
      </c>
      <c r="J5" s="1">
        <v>-29999.830480882341</v>
      </c>
      <c r="K5" s="1">
        <v>0</v>
      </c>
      <c r="L5" s="1">
        <v>0</v>
      </c>
      <c r="M5" s="1">
        <v>0</v>
      </c>
      <c r="O5" s="1">
        <f t="shared" si="1"/>
        <v>0</v>
      </c>
      <c r="P5" s="1">
        <f t="shared" si="0"/>
        <v>0</v>
      </c>
      <c r="Q5" s="1">
        <f t="shared" si="0"/>
        <v>0</v>
      </c>
      <c r="R5" s="1">
        <f t="shared" si="0"/>
        <v>14999.915240441171</v>
      </c>
      <c r="S5" s="1">
        <f t="shared" si="0"/>
        <v>0</v>
      </c>
      <c r="T5" s="1">
        <f t="shared" si="0"/>
        <v>-29999.830480882341</v>
      </c>
      <c r="U5" s="1">
        <f t="shared" si="0"/>
        <v>-14999.915240441171</v>
      </c>
      <c r="V5" s="1">
        <f t="shared" si="0"/>
        <v>0</v>
      </c>
      <c r="W5" s="1">
        <f t="shared" si="0"/>
        <v>-29999.830480882341</v>
      </c>
      <c r="X5" s="1">
        <f t="shared" si="0"/>
        <v>0</v>
      </c>
      <c r="Y5" s="1">
        <f t="shared" si="0"/>
        <v>0</v>
      </c>
      <c r="Z5" s="1">
        <f t="shared" si="0"/>
        <v>0</v>
      </c>
    </row>
    <row r="6" spans="2:34" x14ac:dyDescent="0.25">
      <c r="B6" s="1">
        <v>0</v>
      </c>
      <c r="C6" s="1">
        <v>0</v>
      </c>
      <c r="D6" s="1">
        <v>0</v>
      </c>
      <c r="E6" s="1">
        <v>0</v>
      </c>
      <c r="F6" s="1">
        <v>399997.81125699996</v>
      </c>
      <c r="G6" s="1">
        <v>0</v>
      </c>
      <c r="H6" s="1">
        <v>0</v>
      </c>
      <c r="I6" s="1">
        <v>-399997.81125699996</v>
      </c>
      <c r="J6" s="1">
        <v>0</v>
      </c>
      <c r="K6" s="1">
        <v>0</v>
      </c>
      <c r="L6" s="1">
        <v>0</v>
      </c>
      <c r="M6" s="1">
        <v>0</v>
      </c>
      <c r="O6" s="1">
        <f t="shared" si="1"/>
        <v>0</v>
      </c>
      <c r="P6" s="1">
        <f t="shared" si="0"/>
        <v>0</v>
      </c>
      <c r="Q6" s="1">
        <f t="shared" si="0"/>
        <v>0</v>
      </c>
      <c r="R6" s="1">
        <f t="shared" si="0"/>
        <v>0</v>
      </c>
      <c r="S6" s="1">
        <f t="shared" si="0"/>
        <v>399997.81125699996</v>
      </c>
      <c r="T6" s="1">
        <f t="shared" si="0"/>
        <v>0</v>
      </c>
      <c r="U6" s="1">
        <f t="shared" si="0"/>
        <v>0</v>
      </c>
      <c r="V6" s="1">
        <f t="shared" si="0"/>
        <v>-399997.81125699996</v>
      </c>
      <c r="W6" s="1">
        <f t="shared" si="0"/>
        <v>0</v>
      </c>
      <c r="X6" s="1">
        <f t="shared" si="0"/>
        <v>0</v>
      </c>
      <c r="Y6" s="1">
        <f t="shared" si="0"/>
        <v>0</v>
      </c>
      <c r="Z6" s="1">
        <f t="shared" si="0"/>
        <v>0</v>
      </c>
    </row>
    <row r="7" spans="2:34" x14ac:dyDescent="0.25">
      <c r="B7" s="1">
        <v>0</v>
      </c>
      <c r="C7" s="1">
        <v>0</v>
      </c>
      <c r="D7" s="1">
        <v>0</v>
      </c>
      <c r="E7" s="1">
        <v>-29999.830480882341</v>
      </c>
      <c r="F7" s="1">
        <v>0</v>
      </c>
      <c r="G7" s="1">
        <v>79999.547949019572</v>
      </c>
      <c r="H7" s="1">
        <v>29999.830480882341</v>
      </c>
      <c r="I7" s="1">
        <v>0</v>
      </c>
      <c r="J7" s="1">
        <v>39999.773974509786</v>
      </c>
      <c r="K7" s="1">
        <v>0</v>
      </c>
      <c r="L7" s="1">
        <v>0</v>
      </c>
      <c r="M7" s="1">
        <v>0</v>
      </c>
      <c r="O7" s="1">
        <f t="shared" si="1"/>
        <v>0</v>
      </c>
      <c r="P7" s="1">
        <f t="shared" si="0"/>
        <v>0</v>
      </c>
      <c r="Q7" s="1">
        <f t="shared" si="0"/>
        <v>0</v>
      </c>
      <c r="R7" s="1">
        <f t="shared" si="0"/>
        <v>-29999.830480882341</v>
      </c>
      <c r="S7" s="1">
        <f t="shared" si="0"/>
        <v>0</v>
      </c>
      <c r="T7" s="1">
        <f t="shared" si="0"/>
        <v>79999.547949019572</v>
      </c>
      <c r="U7" s="1">
        <f t="shared" si="0"/>
        <v>29999.830480882341</v>
      </c>
      <c r="V7" s="1">
        <f t="shared" si="0"/>
        <v>0</v>
      </c>
      <c r="W7" s="1">
        <f t="shared" si="0"/>
        <v>39999.773974509786</v>
      </c>
      <c r="X7" s="1">
        <f t="shared" si="0"/>
        <v>0</v>
      </c>
      <c r="Y7" s="1">
        <f t="shared" si="0"/>
        <v>0</v>
      </c>
      <c r="Z7" s="1">
        <f t="shared" si="0"/>
        <v>0</v>
      </c>
    </row>
    <row r="8" spans="2:34" x14ac:dyDescent="0.25">
      <c r="B8" s="1">
        <v>0</v>
      </c>
      <c r="C8" s="1">
        <v>0</v>
      </c>
      <c r="D8" s="1">
        <v>0</v>
      </c>
      <c r="E8" s="1">
        <v>-14999.915240441171</v>
      </c>
      <c r="F8" s="1">
        <v>0</v>
      </c>
      <c r="G8" s="1">
        <v>29999.830480882341</v>
      </c>
      <c r="H8" s="1">
        <v>14999.915240441171</v>
      </c>
      <c r="I8" s="1">
        <v>0</v>
      </c>
      <c r="J8" s="1">
        <v>29999.830480882341</v>
      </c>
      <c r="K8" s="1">
        <v>0</v>
      </c>
      <c r="L8" s="1">
        <v>0</v>
      </c>
      <c r="M8" s="1">
        <v>0</v>
      </c>
      <c r="O8" s="1">
        <f t="shared" si="1"/>
        <v>0</v>
      </c>
      <c r="P8" s="1">
        <f t="shared" si="0"/>
        <v>0</v>
      </c>
      <c r="Q8" s="1">
        <f t="shared" si="0"/>
        <v>0</v>
      </c>
      <c r="R8" s="1">
        <f t="shared" si="0"/>
        <v>-14999.915240441171</v>
      </c>
      <c r="S8" s="1">
        <f t="shared" si="0"/>
        <v>0</v>
      </c>
      <c r="T8" s="1">
        <f t="shared" si="0"/>
        <v>29999.830480882341</v>
      </c>
      <c r="U8" s="1">
        <f t="shared" si="0"/>
        <v>192826.26052906355</v>
      </c>
      <c r="V8" s="1">
        <f t="shared" si="0"/>
        <v>75279.861306511229</v>
      </c>
      <c r="W8" s="1">
        <f t="shared" si="0"/>
        <v>26739.827120738039</v>
      </c>
      <c r="X8" s="1">
        <f t="shared" si="0"/>
        <v>-177826.3452886224</v>
      </c>
      <c r="Y8" s="1">
        <f t="shared" si="0"/>
        <v>-75279.861306511229</v>
      </c>
      <c r="Z8" s="1">
        <f t="shared" si="0"/>
        <v>-3260.0033601443047</v>
      </c>
    </row>
    <row r="9" spans="2:34" x14ac:dyDescent="0.25">
      <c r="B9" s="1">
        <v>0</v>
      </c>
      <c r="C9" s="1">
        <v>0</v>
      </c>
      <c r="D9" s="1">
        <v>0</v>
      </c>
      <c r="E9" s="1">
        <v>0</v>
      </c>
      <c r="F9" s="1">
        <v>-399997.81125699996</v>
      </c>
      <c r="G9" s="1">
        <v>0</v>
      </c>
      <c r="H9" s="1">
        <v>0</v>
      </c>
      <c r="I9" s="1">
        <v>399997.81125699996</v>
      </c>
      <c r="J9" s="1">
        <v>0</v>
      </c>
      <c r="K9" s="1">
        <v>0</v>
      </c>
      <c r="L9" s="1">
        <v>0</v>
      </c>
      <c r="M9" s="1">
        <v>0</v>
      </c>
      <c r="O9" s="1">
        <f t="shared" si="1"/>
        <v>0</v>
      </c>
      <c r="P9" s="1">
        <f t="shared" si="0"/>
        <v>0</v>
      </c>
      <c r="Q9" s="1">
        <f t="shared" si="0"/>
        <v>0</v>
      </c>
      <c r="R9" s="1">
        <f t="shared" si="0"/>
        <v>0</v>
      </c>
      <c r="S9" s="1">
        <f t="shared" si="0"/>
        <v>-399997.81125699996</v>
      </c>
      <c r="T9" s="1">
        <f t="shared" si="0"/>
        <v>0</v>
      </c>
      <c r="U9" s="1">
        <f t="shared" si="0"/>
        <v>75279.861306511229</v>
      </c>
      <c r="V9" s="1">
        <f t="shared" si="0"/>
        <v>434433.94453322003</v>
      </c>
      <c r="W9" s="1">
        <f t="shared" si="0"/>
        <v>7606.6745070033767</v>
      </c>
      <c r="X9" s="1">
        <f t="shared" si="0"/>
        <v>-75279.861306511229</v>
      </c>
      <c r="Y9" s="1">
        <f t="shared" si="0"/>
        <v>-34436.133276220062</v>
      </c>
      <c r="Z9" s="1">
        <f t="shared" si="0"/>
        <v>7606.6745070033767</v>
      </c>
    </row>
    <row r="10" spans="2:34" x14ac:dyDescent="0.25">
      <c r="B10" s="1">
        <v>0</v>
      </c>
      <c r="C10" s="1">
        <v>0</v>
      </c>
      <c r="D10" s="1">
        <v>0</v>
      </c>
      <c r="E10" s="1">
        <v>-29999.830480882341</v>
      </c>
      <c r="F10" s="1">
        <v>0</v>
      </c>
      <c r="G10" s="1">
        <v>39999.773974509786</v>
      </c>
      <c r="H10" s="1">
        <v>29999.830480882341</v>
      </c>
      <c r="I10" s="1">
        <v>0</v>
      </c>
      <c r="J10" s="1">
        <v>79999.547949019572</v>
      </c>
      <c r="K10" s="1">
        <v>0</v>
      </c>
      <c r="L10" s="1">
        <v>0</v>
      </c>
      <c r="M10" s="1">
        <v>0</v>
      </c>
      <c r="O10" s="1">
        <f t="shared" si="1"/>
        <v>0</v>
      </c>
      <c r="P10" s="1">
        <f t="shared" si="0"/>
        <v>0</v>
      </c>
      <c r="Q10" s="1">
        <f t="shared" si="0"/>
        <v>0</v>
      </c>
      <c r="R10" s="1">
        <f t="shared" si="0"/>
        <v>-29999.830480882341</v>
      </c>
      <c r="S10" s="1">
        <f t="shared" si="0"/>
        <v>0</v>
      </c>
      <c r="T10" s="1">
        <f t="shared" si="0"/>
        <v>39999.773974509786</v>
      </c>
      <c r="U10" s="1">
        <f t="shared" si="0"/>
        <v>26739.827120738039</v>
      </c>
      <c r="V10" s="1">
        <f t="shared" si="0"/>
        <v>7606.6745070033767</v>
      </c>
      <c r="W10" s="1">
        <f t="shared" si="0"/>
        <v>122017.36903532394</v>
      </c>
      <c r="X10" s="1">
        <f t="shared" si="0"/>
        <v>3260.0033601443047</v>
      </c>
      <c r="Y10" s="1">
        <f t="shared" si="0"/>
        <v>-7606.6745070033767</v>
      </c>
      <c r="Z10" s="1">
        <f t="shared" si="0"/>
        <v>21008.910543152186</v>
      </c>
    </row>
    <row r="11" spans="2:34" x14ac:dyDescent="0.25"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O11" s="1">
        <f t="shared" si="1"/>
        <v>-1874.9894050551463</v>
      </c>
      <c r="P11" s="1">
        <f t="shared" si="0"/>
        <v>0</v>
      </c>
      <c r="Q11" s="1">
        <f t="shared" si="0"/>
        <v>7499.9576202205853</v>
      </c>
      <c r="R11" s="1">
        <f t="shared" si="0"/>
        <v>0</v>
      </c>
      <c r="S11" s="1">
        <f t="shared" si="0"/>
        <v>0</v>
      </c>
      <c r="T11" s="1">
        <f t="shared" si="0"/>
        <v>0</v>
      </c>
      <c r="U11" s="1">
        <f t="shared" si="0"/>
        <v>-177826.3452886224</v>
      </c>
      <c r="V11" s="1">
        <f t="shared" si="0"/>
        <v>-75279.861306511229</v>
      </c>
      <c r="W11" s="1">
        <f t="shared" si="0"/>
        <v>3260.0033601443047</v>
      </c>
      <c r="X11" s="1">
        <f t="shared" si="0"/>
        <v>179701.33469367755</v>
      </c>
      <c r="Y11" s="1">
        <f t="shared" si="0"/>
        <v>75279.861306511229</v>
      </c>
      <c r="Z11" s="1">
        <f t="shared" si="0"/>
        <v>10759.960980364889</v>
      </c>
    </row>
    <row r="12" spans="2:34" x14ac:dyDescent="0.25"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O12" s="1">
        <f t="shared" si="1"/>
        <v>0</v>
      </c>
      <c r="P12" s="1">
        <f t="shared" si="0"/>
        <v>-199998.90562849998</v>
      </c>
      <c r="Q12" s="1">
        <f t="shared" si="0"/>
        <v>0</v>
      </c>
      <c r="R12" s="1">
        <f t="shared" si="0"/>
        <v>0</v>
      </c>
      <c r="S12" s="1">
        <f t="shared" si="0"/>
        <v>0</v>
      </c>
      <c r="T12" s="1">
        <f t="shared" si="0"/>
        <v>0</v>
      </c>
      <c r="U12" s="1">
        <f t="shared" si="0"/>
        <v>-75279.861306511229</v>
      </c>
      <c r="V12" s="1">
        <f t="shared" si="0"/>
        <v>-34436.133276220062</v>
      </c>
      <c r="W12" s="1">
        <f t="shared" si="0"/>
        <v>-7606.6745070033767</v>
      </c>
      <c r="X12" s="1">
        <f t="shared" si="0"/>
        <v>75279.861306511229</v>
      </c>
      <c r="Y12" s="1">
        <f t="shared" si="0"/>
        <v>234435.03890472004</v>
      </c>
      <c r="Z12" s="1">
        <f t="shared" si="0"/>
        <v>-7606.6745070033767</v>
      </c>
    </row>
    <row r="13" spans="2:34" x14ac:dyDescent="0.25"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O13" s="1">
        <f t="shared" si="1"/>
        <v>-7499.9576202205853</v>
      </c>
      <c r="P13" s="1">
        <f t="shared" si="0"/>
        <v>0</v>
      </c>
      <c r="Q13" s="1">
        <f t="shared" si="0"/>
        <v>19999.886987254893</v>
      </c>
      <c r="R13" s="1">
        <f t="shared" si="0"/>
        <v>0</v>
      </c>
      <c r="S13" s="1">
        <f t="shared" si="0"/>
        <v>0</v>
      </c>
      <c r="T13" s="1">
        <f t="shared" si="0"/>
        <v>0</v>
      </c>
      <c r="U13" s="1">
        <f t="shared" si="0"/>
        <v>-3260.0033601443047</v>
      </c>
      <c r="V13" s="1">
        <f t="shared" si="0"/>
        <v>7606.6745070033767</v>
      </c>
      <c r="W13" s="1">
        <f t="shared" si="0"/>
        <v>21008.910543152186</v>
      </c>
      <c r="X13" s="1">
        <f t="shared" si="0"/>
        <v>10759.960980364889</v>
      </c>
      <c r="Y13" s="1">
        <f t="shared" si="0"/>
        <v>-7606.6745070033767</v>
      </c>
      <c r="Z13" s="1">
        <f t="shared" si="0"/>
        <v>82017.595060814157</v>
      </c>
    </row>
    <row r="15" spans="2:34" ht="15.75" thickBot="1" x14ac:dyDescent="0.3">
      <c r="O15">
        <v>1</v>
      </c>
      <c r="P15">
        <v>2</v>
      </c>
      <c r="Q15">
        <v>3</v>
      </c>
      <c r="R15">
        <v>4</v>
      </c>
      <c r="S15">
        <v>5</v>
      </c>
      <c r="T15">
        <v>6</v>
      </c>
      <c r="U15">
        <v>7</v>
      </c>
      <c r="V15">
        <v>8</v>
      </c>
      <c r="W15">
        <v>9</v>
      </c>
      <c r="X15">
        <v>10</v>
      </c>
      <c r="Y15">
        <v>11</v>
      </c>
      <c r="Z15">
        <v>12</v>
      </c>
      <c r="AB15" s="7" t="s">
        <v>39</v>
      </c>
      <c r="AC15" s="7" t="s">
        <v>40</v>
      </c>
      <c r="AD15" s="7" t="s">
        <v>38</v>
      </c>
      <c r="AE15" s="7" t="s">
        <v>37</v>
      </c>
      <c r="AF15" s="7" t="s">
        <v>41</v>
      </c>
    </row>
    <row r="16" spans="2:34" x14ac:dyDescent="0.25">
      <c r="B16" s="1">
        <f t="array" ref="B16:M27">MMULT(TRANSPOSE(Planilha1!AX10:BI15),MMULT(Planilha1!AQ10:AV15,Planilha1!AX10:BI15))</f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B16" s="12">
        <v>0</v>
      </c>
      <c r="AC16" s="22"/>
      <c r="AD16" s="9">
        <f>SUM(AB16:AC16)</f>
        <v>0</v>
      </c>
      <c r="AE16" s="16">
        <f t="array" ref="AE16:AE27">MMULT(MINVERSE(O16:Z27),AD16:AD27)</f>
        <v>0</v>
      </c>
      <c r="AF16" s="17">
        <f t="array" ref="AF16:AF27">MMULT(O2:Z13,AE16:AE27)</f>
        <v>-27.732537197495713</v>
      </c>
      <c r="AG16" s="18">
        <v>1</v>
      </c>
      <c r="AH16" s="38">
        <v>1</v>
      </c>
    </row>
    <row r="17" spans="2:34" x14ac:dyDescent="0.25"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>
        <v>2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B17" s="12">
        <v>0</v>
      </c>
      <c r="AC17" s="22"/>
      <c r="AD17" s="10">
        <f t="shared" ref="AD17:AD27" si="2">SUM(AB17:AC17)</f>
        <v>0</v>
      </c>
      <c r="AE17" s="15">
        <v>0</v>
      </c>
      <c r="AF17" s="14">
        <v>64.153226715469444</v>
      </c>
      <c r="AG17" s="13">
        <v>2</v>
      </c>
      <c r="AH17" s="39"/>
    </row>
    <row r="18" spans="2:34" ht="15.75" thickBot="1" x14ac:dyDescent="0.3"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>
        <v>3</v>
      </c>
      <c r="O18" s="1">
        <v>0</v>
      </c>
      <c r="P18" s="1">
        <v>0</v>
      </c>
      <c r="Q18" s="1">
        <f>39999.7739745098+80000</f>
        <v>119999.77397450979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7499.9576202205853</v>
      </c>
      <c r="Y18" s="1">
        <v>0</v>
      </c>
      <c r="Z18" s="1">
        <v>19999.886987254893</v>
      </c>
      <c r="AB18" s="12">
        <v>0</v>
      </c>
      <c r="AC18" s="22"/>
      <c r="AD18" s="11">
        <f t="shared" si="2"/>
        <v>0</v>
      </c>
      <c r="AE18" s="19">
        <v>-1.2315302898651436E-3</v>
      </c>
      <c r="AF18" s="20">
        <v>98.52242318921148</v>
      </c>
      <c r="AG18" s="21">
        <v>3</v>
      </c>
      <c r="AH18" s="40"/>
    </row>
    <row r="19" spans="2:34" x14ac:dyDescent="0.25"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>
        <v>4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B19" s="12">
        <v>0</v>
      </c>
      <c r="AC19" s="12"/>
      <c r="AD19" s="9">
        <f t="shared" si="2"/>
        <v>0</v>
      </c>
      <c r="AE19" s="16">
        <v>0</v>
      </c>
      <c r="AF19" s="17">
        <v>-22.267462802504596</v>
      </c>
      <c r="AG19" s="18">
        <v>4</v>
      </c>
      <c r="AH19" s="38">
        <v>2</v>
      </c>
    </row>
    <row r="20" spans="2:34" x14ac:dyDescent="0.25"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>
        <v>5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B20" s="12">
        <v>0</v>
      </c>
      <c r="AC20" s="12"/>
      <c r="AD20" s="10">
        <f t="shared" si="2"/>
        <v>0</v>
      </c>
      <c r="AE20" s="15">
        <v>0</v>
      </c>
      <c r="AF20" s="14">
        <v>37.236051284530561</v>
      </c>
      <c r="AG20" s="13">
        <v>5</v>
      </c>
      <c r="AH20" s="39"/>
    </row>
    <row r="21" spans="2:34" ht="15.75" thickBot="1" x14ac:dyDescent="0.3"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79999.547949019572</v>
      </c>
      <c r="U21" s="1">
        <v>29999.830480882341</v>
      </c>
      <c r="V21" s="1">
        <v>0</v>
      </c>
      <c r="W21" s="1">
        <v>39999.773974509786</v>
      </c>
      <c r="X21" s="1">
        <v>0</v>
      </c>
      <c r="Y21" s="1">
        <v>0</v>
      </c>
      <c r="Z21" s="1">
        <v>0</v>
      </c>
      <c r="AB21" s="12">
        <v>0</v>
      </c>
      <c r="AC21" s="12"/>
      <c r="AD21" s="11">
        <f t="shared" si="2"/>
        <v>0</v>
      </c>
      <c r="AE21" s="19">
        <v>-5.661419758069961E-3</v>
      </c>
      <c r="AF21" s="20">
        <v>-1.4210854715202004E-13</v>
      </c>
      <c r="AG21" s="21">
        <v>6</v>
      </c>
      <c r="AH21" s="40"/>
    </row>
    <row r="22" spans="2:34" x14ac:dyDescent="0.25"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177826.3452886224</v>
      </c>
      <c r="I22" s="1">
        <v>75279.861306511229</v>
      </c>
      <c r="J22" s="1">
        <v>-3260.0033601443047</v>
      </c>
      <c r="K22" s="1">
        <v>-177826.3452886224</v>
      </c>
      <c r="L22" s="1">
        <v>-75279.861306511229</v>
      </c>
      <c r="M22" s="1">
        <v>-3260.0033601443047</v>
      </c>
      <c r="N22">
        <v>7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29999.830480882341</v>
      </c>
      <c r="U22" s="1">
        <v>192826.26052906355</v>
      </c>
      <c r="V22" s="1">
        <v>75279.861306511229</v>
      </c>
      <c r="W22" s="1">
        <v>26739.827120738039</v>
      </c>
      <c r="X22" s="1">
        <v>-177826.3452886224</v>
      </c>
      <c r="Y22" s="1">
        <v>-75279.861306511229</v>
      </c>
      <c r="Z22" s="1">
        <v>-3260.0033601443047</v>
      </c>
      <c r="AB22" s="12">
        <v>50</v>
      </c>
      <c r="AC22" s="12"/>
      <c r="AD22" s="9">
        <f t="shared" si="2"/>
        <v>50</v>
      </c>
      <c r="AE22" s="16">
        <v>1.9676667215137094E-2</v>
      </c>
      <c r="AF22" s="17">
        <v>50.000000000000604</v>
      </c>
      <c r="AG22" s="18">
        <v>7</v>
      </c>
      <c r="AH22" s="38">
        <v>3</v>
      </c>
    </row>
    <row r="23" spans="2:34" x14ac:dyDescent="0.25"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75279.861306511229</v>
      </c>
      <c r="I23" s="1">
        <v>34436.133276220062</v>
      </c>
      <c r="J23" s="1">
        <v>7606.6745070033767</v>
      </c>
      <c r="K23" s="1">
        <v>-75279.861306511229</v>
      </c>
      <c r="L23" s="1">
        <v>-34436.133276220062</v>
      </c>
      <c r="M23" s="1">
        <v>7606.6745070033767</v>
      </c>
      <c r="N23">
        <v>8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75279.861306511229</v>
      </c>
      <c r="V23" s="1">
        <v>434433.94453322003</v>
      </c>
      <c r="W23" s="1">
        <v>7606.6745070033767</v>
      </c>
      <c r="X23" s="1">
        <v>-75279.861306511229</v>
      </c>
      <c r="Y23" s="1">
        <v>-34436.133276220062</v>
      </c>
      <c r="Z23" s="1">
        <v>7606.6745070033767</v>
      </c>
      <c r="AB23" s="12">
        <v>-10</v>
      </c>
      <c r="AC23" s="12">
        <v>-45.694639000000002</v>
      </c>
      <c r="AD23" s="10">
        <f t="shared" si="2"/>
        <v>-55.694639000000002</v>
      </c>
      <c r="AE23" s="15">
        <v>-9.3090637590029891E-5</v>
      </c>
      <c r="AF23" s="14">
        <v>-55.694638999999967</v>
      </c>
      <c r="AG23" s="13">
        <v>8</v>
      </c>
      <c r="AH23" s="39"/>
    </row>
    <row r="24" spans="2:34" ht="15.75" thickBot="1" x14ac:dyDescent="0.3"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-3260.0033601443047</v>
      </c>
      <c r="I24" s="1">
        <v>7606.6745070033767</v>
      </c>
      <c r="J24" s="1">
        <v>42017.821086304371</v>
      </c>
      <c r="K24" s="1">
        <v>3260.0033601443047</v>
      </c>
      <c r="L24" s="1">
        <v>-7606.6745070033767</v>
      </c>
      <c r="M24" s="1">
        <v>21008.910543152186</v>
      </c>
      <c r="N24">
        <v>9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39999.773974509786</v>
      </c>
      <c r="U24" s="1">
        <v>26739.827120738039</v>
      </c>
      <c r="V24" s="1">
        <v>7606.6745070033767</v>
      </c>
      <c r="W24" s="1">
        <v>122017.36903532394</v>
      </c>
      <c r="X24" s="1">
        <v>3260.0033601443047</v>
      </c>
      <c r="Y24" s="1">
        <v>-7606.6745070033767</v>
      </c>
      <c r="Z24" s="1">
        <v>21008.910543152186</v>
      </c>
      <c r="AB24" s="12">
        <v>0</v>
      </c>
      <c r="AC24" s="12">
        <v>-53.310411999999999</v>
      </c>
      <c r="AD24" s="11">
        <f t="shared" si="2"/>
        <v>-53.310411999999999</v>
      </c>
      <c r="AE24" s="19">
        <v>-3.4346608952129025E-3</v>
      </c>
      <c r="AF24" s="20">
        <v>-53.310412000000149</v>
      </c>
      <c r="AG24" s="21">
        <v>9</v>
      </c>
      <c r="AH24" s="40"/>
    </row>
    <row r="25" spans="2:34" x14ac:dyDescent="0.25"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-177826.3452886224</v>
      </c>
      <c r="I25" s="1">
        <v>-75279.861306511229</v>
      </c>
      <c r="J25" s="1">
        <v>3260.0033601443047</v>
      </c>
      <c r="K25" s="1">
        <v>177826.3452886224</v>
      </c>
      <c r="L25" s="1">
        <v>75279.861306511229</v>
      </c>
      <c r="M25" s="1">
        <v>3260.0033601443047</v>
      </c>
      <c r="N25">
        <v>10</v>
      </c>
      <c r="O25" s="1">
        <v>0</v>
      </c>
      <c r="P25" s="1">
        <v>0</v>
      </c>
      <c r="Q25" s="1">
        <v>7499.9576202205853</v>
      </c>
      <c r="R25" s="1">
        <v>0</v>
      </c>
      <c r="S25" s="1">
        <v>0</v>
      </c>
      <c r="T25" s="1">
        <v>0</v>
      </c>
      <c r="U25" s="1">
        <v>-177826.3452886224</v>
      </c>
      <c r="V25" s="1">
        <v>-75279.861306511229</v>
      </c>
      <c r="W25" s="1">
        <v>3260.0033601443047</v>
      </c>
      <c r="X25" s="1">
        <v>179701.33469367755</v>
      </c>
      <c r="Y25" s="1">
        <v>75279.861306511229</v>
      </c>
      <c r="Z25" s="1">
        <v>10759.960980364889</v>
      </c>
      <c r="AB25" s="12">
        <v>0</v>
      </c>
      <c r="AC25" s="12"/>
      <c r="AD25" s="9">
        <f t="shared" si="2"/>
        <v>0</v>
      </c>
      <c r="AE25" s="16">
        <v>1.9679894116439021E-2</v>
      </c>
      <c r="AF25" s="17">
        <v>-3.1752378504279477E-14</v>
      </c>
      <c r="AG25" s="18">
        <v>10</v>
      </c>
      <c r="AH25" s="38">
        <v>4</v>
      </c>
    </row>
    <row r="26" spans="2:34" x14ac:dyDescent="0.25"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-75279.861306511229</v>
      </c>
      <c r="I26" s="1">
        <v>-34436.133276220062</v>
      </c>
      <c r="J26" s="1">
        <v>-7606.6745070033767</v>
      </c>
      <c r="K26" s="1">
        <v>75279.861306511229</v>
      </c>
      <c r="L26" s="1">
        <v>34436.133276220062</v>
      </c>
      <c r="M26" s="1">
        <v>-7606.6745070033767</v>
      </c>
      <c r="N26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-75279.861306511229</v>
      </c>
      <c r="V26" s="1">
        <v>-34436.133276220062</v>
      </c>
      <c r="W26" s="1">
        <v>-7606.6745070033767</v>
      </c>
      <c r="X26" s="1">
        <v>75279.861306511229</v>
      </c>
      <c r="Y26" s="1">
        <v>234435.03890472004</v>
      </c>
      <c r="Z26" s="1">
        <v>-7606.6745070033767</v>
      </c>
      <c r="AB26" s="12">
        <v>0</v>
      </c>
      <c r="AC26" s="12">
        <v>-45.694639000000002</v>
      </c>
      <c r="AD26" s="10">
        <f t="shared" si="2"/>
        <v>-45.694639000000002</v>
      </c>
      <c r="AE26" s="15">
        <v>-3.2076788877352517E-4</v>
      </c>
      <c r="AF26" s="14">
        <v>-45.694639000000208</v>
      </c>
      <c r="AG26" s="13">
        <v>11</v>
      </c>
      <c r="AH26" s="39"/>
    </row>
    <row r="27" spans="2:34" ht="15.75" thickBot="1" x14ac:dyDescent="0.3"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-3260.0033601443047</v>
      </c>
      <c r="I27" s="1">
        <v>7606.6745070033767</v>
      </c>
      <c r="J27" s="1">
        <v>21008.910543152186</v>
      </c>
      <c r="K27" s="1">
        <v>3260.0033601443047</v>
      </c>
      <c r="L27" s="1">
        <v>-7606.6745070033767</v>
      </c>
      <c r="M27" s="1">
        <v>42017.821086304371</v>
      </c>
      <c r="N27">
        <v>12</v>
      </c>
      <c r="O27" s="1">
        <v>0</v>
      </c>
      <c r="P27" s="1">
        <v>0</v>
      </c>
      <c r="Q27" s="1">
        <v>19999.886987254893</v>
      </c>
      <c r="R27" s="1">
        <v>0</v>
      </c>
      <c r="S27" s="1">
        <v>0</v>
      </c>
      <c r="T27" s="1">
        <v>0</v>
      </c>
      <c r="U27" s="1">
        <v>-3260.0033601443047</v>
      </c>
      <c r="V27" s="1">
        <v>7606.6745070033767</v>
      </c>
      <c r="W27" s="1">
        <v>21008.910543152186</v>
      </c>
      <c r="X27" s="1">
        <v>10759.960980364889</v>
      </c>
      <c r="Y27" s="1">
        <v>-7606.6745070033767</v>
      </c>
      <c r="Z27" s="1">
        <v>82017.595060814157</v>
      </c>
      <c r="AB27" s="12">
        <v>0</v>
      </c>
      <c r="AC27" s="12">
        <f>-AC24</f>
        <v>53.310411999999999</v>
      </c>
      <c r="AD27" s="11">
        <f t="shared" si="2"/>
        <v>53.310411999999999</v>
      </c>
      <c r="AE27" s="19">
        <v>9.2492814072656733E-6</v>
      </c>
      <c r="AF27" s="20">
        <v>53.310411999999964</v>
      </c>
      <c r="AG27" s="21">
        <v>12</v>
      </c>
      <c r="AH27" s="40"/>
    </row>
    <row r="30" spans="2:34" x14ac:dyDescent="0.25">
      <c r="B30" s="1">
        <f t="array" ref="B30:M41">MMULT(TRANSPOSE(Planilha1!AX18:BI23),MMULT(Planilha1!AQ18:AV23,Planilha1!AX18:BI23))</f>
        <v>1874.9894050551463</v>
      </c>
      <c r="C30" s="1">
        <v>0</v>
      </c>
      <c r="D30" s="1">
        <v>-7499.9576202205853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-1874.9894050551463</v>
      </c>
      <c r="L30" s="1">
        <v>0</v>
      </c>
      <c r="M30" s="1">
        <v>-7499.9576202205853</v>
      </c>
    </row>
    <row r="31" spans="2:34" x14ac:dyDescent="0.25">
      <c r="B31" s="1">
        <v>0</v>
      </c>
      <c r="C31" s="1">
        <v>199998.90562849998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-199998.90562849998</v>
      </c>
      <c r="M31" s="1">
        <v>0</v>
      </c>
    </row>
    <row r="32" spans="2:34" x14ac:dyDescent="0.25">
      <c r="B32" s="1">
        <v>-7499.9576202205853</v>
      </c>
      <c r="C32" s="1">
        <v>0</v>
      </c>
      <c r="D32" s="1">
        <v>39999.773974509786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7499.9576202205853</v>
      </c>
      <c r="L32" s="1">
        <v>0</v>
      </c>
      <c r="M32" s="1">
        <v>19999.886987254893</v>
      </c>
    </row>
    <row r="33" spans="2:13" x14ac:dyDescent="0.25"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2:13" x14ac:dyDescent="0.25"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2:13" x14ac:dyDescent="0.25"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2:13" x14ac:dyDescent="0.25"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2:13" x14ac:dyDescent="0.25"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2:13" x14ac:dyDescent="0.25"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2:13" x14ac:dyDescent="0.25">
      <c r="B39" s="1">
        <v>-1874.9894050551463</v>
      </c>
      <c r="C39" s="1">
        <v>0</v>
      </c>
      <c r="D39" s="1">
        <v>7499.9576202205853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1874.9894050551463</v>
      </c>
      <c r="L39" s="1">
        <v>0</v>
      </c>
      <c r="M39" s="1">
        <v>7499.9576202205853</v>
      </c>
    </row>
    <row r="40" spans="2:13" x14ac:dyDescent="0.25">
      <c r="B40" s="1">
        <v>0</v>
      </c>
      <c r="C40" s="1">
        <v>-199998.90562849998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199998.90562849998</v>
      </c>
      <c r="M40" s="1">
        <v>0</v>
      </c>
    </row>
    <row r="41" spans="2:13" x14ac:dyDescent="0.25">
      <c r="B41" s="1">
        <v>-7499.9576202205853</v>
      </c>
      <c r="C41" s="1">
        <v>0</v>
      </c>
      <c r="D41" s="1">
        <v>19999.886987254893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7499.9576202205853</v>
      </c>
      <c r="L41" s="1">
        <v>0</v>
      </c>
      <c r="M41" s="1">
        <v>39999.773974509786</v>
      </c>
    </row>
  </sheetData>
  <mergeCells count="4">
    <mergeCell ref="AH16:AH18"/>
    <mergeCell ref="AH19:AH21"/>
    <mergeCell ref="AH22:AH24"/>
    <mergeCell ref="AH25:AH2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BBA7-4D07-4E11-9EA7-8B4D3284B968}">
  <dimension ref="B2:Q13"/>
  <sheetViews>
    <sheetView workbookViewId="0">
      <selection activeCell="M18" sqref="M18"/>
    </sheetView>
  </sheetViews>
  <sheetFormatPr defaultRowHeight="15" x14ac:dyDescent="0.25"/>
  <sheetData>
    <row r="2" spans="2:17" x14ac:dyDescent="0.25"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Q2" s="8">
        <f t="array" ref="Q2:Q13">MMULT(MINVERSE(B2:M13),O2:O13)</f>
        <v>0</v>
      </c>
    </row>
    <row r="3" spans="2:17" x14ac:dyDescent="0.25"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Q3" s="8">
        <v>0</v>
      </c>
    </row>
    <row r="4" spans="2:17" x14ac:dyDescent="0.25">
      <c r="B4">
        <v>0</v>
      </c>
      <c r="C4">
        <v>0</v>
      </c>
      <c r="D4">
        <v>119999.77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7499.96</v>
      </c>
      <c r="L4">
        <v>0</v>
      </c>
      <c r="M4">
        <v>19999.89</v>
      </c>
      <c r="O4">
        <v>0</v>
      </c>
      <c r="Q4" s="8">
        <v>-1.2315342302238628E-3</v>
      </c>
    </row>
    <row r="5" spans="2:17" x14ac:dyDescent="0.25"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Q5" s="8">
        <v>0</v>
      </c>
    </row>
    <row r="6" spans="2:17" x14ac:dyDescent="0.25"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Q6" s="8">
        <v>0</v>
      </c>
    </row>
    <row r="7" spans="2:17" x14ac:dyDescent="0.25">
      <c r="B7">
        <v>0</v>
      </c>
      <c r="C7">
        <v>0</v>
      </c>
      <c r="D7">
        <v>0</v>
      </c>
      <c r="E7">
        <v>0</v>
      </c>
      <c r="F7">
        <v>0</v>
      </c>
      <c r="G7">
        <v>79999.55</v>
      </c>
      <c r="H7">
        <v>29999.83</v>
      </c>
      <c r="I7">
        <v>0</v>
      </c>
      <c r="J7">
        <v>39999.769999999997</v>
      </c>
      <c r="K7">
        <v>0</v>
      </c>
      <c r="L7">
        <v>0</v>
      </c>
      <c r="M7">
        <v>0</v>
      </c>
      <c r="O7">
        <v>0</v>
      </c>
      <c r="Q7" s="8">
        <v>-5.661448604567341E-3</v>
      </c>
    </row>
    <row r="8" spans="2:17" x14ac:dyDescent="0.25">
      <c r="B8">
        <v>0</v>
      </c>
      <c r="C8">
        <v>0</v>
      </c>
      <c r="D8">
        <v>0</v>
      </c>
      <c r="E8">
        <v>0</v>
      </c>
      <c r="F8">
        <v>0</v>
      </c>
      <c r="G8">
        <v>29999.83</v>
      </c>
      <c r="H8">
        <v>192826.26</v>
      </c>
      <c r="I8">
        <v>75279.86</v>
      </c>
      <c r="J8">
        <v>26739.83</v>
      </c>
      <c r="K8">
        <v>-177826.35</v>
      </c>
      <c r="L8">
        <v>-75279.86</v>
      </c>
      <c r="M8">
        <v>-3260</v>
      </c>
      <c r="O8">
        <v>50</v>
      </c>
      <c r="Q8" s="8">
        <v>1.9676752034729628E-2</v>
      </c>
    </row>
    <row r="9" spans="2:17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75279.86</v>
      </c>
      <c r="I9">
        <v>434433.94</v>
      </c>
      <c r="J9">
        <v>7606.67</v>
      </c>
      <c r="K9">
        <v>-75279.86</v>
      </c>
      <c r="L9">
        <v>-34436.129999999997</v>
      </c>
      <c r="M9">
        <v>7606.67</v>
      </c>
      <c r="O9">
        <v>-55.69</v>
      </c>
      <c r="Q9" s="8">
        <v>-9.3078538054667029E-5</v>
      </c>
    </row>
    <row r="10" spans="2:17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39999.769999999997</v>
      </c>
      <c r="H10">
        <v>26739.83</v>
      </c>
      <c r="I10">
        <v>7606.67</v>
      </c>
      <c r="J10">
        <v>122017.37</v>
      </c>
      <c r="K10">
        <v>3260</v>
      </c>
      <c r="L10">
        <v>-7606.67</v>
      </c>
      <c r="M10">
        <v>21008.91</v>
      </c>
      <c r="O10">
        <v>-53.31</v>
      </c>
      <c r="Q10" s="8">
        <v>-3.4346666313463279E-3</v>
      </c>
    </row>
    <row r="11" spans="2:17" x14ac:dyDescent="0.25">
      <c r="B11">
        <v>0</v>
      </c>
      <c r="C11">
        <v>0</v>
      </c>
      <c r="D11">
        <v>7499.96</v>
      </c>
      <c r="E11">
        <v>0</v>
      </c>
      <c r="F11">
        <v>0</v>
      </c>
      <c r="G11">
        <v>0</v>
      </c>
      <c r="H11">
        <v>-177826.35</v>
      </c>
      <c r="I11">
        <v>-75279.86</v>
      </c>
      <c r="J11">
        <v>3260</v>
      </c>
      <c r="K11">
        <v>179701.33</v>
      </c>
      <c r="L11">
        <v>75279.86</v>
      </c>
      <c r="M11">
        <v>10759.96</v>
      </c>
      <c r="O11">
        <v>0</v>
      </c>
      <c r="Q11" s="8">
        <v>1.9679975639519315E-2</v>
      </c>
    </row>
    <row r="12" spans="2:17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-75279.86</v>
      </c>
      <c r="I12">
        <v>-34436.129999999997</v>
      </c>
      <c r="J12">
        <v>-7606.67</v>
      </c>
      <c r="K12">
        <v>75279.86</v>
      </c>
      <c r="L12">
        <v>234435.04</v>
      </c>
      <c r="M12">
        <v>-7606.67</v>
      </c>
      <c r="O12">
        <v>-45.69</v>
      </c>
      <c r="Q12" s="8">
        <v>-3.2074569116467431E-4</v>
      </c>
    </row>
    <row r="13" spans="2:17" x14ac:dyDescent="0.25">
      <c r="B13">
        <v>0</v>
      </c>
      <c r="C13">
        <v>0</v>
      </c>
      <c r="D13">
        <v>19999.89</v>
      </c>
      <c r="E13">
        <v>0</v>
      </c>
      <c r="F13">
        <v>0</v>
      </c>
      <c r="G13">
        <v>0</v>
      </c>
      <c r="H13">
        <v>-3260</v>
      </c>
      <c r="I13">
        <v>7606.67</v>
      </c>
      <c r="J13">
        <v>21008.91</v>
      </c>
      <c r="K13">
        <v>10759.96</v>
      </c>
      <c r="L13">
        <v>-7606.67</v>
      </c>
      <c r="M13">
        <v>82017.600000000006</v>
      </c>
      <c r="O13">
        <v>53.31</v>
      </c>
      <c r="Q13" s="8">
        <v>9.2397646497726152E-6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F082-E020-4641-A30B-306FA239AB1D}">
  <dimension ref="A1:AQ37"/>
  <sheetViews>
    <sheetView showGridLines="0" topLeftCell="A16" workbookViewId="0">
      <selection activeCell="J24" sqref="J24"/>
    </sheetView>
  </sheetViews>
  <sheetFormatPr defaultRowHeight="15" x14ac:dyDescent="0.25"/>
  <cols>
    <col min="1" max="18" width="3" style="4" customWidth="1"/>
    <col min="19" max="19" width="9.140625" style="4"/>
    <col min="20" max="20" width="9.28515625" style="4" bestFit="1" customWidth="1"/>
    <col min="21" max="21" width="9.140625" style="4"/>
    <col min="22" max="22" width="8.28515625" style="4" bestFit="1" customWidth="1"/>
    <col min="23" max="23" width="9.140625" style="4"/>
    <col min="24" max="41" width="3" style="4" customWidth="1"/>
    <col min="42" max="42" width="9.140625" style="4"/>
    <col min="43" max="43" width="6.28515625" style="4" bestFit="1" customWidth="1"/>
    <col min="44" max="16384" width="9.140625" style="4"/>
  </cols>
  <sheetData>
    <row r="1" spans="1:43" x14ac:dyDescent="0.25">
      <c r="A1" s="6">
        <v>1</v>
      </c>
      <c r="B1" s="6">
        <v>0</v>
      </c>
      <c r="C1" s="6">
        <v>0</v>
      </c>
      <c r="D1" s="6">
        <v>0</v>
      </c>
      <c r="E1" s="6">
        <v>0</v>
      </c>
      <c r="F1" s="6">
        <v>0</v>
      </c>
      <c r="G1" s="6">
        <v>0</v>
      </c>
      <c r="H1" s="6">
        <v>0</v>
      </c>
      <c r="I1" s="6">
        <v>0</v>
      </c>
      <c r="J1" s="6">
        <v>0</v>
      </c>
      <c r="K1" s="6">
        <v>0</v>
      </c>
      <c r="L1" s="6">
        <v>0</v>
      </c>
      <c r="M1" s="6">
        <v>0</v>
      </c>
      <c r="N1" s="6">
        <v>0</v>
      </c>
      <c r="O1" s="6">
        <v>0</v>
      </c>
      <c r="P1" s="6">
        <v>0</v>
      </c>
      <c r="Q1" s="6">
        <v>0</v>
      </c>
      <c r="R1" s="6">
        <v>0</v>
      </c>
      <c r="T1" s="27">
        <v>0</v>
      </c>
      <c r="V1" s="30">
        <f t="array" ref="V1:V18">MMULT(MINVERSE(A1:R18),T1:T18)</f>
        <v>0</v>
      </c>
      <c r="X1" s="6">
        <v>120000</v>
      </c>
      <c r="Y1" s="6">
        <v>0</v>
      </c>
      <c r="Z1" s="6">
        <v>-120000</v>
      </c>
      <c r="AA1" s="6">
        <v>0</v>
      </c>
      <c r="AB1" s="6">
        <v>0</v>
      </c>
      <c r="AC1" s="6">
        <v>0</v>
      </c>
      <c r="AD1" s="6">
        <v>-120000</v>
      </c>
      <c r="AE1" s="6">
        <v>0</v>
      </c>
      <c r="AF1" s="6">
        <v>-120000</v>
      </c>
      <c r="AG1" s="6">
        <v>0</v>
      </c>
      <c r="AH1" s="6">
        <v>0</v>
      </c>
      <c r="AI1" s="6">
        <v>0</v>
      </c>
      <c r="AJ1" s="6">
        <v>0</v>
      </c>
      <c r="AK1" s="6">
        <v>0</v>
      </c>
      <c r="AL1" s="6">
        <v>0</v>
      </c>
      <c r="AM1" s="6">
        <v>0</v>
      </c>
      <c r="AN1" s="6">
        <v>0</v>
      </c>
      <c r="AO1" s="6">
        <v>0</v>
      </c>
      <c r="AQ1" s="33">
        <f t="array" ref="AQ1:AQ18">MMULT(X1:AO18,V1:V18)</f>
        <v>-32.284653339906271</v>
      </c>
    </row>
    <row r="2" spans="1:43" x14ac:dyDescent="0.25">
      <c r="A2" s="6">
        <v>0</v>
      </c>
      <c r="B2" s="6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T2" s="28">
        <v>0</v>
      </c>
      <c r="V2" s="31">
        <v>0</v>
      </c>
      <c r="X2" s="6">
        <v>0</v>
      </c>
      <c r="Y2" s="6">
        <v>800000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-800000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Q2" s="34">
        <v>152.23159764041662</v>
      </c>
    </row>
    <row r="3" spans="1:43" ht="15.75" thickBot="1" x14ac:dyDescent="0.3">
      <c r="A3" s="6">
        <v>0</v>
      </c>
      <c r="B3" s="6">
        <v>0</v>
      </c>
      <c r="C3" s="6">
        <v>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T3" s="29">
        <v>0</v>
      </c>
      <c r="V3" s="32">
        <v>0</v>
      </c>
      <c r="X3" s="6">
        <v>-120000</v>
      </c>
      <c r="Y3" s="6">
        <v>0</v>
      </c>
      <c r="Z3" s="6">
        <v>160000</v>
      </c>
      <c r="AA3" s="6">
        <v>0</v>
      </c>
      <c r="AB3" s="6">
        <v>0</v>
      </c>
      <c r="AC3" s="6">
        <v>0</v>
      </c>
      <c r="AD3" s="6">
        <v>120000</v>
      </c>
      <c r="AE3" s="6">
        <v>0</v>
      </c>
      <c r="AF3" s="6">
        <v>80000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Q3" s="35">
        <v>94.032145588188186</v>
      </c>
    </row>
    <row r="4" spans="1:43" x14ac:dyDescent="0.25">
      <c r="A4" s="6">
        <v>0</v>
      </c>
      <c r="B4" s="6">
        <v>0</v>
      </c>
      <c r="C4" s="6">
        <v>0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T4" s="27">
        <v>0</v>
      </c>
      <c r="V4" s="30">
        <v>0</v>
      </c>
      <c r="X4" s="6">
        <v>0</v>
      </c>
      <c r="Y4" s="6">
        <v>0</v>
      </c>
      <c r="Z4" s="6">
        <v>0</v>
      </c>
      <c r="AA4" s="6">
        <v>2798.83</v>
      </c>
      <c r="AB4" s="6">
        <v>0</v>
      </c>
      <c r="AC4" s="6">
        <v>-9795.92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-2798.83</v>
      </c>
      <c r="AK4" s="6">
        <v>0</v>
      </c>
      <c r="AL4" s="6">
        <v>-9795.92</v>
      </c>
      <c r="AM4" s="6">
        <v>0</v>
      </c>
      <c r="AN4" s="6">
        <v>0</v>
      </c>
      <c r="AO4" s="6">
        <v>0</v>
      </c>
      <c r="AQ4" s="33">
        <v>-7.7153466600937231</v>
      </c>
    </row>
    <row r="5" spans="1:43" x14ac:dyDescent="0.25">
      <c r="A5" s="6">
        <v>0</v>
      </c>
      <c r="B5" s="6">
        <v>0</v>
      </c>
      <c r="C5" s="6">
        <v>0</v>
      </c>
      <c r="D5" s="6">
        <v>0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T5" s="28">
        <v>0</v>
      </c>
      <c r="V5" s="31">
        <v>0</v>
      </c>
      <c r="X5" s="6">
        <v>0</v>
      </c>
      <c r="Y5" s="6">
        <v>0</v>
      </c>
      <c r="Z5" s="6">
        <v>0</v>
      </c>
      <c r="AA5" s="6">
        <v>0</v>
      </c>
      <c r="AB5" s="6">
        <v>228571.43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-228571.43</v>
      </c>
      <c r="AL5" s="6">
        <v>0</v>
      </c>
      <c r="AM5" s="6">
        <v>0</v>
      </c>
      <c r="AN5" s="6">
        <v>0</v>
      </c>
      <c r="AO5" s="6">
        <v>0</v>
      </c>
      <c r="AQ5" s="34">
        <v>159.76840934945113</v>
      </c>
    </row>
    <row r="6" spans="1:43" ht="15.75" thickBot="1" x14ac:dyDescent="0.3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125714.29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9795.92</v>
      </c>
      <c r="N6" s="6">
        <v>0</v>
      </c>
      <c r="O6" s="6">
        <v>22857.14</v>
      </c>
      <c r="P6" s="6">
        <v>0</v>
      </c>
      <c r="Q6" s="6">
        <v>0</v>
      </c>
      <c r="R6" s="6">
        <v>0</v>
      </c>
      <c r="T6" s="29">
        <v>0</v>
      </c>
      <c r="V6" s="32">
        <v>-2.5934026544816675E-4</v>
      </c>
      <c r="X6" s="6">
        <v>0</v>
      </c>
      <c r="Y6" s="6">
        <v>0</v>
      </c>
      <c r="Z6" s="6">
        <v>0</v>
      </c>
      <c r="AA6" s="6">
        <v>-9795.92</v>
      </c>
      <c r="AB6" s="6">
        <v>0</v>
      </c>
      <c r="AC6" s="6">
        <f>125714.29-80000</f>
        <v>45714.289999999994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9795.92</v>
      </c>
      <c r="AK6" s="6">
        <v>0</v>
      </c>
      <c r="AL6" s="6">
        <v>22857.14</v>
      </c>
      <c r="AM6" s="6">
        <v>0</v>
      </c>
      <c r="AN6" s="6">
        <v>0</v>
      </c>
      <c r="AO6" s="6">
        <v>0</v>
      </c>
      <c r="AQ6" s="35">
        <v>20.747221235853345</v>
      </c>
    </row>
    <row r="7" spans="1:43" x14ac:dyDescent="0.25">
      <c r="A7" s="6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239934.92</v>
      </c>
      <c r="H7" s="6">
        <v>43540.82</v>
      </c>
      <c r="I7" s="6">
        <v>88907.6</v>
      </c>
      <c r="J7" s="6">
        <v>-15000</v>
      </c>
      <c r="K7" s="6">
        <v>0</v>
      </c>
      <c r="L7" s="6">
        <v>-30000</v>
      </c>
      <c r="M7" s="6">
        <v>-104934.92</v>
      </c>
      <c r="N7" s="6">
        <v>-43540.82</v>
      </c>
      <c r="O7" s="6">
        <v>-1092.4000000000001</v>
      </c>
      <c r="P7" s="6">
        <v>0</v>
      </c>
      <c r="Q7" s="6">
        <v>0</v>
      </c>
      <c r="R7" s="6">
        <v>0</v>
      </c>
      <c r="T7" s="27">
        <v>20</v>
      </c>
      <c r="V7" s="30">
        <v>1.8127260840396001E-3</v>
      </c>
      <c r="X7" s="6">
        <v>-120000</v>
      </c>
      <c r="Y7" s="6">
        <v>0</v>
      </c>
      <c r="Z7" s="6">
        <v>120000</v>
      </c>
      <c r="AA7" s="6">
        <v>0</v>
      </c>
      <c r="AB7" s="6">
        <v>0</v>
      </c>
      <c r="AC7" s="6">
        <v>0</v>
      </c>
      <c r="AD7" s="6">
        <v>239934.92</v>
      </c>
      <c r="AE7" s="6">
        <v>43540.82</v>
      </c>
      <c r="AF7" s="6">
        <v>88907.6</v>
      </c>
      <c r="AG7" s="6">
        <v>-15000</v>
      </c>
      <c r="AH7" s="6">
        <v>0</v>
      </c>
      <c r="AI7" s="6">
        <v>-30000</v>
      </c>
      <c r="AJ7" s="6">
        <v>-104934.92</v>
      </c>
      <c r="AK7" s="6">
        <v>-43540.82</v>
      </c>
      <c r="AL7" s="6">
        <v>-1092.4000000000001</v>
      </c>
      <c r="AM7" s="6">
        <v>0</v>
      </c>
      <c r="AN7" s="6">
        <v>0</v>
      </c>
      <c r="AO7" s="6">
        <v>0</v>
      </c>
      <c r="AQ7" s="33">
        <v>19.999999999999961</v>
      </c>
    </row>
    <row r="8" spans="1:43" x14ac:dyDescent="0.25">
      <c r="A8" s="6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43540.82</v>
      </c>
      <c r="H8" s="6">
        <v>1218578.97</v>
      </c>
      <c r="I8" s="6">
        <v>2621.76</v>
      </c>
      <c r="J8" s="6">
        <v>0</v>
      </c>
      <c r="K8" s="6">
        <v>-400000</v>
      </c>
      <c r="L8" s="6">
        <v>0</v>
      </c>
      <c r="M8" s="6">
        <v>-43540.82</v>
      </c>
      <c r="N8" s="6">
        <v>-18578.97</v>
      </c>
      <c r="O8" s="6">
        <v>2621.76</v>
      </c>
      <c r="P8" s="6">
        <v>0</v>
      </c>
      <c r="Q8" s="6">
        <v>0</v>
      </c>
      <c r="R8" s="6">
        <v>0</v>
      </c>
      <c r="T8" s="28">
        <v>-78</v>
      </c>
      <c r="V8" s="31">
        <v>-1.9028949705052079E-4</v>
      </c>
      <c r="X8" s="6">
        <v>0</v>
      </c>
      <c r="Y8" s="6">
        <v>-800000</v>
      </c>
      <c r="Z8" s="6">
        <v>0</v>
      </c>
      <c r="AA8" s="6">
        <v>0</v>
      </c>
      <c r="AB8" s="6">
        <v>0</v>
      </c>
      <c r="AC8" s="6">
        <v>0</v>
      </c>
      <c r="AD8" s="6">
        <v>43540.82</v>
      </c>
      <c r="AE8" s="6">
        <v>1218578.97</v>
      </c>
      <c r="AF8" s="6">
        <v>2621.76</v>
      </c>
      <c r="AG8" s="6">
        <v>0</v>
      </c>
      <c r="AH8" s="6">
        <v>-400000</v>
      </c>
      <c r="AI8" s="6">
        <v>0</v>
      </c>
      <c r="AJ8" s="6">
        <v>-43540.82</v>
      </c>
      <c r="AK8" s="6">
        <v>-18578.97</v>
      </c>
      <c r="AL8" s="6">
        <v>2621.76</v>
      </c>
      <c r="AM8" s="6">
        <v>0</v>
      </c>
      <c r="AN8" s="6">
        <v>0</v>
      </c>
      <c r="AO8" s="6">
        <v>0</v>
      </c>
      <c r="AQ8" s="34">
        <v>-77.999999999999986</v>
      </c>
    </row>
    <row r="9" spans="1:43" ht="15.75" thickBot="1" x14ac:dyDescent="0.3">
      <c r="A9" s="6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88907.6</v>
      </c>
      <c r="H9" s="6">
        <v>2621.76</v>
      </c>
      <c r="I9" s="6">
        <v>264615.38</v>
      </c>
      <c r="J9" s="6">
        <v>30000</v>
      </c>
      <c r="K9" s="6">
        <v>0</v>
      </c>
      <c r="L9" s="6">
        <v>40000</v>
      </c>
      <c r="M9" s="6">
        <v>1092.4000000000001</v>
      </c>
      <c r="N9" s="6">
        <v>-2621.76</v>
      </c>
      <c r="O9" s="6">
        <v>12307.69</v>
      </c>
      <c r="P9" s="6">
        <v>0</v>
      </c>
      <c r="Q9" s="6">
        <v>0</v>
      </c>
      <c r="R9" s="6">
        <v>0</v>
      </c>
      <c r="T9" s="29">
        <v>-156</v>
      </c>
      <c r="V9" s="32">
        <v>-1.5436873062070477E-3</v>
      </c>
      <c r="X9" s="6">
        <v>-120000</v>
      </c>
      <c r="Y9" s="6">
        <v>0</v>
      </c>
      <c r="Z9" s="6">
        <v>80000</v>
      </c>
      <c r="AA9" s="6">
        <v>0</v>
      </c>
      <c r="AB9" s="6">
        <v>0</v>
      </c>
      <c r="AC9" s="6">
        <v>0</v>
      </c>
      <c r="AD9" s="6">
        <v>88907.6</v>
      </c>
      <c r="AE9" s="6">
        <v>2621.76</v>
      </c>
      <c r="AF9" s="6">
        <v>264615.38</v>
      </c>
      <c r="AG9" s="6">
        <v>30000</v>
      </c>
      <c r="AH9" s="6">
        <v>0</v>
      </c>
      <c r="AI9" s="6">
        <v>40000</v>
      </c>
      <c r="AJ9" s="6">
        <v>1092.4000000000001</v>
      </c>
      <c r="AK9" s="6">
        <v>-2621.76</v>
      </c>
      <c r="AL9" s="6">
        <v>12307.69</v>
      </c>
      <c r="AM9" s="6">
        <v>0</v>
      </c>
      <c r="AN9" s="6">
        <v>0</v>
      </c>
      <c r="AO9" s="6">
        <v>0</v>
      </c>
      <c r="AQ9" s="35">
        <v>-155.99999999999986</v>
      </c>
    </row>
    <row r="10" spans="1:43" x14ac:dyDescent="0.25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-15000</v>
      </c>
      <c r="H10" s="6">
        <v>0</v>
      </c>
      <c r="I10" s="6">
        <v>30000</v>
      </c>
      <c r="J10" s="6">
        <v>119934.92</v>
      </c>
      <c r="K10" s="6">
        <v>43540.82</v>
      </c>
      <c r="L10" s="6">
        <v>28907.599999999999</v>
      </c>
      <c r="M10" s="6">
        <v>0</v>
      </c>
      <c r="N10" s="6">
        <v>0</v>
      </c>
      <c r="O10" s="6">
        <v>0</v>
      </c>
      <c r="P10" s="6">
        <v>-104934.92</v>
      </c>
      <c r="Q10" s="6">
        <v>-43540.82</v>
      </c>
      <c r="R10" s="6">
        <v>-1092.4000000000001</v>
      </c>
      <c r="T10" s="27">
        <v>20</v>
      </c>
      <c r="V10" s="30">
        <v>5.577333295392603E-3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-15000</v>
      </c>
      <c r="AE10" s="6">
        <v>0</v>
      </c>
      <c r="AF10" s="6">
        <v>30000</v>
      </c>
      <c r="AG10" s="6">
        <v>119934.92</v>
      </c>
      <c r="AH10" s="6">
        <v>43540.82</v>
      </c>
      <c r="AI10" s="6">
        <v>28907.599999999999</v>
      </c>
      <c r="AJ10" s="6">
        <v>0</v>
      </c>
      <c r="AK10" s="6">
        <v>0</v>
      </c>
      <c r="AL10" s="6">
        <v>0</v>
      </c>
      <c r="AM10" s="6">
        <v>-104934.92</v>
      </c>
      <c r="AN10" s="6">
        <v>-43540.82</v>
      </c>
      <c r="AO10" s="6">
        <v>-1092.4000000000001</v>
      </c>
      <c r="AQ10" s="33">
        <v>19.999999999999943</v>
      </c>
    </row>
    <row r="11" spans="1:43" x14ac:dyDescent="0.25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-400000</v>
      </c>
      <c r="I11" s="6">
        <v>0</v>
      </c>
      <c r="J11" s="6">
        <v>43540.82</v>
      </c>
      <c r="K11" s="6">
        <v>418578.97</v>
      </c>
      <c r="L11" s="6">
        <v>2621.76</v>
      </c>
      <c r="M11" s="6">
        <v>0</v>
      </c>
      <c r="N11" s="6">
        <v>0</v>
      </c>
      <c r="O11" s="6">
        <v>0</v>
      </c>
      <c r="P11" s="6">
        <v>-43540.82</v>
      </c>
      <c r="Q11" s="6">
        <v>-18578.97</v>
      </c>
      <c r="R11" s="6">
        <v>2621.76</v>
      </c>
      <c r="T11" s="28">
        <v>-78</v>
      </c>
      <c r="V11" s="31">
        <v>-4.522572931640807E-4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-400000</v>
      </c>
      <c r="AF11" s="6">
        <v>0</v>
      </c>
      <c r="AG11" s="6">
        <v>43540.82</v>
      </c>
      <c r="AH11" s="6">
        <v>418578.97</v>
      </c>
      <c r="AI11" s="6">
        <v>2621.76</v>
      </c>
      <c r="AJ11" s="6">
        <v>0</v>
      </c>
      <c r="AK11" s="6">
        <v>0</v>
      </c>
      <c r="AL11" s="6">
        <v>0</v>
      </c>
      <c r="AM11" s="6">
        <v>-43540.82</v>
      </c>
      <c r="AN11" s="6">
        <v>-18578.97</v>
      </c>
      <c r="AO11" s="6">
        <v>2621.76</v>
      </c>
      <c r="AQ11" s="34">
        <v>-77.999999999999943</v>
      </c>
    </row>
    <row r="12" spans="1:43" ht="15.75" thickBot="1" x14ac:dyDescent="0.3">
      <c r="A12" s="6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-30000</v>
      </c>
      <c r="H12" s="6">
        <v>0</v>
      </c>
      <c r="I12" s="6">
        <v>40000</v>
      </c>
      <c r="J12" s="6">
        <v>28907.599999999999</v>
      </c>
      <c r="K12" s="6">
        <v>2621.76</v>
      </c>
      <c r="L12" s="6">
        <v>104615.38</v>
      </c>
      <c r="M12" s="6">
        <v>0</v>
      </c>
      <c r="N12" s="6">
        <v>0</v>
      </c>
      <c r="O12" s="6">
        <v>0</v>
      </c>
      <c r="P12" s="6">
        <v>1092.4000000000001</v>
      </c>
      <c r="Q12" s="6">
        <v>-2621.76</v>
      </c>
      <c r="R12" s="6">
        <v>12307.69</v>
      </c>
      <c r="T12" s="29">
        <v>-156</v>
      </c>
      <c r="V12" s="32">
        <v>-2.0945671568746833E-3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-30000</v>
      </c>
      <c r="AE12" s="6">
        <v>0</v>
      </c>
      <c r="AF12" s="6">
        <v>40000</v>
      </c>
      <c r="AG12" s="6">
        <v>28907.599999999999</v>
      </c>
      <c r="AH12" s="6">
        <v>2621.76</v>
      </c>
      <c r="AI12" s="6">
        <v>104615.38</v>
      </c>
      <c r="AJ12" s="6">
        <v>0</v>
      </c>
      <c r="AK12" s="6">
        <v>0</v>
      </c>
      <c r="AL12" s="6">
        <v>0</v>
      </c>
      <c r="AM12" s="6">
        <v>1092.4000000000001</v>
      </c>
      <c r="AN12" s="6">
        <v>-2621.76</v>
      </c>
      <c r="AO12" s="6">
        <v>12307.69</v>
      </c>
      <c r="AQ12" s="35">
        <v>-156.00000000000009</v>
      </c>
    </row>
    <row r="13" spans="1:43" x14ac:dyDescent="0.25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6">
        <v>9795.92</v>
      </c>
      <c r="G13" s="6">
        <v>-104934.92</v>
      </c>
      <c r="H13" s="6">
        <v>-43540.82</v>
      </c>
      <c r="I13" s="6">
        <v>1092.4000000000001</v>
      </c>
      <c r="J13" s="6">
        <v>0</v>
      </c>
      <c r="K13" s="6">
        <v>0</v>
      </c>
      <c r="L13" s="6">
        <v>0</v>
      </c>
      <c r="M13" s="6">
        <v>122733.75</v>
      </c>
      <c r="N13" s="6">
        <v>43540.82</v>
      </c>
      <c r="O13" s="6">
        <v>-19111.68</v>
      </c>
      <c r="P13" s="6">
        <v>-15000</v>
      </c>
      <c r="Q13" s="6">
        <v>0</v>
      </c>
      <c r="R13" s="6">
        <v>-30000</v>
      </c>
      <c r="T13" s="27">
        <v>0</v>
      </c>
      <c r="V13" s="30">
        <v>2.655952276949783E-3</v>
      </c>
      <c r="X13" s="6">
        <v>0</v>
      </c>
      <c r="Y13" s="6">
        <v>0</v>
      </c>
      <c r="Z13" s="6">
        <v>0</v>
      </c>
      <c r="AA13" s="6">
        <v>-2798.83</v>
      </c>
      <c r="AB13" s="6">
        <v>0</v>
      </c>
      <c r="AC13" s="6">
        <v>9795.92</v>
      </c>
      <c r="AD13" s="6">
        <v>-104934.92</v>
      </c>
      <c r="AE13" s="6">
        <v>-43540.82</v>
      </c>
      <c r="AF13" s="6">
        <v>1092.4000000000001</v>
      </c>
      <c r="AG13" s="6">
        <v>0</v>
      </c>
      <c r="AH13" s="6">
        <v>0</v>
      </c>
      <c r="AI13" s="6">
        <v>0</v>
      </c>
      <c r="AJ13" s="6">
        <v>122733.75</v>
      </c>
      <c r="AK13" s="6">
        <v>43540.82</v>
      </c>
      <c r="AL13" s="6">
        <v>-19111.68</v>
      </c>
      <c r="AM13" s="6">
        <v>-15000</v>
      </c>
      <c r="AN13" s="6">
        <v>0</v>
      </c>
      <c r="AO13" s="6">
        <v>-30000</v>
      </c>
      <c r="AQ13" s="33">
        <v>1.0302869668521453E-13</v>
      </c>
    </row>
    <row r="14" spans="1:43" x14ac:dyDescent="0.25">
      <c r="A14" s="6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-43540.82</v>
      </c>
      <c r="H14" s="6">
        <v>-18578.97</v>
      </c>
      <c r="I14" s="6">
        <v>-2621.76</v>
      </c>
      <c r="J14" s="6">
        <v>0</v>
      </c>
      <c r="K14" s="6">
        <v>0</v>
      </c>
      <c r="L14" s="6">
        <v>0</v>
      </c>
      <c r="M14" s="6">
        <v>43540.82</v>
      </c>
      <c r="N14" s="6">
        <v>647150.39</v>
      </c>
      <c r="O14" s="6">
        <v>-2621.76</v>
      </c>
      <c r="P14" s="6">
        <v>0</v>
      </c>
      <c r="Q14" s="6">
        <v>-400000</v>
      </c>
      <c r="R14" s="6">
        <v>0</v>
      </c>
      <c r="T14" s="28">
        <v>-78</v>
      </c>
      <c r="V14" s="31">
        <v>-6.9898678653518135E-4</v>
      </c>
      <c r="X14" s="6">
        <v>0</v>
      </c>
      <c r="Y14" s="6">
        <v>0</v>
      </c>
      <c r="Z14" s="6">
        <v>0</v>
      </c>
      <c r="AA14" s="6">
        <v>0</v>
      </c>
      <c r="AB14" s="6">
        <v>-228571.43</v>
      </c>
      <c r="AC14" s="6">
        <v>0</v>
      </c>
      <c r="AD14" s="6">
        <v>-43540.82</v>
      </c>
      <c r="AE14" s="6">
        <v>-18578.97</v>
      </c>
      <c r="AF14" s="6">
        <v>-2621.76</v>
      </c>
      <c r="AG14" s="6">
        <v>0</v>
      </c>
      <c r="AH14" s="6">
        <v>0</v>
      </c>
      <c r="AI14" s="6">
        <v>0</v>
      </c>
      <c r="AJ14" s="6">
        <v>43540.82</v>
      </c>
      <c r="AK14" s="6">
        <v>647150.39</v>
      </c>
      <c r="AL14" s="6">
        <v>-2621.76</v>
      </c>
      <c r="AM14" s="6">
        <v>0</v>
      </c>
      <c r="AN14" s="6">
        <v>-400000</v>
      </c>
      <c r="AO14" s="6">
        <v>0</v>
      </c>
      <c r="AQ14" s="34">
        <v>-77.999999999999886</v>
      </c>
    </row>
    <row r="15" spans="1:43" ht="15.75" thickBot="1" x14ac:dyDescent="0.3">
      <c r="A15" s="6">
        <v>0</v>
      </c>
      <c r="B15" s="6">
        <v>0</v>
      </c>
      <c r="C15" s="6">
        <v>0</v>
      </c>
      <c r="D15" s="6">
        <v>0</v>
      </c>
      <c r="E15" s="6">
        <v>0</v>
      </c>
      <c r="F15" s="6">
        <v>22857.14</v>
      </c>
      <c r="G15" s="6">
        <v>-1092.4000000000001</v>
      </c>
      <c r="H15" s="6">
        <v>2621.76</v>
      </c>
      <c r="I15" s="6">
        <v>12307.69</v>
      </c>
      <c r="J15" s="6">
        <v>0</v>
      </c>
      <c r="K15" s="6">
        <v>0</v>
      </c>
      <c r="L15" s="6">
        <v>0</v>
      </c>
      <c r="M15" s="6">
        <v>-19111.68</v>
      </c>
      <c r="N15" s="6">
        <v>-2621.76</v>
      </c>
      <c r="O15" s="6">
        <v>150329.67000000001</v>
      </c>
      <c r="P15" s="6">
        <v>30000</v>
      </c>
      <c r="Q15" s="6">
        <v>0</v>
      </c>
      <c r="R15" s="6">
        <v>40000</v>
      </c>
      <c r="T15" s="29">
        <v>156</v>
      </c>
      <c r="V15" s="32">
        <v>2.881060933436948E-4</v>
      </c>
      <c r="X15" s="6">
        <v>0</v>
      </c>
      <c r="Y15" s="6">
        <v>0</v>
      </c>
      <c r="Z15" s="6">
        <v>0</v>
      </c>
      <c r="AA15" s="6">
        <v>-9795.92</v>
      </c>
      <c r="AB15" s="6">
        <v>0</v>
      </c>
      <c r="AC15" s="6">
        <v>22857.14</v>
      </c>
      <c r="AD15" s="6">
        <v>-1092.4000000000001</v>
      </c>
      <c r="AE15" s="6">
        <v>2621.76</v>
      </c>
      <c r="AF15" s="6">
        <v>12307.69</v>
      </c>
      <c r="AG15" s="6">
        <v>0</v>
      </c>
      <c r="AH15" s="6">
        <v>0</v>
      </c>
      <c r="AI15" s="6">
        <v>0</v>
      </c>
      <c r="AJ15" s="6">
        <v>-19111.68</v>
      </c>
      <c r="AK15" s="6">
        <v>-2621.76</v>
      </c>
      <c r="AL15" s="6">
        <v>150329.67000000001</v>
      </c>
      <c r="AM15" s="6">
        <v>30000</v>
      </c>
      <c r="AN15" s="6">
        <v>0</v>
      </c>
      <c r="AO15" s="6">
        <v>40000</v>
      </c>
      <c r="AQ15" s="35">
        <v>155.99999999999994</v>
      </c>
    </row>
    <row r="16" spans="1:43" x14ac:dyDescent="0.25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-104934.92</v>
      </c>
      <c r="K16" s="6">
        <v>-43540.82</v>
      </c>
      <c r="L16" s="6">
        <v>1092.4000000000001</v>
      </c>
      <c r="M16" s="6">
        <v>-15000</v>
      </c>
      <c r="N16" s="6">
        <v>0</v>
      </c>
      <c r="O16" s="6">
        <v>30000</v>
      </c>
      <c r="P16" s="6">
        <v>119934.92</v>
      </c>
      <c r="Q16" s="6">
        <v>43540.82</v>
      </c>
      <c r="R16" s="6">
        <v>31092.400000000001</v>
      </c>
      <c r="T16" s="27">
        <v>0</v>
      </c>
      <c r="V16" s="30">
        <v>5.0522854652107988E-3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-104934.92</v>
      </c>
      <c r="AH16" s="6">
        <v>-43540.82</v>
      </c>
      <c r="AI16" s="6">
        <v>1092.4000000000001</v>
      </c>
      <c r="AJ16" s="6">
        <v>-15000</v>
      </c>
      <c r="AK16" s="6">
        <v>0</v>
      </c>
      <c r="AL16" s="6">
        <v>30000</v>
      </c>
      <c r="AM16" s="6">
        <v>119934.92</v>
      </c>
      <c r="AN16" s="6">
        <v>43540.82</v>
      </c>
      <c r="AO16" s="6">
        <v>31092.400000000001</v>
      </c>
      <c r="AQ16" s="33">
        <v>-2.5934809855243657E-13</v>
      </c>
    </row>
    <row r="17" spans="1:43" x14ac:dyDescent="0.25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-43540.82</v>
      </c>
      <c r="K17" s="6">
        <v>-18578.97</v>
      </c>
      <c r="L17" s="6">
        <v>-2621.76</v>
      </c>
      <c r="M17" s="6">
        <v>0</v>
      </c>
      <c r="N17" s="6">
        <v>-400000</v>
      </c>
      <c r="O17" s="6">
        <v>0</v>
      </c>
      <c r="P17" s="6">
        <v>43540.82</v>
      </c>
      <c r="Q17" s="6">
        <v>418578.97</v>
      </c>
      <c r="R17" s="6">
        <v>-2621.76</v>
      </c>
      <c r="T17" s="28">
        <v>-78</v>
      </c>
      <c r="V17" s="31">
        <v>-8.2701899042162156E-4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-43540.82</v>
      </c>
      <c r="AH17" s="6">
        <v>-18578.97</v>
      </c>
      <c r="AI17" s="6">
        <v>-2621.76</v>
      </c>
      <c r="AJ17" s="6">
        <v>0</v>
      </c>
      <c r="AK17" s="6">
        <v>-400000</v>
      </c>
      <c r="AL17" s="6">
        <v>0</v>
      </c>
      <c r="AM17" s="6">
        <v>43540.82</v>
      </c>
      <c r="AN17" s="6">
        <v>418578.97</v>
      </c>
      <c r="AO17" s="6">
        <v>-2621.76</v>
      </c>
      <c r="AQ17" s="34">
        <v>-78.000000000000171</v>
      </c>
    </row>
    <row r="18" spans="1:43" ht="15.75" thickBot="1" x14ac:dyDescent="0.3">
      <c r="A18" s="6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-1092.4000000000001</v>
      </c>
      <c r="K18" s="6">
        <v>2621.76</v>
      </c>
      <c r="L18" s="6">
        <v>12307.69</v>
      </c>
      <c r="M18" s="6">
        <v>-30000</v>
      </c>
      <c r="N18" s="6">
        <v>0</v>
      </c>
      <c r="O18" s="6">
        <v>40000</v>
      </c>
      <c r="P18" s="6">
        <v>31092.400000000001</v>
      </c>
      <c r="Q18" s="6">
        <v>-2621.76</v>
      </c>
      <c r="R18" s="6">
        <v>104615.38</v>
      </c>
      <c r="T18" s="29">
        <v>156</v>
      </c>
      <c r="V18" s="32">
        <v>9.3634483659769106E-4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-1092.4000000000001</v>
      </c>
      <c r="AH18" s="6">
        <v>2621.76</v>
      </c>
      <c r="AI18" s="6">
        <v>12307.69</v>
      </c>
      <c r="AJ18" s="6">
        <v>-30000</v>
      </c>
      <c r="AK18" s="6">
        <v>0</v>
      </c>
      <c r="AL18" s="6">
        <v>40000</v>
      </c>
      <c r="AM18" s="6">
        <v>31092.400000000001</v>
      </c>
      <c r="AN18" s="6">
        <v>-2621.76</v>
      </c>
      <c r="AO18" s="6">
        <v>104615.38</v>
      </c>
      <c r="AQ18" s="35">
        <v>156</v>
      </c>
    </row>
    <row r="20" spans="1:43" ht="15.75" thickBot="1" x14ac:dyDescent="0.3"/>
    <row r="21" spans="1:43" x14ac:dyDescent="0.25">
      <c r="A21" s="6">
        <v>1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T21" s="27">
        <v>0</v>
      </c>
      <c r="V21" s="30">
        <f t="array" ref="V21:V37">MMULT(MINVERSE(A21:Q37),T21:T37)</f>
        <v>0</v>
      </c>
    </row>
    <row r="22" spans="1:43" x14ac:dyDescent="0.25">
      <c r="A22" s="6">
        <v>0</v>
      </c>
      <c r="B22" s="6">
        <v>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T22" s="28">
        <v>0</v>
      </c>
      <c r="V22" s="31">
        <v>0</v>
      </c>
    </row>
    <row r="23" spans="1:43" ht="15.75" thickBot="1" x14ac:dyDescent="0.3">
      <c r="A23" s="6">
        <v>0</v>
      </c>
      <c r="B23" s="6">
        <v>0</v>
      </c>
      <c r="C23" s="6">
        <v>1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T23" s="29">
        <v>0</v>
      </c>
      <c r="V23" s="32">
        <v>0</v>
      </c>
    </row>
    <row r="24" spans="1:43" x14ac:dyDescent="0.25">
      <c r="A24" s="6">
        <v>0</v>
      </c>
      <c r="B24" s="6">
        <v>0</v>
      </c>
      <c r="C24" s="6">
        <v>0</v>
      </c>
      <c r="D24" s="6">
        <v>1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T24" s="27">
        <v>0</v>
      </c>
      <c r="V24" s="30">
        <v>0</v>
      </c>
    </row>
    <row r="25" spans="1:43" x14ac:dyDescent="0.25">
      <c r="A25" s="6">
        <v>0</v>
      </c>
      <c r="B25" s="6">
        <v>0</v>
      </c>
      <c r="C25" s="6">
        <v>0</v>
      </c>
      <c r="D25" s="6">
        <v>0</v>
      </c>
      <c r="E25" s="6">
        <v>1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T25" s="28">
        <v>0</v>
      </c>
      <c r="V25" s="31">
        <v>0</v>
      </c>
    </row>
    <row r="26" spans="1:43" ht="15.75" thickBot="1" x14ac:dyDescent="0.3">
      <c r="A26" s="6">
        <v>0</v>
      </c>
      <c r="B26" s="6">
        <v>0</v>
      </c>
      <c r="C26" s="6">
        <v>0</v>
      </c>
      <c r="D26" s="6">
        <v>0</v>
      </c>
      <c r="E26" s="6">
        <v>0</v>
      </c>
      <c r="F26" s="6">
        <v>125714.28569999999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9795.9184000000005</v>
      </c>
      <c r="M26" s="6">
        <v>0</v>
      </c>
      <c r="N26" s="6">
        <v>22857.142899999999</v>
      </c>
      <c r="O26" s="6">
        <v>0</v>
      </c>
      <c r="P26" s="6">
        <v>0</v>
      </c>
      <c r="Q26" s="6">
        <v>0</v>
      </c>
      <c r="T26" s="29">
        <v>0</v>
      </c>
      <c r="V26" s="32">
        <v>-3.6804718583382075E-4</v>
      </c>
    </row>
    <row r="27" spans="1:43" x14ac:dyDescent="0.25">
      <c r="A27" s="6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228684.9166</v>
      </c>
      <c r="H27" s="6">
        <v>43540.815499999997</v>
      </c>
      <c r="I27" s="6">
        <v>103907.60129999999</v>
      </c>
      <c r="J27" s="6">
        <v>-3750</v>
      </c>
      <c r="K27" s="6">
        <v>0</v>
      </c>
      <c r="L27" s="6">
        <v>-104934.9166</v>
      </c>
      <c r="M27" s="6">
        <v>-43540.815499999997</v>
      </c>
      <c r="N27" s="6">
        <v>-1092.3987</v>
      </c>
      <c r="O27" s="6">
        <v>0</v>
      </c>
      <c r="P27" s="6">
        <v>0</v>
      </c>
      <c r="Q27" s="6">
        <v>0</v>
      </c>
      <c r="T27" s="27">
        <v>20</v>
      </c>
      <c r="V27" s="30">
        <v>1.5217923485766902E-3</v>
      </c>
    </row>
    <row r="28" spans="1:43" x14ac:dyDescent="0.25">
      <c r="A28" s="6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43540.815499999997</v>
      </c>
      <c r="H28" s="6">
        <v>1218578.9659</v>
      </c>
      <c r="I28" s="6">
        <v>2621.7568999999999</v>
      </c>
      <c r="J28" s="6">
        <v>0</v>
      </c>
      <c r="K28" s="6">
        <v>-400000</v>
      </c>
      <c r="L28" s="6">
        <v>-43540.815499999997</v>
      </c>
      <c r="M28" s="6">
        <v>-18578.965899999999</v>
      </c>
      <c r="N28" s="6">
        <v>2621.7568999999999</v>
      </c>
      <c r="O28" s="6">
        <v>0</v>
      </c>
      <c r="P28" s="6">
        <v>0</v>
      </c>
      <c r="Q28" s="6">
        <v>0</v>
      </c>
      <c r="T28" s="28">
        <v>-78</v>
      </c>
      <c r="V28" s="31">
        <v>-2.0584068485055855E-4</v>
      </c>
    </row>
    <row r="29" spans="1:43" ht="15.75" thickBot="1" x14ac:dyDescent="0.3">
      <c r="A29" s="6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103907.60129999999</v>
      </c>
      <c r="H29" s="6">
        <v>2621.7568999999999</v>
      </c>
      <c r="I29" s="6">
        <v>244615.38459999999</v>
      </c>
      <c r="J29" s="6">
        <v>15000</v>
      </c>
      <c r="K29" s="6">
        <v>0</v>
      </c>
      <c r="L29" s="6">
        <v>1092.3987</v>
      </c>
      <c r="M29" s="6">
        <v>-2621.7568999999999</v>
      </c>
      <c r="N29" s="6">
        <v>12307.692300000001</v>
      </c>
      <c r="O29" s="6">
        <v>0</v>
      </c>
      <c r="P29" s="6">
        <v>0</v>
      </c>
      <c r="Q29" s="6">
        <v>0</v>
      </c>
      <c r="T29" s="29">
        <v>-156</v>
      </c>
      <c r="V29" s="32">
        <v>-1.299853533617655E-3</v>
      </c>
    </row>
    <row r="30" spans="1:43" x14ac:dyDescent="0.25">
      <c r="A30" s="6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-3750</v>
      </c>
      <c r="H30" s="6">
        <v>0</v>
      </c>
      <c r="I30" s="6">
        <v>15000</v>
      </c>
      <c r="J30" s="6">
        <v>108636.4374</v>
      </c>
      <c r="K30" s="6">
        <v>43657.1656</v>
      </c>
      <c r="L30" s="6">
        <v>0</v>
      </c>
      <c r="M30" s="6">
        <v>0</v>
      </c>
      <c r="N30" s="6">
        <v>0</v>
      </c>
      <c r="O30" s="6">
        <v>-104886.4374</v>
      </c>
      <c r="P30" s="6">
        <v>-43657.1656</v>
      </c>
      <c r="Q30" s="6">
        <v>-546.19939999999997</v>
      </c>
      <c r="T30" s="27">
        <v>20</v>
      </c>
      <c r="V30" s="30">
        <v>-9.1253099307499978E-4</v>
      </c>
    </row>
    <row r="31" spans="1:43" ht="15.75" thickBot="1" x14ac:dyDescent="0.3">
      <c r="A31" s="6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-400000</v>
      </c>
      <c r="I31" s="6">
        <v>0</v>
      </c>
      <c r="J31" s="6">
        <v>43657.1656</v>
      </c>
      <c r="K31" s="6">
        <v>418299.72560000001</v>
      </c>
      <c r="L31" s="6">
        <v>0</v>
      </c>
      <c r="M31" s="6">
        <v>0</v>
      </c>
      <c r="N31" s="6">
        <v>0</v>
      </c>
      <c r="O31" s="6">
        <v>-43657.1656</v>
      </c>
      <c r="P31" s="6">
        <v>-18299.725600000002</v>
      </c>
      <c r="Q31" s="6">
        <v>1310.8785</v>
      </c>
      <c r="T31" s="28">
        <v>-78</v>
      </c>
      <c r="V31" s="31">
        <v>-4.596921530325848E-4</v>
      </c>
    </row>
    <row r="32" spans="1:43" x14ac:dyDescent="0.25">
      <c r="A32" s="6">
        <v>0</v>
      </c>
      <c r="B32" s="6">
        <v>0</v>
      </c>
      <c r="C32" s="6">
        <v>0</v>
      </c>
      <c r="D32" s="6">
        <v>0</v>
      </c>
      <c r="E32" s="6">
        <v>0</v>
      </c>
      <c r="F32" s="6">
        <v>9795.9184000000005</v>
      </c>
      <c r="G32" s="6">
        <v>-104934.9166</v>
      </c>
      <c r="H32" s="6">
        <v>-43540.815499999997</v>
      </c>
      <c r="I32" s="6">
        <v>1092.3987</v>
      </c>
      <c r="J32" s="6">
        <v>0</v>
      </c>
      <c r="K32" s="6">
        <v>0</v>
      </c>
      <c r="L32" s="6">
        <v>122733.7504</v>
      </c>
      <c r="M32" s="6">
        <v>43540.815499999997</v>
      </c>
      <c r="N32" s="6">
        <v>-19111.6829</v>
      </c>
      <c r="O32" s="6">
        <v>-15000</v>
      </c>
      <c r="P32" s="6">
        <v>0</v>
      </c>
      <c r="Q32" s="6">
        <v>-30000</v>
      </c>
      <c r="T32" s="27">
        <v>0</v>
      </c>
      <c r="V32" s="30">
        <v>2.0414063562211168E-3</v>
      </c>
    </row>
    <row r="33" spans="1:22" x14ac:dyDescent="0.25">
      <c r="A33" s="6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-43540.815499999997</v>
      </c>
      <c r="H33" s="6">
        <v>-18578.965899999999</v>
      </c>
      <c r="I33" s="6">
        <v>-2621.7568999999999</v>
      </c>
      <c r="J33" s="6">
        <v>0</v>
      </c>
      <c r="K33" s="6">
        <v>0</v>
      </c>
      <c r="L33" s="6">
        <v>43540.815499999997</v>
      </c>
      <c r="M33" s="6">
        <v>647150.39450000005</v>
      </c>
      <c r="N33" s="6">
        <v>-2621.7568999999999</v>
      </c>
      <c r="O33" s="6">
        <v>0</v>
      </c>
      <c r="P33" s="6">
        <v>-400000</v>
      </c>
      <c r="Q33" s="6">
        <v>0</v>
      </c>
      <c r="T33" s="28">
        <v>-78</v>
      </c>
      <c r="V33" s="31">
        <v>-6.4455760294247527E-4</v>
      </c>
    </row>
    <row r="34" spans="1:22" ht="15.75" thickBot="1" x14ac:dyDescent="0.3">
      <c r="A34" s="6">
        <v>0</v>
      </c>
      <c r="B34" s="6">
        <v>0</v>
      </c>
      <c r="C34" s="6">
        <v>0</v>
      </c>
      <c r="D34" s="6">
        <v>0</v>
      </c>
      <c r="E34" s="6">
        <v>0</v>
      </c>
      <c r="F34" s="6">
        <v>22857.142899999999</v>
      </c>
      <c r="G34" s="6">
        <v>-1092.3987</v>
      </c>
      <c r="H34" s="6">
        <v>2621.7568999999999</v>
      </c>
      <c r="I34" s="6">
        <v>12307.692300000001</v>
      </c>
      <c r="J34" s="6">
        <v>0</v>
      </c>
      <c r="K34" s="6">
        <v>0</v>
      </c>
      <c r="L34" s="6">
        <v>-19111.6829</v>
      </c>
      <c r="M34" s="6">
        <v>-2621.7568999999999</v>
      </c>
      <c r="N34" s="6">
        <v>150329.6703</v>
      </c>
      <c r="O34" s="6">
        <v>30000</v>
      </c>
      <c r="P34" s="6">
        <v>0</v>
      </c>
      <c r="Q34" s="6">
        <v>40000</v>
      </c>
      <c r="T34" s="29">
        <v>156</v>
      </c>
      <c r="V34" s="32">
        <v>1.1493710784041401E-3</v>
      </c>
    </row>
    <row r="35" spans="1:22" x14ac:dyDescent="0.25">
      <c r="A35" s="6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-104886.4374</v>
      </c>
      <c r="K35" s="6">
        <v>-43657.1656</v>
      </c>
      <c r="L35" s="6">
        <v>-15000</v>
      </c>
      <c r="M35" s="6">
        <v>0</v>
      </c>
      <c r="N35" s="6">
        <v>30000</v>
      </c>
      <c r="O35" s="6">
        <v>119886.4374</v>
      </c>
      <c r="P35" s="6">
        <v>43657.1656</v>
      </c>
      <c r="Q35" s="6">
        <v>30546.199400000001</v>
      </c>
      <c r="T35" s="27">
        <v>0</v>
      </c>
      <c r="V35" s="30">
        <v>-1.2535603030761171E-3</v>
      </c>
    </row>
    <row r="36" spans="1:22" x14ac:dyDescent="0.25">
      <c r="A36" s="6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-43657.1656</v>
      </c>
      <c r="K36" s="6">
        <v>-18299.725600000002</v>
      </c>
      <c r="L36" s="6">
        <v>0</v>
      </c>
      <c r="M36" s="6">
        <v>-400000</v>
      </c>
      <c r="N36" s="6">
        <v>0</v>
      </c>
      <c r="O36" s="6">
        <v>43657.1656</v>
      </c>
      <c r="P36" s="6">
        <v>418299.72560000001</v>
      </c>
      <c r="Q36" s="6">
        <v>-1310.8785</v>
      </c>
      <c r="T36" s="28">
        <v>-78</v>
      </c>
      <c r="V36" s="31">
        <v>-7.8070613476044861E-4</v>
      </c>
    </row>
    <row r="37" spans="1:22" ht="15.75" thickBot="1" x14ac:dyDescent="0.3">
      <c r="A37" s="6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-546.19939999999997</v>
      </c>
      <c r="K37" s="6">
        <v>1310.8785</v>
      </c>
      <c r="L37" s="6">
        <v>-30000</v>
      </c>
      <c r="M37" s="6">
        <v>0</v>
      </c>
      <c r="N37" s="6">
        <v>40000</v>
      </c>
      <c r="O37" s="6">
        <v>30546.199400000001</v>
      </c>
      <c r="P37" s="6">
        <v>-1310.8785</v>
      </c>
      <c r="Q37" s="6">
        <v>98461.538499999995</v>
      </c>
      <c r="T37" s="29">
        <v>156</v>
      </c>
      <c r="V37" s="32">
        <v>2.1189961024264308E-3</v>
      </c>
    </row>
  </sheetData>
  <conditionalFormatting sqref="A1:R18 A21:Q37 T21:T37 V21:V37">
    <cfRule type="cellIs" dxfId="7" priority="11" operator="equal">
      <formula>0</formula>
    </cfRule>
  </conditionalFormatting>
  <conditionalFormatting sqref="X1:AO18">
    <cfRule type="cellIs" dxfId="6" priority="7" operator="equal">
      <formula>0</formula>
    </cfRule>
  </conditionalFormatting>
  <conditionalFormatting sqref="V1:V18">
    <cfRule type="cellIs" dxfId="5" priority="9" operator="equal">
      <formula>0</formula>
    </cfRule>
  </conditionalFormatting>
  <conditionalFormatting sqref="T1:T18">
    <cfRule type="cellIs" dxfId="4" priority="8" operator="equal">
      <formula>0</formula>
    </cfRule>
  </conditionalFormatting>
  <conditionalFormatting sqref="AQ1:AQ18">
    <cfRule type="cellIs" dxfId="3" priority="6" operator="equal">
      <formula>0</formula>
    </cfRule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037B-2C1A-463B-BC38-40C8B130F8D4}">
  <dimension ref="E5:Z25"/>
  <sheetViews>
    <sheetView showGridLines="0" topLeftCell="B7" zoomScale="120" zoomScaleNormal="120" workbookViewId="0">
      <selection activeCell="S24" sqref="S24"/>
    </sheetView>
  </sheetViews>
  <sheetFormatPr defaultRowHeight="15" x14ac:dyDescent="0.25"/>
  <cols>
    <col min="13" max="16" width="2" bestFit="1" customWidth="1"/>
    <col min="17" max="17" width="4.28515625" customWidth="1"/>
    <col min="18" max="21" width="2.140625" bestFit="1" customWidth="1"/>
    <col min="22" max="22" width="3.5703125" customWidth="1"/>
    <col min="23" max="26" width="2.140625" bestFit="1" customWidth="1"/>
  </cols>
  <sheetData>
    <row r="5" spans="5:12" x14ac:dyDescent="0.25">
      <c r="E5" s="1">
        <v>3</v>
      </c>
      <c r="F5" s="1">
        <v>-0.1</v>
      </c>
      <c r="G5" s="1">
        <v>-0.2</v>
      </c>
      <c r="H5" s="1">
        <v>7.85</v>
      </c>
    </row>
    <row r="6" spans="5:12" x14ac:dyDescent="0.25">
      <c r="E6" s="1">
        <v>0.1</v>
      </c>
      <c r="F6" s="1">
        <v>7</v>
      </c>
      <c r="G6" s="1">
        <v>-0.3</v>
      </c>
      <c r="H6" s="1">
        <v>-19.3</v>
      </c>
    </row>
    <row r="7" spans="5:12" x14ac:dyDescent="0.25">
      <c r="E7" s="1">
        <v>0.3</v>
      </c>
      <c r="F7" s="1">
        <v>-0.2</v>
      </c>
      <c r="G7" s="1">
        <v>10</v>
      </c>
      <c r="H7" s="1">
        <v>71.400000000000006</v>
      </c>
      <c r="L7" s="36"/>
    </row>
    <row r="9" spans="5:12" x14ac:dyDescent="0.25">
      <c r="E9" s="1">
        <v>3</v>
      </c>
      <c r="F9" s="1">
        <v>-0.1</v>
      </c>
      <c r="G9" s="1">
        <v>-0.2</v>
      </c>
      <c r="H9" s="1">
        <v>7.85</v>
      </c>
    </row>
    <row r="10" spans="5:12" x14ac:dyDescent="0.25">
      <c r="E10" s="1">
        <f>E6*$I$10+E5</f>
        <v>0</v>
      </c>
      <c r="F10" s="1">
        <f>F6*$I$10+F5</f>
        <v>-210.1</v>
      </c>
      <c r="G10" s="1">
        <f>G6*$I$10+G5</f>
        <v>8.8000000000000007</v>
      </c>
      <c r="H10" s="1">
        <f>H6*$I$10+H5</f>
        <v>586.85</v>
      </c>
      <c r="I10">
        <f>-$E$5/E6</f>
        <v>-30</v>
      </c>
    </row>
    <row r="11" spans="5:12" x14ac:dyDescent="0.25">
      <c r="E11" s="1">
        <f>E7*$I$11+E5</f>
        <v>0</v>
      </c>
      <c r="F11" s="1">
        <f t="shared" ref="F11:H11" si="0">F7*$I$11+F5</f>
        <v>1.9</v>
      </c>
      <c r="G11" s="1">
        <f t="shared" si="0"/>
        <v>-100.2</v>
      </c>
      <c r="H11" s="1">
        <f t="shared" si="0"/>
        <v>-706.15</v>
      </c>
      <c r="I11">
        <f>-$E$5/E7</f>
        <v>-10</v>
      </c>
    </row>
    <row r="13" spans="5:12" x14ac:dyDescent="0.25">
      <c r="E13" s="1">
        <v>3</v>
      </c>
      <c r="F13" s="1">
        <v>-0.1</v>
      </c>
      <c r="G13" s="1">
        <v>-0.2</v>
      </c>
      <c r="H13" s="1">
        <v>7.85</v>
      </c>
    </row>
    <row r="14" spans="5:12" x14ac:dyDescent="0.25">
      <c r="E14" s="1"/>
      <c r="F14" s="1">
        <f>F10*I14+F13</f>
        <v>0</v>
      </c>
      <c r="G14" s="1">
        <f t="shared" ref="G14" si="1">G10*J14+G13</f>
        <v>-0.2</v>
      </c>
      <c r="H14" s="1">
        <f>H10*K14+H13</f>
        <v>7.85</v>
      </c>
      <c r="I14">
        <f>-$F$5/F10</f>
        <v>-4.759638267491671E-4</v>
      </c>
    </row>
    <row r="15" spans="5:12" x14ac:dyDescent="0.25">
      <c r="E15" s="1"/>
      <c r="F15" s="1">
        <f>F11*I15+F9</f>
        <v>0</v>
      </c>
      <c r="G15" s="1">
        <f t="shared" ref="G15:H15" si="2">G11*J15+G9</f>
        <v>-0.2</v>
      </c>
      <c r="H15" s="1">
        <f t="shared" si="2"/>
        <v>7.85</v>
      </c>
      <c r="I15">
        <f>-$F$5/F11</f>
        <v>5.2631578947368425E-2</v>
      </c>
    </row>
    <row r="17" spans="5:26" x14ac:dyDescent="0.25">
      <c r="E17" s="1">
        <v>3</v>
      </c>
      <c r="F17" s="1">
        <v>-0.1</v>
      </c>
      <c r="G17" s="1">
        <v>-0.2</v>
      </c>
      <c r="H17" s="1">
        <v>7.85</v>
      </c>
      <c r="M17" s="12">
        <v>2</v>
      </c>
      <c r="N17" s="12">
        <v>1</v>
      </c>
      <c r="O17" s="12">
        <v>1</v>
      </c>
      <c r="P17" s="12">
        <v>0</v>
      </c>
      <c r="R17" s="12">
        <v>0</v>
      </c>
      <c r="S17" s="12">
        <v>0</v>
      </c>
      <c r="T17" s="12">
        <v>0</v>
      </c>
      <c r="U17" s="12">
        <v>0</v>
      </c>
      <c r="W17" s="12">
        <v>0</v>
      </c>
      <c r="X17" s="12">
        <v>0</v>
      </c>
      <c r="Y17" s="12">
        <v>0</v>
      </c>
      <c r="Z17" s="12">
        <v>0</v>
      </c>
    </row>
    <row r="18" spans="5:26" x14ac:dyDescent="0.25">
      <c r="G18">
        <f>I18*G14+G13</f>
        <v>0</v>
      </c>
      <c r="I18">
        <f>-$G$5/G14</f>
        <v>-1</v>
      </c>
      <c r="M18" s="12">
        <v>4</v>
      </c>
      <c r="N18" s="12">
        <v>3</v>
      </c>
      <c r="O18" s="12">
        <v>3</v>
      </c>
      <c r="P18" s="12">
        <v>1</v>
      </c>
      <c r="R18" s="12">
        <v>0</v>
      </c>
      <c r="S18" s="12">
        <v>0</v>
      </c>
      <c r="T18" s="12">
        <v>0</v>
      </c>
      <c r="U18" s="12">
        <v>0</v>
      </c>
      <c r="W18" s="12">
        <v>0</v>
      </c>
      <c r="X18" s="12">
        <v>0</v>
      </c>
      <c r="Y18" s="12">
        <v>0</v>
      </c>
      <c r="Z18" s="12">
        <v>0</v>
      </c>
    </row>
    <row r="19" spans="5:26" x14ac:dyDescent="0.25">
      <c r="M19" s="12">
        <v>8</v>
      </c>
      <c r="N19" s="12">
        <v>7</v>
      </c>
      <c r="O19" s="12">
        <v>9</v>
      </c>
      <c r="P19" s="12">
        <v>5</v>
      </c>
      <c r="R19" s="12">
        <v>0</v>
      </c>
      <c r="S19" s="12">
        <v>0</v>
      </c>
      <c r="T19" s="12">
        <v>0</v>
      </c>
      <c r="U19" s="12">
        <v>0</v>
      </c>
      <c r="W19" s="12">
        <v>0</v>
      </c>
      <c r="X19" s="12">
        <v>0</v>
      </c>
      <c r="Y19" s="12">
        <v>0</v>
      </c>
      <c r="Z19" s="12">
        <v>0</v>
      </c>
    </row>
    <row r="20" spans="5:26" x14ac:dyDescent="0.25">
      <c r="M20" s="12">
        <v>6</v>
      </c>
      <c r="N20" s="12">
        <v>7</v>
      </c>
      <c r="O20" s="12">
        <v>9</v>
      </c>
      <c r="P20" s="12">
        <v>8</v>
      </c>
      <c r="R20" s="12">
        <v>0</v>
      </c>
      <c r="S20" s="12">
        <v>0</v>
      </c>
      <c r="T20" s="12">
        <v>0</v>
      </c>
      <c r="U20" s="12">
        <v>0</v>
      </c>
      <c r="W20" s="12">
        <v>0</v>
      </c>
      <c r="X20" s="12">
        <v>0</v>
      </c>
      <c r="Y20" s="12">
        <v>0</v>
      </c>
      <c r="Z20" s="12">
        <v>0</v>
      </c>
    </row>
    <row r="22" spans="5:26" x14ac:dyDescent="0.25">
      <c r="M22" s="12">
        <v>2</v>
      </c>
      <c r="N22" s="12">
        <v>1</v>
      </c>
      <c r="O22" s="12">
        <v>1</v>
      </c>
      <c r="P22" s="12">
        <v>0</v>
      </c>
      <c r="R22" s="12">
        <v>2</v>
      </c>
      <c r="S22" s="12">
        <v>0</v>
      </c>
      <c r="T22" s="12">
        <v>0</v>
      </c>
      <c r="U22" s="12">
        <v>0</v>
      </c>
      <c r="W22" s="12">
        <v>1</v>
      </c>
      <c r="X22" s="12">
        <f>N22/R22</f>
        <v>0.5</v>
      </c>
      <c r="Y22" s="12">
        <f>O22/R22</f>
        <v>0.5</v>
      </c>
      <c r="Z22" s="12">
        <f>P22/R22</f>
        <v>0</v>
      </c>
    </row>
    <row r="23" spans="5:26" x14ac:dyDescent="0.25">
      <c r="M23" s="12">
        <v>4</v>
      </c>
      <c r="N23" s="12">
        <v>3</v>
      </c>
      <c r="O23" s="12">
        <v>3</v>
      </c>
      <c r="P23" s="12">
        <v>1</v>
      </c>
      <c r="R23" s="12">
        <f>M23</f>
        <v>4</v>
      </c>
      <c r="S23" s="12">
        <f>N23-R23*X22</f>
        <v>1</v>
      </c>
      <c r="T23" s="12">
        <v>0</v>
      </c>
      <c r="U23" s="12">
        <v>0</v>
      </c>
      <c r="W23" s="12">
        <v>0</v>
      </c>
      <c r="X23" s="12">
        <v>1</v>
      </c>
      <c r="Y23" s="12">
        <f>O23/S23</f>
        <v>3</v>
      </c>
      <c r="Z23" s="12">
        <f>P23/S23</f>
        <v>1</v>
      </c>
    </row>
    <row r="24" spans="5:26" x14ac:dyDescent="0.25">
      <c r="M24" s="12">
        <v>8</v>
      </c>
      <c r="N24" s="12">
        <v>7</v>
      </c>
      <c r="O24" s="12">
        <v>9</v>
      </c>
      <c r="P24" s="12">
        <v>5</v>
      </c>
      <c r="R24" s="12">
        <v>0</v>
      </c>
      <c r="S24" s="12">
        <v>0</v>
      </c>
      <c r="T24" s="12">
        <v>9</v>
      </c>
      <c r="U24" s="12">
        <v>0</v>
      </c>
      <c r="W24" s="12">
        <v>0</v>
      </c>
      <c r="X24" s="12">
        <v>0</v>
      </c>
      <c r="Y24" s="12">
        <v>1</v>
      </c>
      <c r="Z24" s="12">
        <f>P24/T24</f>
        <v>0.55555555555555558</v>
      </c>
    </row>
    <row r="25" spans="5:26" x14ac:dyDescent="0.25">
      <c r="M25" s="12">
        <v>6</v>
      </c>
      <c r="N25" s="12">
        <v>7</v>
      </c>
      <c r="O25" s="12">
        <v>9</v>
      </c>
      <c r="P25" s="12">
        <v>8</v>
      </c>
      <c r="R25" s="12">
        <v>0</v>
      </c>
      <c r="S25" s="12">
        <v>0</v>
      </c>
      <c r="T25" s="12">
        <v>0</v>
      </c>
      <c r="U25" s="12">
        <v>8</v>
      </c>
      <c r="W25" s="12">
        <v>0</v>
      </c>
      <c r="X25" s="12">
        <v>0</v>
      </c>
      <c r="Y25" s="12">
        <v>0</v>
      </c>
      <c r="Z25" s="12">
        <v>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9356-6668-4ED0-9438-BCD857484656}">
  <dimension ref="A1:P12"/>
  <sheetViews>
    <sheetView workbookViewId="0">
      <selection activeCell="B22" sqref="B22"/>
    </sheetView>
  </sheetViews>
  <sheetFormatPr defaultRowHeight="15" x14ac:dyDescent="0.25"/>
  <cols>
    <col min="1" max="12" width="3.42578125" customWidth="1"/>
    <col min="14" max="14" width="5.140625" customWidth="1"/>
  </cols>
  <sheetData>
    <row r="1" spans="1:16" x14ac:dyDescent="0.25">
      <c r="A1" s="6">
        <v>1</v>
      </c>
      <c r="B1" s="6">
        <v>0</v>
      </c>
      <c r="C1" s="6">
        <v>0</v>
      </c>
      <c r="D1" s="6">
        <v>0</v>
      </c>
      <c r="E1" s="6">
        <v>0</v>
      </c>
      <c r="F1" s="6">
        <v>0</v>
      </c>
      <c r="G1" s="6">
        <v>0</v>
      </c>
      <c r="H1" s="6">
        <v>0</v>
      </c>
      <c r="I1" s="6">
        <v>0</v>
      </c>
      <c r="J1" s="6">
        <v>0</v>
      </c>
      <c r="K1" s="6">
        <v>0</v>
      </c>
      <c r="L1" s="6">
        <v>0</v>
      </c>
      <c r="N1" s="6">
        <v>0</v>
      </c>
      <c r="P1" s="37">
        <f t="array" ref="P1:P11">MMULT(MINVERSE(A1:K11),N1:N11)</f>
        <v>0</v>
      </c>
    </row>
    <row r="2" spans="1:16" x14ac:dyDescent="0.25">
      <c r="A2" s="6">
        <v>0</v>
      </c>
      <c r="B2" s="6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N2" s="6">
        <v>0</v>
      </c>
      <c r="P2" s="37">
        <v>0</v>
      </c>
    </row>
    <row r="3" spans="1:16" x14ac:dyDescent="0.25">
      <c r="A3" s="6">
        <v>0</v>
      </c>
      <c r="B3" s="6">
        <v>0</v>
      </c>
      <c r="C3" s="6">
        <v>110000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3750</v>
      </c>
      <c r="K3" s="6">
        <v>0</v>
      </c>
      <c r="L3" s="6">
        <v>0</v>
      </c>
      <c r="N3" s="6">
        <v>0</v>
      </c>
      <c r="P3" s="37">
        <v>-1.2336932747084085E-3</v>
      </c>
    </row>
    <row r="4" spans="1:16" x14ac:dyDescent="0.25">
      <c r="A4" s="6">
        <v>0</v>
      </c>
      <c r="B4" s="6">
        <v>0</v>
      </c>
      <c r="C4" s="6">
        <v>0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N4" s="6">
        <v>0</v>
      </c>
      <c r="P4" s="37">
        <v>0</v>
      </c>
    </row>
    <row r="5" spans="1:16" x14ac:dyDescent="0.25">
      <c r="A5" s="6">
        <v>0</v>
      </c>
      <c r="B5" s="6">
        <v>0</v>
      </c>
      <c r="C5" s="6">
        <v>0</v>
      </c>
      <c r="D5" s="6">
        <v>0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N5" s="6">
        <v>0</v>
      </c>
      <c r="P5" s="37">
        <v>0</v>
      </c>
    </row>
    <row r="6" spans="1:16" x14ac:dyDescent="0.25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80000</v>
      </c>
      <c r="G6" s="6">
        <v>30000</v>
      </c>
      <c r="H6" s="6">
        <v>0</v>
      </c>
      <c r="I6" s="6">
        <v>40000</v>
      </c>
      <c r="J6" s="6">
        <v>0</v>
      </c>
      <c r="K6" s="6">
        <v>0</v>
      </c>
      <c r="L6" s="6">
        <v>0</v>
      </c>
      <c r="N6" s="6">
        <v>0</v>
      </c>
      <c r="P6" s="37">
        <v>-1.0276310381585409E-2</v>
      </c>
    </row>
    <row r="7" spans="1:16" x14ac:dyDescent="0.25">
      <c r="A7" s="6">
        <v>0</v>
      </c>
      <c r="B7" s="6">
        <v>0</v>
      </c>
      <c r="C7" s="6">
        <v>0</v>
      </c>
      <c r="D7" s="6">
        <v>0</v>
      </c>
      <c r="E7" s="6">
        <v>0</v>
      </c>
      <c r="F7" s="6">
        <v>30000</v>
      </c>
      <c r="G7" s="6">
        <v>192574.38570000001</v>
      </c>
      <c r="H7" s="6">
        <v>75870.449399999998</v>
      </c>
      <c r="I7" s="6">
        <v>28369.989099999999</v>
      </c>
      <c r="J7" s="6">
        <v>-177574.38570000001</v>
      </c>
      <c r="K7" s="6">
        <v>-75870.449399999998</v>
      </c>
      <c r="L7" s="6">
        <v>0</v>
      </c>
      <c r="N7" s="6">
        <v>50</v>
      </c>
      <c r="P7" s="37">
        <v>3.6083499225952852E-2</v>
      </c>
    </row>
    <row r="8" spans="1:16" x14ac:dyDescent="0.25">
      <c r="A8" s="6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75870.449399999998</v>
      </c>
      <c r="H8" s="6">
        <v>433059.2439</v>
      </c>
      <c r="I8" s="6">
        <v>3803.3587000000002</v>
      </c>
      <c r="J8" s="6">
        <v>-75870.449399999998</v>
      </c>
      <c r="K8" s="6">
        <v>-33059.243900000001</v>
      </c>
      <c r="L8" s="6">
        <v>0</v>
      </c>
      <c r="N8" s="6">
        <v>-55.694600000000001</v>
      </c>
      <c r="P8" s="37">
        <v>-7.9610832618488429E-5</v>
      </c>
    </row>
    <row r="9" spans="1:16" x14ac:dyDescent="0.25">
      <c r="A9" s="6">
        <v>0</v>
      </c>
      <c r="B9" s="6">
        <v>0</v>
      </c>
      <c r="C9" s="6">
        <v>0</v>
      </c>
      <c r="D9" s="6">
        <v>0</v>
      </c>
      <c r="E9" s="6">
        <v>0</v>
      </c>
      <c r="F9" s="6">
        <v>40000</v>
      </c>
      <c r="G9" s="6">
        <v>28369.989099999999</v>
      </c>
      <c r="H9" s="6">
        <v>3803.3587000000002</v>
      </c>
      <c r="I9" s="6">
        <v>111513.5439</v>
      </c>
      <c r="J9" s="6">
        <v>1630.0109</v>
      </c>
      <c r="K9" s="6">
        <v>-3803.3587000000002</v>
      </c>
      <c r="L9" s="6">
        <v>0</v>
      </c>
      <c r="N9" s="6">
        <v>-53.310400000000001</v>
      </c>
      <c r="P9" s="37">
        <v>-6.5100036562938156E-3</v>
      </c>
    </row>
    <row r="10" spans="1:16" x14ac:dyDescent="0.25">
      <c r="A10" s="6">
        <v>0</v>
      </c>
      <c r="B10" s="6">
        <v>0</v>
      </c>
      <c r="C10" s="6">
        <v>3750</v>
      </c>
      <c r="D10" s="6">
        <v>0</v>
      </c>
      <c r="E10" s="6">
        <v>0</v>
      </c>
      <c r="F10" s="6">
        <v>0</v>
      </c>
      <c r="G10" s="6">
        <v>-177574.38570000001</v>
      </c>
      <c r="H10" s="6">
        <v>-75870.449399999998</v>
      </c>
      <c r="I10" s="6">
        <v>1630.0109</v>
      </c>
      <c r="J10" s="6">
        <v>178043.13570000001</v>
      </c>
      <c r="K10" s="6">
        <v>75870.449399999998</v>
      </c>
      <c r="L10" s="6">
        <v>0</v>
      </c>
      <c r="N10" s="6">
        <v>0</v>
      </c>
      <c r="P10" s="37">
        <v>3.6188336058113314E-2</v>
      </c>
    </row>
    <row r="11" spans="1:16" x14ac:dyDescent="0.25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-75870.449399999998</v>
      </c>
      <c r="H11" s="6">
        <v>-33059.243900000001</v>
      </c>
      <c r="I11" s="6">
        <v>-3803.3587000000002</v>
      </c>
      <c r="J11" s="6">
        <v>75870.449399999998</v>
      </c>
      <c r="K11" s="6">
        <v>233059.2439</v>
      </c>
      <c r="L11" s="6">
        <v>0</v>
      </c>
      <c r="N11" s="6">
        <v>-45.694600000000001</v>
      </c>
      <c r="P11" s="37">
        <v>-3.4772433476302312E-4</v>
      </c>
    </row>
    <row r="12" spans="1:16" x14ac:dyDescent="0.25">
      <c r="A12" s="6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  <c r="N12" s="6">
        <v>53.310400000000001</v>
      </c>
    </row>
  </sheetData>
  <conditionalFormatting sqref="A1:L12">
    <cfRule type="cellIs" dxfId="2" priority="3" operator="equal">
      <formula>0</formula>
    </cfRule>
  </conditionalFormatting>
  <conditionalFormatting sqref="N1:N12">
    <cfRule type="cellIs" dxfId="1" priority="2" operator="equal">
      <formula>0</formula>
    </cfRule>
  </conditionalFormatting>
  <conditionalFormatting sqref="P1:P11">
    <cfRule type="cellIs" dxfId="0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C0E5-739D-4D74-B12D-5C22178FDC6E}">
  <dimension ref="B1:BM33"/>
  <sheetViews>
    <sheetView showGridLines="0" topLeftCell="W1" workbookViewId="0">
      <selection activeCell="AF25" sqref="AF25:AK25"/>
    </sheetView>
  </sheetViews>
  <sheetFormatPr defaultRowHeight="15" x14ac:dyDescent="0.25"/>
  <cols>
    <col min="1" max="1" width="5.140625" customWidth="1"/>
    <col min="2" max="2" width="8.5703125" bestFit="1" customWidth="1"/>
    <col min="3" max="4" width="2.7109375" bestFit="1" customWidth="1"/>
    <col min="5" max="5" width="8.5703125" bestFit="1" customWidth="1"/>
    <col min="6" max="7" width="8.42578125" customWidth="1"/>
    <col min="8" max="8" width="4.7109375" bestFit="1" customWidth="1"/>
    <col min="9" max="9" width="4.5703125" bestFit="1" customWidth="1"/>
    <col min="10" max="10" width="6" bestFit="1" customWidth="1"/>
    <col min="11" max="11" width="4.140625" bestFit="1" customWidth="1"/>
    <col min="12" max="13" width="3.140625" bestFit="1" customWidth="1"/>
    <col min="14" max="16" width="5.28515625" customWidth="1"/>
    <col min="17" max="22" width="3.140625" hidden="1" customWidth="1"/>
    <col min="23" max="30" width="8.5703125" customWidth="1"/>
    <col min="31" max="31" width="9.140625" customWidth="1"/>
    <col min="32" max="37" width="9.28515625" style="4" customWidth="1"/>
    <col min="38" max="51" width="9.140625" style="4" customWidth="1"/>
  </cols>
  <sheetData>
    <row r="1" spans="2:65" x14ac:dyDescent="0.25">
      <c r="AF1" s="4">
        <v>0</v>
      </c>
      <c r="AG1" s="4">
        <v>1</v>
      </c>
      <c r="AH1" s="4">
        <v>2</v>
      </c>
      <c r="AI1" s="4">
        <v>3</v>
      </c>
      <c r="AJ1" s="4">
        <v>4</v>
      </c>
      <c r="AK1" s="4">
        <v>5</v>
      </c>
      <c r="AM1" s="4">
        <v>0</v>
      </c>
      <c r="AN1" s="4">
        <v>1</v>
      </c>
      <c r="AO1" s="4">
        <v>2</v>
      </c>
      <c r="AP1" s="4">
        <v>3</v>
      </c>
      <c r="AQ1" s="4">
        <v>4</v>
      </c>
      <c r="AR1" s="4">
        <v>5</v>
      </c>
      <c r="BA1">
        <v>1</v>
      </c>
      <c r="BB1">
        <v>2</v>
      </c>
      <c r="BC1">
        <v>3</v>
      </c>
      <c r="BD1">
        <v>4</v>
      </c>
      <c r="BE1">
        <v>5</v>
      </c>
      <c r="BF1">
        <v>6</v>
      </c>
      <c r="BG1">
        <v>7</v>
      </c>
      <c r="BH1">
        <v>8</v>
      </c>
      <c r="BI1">
        <v>9</v>
      </c>
      <c r="BJ1">
        <v>10</v>
      </c>
      <c r="BK1">
        <v>11</v>
      </c>
      <c r="BL1">
        <v>12</v>
      </c>
    </row>
    <row r="2" spans="2:6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AF2" s="5">
        <f>W10</f>
        <v>399997.81125699996</v>
      </c>
      <c r="AG2" s="6">
        <v>0</v>
      </c>
      <c r="AH2" s="6">
        <v>0</v>
      </c>
      <c r="AI2" s="5">
        <f>-AF2</f>
        <v>-399997.81125699996</v>
      </c>
      <c r="AJ2" s="6">
        <v>0</v>
      </c>
      <c r="AK2" s="6">
        <v>0</v>
      </c>
      <c r="AL2" s="4">
        <v>0</v>
      </c>
      <c r="AM2" s="5">
        <f>O10</f>
        <v>0</v>
      </c>
      <c r="AN2" s="6">
        <f>P10</f>
        <v>1</v>
      </c>
      <c r="AO2" s="6">
        <v>0</v>
      </c>
      <c r="AP2" s="6">
        <v>0</v>
      </c>
      <c r="AQ2" s="6">
        <v>0</v>
      </c>
      <c r="AR2" s="6">
        <v>0</v>
      </c>
      <c r="AS2" s="4">
        <v>0</v>
      </c>
      <c r="AT2" s="6">
        <f t="array" ref="AT2:AY7">MMULT(TRANSPOSE(AM2:AR7),MMULT(AF2:AK7,AM2:AR7))</f>
        <v>14999.915240441171</v>
      </c>
      <c r="AU2" s="6">
        <v>0</v>
      </c>
      <c r="AV2" s="6">
        <v>-29999.830480882341</v>
      </c>
      <c r="AW2" s="6">
        <v>-14999.915240441171</v>
      </c>
      <c r="AX2" s="6">
        <v>0</v>
      </c>
      <c r="AY2" s="6">
        <v>-29999.830480882341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>
        <v>1</v>
      </c>
    </row>
    <row r="3" spans="2:65" x14ac:dyDescent="0.25">
      <c r="B3" s="1">
        <v>1</v>
      </c>
      <c r="C3" s="1">
        <v>7</v>
      </c>
      <c r="D3" s="1">
        <v>-1</v>
      </c>
      <c r="E3" s="1" t="s">
        <v>9</v>
      </c>
      <c r="F3" s="1" t="s">
        <v>9</v>
      </c>
      <c r="G3" s="1" t="s">
        <v>48</v>
      </c>
      <c r="H3" s="1">
        <v>0</v>
      </c>
      <c r="I3" s="1">
        <v>0</v>
      </c>
      <c r="J3" s="1">
        <v>80000</v>
      </c>
      <c r="AF3" s="6">
        <v>0</v>
      </c>
      <c r="AG3" s="5">
        <f>X10</f>
        <v>14999.915240441171</v>
      </c>
      <c r="AH3" s="5">
        <f>Y10</f>
        <v>29999.830480882341</v>
      </c>
      <c r="AI3" s="6">
        <v>0</v>
      </c>
      <c r="AJ3" s="5">
        <f>-AG3</f>
        <v>-14999.915240441171</v>
      </c>
      <c r="AK3" s="5">
        <f>AH3</f>
        <v>29999.830480882341</v>
      </c>
      <c r="AL3" s="4">
        <v>1</v>
      </c>
      <c r="AM3" s="6">
        <f>-AN2</f>
        <v>-1</v>
      </c>
      <c r="AN3" s="5">
        <f>AM2</f>
        <v>0</v>
      </c>
      <c r="AO3" s="5">
        <v>0</v>
      </c>
      <c r="AP3" s="6">
        <v>0</v>
      </c>
      <c r="AQ3" s="5">
        <v>0</v>
      </c>
      <c r="AR3" s="5">
        <v>0</v>
      </c>
      <c r="AS3" s="4">
        <v>1</v>
      </c>
      <c r="AT3" s="6">
        <v>0</v>
      </c>
      <c r="AU3" s="6">
        <v>399997.81125699996</v>
      </c>
      <c r="AV3" s="6">
        <v>0</v>
      </c>
      <c r="AW3" s="6">
        <v>0</v>
      </c>
      <c r="AX3" s="6">
        <v>-399997.81125699996</v>
      </c>
      <c r="AY3" s="6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>
        <v>2</v>
      </c>
    </row>
    <row r="4" spans="2:65" x14ac:dyDescent="0.25">
      <c r="B4" s="1">
        <v>2</v>
      </c>
      <c r="C4" s="1">
        <v>0</v>
      </c>
      <c r="D4" s="1">
        <v>0</v>
      </c>
      <c r="E4" s="1" t="s">
        <v>9</v>
      </c>
      <c r="F4" s="1" t="s">
        <v>9</v>
      </c>
      <c r="G4" s="1" t="s">
        <v>10</v>
      </c>
      <c r="H4" s="1">
        <v>0</v>
      </c>
      <c r="I4" s="1">
        <v>0</v>
      </c>
      <c r="J4" s="1">
        <v>0</v>
      </c>
      <c r="AF4" s="6">
        <v>0</v>
      </c>
      <c r="AG4" s="5">
        <f>Y10</f>
        <v>29999.830480882341</v>
      </c>
      <c r="AH4" s="5">
        <f>AA10</f>
        <v>79999.547949019572</v>
      </c>
      <c r="AI4" s="6">
        <v>0</v>
      </c>
      <c r="AJ4" s="5">
        <f>-AG4</f>
        <v>-29999.830480882341</v>
      </c>
      <c r="AK4" s="5">
        <f>Z10</f>
        <v>39999.773974509786</v>
      </c>
      <c r="AL4" s="4">
        <v>2</v>
      </c>
      <c r="AM4" s="6">
        <v>0</v>
      </c>
      <c r="AN4" s="6">
        <v>0</v>
      </c>
      <c r="AO4" s="5">
        <v>1</v>
      </c>
      <c r="AP4" s="6">
        <v>0</v>
      </c>
      <c r="AQ4" s="5">
        <v>0</v>
      </c>
      <c r="AR4" s="5">
        <v>0</v>
      </c>
      <c r="AS4" s="4">
        <v>2</v>
      </c>
      <c r="AT4" s="6">
        <v>-29999.830480882341</v>
      </c>
      <c r="AU4" s="6">
        <v>0</v>
      </c>
      <c r="AV4" s="6">
        <v>79999.547949019572</v>
      </c>
      <c r="AW4" s="6">
        <v>29999.830480882341</v>
      </c>
      <c r="AX4" s="6">
        <v>0</v>
      </c>
      <c r="AY4" s="6">
        <v>39999.773974509786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>
        <v>3</v>
      </c>
    </row>
    <row r="5" spans="2:65" x14ac:dyDescent="0.25">
      <c r="B5" s="1">
        <v>3</v>
      </c>
      <c r="C5" s="1">
        <v>0</v>
      </c>
      <c r="D5" s="1">
        <v>4</v>
      </c>
      <c r="E5" s="1" t="s">
        <v>10</v>
      </c>
      <c r="F5" s="1" t="s">
        <v>10</v>
      </c>
      <c r="G5" s="1" t="s">
        <v>10</v>
      </c>
      <c r="H5" s="1">
        <v>50</v>
      </c>
      <c r="I5" s="1">
        <v>-10</v>
      </c>
      <c r="J5" s="1">
        <v>0</v>
      </c>
      <c r="AF5" s="5">
        <f>-AF2</f>
        <v>-399997.81125699996</v>
      </c>
      <c r="AG5" s="6">
        <v>0</v>
      </c>
      <c r="AH5" s="6">
        <v>0</v>
      </c>
      <c r="AI5" s="5">
        <f>AF2</f>
        <v>399997.81125699996</v>
      </c>
      <c r="AJ5" s="6">
        <v>0</v>
      </c>
      <c r="AK5" s="6">
        <v>0</v>
      </c>
      <c r="AL5" s="4">
        <v>3</v>
      </c>
      <c r="AM5" s="6">
        <v>0</v>
      </c>
      <c r="AN5" s="6">
        <v>0</v>
      </c>
      <c r="AO5" s="6">
        <v>0</v>
      </c>
      <c r="AP5" s="5">
        <f>AM2</f>
        <v>0</v>
      </c>
      <c r="AQ5" s="6">
        <f>AN2</f>
        <v>1</v>
      </c>
      <c r="AR5" s="6">
        <v>0</v>
      </c>
      <c r="AS5" s="4">
        <v>3</v>
      </c>
      <c r="AT5" s="6">
        <v>-14999.915240441171</v>
      </c>
      <c r="AU5" s="6">
        <v>0</v>
      </c>
      <c r="AV5" s="6">
        <v>29999.830480882341</v>
      </c>
      <c r="AW5" s="6">
        <v>14999.915240441171</v>
      </c>
      <c r="AX5" s="6">
        <v>0</v>
      </c>
      <c r="AY5" s="6">
        <v>29999.830480882341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1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>
        <v>4</v>
      </c>
    </row>
    <row r="6" spans="2:65" x14ac:dyDescent="0.25">
      <c r="B6" s="1">
        <v>4</v>
      </c>
      <c r="C6" s="1">
        <v>7</v>
      </c>
      <c r="D6" s="1">
        <v>7</v>
      </c>
      <c r="E6" s="1" t="s">
        <v>10</v>
      </c>
      <c r="F6" s="1" t="s">
        <v>10</v>
      </c>
      <c r="G6" s="1" t="s">
        <v>10</v>
      </c>
      <c r="H6" s="1">
        <v>0</v>
      </c>
      <c r="I6" s="1">
        <v>0</v>
      </c>
      <c r="J6" s="1">
        <v>0</v>
      </c>
      <c r="AF6" s="6">
        <v>0</v>
      </c>
      <c r="AG6" s="5">
        <f>AJ3</f>
        <v>-14999.915240441171</v>
      </c>
      <c r="AH6" s="5">
        <f>-AH3</f>
        <v>-29999.830480882341</v>
      </c>
      <c r="AI6" s="6">
        <v>0</v>
      </c>
      <c r="AJ6" s="5">
        <f>AG3</f>
        <v>14999.915240441171</v>
      </c>
      <c r="AK6" s="5">
        <f>-AH3</f>
        <v>-29999.830480882341</v>
      </c>
      <c r="AL6" s="4">
        <v>4</v>
      </c>
      <c r="AM6" s="6">
        <v>0</v>
      </c>
      <c r="AN6" s="6">
        <v>0</v>
      </c>
      <c r="AO6" s="6">
        <v>0</v>
      </c>
      <c r="AP6" s="6">
        <f>AM3</f>
        <v>-1</v>
      </c>
      <c r="AQ6" s="5">
        <f>AP5</f>
        <v>0</v>
      </c>
      <c r="AR6" s="5">
        <v>0</v>
      </c>
      <c r="AS6" s="4">
        <v>4</v>
      </c>
      <c r="AT6" s="6">
        <v>0</v>
      </c>
      <c r="AU6" s="6">
        <v>-399997.81125699996</v>
      </c>
      <c r="AV6" s="6">
        <v>0</v>
      </c>
      <c r="AW6" s="6">
        <v>0</v>
      </c>
      <c r="AX6" s="6">
        <v>399997.81125699996</v>
      </c>
      <c r="AY6" s="6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>
        <v>5</v>
      </c>
    </row>
    <row r="7" spans="2:65" x14ac:dyDescent="0.25">
      <c r="AF7" s="6">
        <v>0</v>
      </c>
      <c r="AG7" s="5">
        <f>AG4</f>
        <v>29999.830480882341</v>
      </c>
      <c r="AH7" s="5">
        <f>Z10</f>
        <v>39999.773974509786</v>
      </c>
      <c r="AI7" s="6">
        <v>0</v>
      </c>
      <c r="AJ7" s="5">
        <f>-AG4</f>
        <v>-29999.830480882341</v>
      </c>
      <c r="AK7" s="5">
        <f>AA10</f>
        <v>79999.547949019572</v>
      </c>
      <c r="AL7" s="4">
        <v>5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5">
        <v>1</v>
      </c>
      <c r="AS7" s="4">
        <v>5</v>
      </c>
      <c r="AT7" s="6">
        <v>-29999.830480882341</v>
      </c>
      <c r="AU7" s="6">
        <v>0</v>
      </c>
      <c r="AV7" s="6">
        <v>39999.773974509786</v>
      </c>
      <c r="AW7" s="6">
        <v>29999.830480882341</v>
      </c>
      <c r="AX7" s="6">
        <v>0</v>
      </c>
      <c r="AY7" s="6">
        <v>79999.547949019572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1</v>
      </c>
      <c r="BJ7" s="1">
        <v>0</v>
      </c>
      <c r="BK7" s="1">
        <v>0</v>
      </c>
      <c r="BL7" s="1">
        <v>0</v>
      </c>
      <c r="BM7">
        <v>6</v>
      </c>
    </row>
    <row r="9" spans="2:65" x14ac:dyDescent="0.25"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3" t="s">
        <v>18</v>
      </c>
      <c r="I9" s="3" t="s">
        <v>19</v>
      </c>
      <c r="J9" s="3" t="s">
        <v>20</v>
      </c>
      <c r="K9" s="3" t="s">
        <v>21</v>
      </c>
      <c r="L9" s="3" t="s">
        <v>17</v>
      </c>
      <c r="M9" s="3" t="s">
        <v>22</v>
      </c>
      <c r="N9" s="3" t="s">
        <v>23</v>
      </c>
      <c r="O9" s="3" t="s">
        <v>24</v>
      </c>
      <c r="P9" s="3" t="s">
        <v>25</v>
      </c>
      <c r="Q9" s="3" t="s">
        <v>26</v>
      </c>
      <c r="R9" s="3" t="s">
        <v>27</v>
      </c>
      <c r="S9" s="3" t="s">
        <v>28</v>
      </c>
      <c r="T9" s="3" t="s">
        <v>29</v>
      </c>
      <c r="U9" s="3" t="s">
        <v>30</v>
      </c>
      <c r="V9" s="3" t="s">
        <v>31</v>
      </c>
      <c r="W9" s="3" t="s">
        <v>32</v>
      </c>
      <c r="X9" s="3" t="s">
        <v>33</v>
      </c>
      <c r="Y9" s="3" t="s">
        <v>34</v>
      </c>
      <c r="Z9" s="3" t="s">
        <v>35</v>
      </c>
      <c r="AA9" s="3" t="s">
        <v>36</v>
      </c>
      <c r="AB9" s="43" t="s">
        <v>45</v>
      </c>
      <c r="AC9" s="43" t="s">
        <v>46</v>
      </c>
      <c r="AD9" s="43" t="s">
        <v>47</v>
      </c>
    </row>
    <row r="10" spans="2:65" x14ac:dyDescent="0.25">
      <c r="B10" s="1">
        <v>1</v>
      </c>
      <c r="C10" s="1">
        <v>2</v>
      </c>
      <c r="D10" s="1">
        <v>3</v>
      </c>
      <c r="E10" s="2">
        <v>200000000</v>
      </c>
      <c r="F10" s="1">
        <f>0.0103279*0.7745966</f>
        <v>7.9999562251399994E-3</v>
      </c>
      <c r="G10" s="1">
        <f>0.0103279*0.7745966^3/12</f>
        <v>3.9999773974509789E-4</v>
      </c>
      <c r="H10" s="1">
        <f>VLOOKUP(C10,$B$3:$J$6,2,)</f>
        <v>0</v>
      </c>
      <c r="I10" s="1">
        <f>VLOOKUP(C10,$B$3:$J$6,3,)</f>
        <v>0</v>
      </c>
      <c r="J10" s="1">
        <f>VLOOKUP(D10,$B$3:$J$6,2,)</f>
        <v>0</v>
      </c>
      <c r="K10" s="1">
        <f>VLOOKUP(D10,$B$3:$J$6,3,)</f>
        <v>4</v>
      </c>
      <c r="L10" s="1">
        <f>J10-H10</f>
        <v>0</v>
      </c>
      <c r="M10" s="1">
        <f>K10-I10</f>
        <v>4</v>
      </c>
      <c r="N10" s="1">
        <f>SQRT(L10^2+M10^2)</f>
        <v>4</v>
      </c>
      <c r="O10" s="1">
        <f>L10/N10</f>
        <v>0</v>
      </c>
      <c r="P10" s="1">
        <f>M10/N10</f>
        <v>1</v>
      </c>
      <c r="Q10" s="1">
        <f>3*$C10-2</f>
        <v>4</v>
      </c>
      <c r="R10" s="1">
        <f>3*$C10-1</f>
        <v>5</v>
      </c>
      <c r="S10" s="1">
        <f>3*$C10</f>
        <v>6</v>
      </c>
      <c r="T10" s="1">
        <f>3*$D10-2</f>
        <v>7</v>
      </c>
      <c r="U10" s="1">
        <f>3*$D10-1</f>
        <v>8</v>
      </c>
      <c r="V10" s="1">
        <f>3*$D10</f>
        <v>9</v>
      </c>
      <c r="W10" s="2">
        <f>E10*F10/N10</f>
        <v>399997.81125699996</v>
      </c>
      <c r="X10" s="2">
        <f>12*E10*G10/N10^3</f>
        <v>14999.915240441171</v>
      </c>
      <c r="Y10" s="2">
        <f>6*E10*G10/N10^2</f>
        <v>29999.830480882341</v>
      </c>
      <c r="Z10" s="2">
        <f>2*E10*G10/N10</f>
        <v>39999.773974509786</v>
      </c>
      <c r="AA10" s="2">
        <f>4*E10*G10/N10</f>
        <v>79999.547949019572</v>
      </c>
      <c r="AB10" s="42">
        <f>3*E10*G10/N10^3</f>
        <v>3749.9788101102927</v>
      </c>
      <c r="AC10" s="42">
        <f>3*E10*G10/N10^2</f>
        <v>14999.915240441171</v>
      </c>
      <c r="AD10" s="42">
        <f>3*E10*G10/N10</f>
        <v>59999.660961764683</v>
      </c>
      <c r="AF10" s="5">
        <f>W11</f>
        <v>210089.14299141295</v>
      </c>
      <c r="AG10" s="6">
        <v>0</v>
      </c>
      <c r="AH10" s="6">
        <v>0</v>
      </c>
      <c r="AI10" s="5">
        <f>-AF10</f>
        <v>-210089.14299141295</v>
      </c>
      <c r="AJ10" s="6">
        <v>0</v>
      </c>
      <c r="AK10" s="6">
        <v>0</v>
      </c>
      <c r="AM10" s="45">
        <f>O11</f>
        <v>0.91914503001805781</v>
      </c>
      <c r="AN10" s="45">
        <f>P11</f>
        <v>0.39391929857916763</v>
      </c>
      <c r="AO10" s="45">
        <v>0</v>
      </c>
      <c r="AP10" s="45">
        <v>0</v>
      </c>
      <c r="AQ10" s="45">
        <v>0</v>
      </c>
      <c r="AR10" s="45">
        <v>0</v>
      </c>
      <c r="AT10" s="6">
        <f t="array" ref="AT10:AY15">MMULT(TRANSPOSE(AM10:AR15),MMULT(AF10:AK15,AM10:AR15))</f>
        <v>177573.41399343879</v>
      </c>
      <c r="AU10" s="6">
        <v>75870.034328606314</v>
      </c>
      <c r="AV10" s="6">
        <v>-1630.0016800721523</v>
      </c>
      <c r="AW10" s="6">
        <v>-177573.41399343879</v>
      </c>
      <c r="AX10" s="6">
        <v>-75870.034328606314</v>
      </c>
      <c r="AY10" s="6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1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</row>
    <row r="11" spans="2:65" x14ac:dyDescent="0.25">
      <c r="B11" s="1">
        <v>2</v>
      </c>
      <c r="C11" s="1">
        <v>3</v>
      </c>
      <c r="D11" s="1">
        <v>4</v>
      </c>
      <c r="E11" s="2">
        <v>200000000</v>
      </c>
      <c r="F11" s="1">
        <f t="shared" ref="F11:F12" si="0">0.0103279*0.7745966</f>
        <v>7.9999562251399994E-3</v>
      </c>
      <c r="G11" s="1">
        <f t="shared" ref="G11:G12" si="1">0.0103279*0.7745966^3/12</f>
        <v>3.9999773974509789E-4</v>
      </c>
      <c r="H11" s="1">
        <f t="shared" ref="H11:H12" si="2">VLOOKUP(C11,$B$3:$J$6,2,)</f>
        <v>0</v>
      </c>
      <c r="I11" s="1">
        <f t="shared" ref="I11:I12" si="3">VLOOKUP(C11,$B$3:$J$6,3,)</f>
        <v>4</v>
      </c>
      <c r="J11" s="1">
        <f t="shared" ref="J11:J12" si="4">VLOOKUP(D11,$B$3:$J$6,2,)</f>
        <v>7</v>
      </c>
      <c r="K11" s="1">
        <f t="shared" ref="K11:K12" si="5">VLOOKUP(D11,$B$3:$J$6,3,)</f>
        <v>7</v>
      </c>
      <c r="L11" s="1">
        <f t="shared" ref="L11:M12" si="6">J11-H11</f>
        <v>7</v>
      </c>
      <c r="M11" s="1">
        <f t="shared" si="6"/>
        <v>3</v>
      </c>
      <c r="N11" s="1">
        <f t="shared" ref="N11:N12" si="7">SQRT(L11^2+M11^2)</f>
        <v>7.6157731058639087</v>
      </c>
      <c r="O11" s="1">
        <f t="shared" ref="O11:O12" si="8">L11/N11</f>
        <v>0.91914503001805781</v>
      </c>
      <c r="P11" s="1">
        <f t="shared" ref="P11:P12" si="9">M11/N11</f>
        <v>0.39391929857916763</v>
      </c>
      <c r="Q11" s="1">
        <f>3*$C11-2</f>
        <v>7</v>
      </c>
      <c r="R11" s="1">
        <f t="shared" ref="R11:R12" si="10">3*$C11-1</f>
        <v>8</v>
      </c>
      <c r="S11" s="1">
        <f t="shared" ref="S11:S12" si="11">3*$C11</f>
        <v>9</v>
      </c>
      <c r="T11" s="1">
        <f t="shared" ref="T11:T12" si="12">3*$D11-2</f>
        <v>10</v>
      </c>
      <c r="U11" s="1">
        <f t="shared" ref="U11:U12" si="13">3*$D11-1</f>
        <v>11</v>
      </c>
      <c r="V11" s="1">
        <f t="shared" ref="V11:V12" si="14">3*$D11</f>
        <v>12</v>
      </c>
      <c r="W11" s="2">
        <f t="shared" ref="W11:W12" si="15">E11*F11/N11</f>
        <v>210089.14299141295</v>
      </c>
      <c r="X11" s="2">
        <f t="shared" ref="X11:X12" si="16">12*E11*G11/N11^3</f>
        <v>2173.3355734295365</v>
      </c>
      <c r="Y11" s="2">
        <f t="shared" ref="Y11:Y12" si="17">6*E11*G11/N11^2</f>
        <v>8275.8153050709898</v>
      </c>
      <c r="Z11" s="2">
        <f t="shared" ref="Z11:Z12" si="18">2*E11*G11/N11</f>
        <v>21008.910543152186</v>
      </c>
      <c r="AA11" s="2">
        <f t="shared" ref="AA11:AA12" si="19">4*E11*G11/N11</f>
        <v>42017.821086304371</v>
      </c>
      <c r="AB11" s="42">
        <f t="shared" ref="AB11:AB12" si="20">3*E11*G11/N11^3</f>
        <v>543.33389335738411</v>
      </c>
      <c r="AC11" s="42">
        <f t="shared" ref="AC11:AC12" si="21">3*E11*G11/N11^2</f>
        <v>4137.9076525354949</v>
      </c>
      <c r="AD11" s="42">
        <f t="shared" ref="AD11:AD12" si="22">3*E11*G11/N11</f>
        <v>31513.36581472828</v>
      </c>
      <c r="AF11" s="6">
        <v>0</v>
      </c>
      <c r="AG11" s="5">
        <f>AB11</f>
        <v>543.33389335738411</v>
      </c>
      <c r="AH11" s="5">
        <f>AC11</f>
        <v>4137.9076525354949</v>
      </c>
      <c r="AI11" s="6">
        <v>0</v>
      </c>
      <c r="AJ11" s="5">
        <f>-AB11</f>
        <v>-543.33389335738411</v>
      </c>
      <c r="AK11" s="5">
        <v>0</v>
      </c>
      <c r="AM11" s="45">
        <f>-AN10</f>
        <v>-0.39391929857916763</v>
      </c>
      <c r="AN11" s="45">
        <f>AM10</f>
        <v>0.91914503001805781</v>
      </c>
      <c r="AO11" s="45">
        <v>0</v>
      </c>
      <c r="AP11" s="45">
        <v>0</v>
      </c>
      <c r="AQ11" s="45">
        <v>0</v>
      </c>
      <c r="AR11" s="45">
        <v>0</v>
      </c>
      <c r="AT11" s="6">
        <v>75870.034328606314</v>
      </c>
      <c r="AU11" s="6">
        <v>33059.062891331516</v>
      </c>
      <c r="AV11" s="6">
        <v>3803.3372535016883</v>
      </c>
      <c r="AW11" s="6">
        <v>-75870.034328606314</v>
      </c>
      <c r="AX11" s="6">
        <v>-33059.062891331516</v>
      </c>
      <c r="AY11" s="6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</row>
    <row r="12" spans="2:65" x14ac:dyDescent="0.25">
      <c r="B12" s="1">
        <v>3</v>
      </c>
      <c r="C12" s="1">
        <v>4</v>
      </c>
      <c r="D12" s="1">
        <v>1</v>
      </c>
      <c r="E12" s="2">
        <v>200000000</v>
      </c>
      <c r="F12" s="1">
        <f t="shared" si="0"/>
        <v>7.9999562251399994E-3</v>
      </c>
      <c r="G12" s="1">
        <f t="shared" si="1"/>
        <v>3.9999773974509789E-4</v>
      </c>
      <c r="H12" s="1">
        <f t="shared" si="2"/>
        <v>7</v>
      </c>
      <c r="I12" s="1">
        <f t="shared" si="3"/>
        <v>7</v>
      </c>
      <c r="J12" s="1">
        <f t="shared" si="4"/>
        <v>7</v>
      </c>
      <c r="K12" s="1">
        <f t="shared" si="5"/>
        <v>-1</v>
      </c>
      <c r="L12" s="1">
        <f t="shared" si="6"/>
        <v>0</v>
      </c>
      <c r="M12" s="1">
        <f t="shared" si="6"/>
        <v>-8</v>
      </c>
      <c r="N12" s="1">
        <f t="shared" si="7"/>
        <v>8</v>
      </c>
      <c r="O12" s="1">
        <f t="shared" si="8"/>
        <v>0</v>
      </c>
      <c r="P12" s="1">
        <f t="shared" si="9"/>
        <v>-1</v>
      </c>
      <c r="Q12" s="1">
        <f t="shared" ref="Q12" si="23">3*$C12-2</f>
        <v>10</v>
      </c>
      <c r="R12" s="1">
        <f t="shared" si="10"/>
        <v>11</v>
      </c>
      <c r="S12" s="1">
        <f t="shared" si="11"/>
        <v>12</v>
      </c>
      <c r="T12" s="1">
        <f t="shared" si="12"/>
        <v>1</v>
      </c>
      <c r="U12" s="1">
        <f t="shared" si="13"/>
        <v>2</v>
      </c>
      <c r="V12" s="1">
        <f t="shared" si="14"/>
        <v>3</v>
      </c>
      <c r="W12" s="2">
        <f t="shared" si="15"/>
        <v>199998.90562849998</v>
      </c>
      <c r="X12" s="2">
        <f t="shared" si="16"/>
        <v>1874.9894050551463</v>
      </c>
      <c r="Y12" s="2">
        <f t="shared" si="17"/>
        <v>7499.9576202205853</v>
      </c>
      <c r="Z12" s="2">
        <f t="shared" si="18"/>
        <v>19999.886987254893</v>
      </c>
      <c r="AA12" s="2">
        <f t="shared" si="19"/>
        <v>39999.773974509786</v>
      </c>
      <c r="AB12" s="42">
        <f t="shared" si="20"/>
        <v>468.74735126378658</v>
      </c>
      <c r="AC12" s="42">
        <f t="shared" si="21"/>
        <v>3749.9788101102927</v>
      </c>
      <c r="AD12" s="42">
        <f t="shared" si="22"/>
        <v>29999.830480882341</v>
      </c>
      <c r="AF12" s="6">
        <v>0</v>
      </c>
      <c r="AG12" s="5">
        <f>AC11</f>
        <v>4137.9076525354949</v>
      </c>
      <c r="AH12" s="5">
        <f>AD11</f>
        <v>31513.36581472828</v>
      </c>
      <c r="AI12" s="6">
        <v>0</v>
      </c>
      <c r="AJ12" s="5">
        <f>-AC11</f>
        <v>-4137.9076525354949</v>
      </c>
      <c r="AK12" s="5">
        <v>0</v>
      </c>
      <c r="AM12" s="45">
        <v>0</v>
      </c>
      <c r="AN12" s="45">
        <v>0</v>
      </c>
      <c r="AO12" s="45">
        <v>1</v>
      </c>
      <c r="AP12" s="45">
        <v>0</v>
      </c>
      <c r="AQ12" s="45">
        <v>0</v>
      </c>
      <c r="AR12" s="45">
        <v>0</v>
      </c>
      <c r="AT12" s="6">
        <v>-1630.0016800721523</v>
      </c>
      <c r="AU12" s="6">
        <v>3803.3372535016883</v>
      </c>
      <c r="AV12" s="6">
        <v>31513.36581472828</v>
      </c>
      <c r="AW12" s="6">
        <v>1630.0016800721523</v>
      </c>
      <c r="AX12" s="6">
        <v>-3803.3372535016883</v>
      </c>
      <c r="AY12" s="6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1</v>
      </c>
      <c r="BJ12" s="1">
        <v>0</v>
      </c>
      <c r="BK12" s="1">
        <v>0</v>
      </c>
      <c r="BL12" s="1">
        <v>0</v>
      </c>
    </row>
    <row r="13" spans="2:65" x14ac:dyDescent="0.25">
      <c r="AF13" s="5">
        <f>-AF10</f>
        <v>-210089.14299141295</v>
      </c>
      <c r="AG13" s="6">
        <v>0</v>
      </c>
      <c r="AH13" s="6">
        <v>0</v>
      </c>
      <c r="AI13" s="5">
        <f>AF10</f>
        <v>210089.14299141295</v>
      </c>
      <c r="AJ13" s="6">
        <v>0</v>
      </c>
      <c r="AK13" s="6">
        <v>0</v>
      </c>
      <c r="AM13" s="45">
        <v>0</v>
      </c>
      <c r="AN13" s="45">
        <v>0</v>
      </c>
      <c r="AO13" s="45">
        <v>0</v>
      </c>
      <c r="AP13" s="45">
        <f>AM10</f>
        <v>0.91914503001805781</v>
      </c>
      <c r="AQ13" s="45">
        <f>AN10</f>
        <v>0.39391929857916763</v>
      </c>
      <c r="AR13" s="45">
        <v>0</v>
      </c>
      <c r="AT13" s="6">
        <v>-177573.41399343879</v>
      </c>
      <c r="AU13" s="6">
        <v>-75870.034328606314</v>
      </c>
      <c r="AV13" s="6">
        <v>1630.0016800721523</v>
      </c>
      <c r="AW13" s="6">
        <v>177573.41399343879</v>
      </c>
      <c r="AX13" s="6">
        <v>75870.034328606314</v>
      </c>
      <c r="AY13" s="6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1</v>
      </c>
      <c r="BK13" s="1">
        <v>0</v>
      </c>
      <c r="BL13" s="1">
        <v>0</v>
      </c>
    </row>
    <row r="14" spans="2:65" x14ac:dyDescent="0.25">
      <c r="AF14" s="6">
        <v>0</v>
      </c>
      <c r="AG14" s="5">
        <f>AJ11</f>
        <v>-543.33389335738411</v>
      </c>
      <c r="AH14" s="5">
        <f>AJ12</f>
        <v>-4137.9076525354949</v>
      </c>
      <c r="AI14" s="6">
        <v>0</v>
      </c>
      <c r="AJ14" s="5">
        <f>AG11</f>
        <v>543.33389335738411</v>
      </c>
      <c r="AK14" s="5">
        <v>0</v>
      </c>
      <c r="AM14" s="45">
        <v>0</v>
      </c>
      <c r="AN14" s="45">
        <v>0</v>
      </c>
      <c r="AO14" s="45">
        <v>0</v>
      </c>
      <c r="AP14" s="45">
        <f>AM11</f>
        <v>-0.39391929857916763</v>
      </c>
      <c r="AQ14" s="45">
        <f>AP13</f>
        <v>0.91914503001805781</v>
      </c>
      <c r="AR14" s="45">
        <v>0</v>
      </c>
      <c r="AT14" s="6">
        <v>-75870.034328606314</v>
      </c>
      <c r="AU14" s="6">
        <v>-33059.062891331516</v>
      </c>
      <c r="AV14" s="6">
        <v>-3803.3372535016883</v>
      </c>
      <c r="AW14" s="6">
        <v>75870.034328606314</v>
      </c>
      <c r="AX14" s="6">
        <v>33059.062891331516</v>
      </c>
      <c r="AY14" s="6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0</v>
      </c>
    </row>
    <row r="15" spans="2:65" x14ac:dyDescent="0.25">
      <c r="AF15" s="6">
        <v>0</v>
      </c>
      <c r="AG15" s="5">
        <v>0</v>
      </c>
      <c r="AH15" s="5">
        <v>0</v>
      </c>
      <c r="AI15" s="6">
        <v>0</v>
      </c>
      <c r="AJ15" s="5">
        <v>0</v>
      </c>
      <c r="AK15" s="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1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</v>
      </c>
    </row>
    <row r="18" spans="32:64" x14ac:dyDescent="0.25">
      <c r="AF18" s="5">
        <f>W12</f>
        <v>199998.90562849998</v>
      </c>
      <c r="AG18" s="6">
        <v>0</v>
      </c>
      <c r="AH18" s="6">
        <v>0</v>
      </c>
      <c r="AI18" s="5">
        <f>-AF18</f>
        <v>-199998.90562849998</v>
      </c>
      <c r="AJ18" s="6">
        <v>0</v>
      </c>
      <c r="AK18" s="6">
        <v>0</v>
      </c>
      <c r="AM18" s="5">
        <f>O12</f>
        <v>0</v>
      </c>
      <c r="AN18" s="6">
        <f>P12</f>
        <v>-1</v>
      </c>
      <c r="AO18" s="6">
        <v>0</v>
      </c>
      <c r="AP18" s="6">
        <v>0</v>
      </c>
      <c r="AQ18" s="6">
        <v>0</v>
      </c>
      <c r="AR18" s="6">
        <v>0</v>
      </c>
      <c r="AT18" s="6">
        <f t="array" ref="AT18:AY23">MMULT(TRANSPOSE(AM18:AR23),MMULT(AF18:AK23,AM18:AR23))</f>
        <v>1874.9894050551463</v>
      </c>
      <c r="AU18" s="6">
        <v>0</v>
      </c>
      <c r="AV18" s="6">
        <v>7499.9576202205853</v>
      </c>
      <c r="AW18" s="6">
        <v>-1874.9894050551463</v>
      </c>
      <c r="AX18" s="6">
        <v>0</v>
      </c>
      <c r="AY18" s="6">
        <v>7499.9576202205853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1</v>
      </c>
      <c r="BK18" s="1">
        <v>0</v>
      </c>
      <c r="BL18" s="1">
        <v>0</v>
      </c>
    </row>
    <row r="19" spans="32:64" x14ac:dyDescent="0.25">
      <c r="AF19" s="6">
        <v>0</v>
      </c>
      <c r="AG19" s="5">
        <f>X12</f>
        <v>1874.9894050551463</v>
      </c>
      <c r="AH19" s="5">
        <f>Y12</f>
        <v>7499.9576202205853</v>
      </c>
      <c r="AI19" s="6">
        <v>0</v>
      </c>
      <c r="AJ19" s="5">
        <f>-AG19</f>
        <v>-1874.9894050551463</v>
      </c>
      <c r="AK19" s="5">
        <f>AH19</f>
        <v>7499.9576202205853</v>
      </c>
      <c r="AM19" s="6">
        <f>-AN18</f>
        <v>1</v>
      </c>
      <c r="AN19" s="5">
        <f>AM18</f>
        <v>0</v>
      </c>
      <c r="AO19" s="5">
        <v>0</v>
      </c>
      <c r="AP19" s="5">
        <v>0</v>
      </c>
      <c r="AQ19" s="5">
        <v>0</v>
      </c>
      <c r="AR19" s="5">
        <v>0</v>
      </c>
      <c r="AT19" s="6">
        <v>0</v>
      </c>
      <c r="AU19" s="6">
        <v>199998.90562849998</v>
      </c>
      <c r="AV19" s="6">
        <v>0</v>
      </c>
      <c r="AW19" s="6">
        <v>0</v>
      </c>
      <c r="AX19" s="6">
        <v>-199998.90562849998</v>
      </c>
      <c r="AY19" s="6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1</v>
      </c>
      <c r="BL19" s="1">
        <v>0</v>
      </c>
    </row>
    <row r="20" spans="32:64" x14ac:dyDescent="0.25">
      <c r="AF20" s="6">
        <v>0</v>
      </c>
      <c r="AG20" s="5">
        <f>Y12</f>
        <v>7499.9576202205853</v>
      </c>
      <c r="AH20" s="5">
        <f>AA12</f>
        <v>39999.773974509786</v>
      </c>
      <c r="AI20" s="6">
        <v>0</v>
      </c>
      <c r="AJ20" s="5">
        <f>-AG20</f>
        <v>-7499.9576202205853</v>
      </c>
      <c r="AK20" s="5">
        <f>Z12</f>
        <v>19999.886987254893</v>
      </c>
      <c r="AM20" s="6">
        <v>0</v>
      </c>
      <c r="AN20" s="6">
        <v>0</v>
      </c>
      <c r="AO20" s="5">
        <v>1</v>
      </c>
      <c r="AP20" s="6">
        <v>0</v>
      </c>
      <c r="AQ20" s="5">
        <v>0</v>
      </c>
      <c r="AR20" s="5">
        <v>0</v>
      </c>
      <c r="AT20" s="6">
        <v>7499.9576202205853</v>
      </c>
      <c r="AU20" s="6">
        <v>0</v>
      </c>
      <c r="AV20" s="6">
        <v>39999.773974509786</v>
      </c>
      <c r="AW20" s="6">
        <v>-7499.9576202205853</v>
      </c>
      <c r="AX20" s="6">
        <v>0</v>
      </c>
      <c r="AY20" s="6">
        <v>19999.886987254893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</row>
    <row r="21" spans="32:64" x14ac:dyDescent="0.25">
      <c r="AF21" s="5">
        <f>-AF18</f>
        <v>-199998.90562849998</v>
      </c>
      <c r="AG21" s="6">
        <v>0</v>
      </c>
      <c r="AH21" s="6">
        <v>0</v>
      </c>
      <c r="AI21" s="5">
        <f>AF18</f>
        <v>199998.90562849998</v>
      </c>
      <c r="AJ21" s="6">
        <v>0</v>
      </c>
      <c r="AK21" s="6">
        <v>0</v>
      </c>
      <c r="AM21" s="6">
        <v>0</v>
      </c>
      <c r="AN21" s="6">
        <v>0</v>
      </c>
      <c r="AO21" s="6">
        <v>0</v>
      </c>
      <c r="AP21" s="5">
        <f>AM18</f>
        <v>0</v>
      </c>
      <c r="AQ21" s="6">
        <f>AN18</f>
        <v>-1</v>
      </c>
      <c r="AR21" s="6">
        <v>0</v>
      </c>
      <c r="AT21" s="6">
        <v>-1874.9894050551463</v>
      </c>
      <c r="AU21" s="6">
        <v>0</v>
      </c>
      <c r="AV21" s="6">
        <v>-7499.9576202205853</v>
      </c>
      <c r="AW21" s="6">
        <v>1874.9894050551463</v>
      </c>
      <c r="AX21" s="6">
        <v>0</v>
      </c>
      <c r="AY21" s="6">
        <v>-7499.9576202205853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</row>
    <row r="22" spans="32:64" x14ac:dyDescent="0.25">
      <c r="AF22" s="6">
        <v>0</v>
      </c>
      <c r="AG22" s="5">
        <f>AJ19</f>
        <v>-1874.9894050551463</v>
      </c>
      <c r="AH22" s="5">
        <f>-AH19</f>
        <v>-7499.9576202205853</v>
      </c>
      <c r="AI22" s="6">
        <v>0</v>
      </c>
      <c r="AJ22" s="5">
        <f>AG19</f>
        <v>1874.9894050551463</v>
      </c>
      <c r="AK22" s="5">
        <f>-AH19</f>
        <v>-7499.9576202205853</v>
      </c>
      <c r="AM22" s="6">
        <v>0</v>
      </c>
      <c r="AN22" s="6">
        <v>0</v>
      </c>
      <c r="AO22" s="5">
        <v>0</v>
      </c>
      <c r="AP22" s="6">
        <f>AM19</f>
        <v>1</v>
      </c>
      <c r="AQ22" s="5">
        <f>AP21</f>
        <v>0</v>
      </c>
      <c r="AR22" s="5">
        <v>0</v>
      </c>
      <c r="AT22" s="6">
        <v>0</v>
      </c>
      <c r="AU22" s="6">
        <v>-199998.90562849998</v>
      </c>
      <c r="AV22" s="6">
        <v>0</v>
      </c>
      <c r="AW22" s="6">
        <v>0</v>
      </c>
      <c r="AX22" s="6">
        <v>199998.90562849998</v>
      </c>
      <c r="AY22" s="6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</row>
    <row r="23" spans="32:64" x14ac:dyDescent="0.25">
      <c r="AF23" s="6">
        <v>0</v>
      </c>
      <c r="AG23" s="5">
        <f>AG20</f>
        <v>7499.9576202205853</v>
      </c>
      <c r="AH23" s="5">
        <f>Z12</f>
        <v>19999.886987254893</v>
      </c>
      <c r="AI23" s="6">
        <v>0</v>
      </c>
      <c r="AJ23" s="5">
        <f>-AG20</f>
        <v>-7499.9576202205853</v>
      </c>
      <c r="AK23" s="5">
        <f>AA12</f>
        <v>39999.773974509786</v>
      </c>
      <c r="AM23" s="6">
        <v>0</v>
      </c>
      <c r="AN23" s="6">
        <v>0</v>
      </c>
      <c r="AO23" s="5">
        <v>0</v>
      </c>
      <c r="AP23" s="6">
        <v>0</v>
      </c>
      <c r="AQ23" s="5">
        <v>0</v>
      </c>
      <c r="AR23" s="5">
        <v>1</v>
      </c>
      <c r="AT23" s="6">
        <v>7499.9576202205853</v>
      </c>
      <c r="AU23" s="6">
        <v>0</v>
      </c>
      <c r="AV23" s="6">
        <v>19999.886987254893</v>
      </c>
      <c r="AW23" s="6">
        <v>-7499.9576202205853</v>
      </c>
      <c r="AX23" s="6">
        <v>0</v>
      </c>
      <c r="AY23" s="6">
        <v>39999.773974509786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</row>
    <row r="25" spans="32:64" x14ac:dyDescent="0.25">
      <c r="AF25" s="41" t="s">
        <v>42</v>
      </c>
      <c r="AG25" s="41"/>
      <c r="AH25" s="41"/>
      <c r="AI25" s="41"/>
      <c r="AJ25" s="41"/>
      <c r="AK25" s="41"/>
      <c r="AM25" s="41" t="s">
        <v>43</v>
      </c>
      <c r="AN25" s="41"/>
      <c r="AO25" s="41"/>
      <c r="AP25" s="41"/>
      <c r="AQ25" s="41"/>
      <c r="AR25" s="41"/>
      <c r="AT25" s="41" t="s">
        <v>44</v>
      </c>
      <c r="AU25" s="41"/>
      <c r="AV25" s="41"/>
      <c r="AW25" s="41"/>
      <c r="AX25" s="41"/>
      <c r="AY25" s="41"/>
    </row>
    <row r="28" spans="32:64" x14ac:dyDescent="0.25">
      <c r="AM28" s="46">
        <f t="array" ref="AM28:AR33">MMULT(AF10:AK15,AM10:AR15)</f>
        <v>193102.3916413103</v>
      </c>
      <c r="AN28" s="46">
        <v>82758.167846275843</v>
      </c>
      <c r="AO28" s="46">
        <v>0</v>
      </c>
      <c r="AP28" s="46">
        <v>-193102.3916413103</v>
      </c>
      <c r="AQ28" s="46">
        <v>-82758.167846275843</v>
      </c>
      <c r="AR28" s="46">
        <v>0</v>
      </c>
      <c r="AT28" s="4">
        <f t="array" ref="AT28:AY33">MMULT(TRANSPOSE(AM10:AR15),AM28:AR33)</f>
        <v>177573.41399343879</v>
      </c>
      <c r="AU28" s="4">
        <v>75870.034328606314</v>
      </c>
      <c r="AV28" s="4">
        <v>-1630.0016800721523</v>
      </c>
      <c r="AW28" s="4">
        <v>-177573.41399343879</v>
      </c>
      <c r="AX28" s="4">
        <v>-75870.034328606314</v>
      </c>
      <c r="AY28" s="4">
        <v>0</v>
      </c>
    </row>
    <row r="29" spans="32:64" x14ac:dyDescent="0.25">
      <c r="AM29" s="46">
        <v>-214.02970616562902</v>
      </c>
      <c r="AN29" s="46">
        <v>499.40264771980105</v>
      </c>
      <c r="AO29" s="46">
        <v>4137.9076525354949</v>
      </c>
      <c r="AP29" s="46">
        <v>214.02970616562902</v>
      </c>
      <c r="AQ29" s="46">
        <v>-499.40264771980105</v>
      </c>
      <c r="AR29" s="46">
        <v>0</v>
      </c>
      <c r="AT29" s="4">
        <v>75870.034328606314</v>
      </c>
      <c r="AU29" s="4">
        <v>33059.062891331516</v>
      </c>
      <c r="AV29" s="4">
        <v>3803.3372535016883</v>
      </c>
      <c r="AW29" s="4">
        <v>-75870.034328606314</v>
      </c>
      <c r="AX29" s="4">
        <v>-33059.062891331516</v>
      </c>
      <c r="AY29" s="4">
        <v>0</v>
      </c>
    </row>
    <row r="30" spans="32:64" x14ac:dyDescent="0.25">
      <c r="AM30" s="46">
        <v>-1630.0016800721523</v>
      </c>
      <c r="AN30" s="46">
        <v>3803.3372535016883</v>
      </c>
      <c r="AO30" s="46">
        <v>31513.36581472828</v>
      </c>
      <c r="AP30" s="46">
        <v>1630.0016800721523</v>
      </c>
      <c r="AQ30" s="46">
        <v>-3803.3372535016883</v>
      </c>
      <c r="AR30" s="46">
        <v>0</v>
      </c>
      <c r="AT30" s="4">
        <v>-1630.0016800721523</v>
      </c>
      <c r="AU30" s="4">
        <v>3803.3372535016883</v>
      </c>
      <c r="AV30" s="4">
        <v>31513.36581472828</v>
      </c>
      <c r="AW30" s="4">
        <v>1630.0016800721523</v>
      </c>
      <c r="AX30" s="4">
        <v>-3803.3372535016883</v>
      </c>
      <c r="AY30" s="4">
        <v>0</v>
      </c>
    </row>
    <row r="31" spans="32:64" x14ac:dyDescent="0.25">
      <c r="AM31" s="46">
        <v>-193102.3916413103</v>
      </c>
      <c r="AN31" s="46">
        <v>-82758.167846275843</v>
      </c>
      <c r="AO31" s="46">
        <v>0</v>
      </c>
      <c r="AP31" s="46">
        <v>193102.3916413103</v>
      </c>
      <c r="AQ31" s="46">
        <v>82758.167846275843</v>
      </c>
      <c r="AR31" s="46">
        <v>0</v>
      </c>
      <c r="AT31" s="4">
        <v>-177573.41399343879</v>
      </c>
      <c r="AU31" s="4">
        <v>-75870.034328606314</v>
      </c>
      <c r="AV31" s="4">
        <v>1630.0016800721523</v>
      </c>
      <c r="AW31" s="4">
        <v>177573.41399343879</v>
      </c>
      <c r="AX31" s="4">
        <v>75870.034328606314</v>
      </c>
      <c r="AY31" s="4">
        <v>0</v>
      </c>
    </row>
    <row r="32" spans="32:64" x14ac:dyDescent="0.25">
      <c r="AM32" s="46">
        <v>214.02970616562902</v>
      </c>
      <c r="AN32" s="46">
        <v>-499.40264771980105</v>
      </c>
      <c r="AO32" s="46">
        <v>-4137.9076525354949</v>
      </c>
      <c r="AP32" s="46">
        <v>-214.02970616562902</v>
      </c>
      <c r="AQ32" s="46">
        <v>499.40264771980105</v>
      </c>
      <c r="AR32" s="46">
        <v>0</v>
      </c>
      <c r="AT32" s="4">
        <v>-75870.034328606314</v>
      </c>
      <c r="AU32" s="4">
        <v>-33059.062891331516</v>
      </c>
      <c r="AV32" s="4">
        <v>-3803.3372535016883</v>
      </c>
      <c r="AW32" s="4">
        <v>75870.034328606314</v>
      </c>
      <c r="AX32" s="4">
        <v>33059.062891331516</v>
      </c>
      <c r="AY32" s="4">
        <v>0</v>
      </c>
    </row>
    <row r="33" spans="39:51" x14ac:dyDescent="0.25">
      <c r="AM33" s="46">
        <v>0</v>
      </c>
      <c r="AN33" s="46">
        <v>0</v>
      </c>
      <c r="AO33" s="46">
        <v>0</v>
      </c>
      <c r="AP33" s="46">
        <v>0</v>
      </c>
      <c r="AQ33" s="46">
        <v>0</v>
      </c>
      <c r="AR33" s="46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</row>
  </sheetData>
  <mergeCells count="3">
    <mergeCell ref="AF25:AK25"/>
    <mergeCell ref="AM25:AR25"/>
    <mergeCell ref="AT25:AY2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B898-6469-4D4A-82F4-82F973094C08}">
  <dimension ref="B2:AZ54"/>
  <sheetViews>
    <sheetView showGridLines="0" topLeftCell="P1" workbookViewId="0">
      <selection activeCell="AI31" sqref="AI31"/>
    </sheetView>
  </sheetViews>
  <sheetFormatPr defaultRowHeight="15" x14ac:dyDescent="0.25"/>
  <cols>
    <col min="28" max="28" width="7.7109375" style="7" bestFit="1" customWidth="1"/>
    <col min="29" max="29" width="10" style="7" bestFit="1" customWidth="1"/>
    <col min="30" max="30" width="10.7109375" style="7" bestFit="1" customWidth="1"/>
    <col min="31" max="32" width="7.28515625" style="7" bestFit="1" customWidth="1"/>
    <col min="33" max="33" width="4" style="7" customWidth="1"/>
    <col min="34" max="34" width="3.140625" style="7" customWidth="1"/>
    <col min="41" max="46" width="2" bestFit="1" customWidth="1"/>
    <col min="47" max="51" width="5" bestFit="1" customWidth="1"/>
    <col min="52" max="52" width="2" bestFit="1" customWidth="1"/>
  </cols>
  <sheetData>
    <row r="2" spans="2:52" x14ac:dyDescent="0.25">
      <c r="B2" s="1">
        <f t="array" ref="B2:M13">MMULT(TRANSPOSE(EX1_ROT!BA2:BL7),MMULT(EX1_ROT!AT2:AY7,EX1_ROT!BA2:BL7))</f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O2" s="1">
        <f>SUM(B2,B16,B30)</f>
        <v>1874.9894050551463</v>
      </c>
      <c r="P2" s="1">
        <f t="shared" ref="P2:Z13" si="0">SUM(C2,C16,C30)</f>
        <v>0</v>
      </c>
      <c r="Q2" s="1">
        <f t="shared" si="0"/>
        <v>-7499.9576202205853</v>
      </c>
      <c r="R2" s="1">
        <f t="shared" si="0"/>
        <v>0</v>
      </c>
      <c r="S2" s="1">
        <f t="shared" si="0"/>
        <v>0</v>
      </c>
      <c r="T2" s="1">
        <f t="shared" si="0"/>
        <v>0</v>
      </c>
      <c r="U2" s="1">
        <f t="shared" si="0"/>
        <v>0</v>
      </c>
      <c r="V2" s="1">
        <f t="shared" si="0"/>
        <v>0</v>
      </c>
      <c r="W2" s="1">
        <f t="shared" si="0"/>
        <v>0</v>
      </c>
      <c r="X2" s="1">
        <f t="shared" si="0"/>
        <v>-1874.9894050551463</v>
      </c>
      <c r="Y2" s="1">
        <f t="shared" si="0"/>
        <v>0</v>
      </c>
      <c r="Z2" s="1">
        <f t="shared" si="0"/>
        <v>-7499.9576202205853</v>
      </c>
      <c r="AB2" s="7">
        <v>1875</v>
      </c>
      <c r="AC2" s="7">
        <v>0</v>
      </c>
      <c r="AD2" s="7">
        <v>-7500</v>
      </c>
      <c r="AE2" s="7">
        <v>0</v>
      </c>
      <c r="AF2" s="7">
        <v>0</v>
      </c>
      <c r="AG2" s="7">
        <v>0</v>
      </c>
      <c r="AH2" s="7">
        <v>0</v>
      </c>
      <c r="AI2">
        <v>0</v>
      </c>
      <c r="AJ2">
        <v>0</v>
      </c>
      <c r="AK2">
        <v>-1875</v>
      </c>
      <c r="AL2">
        <v>0</v>
      </c>
      <c r="AM2">
        <v>-7500</v>
      </c>
      <c r="AO2" s="44">
        <f>ABS(AB2-O2)</f>
        <v>1.0594944853664856E-2</v>
      </c>
      <c r="AP2" s="44">
        <f t="shared" ref="AP2:AW13" si="1">ABS(AC2-P2)</f>
        <v>0</v>
      </c>
      <c r="AQ2" s="44">
        <f t="shared" si="1"/>
        <v>4.2379779414659424E-2</v>
      </c>
      <c r="AR2" s="44">
        <f t="shared" si="1"/>
        <v>0</v>
      </c>
      <c r="AS2" s="44">
        <f t="shared" si="1"/>
        <v>0</v>
      </c>
      <c r="AT2" s="44">
        <f t="shared" si="1"/>
        <v>0</v>
      </c>
      <c r="AU2" s="44">
        <f t="shared" si="1"/>
        <v>0</v>
      </c>
      <c r="AV2" s="44">
        <f t="shared" si="1"/>
        <v>0</v>
      </c>
      <c r="AW2" s="44">
        <f>ABS(AJ2-W2)</f>
        <v>0</v>
      </c>
      <c r="AX2" s="44">
        <f t="shared" ref="AX2:AZ13" si="2">ABS(AK2-X2)</f>
        <v>1.0594944853664856E-2</v>
      </c>
      <c r="AY2" s="44">
        <f t="shared" si="2"/>
        <v>0</v>
      </c>
      <c r="AZ2" s="44">
        <f t="shared" si="2"/>
        <v>4.2379779414659424E-2</v>
      </c>
    </row>
    <row r="3" spans="2:52" ht="15.75" thickBot="1" x14ac:dyDescent="0.3"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O3" s="1">
        <f t="shared" ref="O3:O13" si="3">SUM(B3,B17,B31)</f>
        <v>0</v>
      </c>
      <c r="P3" s="1">
        <f t="shared" si="0"/>
        <v>199998.90562849998</v>
      </c>
      <c r="Q3" s="25">
        <f t="shared" si="0"/>
        <v>0</v>
      </c>
      <c r="R3" s="1">
        <f t="shared" si="0"/>
        <v>0</v>
      </c>
      <c r="S3" s="1">
        <f t="shared" si="0"/>
        <v>0</v>
      </c>
      <c r="T3" s="1">
        <f t="shared" si="0"/>
        <v>0</v>
      </c>
      <c r="U3" s="1">
        <f t="shared" si="0"/>
        <v>0</v>
      </c>
      <c r="V3" s="1">
        <f t="shared" si="0"/>
        <v>0</v>
      </c>
      <c r="W3" s="1">
        <f t="shared" si="0"/>
        <v>0</v>
      </c>
      <c r="X3" s="1">
        <f t="shared" si="0"/>
        <v>0</v>
      </c>
      <c r="Y3" s="1">
        <f t="shared" si="0"/>
        <v>-199998.90562849998</v>
      </c>
      <c r="Z3" s="1">
        <f t="shared" si="0"/>
        <v>0</v>
      </c>
      <c r="AB3" s="7">
        <v>0</v>
      </c>
      <c r="AC3" s="7">
        <v>200000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>
        <v>0</v>
      </c>
      <c r="AJ3">
        <v>0</v>
      </c>
      <c r="AK3">
        <v>0</v>
      </c>
      <c r="AL3">
        <v>-200000</v>
      </c>
      <c r="AM3">
        <v>0</v>
      </c>
      <c r="AO3" s="44">
        <f t="shared" ref="AO3:AO13" si="4">ABS(AB3-O3)</f>
        <v>0</v>
      </c>
      <c r="AP3" s="44">
        <f t="shared" si="1"/>
        <v>1.0943715000175871</v>
      </c>
      <c r="AQ3" s="44">
        <f t="shared" si="1"/>
        <v>0</v>
      </c>
      <c r="AR3" s="44">
        <f t="shared" si="1"/>
        <v>0</v>
      </c>
      <c r="AS3" s="44">
        <f t="shared" si="1"/>
        <v>0</v>
      </c>
      <c r="AT3" s="44">
        <f t="shared" si="1"/>
        <v>0</v>
      </c>
      <c r="AU3" s="44">
        <f t="shared" si="1"/>
        <v>0</v>
      </c>
      <c r="AV3" s="44">
        <f t="shared" si="1"/>
        <v>0</v>
      </c>
      <c r="AW3" s="44">
        <f t="shared" si="1"/>
        <v>0</v>
      </c>
      <c r="AX3" s="44">
        <f t="shared" si="2"/>
        <v>0</v>
      </c>
      <c r="AY3" s="44">
        <f t="shared" si="2"/>
        <v>1.0943715000175871</v>
      </c>
      <c r="AZ3" s="44">
        <f t="shared" si="2"/>
        <v>0</v>
      </c>
    </row>
    <row r="4" spans="2:52" ht="15.75" thickBot="1" x14ac:dyDescent="0.3"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O4" s="1">
        <f t="shared" si="3"/>
        <v>-7499.9576202205853</v>
      </c>
      <c r="P4" s="23">
        <f t="shared" si="0"/>
        <v>0</v>
      </c>
      <c r="Q4" s="26">
        <f>SUM(D4,D18,D32)+80000</f>
        <v>119999.77397450979</v>
      </c>
      <c r="R4" s="24">
        <f t="shared" si="0"/>
        <v>0</v>
      </c>
      <c r="S4" s="1">
        <f t="shared" si="0"/>
        <v>0</v>
      </c>
      <c r="T4" s="1">
        <f t="shared" si="0"/>
        <v>0</v>
      </c>
      <c r="U4" s="1">
        <f t="shared" si="0"/>
        <v>0</v>
      </c>
      <c r="V4" s="1">
        <f t="shared" si="0"/>
        <v>0</v>
      </c>
      <c r="W4" s="1">
        <f t="shared" si="0"/>
        <v>0</v>
      </c>
      <c r="X4" s="1">
        <f t="shared" si="0"/>
        <v>7499.9576202205853</v>
      </c>
      <c r="Y4" s="1">
        <f t="shared" si="0"/>
        <v>0</v>
      </c>
      <c r="Z4" s="1">
        <f t="shared" si="0"/>
        <v>19999.886987254893</v>
      </c>
      <c r="AB4" s="7">
        <v>-7500</v>
      </c>
      <c r="AC4" s="7">
        <v>0</v>
      </c>
      <c r="AD4" s="7">
        <v>120000</v>
      </c>
      <c r="AE4" s="7">
        <v>0</v>
      </c>
      <c r="AF4" s="7">
        <v>0</v>
      </c>
      <c r="AG4" s="7">
        <v>0</v>
      </c>
      <c r="AH4" s="7">
        <v>0</v>
      </c>
      <c r="AI4">
        <v>0</v>
      </c>
      <c r="AJ4">
        <v>0</v>
      </c>
      <c r="AK4">
        <v>7500</v>
      </c>
      <c r="AL4">
        <v>0</v>
      </c>
      <c r="AM4">
        <v>20000</v>
      </c>
      <c r="AO4" s="44">
        <f t="shared" si="4"/>
        <v>4.2379779414659424E-2</v>
      </c>
      <c r="AP4" s="44">
        <f t="shared" si="1"/>
        <v>0</v>
      </c>
      <c r="AQ4" s="44">
        <f t="shared" si="1"/>
        <v>0.22602549020666629</v>
      </c>
      <c r="AR4" s="44">
        <f t="shared" si="1"/>
        <v>0</v>
      </c>
      <c r="AS4" s="44">
        <f t="shared" si="1"/>
        <v>0</v>
      </c>
      <c r="AT4" s="44">
        <f t="shared" si="1"/>
        <v>0</v>
      </c>
      <c r="AU4" s="44">
        <f t="shared" si="1"/>
        <v>0</v>
      </c>
      <c r="AV4" s="44">
        <f t="shared" si="1"/>
        <v>0</v>
      </c>
      <c r="AW4" s="44">
        <f t="shared" si="1"/>
        <v>0</v>
      </c>
      <c r="AX4" s="44">
        <f t="shared" si="2"/>
        <v>4.2379779414659424E-2</v>
      </c>
      <c r="AY4" s="44">
        <f t="shared" si="2"/>
        <v>0</v>
      </c>
      <c r="AZ4" s="44">
        <f t="shared" si="2"/>
        <v>0.11301274510697112</v>
      </c>
    </row>
    <row r="5" spans="2:52" x14ac:dyDescent="0.25">
      <c r="B5" s="1">
        <v>0</v>
      </c>
      <c r="C5" s="1">
        <v>0</v>
      </c>
      <c r="D5" s="1">
        <v>0</v>
      </c>
      <c r="E5" s="1">
        <v>14999.915240441171</v>
      </c>
      <c r="F5" s="1">
        <v>0</v>
      </c>
      <c r="G5" s="1">
        <v>-29999.830480882341</v>
      </c>
      <c r="H5" s="1">
        <v>-14999.915240441171</v>
      </c>
      <c r="I5" s="1">
        <v>0</v>
      </c>
      <c r="J5" s="1">
        <v>-29999.830480882341</v>
      </c>
      <c r="K5" s="1">
        <v>0</v>
      </c>
      <c r="L5" s="1">
        <v>0</v>
      </c>
      <c r="M5" s="1">
        <v>0</v>
      </c>
      <c r="O5" s="1">
        <f t="shared" si="3"/>
        <v>0</v>
      </c>
      <c r="P5" s="1">
        <f t="shared" si="0"/>
        <v>0</v>
      </c>
      <c r="Q5" s="1">
        <f t="shared" si="0"/>
        <v>0</v>
      </c>
      <c r="R5" s="1">
        <f t="shared" si="0"/>
        <v>14999.915240441171</v>
      </c>
      <c r="S5" s="1">
        <f t="shared" si="0"/>
        <v>0</v>
      </c>
      <c r="T5" s="1">
        <f t="shared" si="0"/>
        <v>-29999.830480882341</v>
      </c>
      <c r="U5" s="1">
        <f t="shared" si="0"/>
        <v>-14999.915240441171</v>
      </c>
      <c r="V5" s="1">
        <f t="shared" si="0"/>
        <v>0</v>
      </c>
      <c r="W5" s="1">
        <f t="shared" si="0"/>
        <v>-29999.830480882341</v>
      </c>
      <c r="X5" s="1">
        <f t="shared" si="0"/>
        <v>0</v>
      </c>
      <c r="Y5" s="1">
        <f t="shared" si="0"/>
        <v>0</v>
      </c>
      <c r="Z5" s="1">
        <f t="shared" si="0"/>
        <v>0</v>
      </c>
      <c r="AB5" s="7">
        <v>0</v>
      </c>
      <c r="AC5" s="7">
        <v>0</v>
      </c>
      <c r="AD5" s="7">
        <v>0</v>
      </c>
      <c r="AE5" s="7">
        <v>15000</v>
      </c>
      <c r="AF5" s="7">
        <v>0</v>
      </c>
      <c r="AG5" s="7">
        <v>-30000</v>
      </c>
      <c r="AH5" s="7">
        <v>-15000</v>
      </c>
      <c r="AI5">
        <v>0</v>
      </c>
      <c r="AJ5">
        <v>-30000</v>
      </c>
      <c r="AK5">
        <v>0</v>
      </c>
      <c r="AL5">
        <v>0</v>
      </c>
      <c r="AM5">
        <v>0</v>
      </c>
      <c r="AO5" s="44">
        <f t="shared" si="4"/>
        <v>0</v>
      </c>
      <c r="AP5" s="44">
        <f t="shared" si="1"/>
        <v>0</v>
      </c>
      <c r="AQ5" s="44">
        <f t="shared" si="1"/>
        <v>0</v>
      </c>
      <c r="AR5" s="44">
        <f t="shared" si="1"/>
        <v>8.4759558829318848E-2</v>
      </c>
      <c r="AS5" s="44">
        <f t="shared" si="1"/>
        <v>0</v>
      </c>
      <c r="AT5" s="44">
        <f t="shared" si="1"/>
        <v>0.1695191176586377</v>
      </c>
      <c r="AU5" s="44">
        <f t="shared" si="1"/>
        <v>8.4759558829318848E-2</v>
      </c>
      <c r="AV5" s="44">
        <f t="shared" si="1"/>
        <v>0</v>
      </c>
      <c r="AW5" s="44">
        <f t="shared" si="1"/>
        <v>0.1695191176586377</v>
      </c>
      <c r="AX5" s="44">
        <f t="shared" si="2"/>
        <v>0</v>
      </c>
      <c r="AY5" s="44">
        <f t="shared" si="2"/>
        <v>0</v>
      </c>
      <c r="AZ5" s="44">
        <f t="shared" si="2"/>
        <v>0</v>
      </c>
    </row>
    <row r="6" spans="2:52" x14ac:dyDescent="0.25">
      <c r="B6" s="1">
        <v>0</v>
      </c>
      <c r="C6" s="1">
        <v>0</v>
      </c>
      <c r="D6" s="1">
        <v>0</v>
      </c>
      <c r="E6" s="1">
        <v>0</v>
      </c>
      <c r="F6" s="1">
        <v>399997.81125699996</v>
      </c>
      <c r="G6" s="1">
        <v>0</v>
      </c>
      <c r="H6" s="1">
        <v>0</v>
      </c>
      <c r="I6" s="1">
        <v>-399997.81125699996</v>
      </c>
      <c r="J6" s="1">
        <v>0</v>
      </c>
      <c r="K6" s="1">
        <v>0</v>
      </c>
      <c r="L6" s="1">
        <v>0</v>
      </c>
      <c r="M6" s="1">
        <v>0</v>
      </c>
      <c r="O6" s="1">
        <f t="shared" si="3"/>
        <v>0</v>
      </c>
      <c r="P6" s="1">
        <f t="shared" si="0"/>
        <v>0</v>
      </c>
      <c r="Q6" s="1">
        <f t="shared" si="0"/>
        <v>0</v>
      </c>
      <c r="R6" s="1">
        <f t="shared" si="0"/>
        <v>0</v>
      </c>
      <c r="S6" s="1">
        <f t="shared" si="0"/>
        <v>399997.81125699996</v>
      </c>
      <c r="T6" s="1">
        <f t="shared" si="0"/>
        <v>0</v>
      </c>
      <c r="U6" s="1">
        <f t="shared" si="0"/>
        <v>0</v>
      </c>
      <c r="V6" s="1">
        <f t="shared" si="0"/>
        <v>-399997.81125699996</v>
      </c>
      <c r="W6" s="1">
        <f t="shared" si="0"/>
        <v>0</v>
      </c>
      <c r="X6" s="1">
        <f t="shared" si="0"/>
        <v>0</v>
      </c>
      <c r="Y6" s="1">
        <f t="shared" si="0"/>
        <v>0</v>
      </c>
      <c r="Z6" s="1">
        <f t="shared" si="0"/>
        <v>0</v>
      </c>
      <c r="AB6" s="7">
        <v>0</v>
      </c>
      <c r="AC6" s="7">
        <v>0</v>
      </c>
      <c r="AD6" s="7">
        <v>0</v>
      </c>
      <c r="AE6" s="7">
        <v>0</v>
      </c>
      <c r="AF6" s="7">
        <v>400000</v>
      </c>
      <c r="AG6" s="7">
        <v>0</v>
      </c>
      <c r="AH6" s="7">
        <v>0</v>
      </c>
      <c r="AI6">
        <v>-400000</v>
      </c>
      <c r="AJ6">
        <v>0</v>
      </c>
      <c r="AK6">
        <v>0</v>
      </c>
      <c r="AL6">
        <v>0</v>
      </c>
      <c r="AM6">
        <v>0</v>
      </c>
      <c r="AO6" s="44">
        <f t="shared" si="4"/>
        <v>0</v>
      </c>
      <c r="AP6" s="44">
        <f t="shared" si="1"/>
        <v>0</v>
      </c>
      <c r="AQ6" s="44">
        <f t="shared" si="1"/>
        <v>0</v>
      </c>
      <c r="AR6" s="44">
        <f t="shared" si="1"/>
        <v>0</v>
      </c>
      <c r="AS6" s="44">
        <f t="shared" si="1"/>
        <v>2.1887430000351742</v>
      </c>
      <c r="AT6" s="44">
        <f t="shared" si="1"/>
        <v>0</v>
      </c>
      <c r="AU6" s="44">
        <f t="shared" si="1"/>
        <v>0</v>
      </c>
      <c r="AV6" s="44">
        <f t="shared" si="1"/>
        <v>2.1887430000351742</v>
      </c>
      <c r="AW6" s="44">
        <f t="shared" si="1"/>
        <v>0</v>
      </c>
      <c r="AX6" s="44">
        <f t="shared" si="2"/>
        <v>0</v>
      </c>
      <c r="AY6" s="44">
        <f t="shared" si="2"/>
        <v>0</v>
      </c>
      <c r="AZ6" s="44">
        <f t="shared" si="2"/>
        <v>0</v>
      </c>
    </row>
    <row r="7" spans="2:52" x14ac:dyDescent="0.25">
      <c r="B7" s="1">
        <v>0</v>
      </c>
      <c r="C7" s="1">
        <v>0</v>
      </c>
      <c r="D7" s="1">
        <v>0</v>
      </c>
      <c r="E7" s="1">
        <v>-29999.830480882341</v>
      </c>
      <c r="F7" s="1">
        <v>0</v>
      </c>
      <c r="G7" s="1">
        <v>79999.547949019572</v>
      </c>
      <c r="H7" s="1">
        <v>29999.830480882341</v>
      </c>
      <c r="I7" s="1">
        <v>0</v>
      </c>
      <c r="J7" s="1">
        <v>39999.773974509786</v>
      </c>
      <c r="K7" s="1">
        <v>0</v>
      </c>
      <c r="L7" s="1">
        <v>0</v>
      </c>
      <c r="M7" s="1">
        <v>0</v>
      </c>
      <c r="O7" s="1">
        <f t="shared" si="3"/>
        <v>0</v>
      </c>
      <c r="P7" s="1">
        <f t="shared" si="0"/>
        <v>0</v>
      </c>
      <c r="Q7" s="1">
        <f t="shared" si="0"/>
        <v>0</v>
      </c>
      <c r="R7" s="1">
        <f t="shared" si="0"/>
        <v>-29999.830480882341</v>
      </c>
      <c r="S7" s="1">
        <f t="shared" si="0"/>
        <v>0</v>
      </c>
      <c r="T7" s="1">
        <f t="shared" si="0"/>
        <v>79999.547949019572</v>
      </c>
      <c r="U7" s="1">
        <f t="shared" si="0"/>
        <v>29999.830480882341</v>
      </c>
      <c r="V7" s="1">
        <f t="shared" si="0"/>
        <v>0</v>
      </c>
      <c r="W7" s="1">
        <f t="shared" si="0"/>
        <v>39999.773974509786</v>
      </c>
      <c r="X7" s="1">
        <f t="shared" si="0"/>
        <v>0</v>
      </c>
      <c r="Y7" s="1">
        <f t="shared" si="0"/>
        <v>0</v>
      </c>
      <c r="Z7" s="1">
        <f t="shared" si="0"/>
        <v>0</v>
      </c>
      <c r="AB7" s="7">
        <v>0</v>
      </c>
      <c r="AC7" s="7">
        <v>0</v>
      </c>
      <c r="AD7" s="7">
        <v>0</v>
      </c>
      <c r="AE7" s="7">
        <v>-30000</v>
      </c>
      <c r="AF7" s="7">
        <v>0</v>
      </c>
      <c r="AG7" s="7">
        <v>80000</v>
      </c>
      <c r="AH7" s="7">
        <v>30000</v>
      </c>
      <c r="AI7">
        <v>0</v>
      </c>
      <c r="AJ7">
        <v>40000</v>
      </c>
      <c r="AK7">
        <v>0</v>
      </c>
      <c r="AL7">
        <v>0</v>
      </c>
      <c r="AM7">
        <v>0</v>
      </c>
      <c r="AO7" s="44">
        <f t="shared" si="4"/>
        <v>0</v>
      </c>
      <c r="AP7" s="44">
        <f t="shared" si="1"/>
        <v>0</v>
      </c>
      <c r="AQ7" s="44">
        <f t="shared" si="1"/>
        <v>0</v>
      </c>
      <c r="AR7" s="44">
        <f t="shared" si="1"/>
        <v>0.1695191176586377</v>
      </c>
      <c r="AS7" s="44">
        <f t="shared" si="1"/>
        <v>0</v>
      </c>
      <c r="AT7" s="44">
        <f t="shared" si="1"/>
        <v>0.4520509804278845</v>
      </c>
      <c r="AU7" s="44">
        <f t="shared" si="1"/>
        <v>0.1695191176586377</v>
      </c>
      <c r="AV7" s="44">
        <f t="shared" si="1"/>
        <v>0</v>
      </c>
      <c r="AW7" s="44">
        <f t="shared" si="1"/>
        <v>0.22602549021394225</v>
      </c>
      <c r="AX7" s="44">
        <f t="shared" si="2"/>
        <v>0</v>
      </c>
      <c r="AY7" s="44">
        <f t="shared" si="2"/>
        <v>0</v>
      </c>
      <c r="AZ7" s="44">
        <f t="shared" si="2"/>
        <v>0</v>
      </c>
    </row>
    <row r="8" spans="2:52" x14ac:dyDescent="0.25">
      <c r="B8" s="1">
        <v>0</v>
      </c>
      <c r="C8" s="1">
        <v>0</v>
      </c>
      <c r="D8" s="1">
        <v>0</v>
      </c>
      <c r="E8" s="1">
        <v>-14999.915240441171</v>
      </c>
      <c r="F8" s="1">
        <v>0</v>
      </c>
      <c r="G8" s="1">
        <v>29999.830480882341</v>
      </c>
      <c r="H8" s="1">
        <v>14999.915240441171</v>
      </c>
      <c r="I8" s="1">
        <v>0</v>
      </c>
      <c r="J8" s="1">
        <v>29999.830480882341</v>
      </c>
      <c r="K8" s="1">
        <v>0</v>
      </c>
      <c r="L8" s="1">
        <v>0</v>
      </c>
      <c r="M8" s="1">
        <v>0</v>
      </c>
      <c r="O8" s="1">
        <f t="shared" si="3"/>
        <v>0</v>
      </c>
      <c r="P8" s="1">
        <f t="shared" si="0"/>
        <v>0</v>
      </c>
      <c r="Q8" s="1">
        <f t="shared" si="0"/>
        <v>0</v>
      </c>
      <c r="R8" s="1">
        <f t="shared" si="0"/>
        <v>-14999.915240441171</v>
      </c>
      <c r="S8" s="1">
        <f t="shared" si="0"/>
        <v>0</v>
      </c>
      <c r="T8" s="1">
        <f t="shared" si="0"/>
        <v>29999.830480882341</v>
      </c>
      <c r="U8" s="1">
        <f t="shared" si="0"/>
        <v>192573.32923387995</v>
      </c>
      <c r="V8" s="1">
        <f t="shared" si="0"/>
        <v>75870.034328606314</v>
      </c>
      <c r="W8" s="1">
        <f t="shared" si="0"/>
        <v>28369.828800810188</v>
      </c>
      <c r="X8" s="1">
        <f t="shared" si="0"/>
        <v>-177573.41399343879</v>
      </c>
      <c r="Y8" s="1">
        <f t="shared" si="0"/>
        <v>-75870.034328606314</v>
      </c>
      <c r="Z8" s="1">
        <f t="shared" si="0"/>
        <v>0</v>
      </c>
      <c r="AB8" s="7">
        <v>0</v>
      </c>
      <c r="AC8" s="7">
        <v>0</v>
      </c>
      <c r="AD8" s="7">
        <v>0</v>
      </c>
      <c r="AE8" s="7">
        <v>-15000</v>
      </c>
      <c r="AF8" s="7">
        <v>0</v>
      </c>
      <c r="AG8" s="7">
        <v>30000</v>
      </c>
      <c r="AH8" s="7">
        <v>192574.38570000001</v>
      </c>
      <c r="AI8">
        <v>75870.449399999998</v>
      </c>
      <c r="AJ8">
        <v>28369.989099999999</v>
      </c>
      <c r="AK8">
        <v>-177574.38570000001</v>
      </c>
      <c r="AL8">
        <v>-75870.449399999998</v>
      </c>
      <c r="AM8">
        <v>0</v>
      </c>
      <c r="AO8" s="44">
        <f t="shared" si="4"/>
        <v>0</v>
      </c>
      <c r="AP8" s="44">
        <f t="shared" si="1"/>
        <v>0</v>
      </c>
      <c r="AQ8" s="44">
        <f t="shared" si="1"/>
        <v>0</v>
      </c>
      <c r="AR8" s="44">
        <f t="shared" si="1"/>
        <v>8.4759558829318848E-2</v>
      </c>
      <c r="AS8" s="44">
        <f t="shared" si="1"/>
        <v>0</v>
      </c>
      <c r="AT8" s="44">
        <f t="shared" si="1"/>
        <v>0.1695191176586377</v>
      </c>
      <c r="AU8" s="44">
        <f t="shared" si="1"/>
        <v>1.0564661200623959</v>
      </c>
      <c r="AV8" s="44">
        <f t="shared" si="1"/>
        <v>0.41507139368331991</v>
      </c>
      <c r="AW8" s="44">
        <f t="shared" si="1"/>
        <v>0.16029918981075753</v>
      </c>
      <c r="AX8" s="44">
        <f t="shared" si="2"/>
        <v>0.97170656122034416</v>
      </c>
      <c r="AY8" s="44">
        <f t="shared" si="2"/>
        <v>0.41507139368331991</v>
      </c>
      <c r="AZ8" s="44">
        <f t="shared" si="2"/>
        <v>0</v>
      </c>
    </row>
    <row r="9" spans="2:52" x14ac:dyDescent="0.25">
      <c r="B9" s="1">
        <v>0</v>
      </c>
      <c r="C9" s="1">
        <v>0</v>
      </c>
      <c r="D9" s="1">
        <v>0</v>
      </c>
      <c r="E9" s="1">
        <v>0</v>
      </c>
      <c r="F9" s="1">
        <v>-399997.81125699996</v>
      </c>
      <c r="G9" s="1">
        <v>0</v>
      </c>
      <c r="H9" s="1">
        <v>0</v>
      </c>
      <c r="I9" s="1">
        <v>399997.81125699996</v>
      </c>
      <c r="J9" s="1">
        <v>0</v>
      </c>
      <c r="K9" s="1">
        <v>0</v>
      </c>
      <c r="L9" s="1">
        <v>0</v>
      </c>
      <c r="M9" s="1">
        <v>0</v>
      </c>
      <c r="O9" s="1">
        <f t="shared" si="3"/>
        <v>0</v>
      </c>
      <c r="P9" s="1">
        <f t="shared" si="0"/>
        <v>0</v>
      </c>
      <c r="Q9" s="1">
        <f t="shared" si="0"/>
        <v>0</v>
      </c>
      <c r="R9" s="1">
        <f t="shared" si="0"/>
        <v>0</v>
      </c>
      <c r="S9" s="1">
        <f t="shared" si="0"/>
        <v>-399997.81125699996</v>
      </c>
      <c r="T9" s="1">
        <f t="shared" si="0"/>
        <v>0</v>
      </c>
      <c r="U9" s="1">
        <f t="shared" si="0"/>
        <v>75870.034328606314</v>
      </c>
      <c r="V9" s="1">
        <f t="shared" si="0"/>
        <v>433056.87414833147</v>
      </c>
      <c r="W9" s="1">
        <f t="shared" si="0"/>
        <v>3803.3372535016883</v>
      </c>
      <c r="X9" s="1">
        <f t="shared" si="0"/>
        <v>-75870.034328606314</v>
      </c>
      <c r="Y9" s="1">
        <f t="shared" si="0"/>
        <v>-33059.062891331516</v>
      </c>
      <c r="Z9" s="1">
        <f t="shared" si="0"/>
        <v>0</v>
      </c>
      <c r="AB9" s="7">
        <v>0</v>
      </c>
      <c r="AC9" s="7">
        <v>0</v>
      </c>
      <c r="AD9" s="7">
        <v>0</v>
      </c>
      <c r="AE9" s="7">
        <v>0</v>
      </c>
      <c r="AF9" s="7">
        <v>-400000</v>
      </c>
      <c r="AG9" s="7">
        <v>0</v>
      </c>
      <c r="AH9" s="7">
        <v>75870.449399999998</v>
      </c>
      <c r="AI9">
        <v>433059.2439</v>
      </c>
      <c r="AJ9">
        <v>3803.3587000000002</v>
      </c>
      <c r="AK9">
        <v>-75870.449399999998</v>
      </c>
      <c r="AL9">
        <v>-33059.243900000001</v>
      </c>
      <c r="AM9">
        <v>0</v>
      </c>
      <c r="AO9" s="44">
        <f t="shared" si="4"/>
        <v>0</v>
      </c>
      <c r="AP9" s="44">
        <f t="shared" si="1"/>
        <v>0</v>
      </c>
      <c r="AQ9" s="44">
        <f t="shared" si="1"/>
        <v>0</v>
      </c>
      <c r="AR9" s="44">
        <f t="shared" si="1"/>
        <v>0</v>
      </c>
      <c r="AS9" s="44">
        <f t="shared" si="1"/>
        <v>2.1887430000351742</v>
      </c>
      <c r="AT9" s="44">
        <f t="shared" si="1"/>
        <v>0</v>
      </c>
      <c r="AU9" s="44">
        <f t="shared" si="1"/>
        <v>0.41507139368331991</v>
      </c>
      <c r="AV9" s="44">
        <f t="shared" si="1"/>
        <v>2.3697516685351729</v>
      </c>
      <c r="AW9" s="44">
        <f t="shared" si="1"/>
        <v>2.1446498311888718E-2</v>
      </c>
      <c r="AX9" s="44">
        <f t="shared" si="2"/>
        <v>0.41507139368331991</v>
      </c>
      <c r="AY9" s="44">
        <f t="shared" si="2"/>
        <v>0.18100866848544683</v>
      </c>
      <c r="AZ9" s="44">
        <f t="shared" si="2"/>
        <v>0</v>
      </c>
    </row>
    <row r="10" spans="2:52" x14ac:dyDescent="0.25">
      <c r="B10" s="1">
        <v>0</v>
      </c>
      <c r="C10" s="1">
        <v>0</v>
      </c>
      <c r="D10" s="1">
        <v>0</v>
      </c>
      <c r="E10" s="1">
        <v>-29999.830480882341</v>
      </c>
      <c r="F10" s="1">
        <v>0</v>
      </c>
      <c r="G10" s="1">
        <v>39999.773974509786</v>
      </c>
      <c r="H10" s="1">
        <v>29999.830480882341</v>
      </c>
      <c r="I10" s="1">
        <v>0</v>
      </c>
      <c r="J10" s="1">
        <v>79999.547949019572</v>
      </c>
      <c r="K10" s="1">
        <v>0</v>
      </c>
      <c r="L10" s="1">
        <v>0</v>
      </c>
      <c r="M10" s="1">
        <v>0</v>
      </c>
      <c r="O10" s="1">
        <f t="shared" si="3"/>
        <v>0</v>
      </c>
      <c r="P10" s="1">
        <f t="shared" si="0"/>
        <v>0</v>
      </c>
      <c r="Q10" s="1">
        <f t="shared" si="0"/>
        <v>0</v>
      </c>
      <c r="R10" s="1">
        <f t="shared" si="0"/>
        <v>-29999.830480882341</v>
      </c>
      <c r="S10" s="1">
        <f t="shared" si="0"/>
        <v>0</v>
      </c>
      <c r="T10" s="1">
        <f t="shared" si="0"/>
        <v>39999.773974509786</v>
      </c>
      <c r="U10" s="1">
        <f t="shared" si="0"/>
        <v>28369.828800810188</v>
      </c>
      <c r="V10" s="1">
        <f t="shared" si="0"/>
        <v>3803.3372535016883</v>
      </c>
      <c r="W10" s="1">
        <f t="shared" si="0"/>
        <v>111512.91376374786</v>
      </c>
      <c r="X10" s="1">
        <f t="shared" si="0"/>
        <v>1630.0016800721523</v>
      </c>
      <c r="Y10" s="1">
        <f t="shared" si="0"/>
        <v>-3803.3372535016883</v>
      </c>
      <c r="Z10" s="1">
        <f t="shared" si="0"/>
        <v>0</v>
      </c>
      <c r="AB10" s="7">
        <v>0</v>
      </c>
      <c r="AC10" s="7">
        <v>0</v>
      </c>
      <c r="AD10" s="7">
        <v>0</v>
      </c>
      <c r="AE10" s="7">
        <v>-30000</v>
      </c>
      <c r="AF10" s="7">
        <v>0</v>
      </c>
      <c r="AG10" s="7">
        <v>40000</v>
      </c>
      <c r="AH10" s="7">
        <v>28369.989099999999</v>
      </c>
      <c r="AI10">
        <v>3803.3587000000002</v>
      </c>
      <c r="AJ10">
        <v>111513.5439</v>
      </c>
      <c r="AK10">
        <v>1630.0109</v>
      </c>
      <c r="AL10">
        <v>-3803.3587000000002</v>
      </c>
      <c r="AM10">
        <v>0</v>
      </c>
      <c r="AO10" s="44">
        <f t="shared" si="4"/>
        <v>0</v>
      </c>
      <c r="AP10" s="44">
        <f t="shared" si="1"/>
        <v>0</v>
      </c>
      <c r="AQ10" s="44">
        <f t="shared" si="1"/>
        <v>0</v>
      </c>
      <c r="AR10" s="44">
        <f t="shared" si="1"/>
        <v>0.1695191176586377</v>
      </c>
      <c r="AS10" s="44">
        <f t="shared" si="1"/>
        <v>0</v>
      </c>
      <c r="AT10" s="44">
        <f t="shared" si="1"/>
        <v>0.22602549021394225</v>
      </c>
      <c r="AU10" s="44">
        <f t="shared" si="1"/>
        <v>0.16029918981075753</v>
      </c>
      <c r="AV10" s="44">
        <f t="shared" si="1"/>
        <v>2.1446498311888718E-2</v>
      </c>
      <c r="AW10" s="44">
        <f t="shared" si="1"/>
        <v>0.63013625214807689</v>
      </c>
      <c r="AX10" s="44">
        <f t="shared" si="2"/>
        <v>9.2199278476527979E-3</v>
      </c>
      <c r="AY10" s="44">
        <f t="shared" si="2"/>
        <v>2.1446498311888718E-2</v>
      </c>
      <c r="AZ10" s="44">
        <f t="shared" si="2"/>
        <v>0</v>
      </c>
    </row>
    <row r="11" spans="2:52" x14ac:dyDescent="0.25"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O11" s="1">
        <f t="shared" si="3"/>
        <v>-1874.9894050551463</v>
      </c>
      <c r="P11" s="1">
        <f t="shared" si="0"/>
        <v>0</v>
      </c>
      <c r="Q11" s="1">
        <f t="shared" si="0"/>
        <v>7499.9576202205853</v>
      </c>
      <c r="R11" s="1">
        <f t="shared" si="0"/>
        <v>0</v>
      </c>
      <c r="S11" s="1">
        <f t="shared" si="0"/>
        <v>0</v>
      </c>
      <c r="T11" s="1">
        <f t="shared" si="0"/>
        <v>0</v>
      </c>
      <c r="U11" s="1">
        <f t="shared" si="0"/>
        <v>-177573.41399343879</v>
      </c>
      <c r="V11" s="1">
        <f t="shared" si="0"/>
        <v>-75870.034328606314</v>
      </c>
      <c r="W11" s="1">
        <f t="shared" si="0"/>
        <v>1630.0016800721523</v>
      </c>
      <c r="X11" s="1">
        <f t="shared" si="0"/>
        <v>179448.40339849395</v>
      </c>
      <c r="Y11" s="1">
        <f t="shared" si="0"/>
        <v>75870.034328606314</v>
      </c>
      <c r="Z11" s="1">
        <f t="shared" si="0"/>
        <v>7499.9576202205853</v>
      </c>
      <c r="AB11" s="7">
        <v>-1875</v>
      </c>
      <c r="AC11" s="7">
        <v>0</v>
      </c>
      <c r="AD11" s="7">
        <v>7500</v>
      </c>
      <c r="AE11" s="7">
        <v>0</v>
      </c>
      <c r="AF11" s="7">
        <v>0</v>
      </c>
      <c r="AG11" s="7">
        <v>0</v>
      </c>
      <c r="AH11" s="7">
        <v>-177574.38570000001</v>
      </c>
      <c r="AI11">
        <v>-75870.449399999998</v>
      </c>
      <c r="AJ11">
        <v>1630.0109</v>
      </c>
      <c r="AK11">
        <v>179449.38570000001</v>
      </c>
      <c r="AL11">
        <v>75870.449399999998</v>
      </c>
      <c r="AM11">
        <v>7500</v>
      </c>
      <c r="AO11" s="44">
        <f t="shared" si="4"/>
        <v>1.0594944853664856E-2</v>
      </c>
      <c r="AP11" s="44">
        <f t="shared" si="1"/>
        <v>0</v>
      </c>
      <c r="AQ11" s="44">
        <f t="shared" si="1"/>
        <v>4.2379779414659424E-2</v>
      </c>
      <c r="AR11" s="44">
        <f t="shared" si="1"/>
        <v>0</v>
      </c>
      <c r="AS11" s="44">
        <f t="shared" si="1"/>
        <v>0</v>
      </c>
      <c r="AT11" s="44">
        <f t="shared" si="1"/>
        <v>0</v>
      </c>
      <c r="AU11" s="44">
        <f t="shared" si="1"/>
        <v>0.97170656122034416</v>
      </c>
      <c r="AV11" s="44">
        <f t="shared" si="1"/>
        <v>0.41507139368331991</v>
      </c>
      <c r="AW11" s="44">
        <f t="shared" si="1"/>
        <v>9.2199278476527979E-3</v>
      </c>
      <c r="AX11" s="44">
        <f t="shared" si="2"/>
        <v>0.98230150606832467</v>
      </c>
      <c r="AY11" s="44">
        <f t="shared" si="2"/>
        <v>0.41507139368331991</v>
      </c>
      <c r="AZ11" s="44">
        <f t="shared" si="2"/>
        <v>4.2379779414659424E-2</v>
      </c>
    </row>
    <row r="12" spans="2:52" x14ac:dyDescent="0.25"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O12" s="1">
        <f t="shared" si="3"/>
        <v>0</v>
      </c>
      <c r="P12" s="1">
        <f t="shared" si="0"/>
        <v>-199998.90562849998</v>
      </c>
      <c r="Q12" s="1">
        <f t="shared" si="0"/>
        <v>0</v>
      </c>
      <c r="R12" s="1">
        <f t="shared" si="0"/>
        <v>0</v>
      </c>
      <c r="S12" s="1">
        <f t="shared" si="0"/>
        <v>0</v>
      </c>
      <c r="T12" s="1">
        <f t="shared" si="0"/>
        <v>0</v>
      </c>
      <c r="U12" s="1">
        <f t="shared" si="0"/>
        <v>-75870.034328606314</v>
      </c>
      <c r="V12" s="1">
        <f t="shared" si="0"/>
        <v>-33059.062891331516</v>
      </c>
      <c r="W12" s="1">
        <f t="shared" si="0"/>
        <v>-3803.3372535016883</v>
      </c>
      <c r="X12" s="1">
        <f t="shared" si="0"/>
        <v>75870.034328606314</v>
      </c>
      <c r="Y12" s="1">
        <f t="shared" si="0"/>
        <v>233057.96851983148</v>
      </c>
      <c r="Z12" s="1">
        <f t="shared" si="0"/>
        <v>0</v>
      </c>
      <c r="AB12" s="7">
        <v>0</v>
      </c>
      <c r="AC12" s="7">
        <v>-200000</v>
      </c>
      <c r="AD12" s="7">
        <v>0</v>
      </c>
      <c r="AE12" s="7">
        <v>0</v>
      </c>
      <c r="AF12" s="7">
        <v>0</v>
      </c>
      <c r="AG12" s="7">
        <v>0</v>
      </c>
      <c r="AH12" s="7">
        <v>-75870.449399999998</v>
      </c>
      <c r="AI12">
        <v>-33059.243900000001</v>
      </c>
      <c r="AJ12">
        <v>-3803.3587000000002</v>
      </c>
      <c r="AK12">
        <v>75870.449399999998</v>
      </c>
      <c r="AL12">
        <v>233059.2439</v>
      </c>
      <c r="AM12">
        <v>0</v>
      </c>
      <c r="AO12" s="44">
        <f t="shared" si="4"/>
        <v>0</v>
      </c>
      <c r="AP12" s="44">
        <f t="shared" si="1"/>
        <v>1.0943715000175871</v>
      </c>
      <c r="AQ12" s="44">
        <f t="shared" si="1"/>
        <v>0</v>
      </c>
      <c r="AR12" s="44">
        <f t="shared" si="1"/>
        <v>0</v>
      </c>
      <c r="AS12" s="44">
        <f t="shared" si="1"/>
        <v>0</v>
      </c>
      <c r="AT12" s="44">
        <f t="shared" si="1"/>
        <v>0</v>
      </c>
      <c r="AU12" s="44">
        <f t="shared" si="1"/>
        <v>0.41507139368331991</v>
      </c>
      <c r="AV12" s="44">
        <f t="shared" si="1"/>
        <v>0.18100866848544683</v>
      </c>
      <c r="AW12" s="44">
        <f t="shared" si="1"/>
        <v>2.1446498311888718E-2</v>
      </c>
      <c r="AX12" s="44">
        <f t="shared" si="2"/>
        <v>0.41507139368331991</v>
      </c>
      <c r="AY12" s="44">
        <f t="shared" si="2"/>
        <v>1.2753801685175858</v>
      </c>
      <c r="AZ12" s="44">
        <f t="shared" si="2"/>
        <v>0</v>
      </c>
    </row>
    <row r="13" spans="2:52" x14ac:dyDescent="0.25"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O13" s="1">
        <f t="shared" si="3"/>
        <v>-7499.9576202205853</v>
      </c>
      <c r="P13" s="1">
        <f t="shared" si="0"/>
        <v>0</v>
      </c>
      <c r="Q13" s="1">
        <f t="shared" si="0"/>
        <v>19999.886987254893</v>
      </c>
      <c r="R13" s="1">
        <f t="shared" si="0"/>
        <v>0</v>
      </c>
      <c r="S13" s="1">
        <f t="shared" si="0"/>
        <v>0</v>
      </c>
      <c r="T13" s="1">
        <f t="shared" si="0"/>
        <v>0</v>
      </c>
      <c r="U13" s="1">
        <f t="shared" si="0"/>
        <v>0</v>
      </c>
      <c r="V13" s="1">
        <f t="shared" si="0"/>
        <v>0</v>
      </c>
      <c r="W13" s="1">
        <f t="shared" si="0"/>
        <v>0</v>
      </c>
      <c r="X13" s="1">
        <f t="shared" si="0"/>
        <v>7499.9576202205853</v>
      </c>
      <c r="Y13" s="1">
        <f t="shared" si="0"/>
        <v>0</v>
      </c>
      <c r="Z13" s="1">
        <f t="shared" si="0"/>
        <v>39999.773974509786</v>
      </c>
      <c r="AB13" s="7">
        <v>-7500</v>
      </c>
      <c r="AC13" s="7">
        <v>0</v>
      </c>
      <c r="AD13" s="7">
        <v>20000</v>
      </c>
      <c r="AE13" s="7">
        <v>0</v>
      </c>
      <c r="AF13" s="7">
        <v>0</v>
      </c>
      <c r="AG13" s="7">
        <v>0</v>
      </c>
      <c r="AH13" s="7">
        <v>0</v>
      </c>
      <c r="AI13">
        <v>0</v>
      </c>
      <c r="AJ13">
        <v>0</v>
      </c>
      <c r="AK13">
        <v>7500</v>
      </c>
      <c r="AL13">
        <v>0</v>
      </c>
      <c r="AM13">
        <v>40000</v>
      </c>
      <c r="AO13" s="44">
        <f t="shared" si="4"/>
        <v>4.2379779414659424E-2</v>
      </c>
      <c r="AP13" s="44">
        <f t="shared" si="1"/>
        <v>0</v>
      </c>
      <c r="AQ13" s="44">
        <f t="shared" si="1"/>
        <v>0.11301274510697112</v>
      </c>
      <c r="AR13" s="44">
        <f t="shared" si="1"/>
        <v>0</v>
      </c>
      <c r="AS13" s="44">
        <f t="shared" si="1"/>
        <v>0</v>
      </c>
      <c r="AT13" s="44">
        <f t="shared" si="1"/>
        <v>0</v>
      </c>
      <c r="AU13" s="44">
        <f t="shared" si="1"/>
        <v>0</v>
      </c>
      <c r="AV13" s="44">
        <f t="shared" si="1"/>
        <v>0</v>
      </c>
      <c r="AW13" s="44">
        <f t="shared" si="1"/>
        <v>0</v>
      </c>
      <c r="AX13" s="44">
        <f t="shared" si="2"/>
        <v>4.2379779414659424E-2</v>
      </c>
      <c r="AY13" s="44">
        <f t="shared" si="2"/>
        <v>0</v>
      </c>
      <c r="AZ13" s="44">
        <f t="shared" si="2"/>
        <v>0.22602549021394225</v>
      </c>
    </row>
    <row r="15" spans="2:52" ht="15.75" thickBot="1" x14ac:dyDescent="0.3">
      <c r="O15">
        <v>1</v>
      </c>
      <c r="P15">
        <v>2</v>
      </c>
      <c r="Q15">
        <v>3</v>
      </c>
      <c r="R15">
        <v>4</v>
      </c>
      <c r="S15">
        <v>5</v>
      </c>
      <c r="T15">
        <v>6</v>
      </c>
      <c r="U15">
        <v>7</v>
      </c>
      <c r="V15">
        <v>8</v>
      </c>
      <c r="W15">
        <v>9</v>
      </c>
      <c r="X15">
        <v>10</v>
      </c>
      <c r="Y15">
        <v>11</v>
      </c>
      <c r="Z15">
        <v>12</v>
      </c>
      <c r="AB15" s="7" t="s">
        <v>39</v>
      </c>
      <c r="AC15" s="7" t="s">
        <v>40</v>
      </c>
      <c r="AD15" s="7" t="s">
        <v>38</v>
      </c>
      <c r="AE15" s="7" t="s">
        <v>37</v>
      </c>
      <c r="AF15" s="7" t="s">
        <v>41</v>
      </c>
    </row>
    <row r="16" spans="2:52" x14ac:dyDescent="0.25">
      <c r="B16" s="1">
        <f t="array" ref="B16:M27">MMULT(TRANSPOSE(EX1_ROT!BA10:BL15),MMULT(EX1_ROT!AT10:AY15,EX1_ROT!BA10:BL15))</f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B16" s="12">
        <v>0</v>
      </c>
      <c r="AC16" s="22"/>
      <c r="AD16" s="9">
        <f>SUM(AB16:AC16)</f>
        <v>0</v>
      </c>
      <c r="AE16" s="16">
        <f t="array" ref="AE16:AE27">MMULT(MINVERSE(O30:Z41),AD16:AD27)</f>
        <v>0</v>
      </c>
      <c r="AF16" s="17">
        <f t="array" ref="AF16:AF27">MMULT(O2:Z13,AE16:AE27)</f>
        <v>-13.225143695039748</v>
      </c>
      <c r="AG16" s="18">
        <v>1</v>
      </c>
      <c r="AH16" s="38">
        <v>1</v>
      </c>
    </row>
    <row r="17" spans="2:34" x14ac:dyDescent="0.25"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>
        <v>2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B17" s="12">
        <v>0</v>
      </c>
      <c r="AC17" s="22"/>
      <c r="AD17" s="10">
        <f t="shared" ref="AD17:AD27" si="5">SUM(AB17:AC17)</f>
        <v>0</v>
      </c>
      <c r="AE17" s="15">
        <v>0</v>
      </c>
      <c r="AF17" s="14">
        <v>61.04051867092069</v>
      </c>
      <c r="AG17" s="13">
        <v>2</v>
      </c>
      <c r="AH17" s="39"/>
    </row>
    <row r="18" spans="2:34" ht="15.75" thickBot="1" x14ac:dyDescent="0.3"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>
        <v>3</v>
      </c>
      <c r="O18" s="1">
        <v>0</v>
      </c>
      <c r="P18" s="1">
        <v>0</v>
      </c>
      <c r="Q18" s="1">
        <f>39999.7739745098+80000</f>
        <v>119999.77397450979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7499.9576202205853</v>
      </c>
      <c r="Y18" s="1">
        <v>0</v>
      </c>
      <c r="Z18" s="1">
        <v>19999.886987254893</v>
      </c>
      <c r="AB18" s="12">
        <v>0</v>
      </c>
      <c r="AC18" s="22"/>
      <c r="AD18" s="11">
        <f t="shared" si="5"/>
        <v>0</v>
      </c>
      <c r="AE18" s="19">
        <v>-1.3225218425951706E-3</v>
      </c>
      <c r="AF18" s="20">
        <v>-5.9784729560874439E-4</v>
      </c>
      <c r="AG18" s="21">
        <v>3</v>
      </c>
      <c r="AH18" s="40"/>
    </row>
    <row r="19" spans="2:34" x14ac:dyDescent="0.25"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>
        <v>4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B19" s="12">
        <v>0</v>
      </c>
      <c r="AC19" s="12"/>
      <c r="AD19" s="9">
        <f t="shared" si="5"/>
        <v>0</v>
      </c>
      <c r="AE19" s="16">
        <v>0</v>
      </c>
      <c r="AF19" s="17">
        <v>-36.774573773097302</v>
      </c>
      <c r="AG19" s="18">
        <v>4</v>
      </c>
      <c r="AH19" s="38">
        <v>2</v>
      </c>
    </row>
    <row r="20" spans="2:34" x14ac:dyDescent="0.25"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>
        <v>5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B20" s="12">
        <v>0</v>
      </c>
      <c r="AC20" s="12"/>
      <c r="AD20" s="10">
        <f t="shared" si="5"/>
        <v>0</v>
      </c>
      <c r="AE20" s="15">
        <v>0</v>
      </c>
      <c r="AF20" s="14">
        <v>40.348126541824847</v>
      </c>
      <c r="AG20" s="13">
        <v>5</v>
      </c>
      <c r="AH20" s="39"/>
    </row>
    <row r="21" spans="2:34" ht="15.75" thickBot="1" x14ac:dyDescent="0.3"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79999.547949019572</v>
      </c>
      <c r="U21" s="1">
        <v>29999.830480882341</v>
      </c>
      <c r="V21" s="1">
        <v>0</v>
      </c>
      <c r="W21" s="1">
        <v>39999.773974509786</v>
      </c>
      <c r="X21" s="1">
        <v>0</v>
      </c>
      <c r="Y21" s="1">
        <v>0</v>
      </c>
      <c r="Z21" s="1">
        <v>0</v>
      </c>
      <c r="AB21" s="12">
        <v>0</v>
      </c>
      <c r="AC21" s="12"/>
      <c r="AD21" s="11">
        <f t="shared" si="5"/>
        <v>0</v>
      </c>
      <c r="AE21" s="19">
        <v>-1.0910337835204066E-2</v>
      </c>
      <c r="AF21" s="20">
        <v>-1.1368683772161603E-13</v>
      </c>
      <c r="AG21" s="21">
        <v>6</v>
      </c>
      <c r="AH21" s="40"/>
    </row>
    <row r="22" spans="2:34" x14ac:dyDescent="0.25"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177573.41399343879</v>
      </c>
      <c r="I22" s="1">
        <v>75870.034328606314</v>
      </c>
      <c r="J22" s="1">
        <v>-1630.0016800721523</v>
      </c>
      <c r="K22" s="1">
        <v>-177573.41399343879</v>
      </c>
      <c r="L22" s="1">
        <v>-75870.034328606314</v>
      </c>
      <c r="M22" s="1">
        <v>0</v>
      </c>
      <c r="N22">
        <v>7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29999.830480882341</v>
      </c>
      <c r="U22" s="1">
        <v>192573.32923387995</v>
      </c>
      <c r="V22" s="1">
        <v>75870.034328606314</v>
      </c>
      <c r="W22" s="1">
        <v>31629.832160954495</v>
      </c>
      <c r="X22" s="1">
        <v>-177573.41399343879</v>
      </c>
      <c r="Y22" s="1">
        <v>-75870.034328606314</v>
      </c>
      <c r="Z22" s="1">
        <v>0</v>
      </c>
      <c r="AB22" s="12">
        <v>50</v>
      </c>
      <c r="AC22" s="12">
        <v>4.1360999999999999</v>
      </c>
      <c r="AD22" s="9">
        <f t="shared" si="5"/>
        <v>54.136099999999999</v>
      </c>
      <c r="AE22" s="16">
        <v>3.8738047130943164E-2</v>
      </c>
      <c r="AF22" s="17">
        <v>54.13579504421083</v>
      </c>
      <c r="AG22" s="18">
        <v>7</v>
      </c>
      <c r="AH22" s="38">
        <v>3</v>
      </c>
    </row>
    <row r="23" spans="2:34" x14ac:dyDescent="0.25"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75870.034328606314</v>
      </c>
      <c r="I23" s="1">
        <v>33059.062891331516</v>
      </c>
      <c r="J23" s="1">
        <v>3803.3372535016883</v>
      </c>
      <c r="K23" s="1">
        <v>-75870.034328606314</v>
      </c>
      <c r="L23" s="1">
        <v>-33059.062891331516</v>
      </c>
      <c r="M23" s="1">
        <v>0</v>
      </c>
      <c r="N23">
        <v>8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75870.034328606314</v>
      </c>
      <c r="V23" s="1">
        <v>433056.87414833147</v>
      </c>
      <c r="W23" s="1">
        <v>-3803.3372535016883</v>
      </c>
      <c r="X23" s="1">
        <v>-75870.034328606314</v>
      </c>
      <c r="Y23" s="1">
        <v>-33059.062891331516</v>
      </c>
      <c r="Z23" s="1">
        <v>0</v>
      </c>
      <c r="AB23" s="12">
        <v>-10</v>
      </c>
      <c r="AC23" s="12">
        <v>-55.345599999999997</v>
      </c>
      <c r="AD23" s="10">
        <f t="shared" si="5"/>
        <v>-65.34559999999999</v>
      </c>
      <c r="AE23" s="15">
        <v>-1.008708683055794E-4</v>
      </c>
      <c r="AF23" s="14">
        <v>-65.345237872531527</v>
      </c>
      <c r="AG23" s="13">
        <v>8</v>
      </c>
      <c r="AH23" s="39"/>
    </row>
    <row r="24" spans="2:34" ht="15.75" thickBot="1" x14ac:dyDescent="0.3"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-1630.0016800721523</v>
      </c>
      <c r="I24" s="1">
        <v>3803.3372535016883</v>
      </c>
      <c r="J24" s="1">
        <v>31513.36581472828</v>
      </c>
      <c r="K24" s="1">
        <v>1630.0016800721523</v>
      </c>
      <c r="L24" s="1">
        <v>-3803.3372535016883</v>
      </c>
      <c r="M24" s="1">
        <v>0</v>
      </c>
      <c r="N24">
        <v>9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39999.773974509786</v>
      </c>
      <c r="U24" s="1">
        <v>31629.832160954495</v>
      </c>
      <c r="V24" s="1">
        <v>-3803.3372535016883</v>
      </c>
      <c r="W24" s="1">
        <v>111512.91376374786</v>
      </c>
      <c r="X24" s="1">
        <v>-1630.0016800721523</v>
      </c>
      <c r="Y24" s="1">
        <v>3803.3372535016883</v>
      </c>
      <c r="Z24" s="1">
        <v>0</v>
      </c>
      <c r="AB24" s="12">
        <v>0</v>
      </c>
      <c r="AC24" s="12">
        <v>-79.965599999999995</v>
      </c>
      <c r="AD24" s="11">
        <f t="shared" si="5"/>
        <v>-79.965599999999995</v>
      </c>
      <c r="AE24" s="19">
        <v>-7.2328596777992468E-3</v>
      </c>
      <c r="AF24" s="20">
        <v>-79.965148035900597</v>
      </c>
      <c r="AG24" s="21">
        <v>9</v>
      </c>
      <c r="AH24" s="40"/>
    </row>
    <row r="25" spans="2:34" x14ac:dyDescent="0.25"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-177573.41399343879</v>
      </c>
      <c r="I25" s="1">
        <v>-75870.034328606314</v>
      </c>
      <c r="J25" s="1">
        <v>1630.0016800721523</v>
      </c>
      <c r="K25" s="1">
        <v>177573.41399343879</v>
      </c>
      <c r="L25" s="1">
        <v>75870.034328606314</v>
      </c>
      <c r="M25" s="1">
        <v>0</v>
      </c>
      <c r="N25">
        <v>10</v>
      </c>
      <c r="O25" s="1">
        <v>0</v>
      </c>
      <c r="P25" s="1">
        <v>0</v>
      </c>
      <c r="Q25" s="1">
        <v>7499.9576202205853</v>
      </c>
      <c r="R25" s="1">
        <v>0</v>
      </c>
      <c r="S25" s="1">
        <v>0</v>
      </c>
      <c r="T25" s="1">
        <v>0</v>
      </c>
      <c r="U25" s="1">
        <v>-177404.79312998304</v>
      </c>
      <c r="V25" s="1">
        <v>-76263.483010003038</v>
      </c>
      <c r="W25" s="1">
        <v>1630.0016800721523</v>
      </c>
      <c r="X25" s="1">
        <v>179279.78253503819</v>
      </c>
      <c r="Y25" s="1">
        <v>76263.483010003038</v>
      </c>
      <c r="Z25" s="1">
        <v>7499.9576202205853</v>
      </c>
      <c r="AB25" s="12">
        <v>0</v>
      </c>
      <c r="AC25" s="12">
        <f>-AC22</f>
        <v>-4.1360999999999999</v>
      </c>
      <c r="AD25" s="9">
        <f t="shared" si="5"/>
        <v>-4.1360999999999999</v>
      </c>
      <c r="AE25" s="16">
        <v>3.8793974049458342E-2</v>
      </c>
      <c r="AF25" s="17">
        <v>-4.1360775760737809</v>
      </c>
      <c r="AG25" s="18">
        <v>10</v>
      </c>
      <c r="AH25" s="38">
        <v>4</v>
      </c>
    </row>
    <row r="26" spans="2:34" x14ac:dyDescent="0.25"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-75870.034328606314</v>
      </c>
      <c r="I26" s="1">
        <v>-33059.062891331516</v>
      </c>
      <c r="J26" s="1">
        <v>-3803.3372535016883</v>
      </c>
      <c r="K26" s="1">
        <v>75870.034328606314</v>
      </c>
      <c r="L26" s="1">
        <v>33059.062891331516</v>
      </c>
      <c r="M26" s="1">
        <v>0</v>
      </c>
      <c r="N26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-76263.483010003038</v>
      </c>
      <c r="V26" s="1">
        <v>-32141.01596807249</v>
      </c>
      <c r="W26" s="1">
        <v>-3803.3372535016883</v>
      </c>
      <c r="X26" s="1">
        <v>76263.483010003038</v>
      </c>
      <c r="Y26" s="1">
        <v>232139.92159657247</v>
      </c>
      <c r="Z26" s="1">
        <v>0</v>
      </c>
      <c r="AB26" s="12">
        <v>0</v>
      </c>
      <c r="AC26" s="12">
        <v>-36.043599999999998</v>
      </c>
      <c r="AD26" s="10">
        <f t="shared" si="5"/>
        <v>-36.043599999999998</v>
      </c>
      <c r="AE26" s="15">
        <v>-3.0520426338884112E-4</v>
      </c>
      <c r="AF26" s="14">
        <v>-36.043407340214131</v>
      </c>
      <c r="AG26" s="13">
        <v>11</v>
      </c>
      <c r="AH26" s="39"/>
    </row>
    <row r="27" spans="2:34" ht="15.75" thickBot="1" x14ac:dyDescent="0.3"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>
        <v>12</v>
      </c>
      <c r="O27" s="1">
        <v>0</v>
      </c>
      <c r="P27" s="1">
        <v>0</v>
      </c>
      <c r="Q27" s="1">
        <v>19999.886987254893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7499.9576202205853</v>
      </c>
      <c r="Y27" s="1">
        <v>0</v>
      </c>
      <c r="Z27" s="1">
        <v>39999.773974509786</v>
      </c>
      <c r="AB27" s="12">
        <v>0</v>
      </c>
      <c r="AC27" s="12"/>
      <c r="AD27" s="11">
        <f t="shared" si="5"/>
        <v>0</v>
      </c>
      <c r="AE27" s="19">
        <v>-6.6126092129758559E-3</v>
      </c>
      <c r="AF27" s="20">
        <v>-5.6843418860808015E-14</v>
      </c>
      <c r="AG27" s="21">
        <v>12</v>
      </c>
      <c r="AH27" s="40"/>
    </row>
    <row r="30" spans="2:34" x14ac:dyDescent="0.25">
      <c r="B30" s="1">
        <f t="array" ref="B30:M41">MMULT(TRANSPOSE(EX1_ROT!BA18:BL23),MMULT(EX1_ROT!AT18:AY23,EX1_ROT!BA18:BL23))</f>
        <v>1874.9894050551463</v>
      </c>
      <c r="C30" s="1">
        <v>0</v>
      </c>
      <c r="D30" s="1">
        <v>-7499.9576202205853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-1874.9894050551463</v>
      </c>
      <c r="L30" s="1">
        <v>0</v>
      </c>
      <c r="M30" s="1">
        <v>-7499.9576202205853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2:34" x14ac:dyDescent="0.25">
      <c r="B31" s="1">
        <v>0</v>
      </c>
      <c r="C31" s="1">
        <v>199998.90562849998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-199998.90562849998</v>
      </c>
      <c r="M31" s="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2:34" x14ac:dyDescent="0.25">
      <c r="B32" s="1">
        <v>-7499.9576202205853</v>
      </c>
      <c r="C32" s="1">
        <v>0</v>
      </c>
      <c r="D32" s="1">
        <v>39999.773974509786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7499.9576202205853</v>
      </c>
      <c r="L32" s="1">
        <v>0</v>
      </c>
      <c r="M32" s="1">
        <v>19999.886987254893</v>
      </c>
      <c r="O32">
        <v>0</v>
      </c>
      <c r="P32">
        <v>0</v>
      </c>
      <c r="Q32">
        <v>120000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7500</v>
      </c>
      <c r="Y32">
        <v>0</v>
      </c>
      <c r="Z32">
        <v>20000</v>
      </c>
    </row>
    <row r="33" spans="2:26" x14ac:dyDescent="0.25"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2:26" x14ac:dyDescent="0.25"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2:26" x14ac:dyDescent="0.25"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80000</v>
      </c>
      <c r="U35">
        <v>30000</v>
      </c>
      <c r="V35">
        <v>0</v>
      </c>
      <c r="W35">
        <v>40000</v>
      </c>
      <c r="X35">
        <v>0</v>
      </c>
      <c r="Y35">
        <v>0</v>
      </c>
      <c r="Z35">
        <v>0</v>
      </c>
    </row>
    <row r="36" spans="2:26" x14ac:dyDescent="0.25"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30000</v>
      </c>
      <c r="U36">
        <v>192574.38570000001</v>
      </c>
      <c r="V36">
        <v>75870.449399999998</v>
      </c>
      <c r="W36">
        <v>28369.989099999999</v>
      </c>
      <c r="X36">
        <v>-177574.38570000001</v>
      </c>
      <c r="Y36">
        <v>-75870.449399999998</v>
      </c>
      <c r="Z36">
        <v>0</v>
      </c>
    </row>
    <row r="37" spans="2:26" x14ac:dyDescent="0.25"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75870.449399999998</v>
      </c>
      <c r="V37">
        <v>433059.2439</v>
      </c>
      <c r="W37">
        <v>3803.3587000000002</v>
      </c>
      <c r="X37">
        <v>-75870.449399999998</v>
      </c>
      <c r="Y37">
        <v>-33059.243900000001</v>
      </c>
      <c r="Z37">
        <v>0</v>
      </c>
    </row>
    <row r="38" spans="2:26" x14ac:dyDescent="0.25"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40000</v>
      </c>
      <c r="U38">
        <v>28369.989099999999</v>
      </c>
      <c r="V38">
        <v>3803.3587000000002</v>
      </c>
      <c r="W38">
        <v>111513.5439</v>
      </c>
      <c r="X38">
        <v>1630.0109</v>
      </c>
      <c r="Y38">
        <v>-3803.3587000000002</v>
      </c>
      <c r="Z38">
        <v>0</v>
      </c>
    </row>
    <row r="39" spans="2:26" x14ac:dyDescent="0.25">
      <c r="B39" s="1">
        <v>-1874.9894050551463</v>
      </c>
      <c r="C39" s="1">
        <v>0</v>
      </c>
      <c r="D39" s="1">
        <v>7499.9576202205853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1874.9894050551463</v>
      </c>
      <c r="L39" s="1">
        <v>0</v>
      </c>
      <c r="M39" s="1">
        <v>7499.9576202205853</v>
      </c>
      <c r="O39">
        <v>0</v>
      </c>
      <c r="P39">
        <v>0</v>
      </c>
      <c r="Q39">
        <v>7500</v>
      </c>
      <c r="R39">
        <v>0</v>
      </c>
      <c r="S39">
        <v>0</v>
      </c>
      <c r="T39">
        <v>0</v>
      </c>
      <c r="U39">
        <v>-177574.38570000001</v>
      </c>
      <c r="V39">
        <v>-75870.449399999998</v>
      </c>
      <c r="W39">
        <v>1630.0109</v>
      </c>
      <c r="X39">
        <v>179449.38570000001</v>
      </c>
      <c r="Y39">
        <v>75870.449399999998</v>
      </c>
      <c r="Z39">
        <v>7500</v>
      </c>
    </row>
    <row r="40" spans="2:26" x14ac:dyDescent="0.25">
      <c r="B40" s="1">
        <v>0</v>
      </c>
      <c r="C40" s="1">
        <v>-199998.90562849998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199998.90562849998</v>
      </c>
      <c r="M40" s="1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-75870.449399999998</v>
      </c>
      <c r="V40">
        <v>-33059.243900000001</v>
      </c>
      <c r="W40">
        <v>-3803.3587000000002</v>
      </c>
      <c r="X40">
        <v>75870.449399999998</v>
      </c>
      <c r="Y40">
        <v>233059.2439</v>
      </c>
      <c r="Z40">
        <v>0</v>
      </c>
    </row>
    <row r="41" spans="2:26" x14ac:dyDescent="0.25">
      <c r="B41" s="1">
        <v>-7499.9576202205853</v>
      </c>
      <c r="C41" s="1">
        <v>0</v>
      </c>
      <c r="D41" s="1">
        <v>19999.886987254893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7499.9576202205853</v>
      </c>
      <c r="L41" s="1">
        <v>0</v>
      </c>
      <c r="M41" s="1">
        <v>39999.773974509786</v>
      </c>
      <c r="O41">
        <v>0</v>
      </c>
      <c r="P41">
        <v>0</v>
      </c>
      <c r="Q41">
        <v>20000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7500</v>
      </c>
      <c r="Y41">
        <v>0</v>
      </c>
      <c r="Z41">
        <v>40000</v>
      </c>
    </row>
    <row r="43" spans="2:26" x14ac:dyDescent="0.25">
      <c r="O43">
        <f>ABS(O30-O16)</f>
        <v>0</v>
      </c>
      <c r="P43">
        <f t="shared" ref="P43:Z43" si="6">ABS(P30-P16)</f>
        <v>0</v>
      </c>
      <c r="Q43">
        <f t="shared" si="6"/>
        <v>0</v>
      </c>
      <c r="R43">
        <f t="shared" si="6"/>
        <v>0</v>
      </c>
      <c r="S43">
        <f t="shared" si="6"/>
        <v>0</v>
      </c>
      <c r="T43">
        <f t="shared" si="6"/>
        <v>0</v>
      </c>
      <c r="U43">
        <f t="shared" si="6"/>
        <v>0</v>
      </c>
      <c r="V43">
        <f t="shared" si="6"/>
        <v>0</v>
      </c>
      <c r="W43">
        <f t="shared" si="6"/>
        <v>0</v>
      </c>
      <c r="X43">
        <f t="shared" si="6"/>
        <v>0</v>
      </c>
      <c r="Y43">
        <f t="shared" si="6"/>
        <v>0</v>
      </c>
      <c r="Z43">
        <f t="shared" si="6"/>
        <v>0</v>
      </c>
    </row>
    <row r="44" spans="2:26" x14ac:dyDescent="0.25">
      <c r="O44">
        <f t="shared" ref="O44:Z44" si="7">ABS(O31-O17)</f>
        <v>0</v>
      </c>
      <c r="P44">
        <f t="shared" si="7"/>
        <v>0</v>
      </c>
      <c r="Q44">
        <f t="shared" si="7"/>
        <v>0</v>
      </c>
      <c r="R44">
        <f t="shared" si="7"/>
        <v>0</v>
      </c>
      <c r="S44">
        <f t="shared" si="7"/>
        <v>0</v>
      </c>
      <c r="T44">
        <f t="shared" si="7"/>
        <v>0</v>
      </c>
      <c r="U44">
        <f t="shared" si="7"/>
        <v>0</v>
      </c>
      <c r="V44">
        <f t="shared" si="7"/>
        <v>0</v>
      </c>
      <c r="W44">
        <f t="shared" si="7"/>
        <v>0</v>
      </c>
      <c r="X44">
        <f t="shared" si="7"/>
        <v>0</v>
      </c>
      <c r="Y44">
        <f t="shared" si="7"/>
        <v>0</v>
      </c>
      <c r="Z44">
        <f t="shared" si="7"/>
        <v>0</v>
      </c>
    </row>
    <row r="45" spans="2:26" x14ac:dyDescent="0.25">
      <c r="O45">
        <f t="shared" ref="O45:Z45" si="8">ABS(O32-O18)</f>
        <v>0</v>
      </c>
      <c r="P45">
        <f t="shared" si="8"/>
        <v>0</v>
      </c>
      <c r="Q45">
        <f t="shared" si="8"/>
        <v>0.22602549020666629</v>
      </c>
      <c r="R45">
        <f t="shared" si="8"/>
        <v>0</v>
      </c>
      <c r="S45">
        <f t="shared" si="8"/>
        <v>0</v>
      </c>
      <c r="T45">
        <f t="shared" si="8"/>
        <v>0</v>
      </c>
      <c r="U45">
        <f t="shared" si="8"/>
        <v>0</v>
      </c>
      <c r="V45">
        <f t="shared" si="8"/>
        <v>0</v>
      </c>
      <c r="W45">
        <f t="shared" si="8"/>
        <v>0</v>
      </c>
      <c r="X45">
        <f t="shared" si="8"/>
        <v>4.2379779414659424E-2</v>
      </c>
      <c r="Y45">
        <f t="shared" si="8"/>
        <v>0</v>
      </c>
      <c r="Z45">
        <f t="shared" si="8"/>
        <v>0.11301274510697112</v>
      </c>
    </row>
    <row r="46" spans="2:26" x14ac:dyDescent="0.25">
      <c r="O46">
        <f t="shared" ref="O46:Z46" si="9">ABS(O33-O19)</f>
        <v>0</v>
      </c>
      <c r="P46">
        <f t="shared" si="9"/>
        <v>0</v>
      </c>
      <c r="Q46">
        <f t="shared" si="9"/>
        <v>0</v>
      </c>
      <c r="R46">
        <f t="shared" si="9"/>
        <v>0</v>
      </c>
      <c r="S46">
        <f t="shared" si="9"/>
        <v>0</v>
      </c>
      <c r="T46">
        <f t="shared" si="9"/>
        <v>0</v>
      </c>
      <c r="U46">
        <f t="shared" si="9"/>
        <v>0</v>
      </c>
      <c r="V46">
        <f t="shared" si="9"/>
        <v>0</v>
      </c>
      <c r="W46">
        <f t="shared" si="9"/>
        <v>0</v>
      </c>
      <c r="X46">
        <f t="shared" si="9"/>
        <v>0</v>
      </c>
      <c r="Y46">
        <f t="shared" si="9"/>
        <v>0</v>
      </c>
      <c r="Z46">
        <f t="shared" si="9"/>
        <v>0</v>
      </c>
    </row>
    <row r="47" spans="2:26" x14ac:dyDescent="0.25">
      <c r="O47">
        <f t="shared" ref="O47:Z47" si="10">ABS(O34-O20)</f>
        <v>0</v>
      </c>
      <c r="P47">
        <f t="shared" si="10"/>
        <v>0</v>
      </c>
      <c r="Q47">
        <f t="shared" si="10"/>
        <v>0</v>
      </c>
      <c r="R47">
        <f t="shared" si="10"/>
        <v>0</v>
      </c>
      <c r="S47">
        <f t="shared" si="10"/>
        <v>0</v>
      </c>
      <c r="T47">
        <f t="shared" si="10"/>
        <v>0</v>
      </c>
      <c r="U47">
        <f t="shared" si="10"/>
        <v>0</v>
      </c>
      <c r="V47">
        <f t="shared" si="10"/>
        <v>0</v>
      </c>
      <c r="W47">
        <f t="shared" si="10"/>
        <v>0</v>
      </c>
      <c r="X47">
        <f t="shared" si="10"/>
        <v>0</v>
      </c>
      <c r="Y47">
        <f t="shared" si="10"/>
        <v>0</v>
      </c>
      <c r="Z47">
        <f t="shared" si="10"/>
        <v>0</v>
      </c>
    </row>
    <row r="48" spans="2:26" x14ac:dyDescent="0.25">
      <c r="O48">
        <f t="shared" ref="O48:Z48" si="11">ABS(O35-O21)</f>
        <v>0</v>
      </c>
      <c r="P48">
        <f t="shared" si="11"/>
        <v>0</v>
      </c>
      <c r="Q48">
        <f t="shared" si="11"/>
        <v>0</v>
      </c>
      <c r="R48">
        <f t="shared" si="11"/>
        <v>0</v>
      </c>
      <c r="S48">
        <f t="shared" si="11"/>
        <v>0</v>
      </c>
      <c r="T48">
        <f t="shared" si="11"/>
        <v>0.4520509804278845</v>
      </c>
      <c r="U48">
        <f t="shared" si="11"/>
        <v>0.1695191176586377</v>
      </c>
      <c r="V48">
        <f t="shared" si="11"/>
        <v>0</v>
      </c>
      <c r="W48">
        <f t="shared" si="11"/>
        <v>0.22602549021394225</v>
      </c>
      <c r="X48">
        <f t="shared" si="11"/>
        <v>0</v>
      </c>
      <c r="Y48">
        <f t="shared" si="11"/>
        <v>0</v>
      </c>
      <c r="Z48">
        <f t="shared" si="11"/>
        <v>0</v>
      </c>
    </row>
    <row r="49" spans="15:26" x14ac:dyDescent="0.25">
      <c r="O49">
        <f t="shared" ref="O49:Z49" si="12">ABS(O36-O22)</f>
        <v>0</v>
      </c>
      <c r="P49">
        <f t="shared" si="12"/>
        <v>0</v>
      </c>
      <c r="Q49">
        <f t="shared" si="12"/>
        <v>0</v>
      </c>
      <c r="R49">
        <f t="shared" si="12"/>
        <v>0</v>
      </c>
      <c r="S49">
        <f t="shared" si="12"/>
        <v>0</v>
      </c>
      <c r="T49">
        <f t="shared" si="12"/>
        <v>0.1695191176586377</v>
      </c>
      <c r="U49">
        <f t="shared" si="12"/>
        <v>1.0564661200623959</v>
      </c>
      <c r="V49">
        <f t="shared" si="12"/>
        <v>0.41507139368331991</v>
      </c>
      <c r="W49">
        <f t="shared" si="12"/>
        <v>3259.8430609544957</v>
      </c>
      <c r="X49">
        <f t="shared" si="12"/>
        <v>0.97170656122034416</v>
      </c>
      <c r="Y49">
        <f t="shared" si="12"/>
        <v>0.41507139368331991</v>
      </c>
      <c r="Z49">
        <f t="shared" si="12"/>
        <v>0</v>
      </c>
    </row>
    <row r="50" spans="15:26" x14ac:dyDescent="0.25">
      <c r="O50">
        <f t="shared" ref="O50:Z50" si="13">ABS(O37-O23)</f>
        <v>0</v>
      </c>
      <c r="P50">
        <f t="shared" si="13"/>
        <v>0</v>
      </c>
      <c r="Q50">
        <f t="shared" si="13"/>
        <v>0</v>
      </c>
      <c r="R50">
        <f t="shared" si="13"/>
        <v>0</v>
      </c>
      <c r="S50">
        <f t="shared" si="13"/>
        <v>0</v>
      </c>
      <c r="T50">
        <f t="shared" si="13"/>
        <v>0</v>
      </c>
      <c r="U50">
        <f t="shared" si="13"/>
        <v>0.41507139368331991</v>
      </c>
      <c r="V50">
        <f t="shared" si="13"/>
        <v>2.3697516685351729</v>
      </c>
      <c r="W50">
        <f t="shared" si="13"/>
        <v>7606.6959535016886</v>
      </c>
      <c r="X50">
        <f t="shared" si="13"/>
        <v>0.41507139368331991</v>
      </c>
      <c r="Y50">
        <f t="shared" si="13"/>
        <v>0.18100866848544683</v>
      </c>
      <c r="Z50">
        <f t="shared" si="13"/>
        <v>0</v>
      </c>
    </row>
    <row r="51" spans="15:26" x14ac:dyDescent="0.25">
      <c r="O51">
        <f t="shared" ref="O51:Z51" si="14">ABS(O38-O24)</f>
        <v>0</v>
      </c>
      <c r="P51">
        <f t="shared" si="14"/>
        <v>0</v>
      </c>
      <c r="Q51">
        <f t="shared" si="14"/>
        <v>0</v>
      </c>
      <c r="R51">
        <f t="shared" si="14"/>
        <v>0</v>
      </c>
      <c r="S51">
        <f t="shared" si="14"/>
        <v>0</v>
      </c>
      <c r="T51">
        <f t="shared" si="14"/>
        <v>0.22602549021394225</v>
      </c>
      <c r="U51">
        <f t="shared" si="14"/>
        <v>3259.8430609544957</v>
      </c>
      <c r="V51">
        <f t="shared" si="14"/>
        <v>7606.6959535016886</v>
      </c>
      <c r="W51">
        <f t="shared" si="14"/>
        <v>0.63013625214807689</v>
      </c>
      <c r="X51">
        <f t="shared" si="14"/>
        <v>3260.0125800721526</v>
      </c>
      <c r="Y51">
        <f t="shared" si="14"/>
        <v>7606.6959535016886</v>
      </c>
      <c r="Z51">
        <f t="shared" si="14"/>
        <v>0</v>
      </c>
    </row>
    <row r="52" spans="15:26" x14ac:dyDescent="0.25">
      <c r="O52">
        <f t="shared" ref="O52:Z52" si="15">ABS(O39-O25)</f>
        <v>0</v>
      </c>
      <c r="P52">
        <f t="shared" si="15"/>
        <v>0</v>
      </c>
      <c r="Q52">
        <f t="shared" si="15"/>
        <v>4.2379779414659424E-2</v>
      </c>
      <c r="R52">
        <f t="shared" si="15"/>
        <v>0</v>
      </c>
      <c r="S52">
        <f t="shared" si="15"/>
        <v>0</v>
      </c>
      <c r="T52">
        <f t="shared" si="15"/>
        <v>0</v>
      </c>
      <c r="U52">
        <f t="shared" si="15"/>
        <v>169.59257001697551</v>
      </c>
      <c r="V52">
        <f t="shared" si="15"/>
        <v>393.03361000303994</v>
      </c>
      <c r="W52">
        <f t="shared" si="15"/>
        <v>9.2199278476527979E-3</v>
      </c>
      <c r="X52">
        <f t="shared" si="15"/>
        <v>169.6031649618235</v>
      </c>
      <c r="Y52">
        <f t="shared" si="15"/>
        <v>393.03361000303994</v>
      </c>
      <c r="Z52">
        <f t="shared" si="15"/>
        <v>4.2379779414659424E-2</v>
      </c>
    </row>
    <row r="53" spans="15:26" x14ac:dyDescent="0.25">
      <c r="O53">
        <f t="shared" ref="O53:Z53" si="16">ABS(O40-O26)</f>
        <v>0</v>
      </c>
      <c r="P53">
        <f t="shared" si="16"/>
        <v>0</v>
      </c>
      <c r="Q53">
        <f t="shared" si="16"/>
        <v>0</v>
      </c>
      <c r="R53">
        <f t="shared" si="16"/>
        <v>0</v>
      </c>
      <c r="S53">
        <f t="shared" si="16"/>
        <v>0</v>
      </c>
      <c r="T53">
        <f t="shared" si="16"/>
        <v>0</v>
      </c>
      <c r="U53">
        <f t="shared" si="16"/>
        <v>393.03361000303994</v>
      </c>
      <c r="V53">
        <f t="shared" si="16"/>
        <v>918.22793192751124</v>
      </c>
      <c r="W53">
        <f t="shared" si="16"/>
        <v>2.1446498311888718E-2</v>
      </c>
      <c r="X53">
        <f t="shared" si="16"/>
        <v>393.03361000303994</v>
      </c>
      <c r="Y53">
        <f t="shared" si="16"/>
        <v>919.32230342752882</v>
      </c>
      <c r="Z53">
        <f t="shared" si="16"/>
        <v>0</v>
      </c>
    </row>
    <row r="54" spans="15:26" x14ac:dyDescent="0.25">
      <c r="O54">
        <f t="shared" ref="O54:Z56" si="17">ABS(O41-O27)</f>
        <v>0</v>
      </c>
      <c r="P54">
        <f t="shared" si="17"/>
        <v>0</v>
      </c>
      <c r="Q54">
        <f t="shared" si="17"/>
        <v>0.11301274510697112</v>
      </c>
      <c r="R54">
        <f t="shared" si="17"/>
        <v>0</v>
      </c>
      <c r="S54">
        <f t="shared" si="17"/>
        <v>0</v>
      </c>
      <c r="T54">
        <f t="shared" si="17"/>
        <v>0</v>
      </c>
      <c r="U54">
        <f t="shared" si="17"/>
        <v>0</v>
      </c>
      <c r="V54">
        <f t="shared" si="17"/>
        <v>0</v>
      </c>
      <c r="W54">
        <f t="shared" si="17"/>
        <v>0</v>
      </c>
      <c r="X54">
        <f t="shared" si="17"/>
        <v>4.2379779414659424E-2</v>
      </c>
      <c r="Y54">
        <f t="shared" si="17"/>
        <v>0</v>
      </c>
      <c r="Z54">
        <f t="shared" si="17"/>
        <v>0.22602549021394225</v>
      </c>
    </row>
  </sheetData>
  <mergeCells count="4">
    <mergeCell ref="AH16:AH18"/>
    <mergeCell ref="AH19:AH21"/>
    <mergeCell ref="AH22:AH24"/>
    <mergeCell ref="AH25:AH27"/>
  </mergeCells>
  <pageMargins left="0.511811024" right="0.511811024" top="0.78740157499999996" bottom="0.78740157499999996" header="0.31496062000000002" footer="0.31496062000000002"/>
  <pageSetup orientation="portrait" r:id="rId1"/>
  <ignoredErrors>
    <ignoredError sqref="Q4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3017-EF64-42A4-9291-40685EE380F0}">
  <dimension ref="B1:O8"/>
  <sheetViews>
    <sheetView tabSelected="1" topLeftCell="H1" workbookViewId="0">
      <selection activeCell="O6" sqref="O6"/>
    </sheetView>
  </sheetViews>
  <sheetFormatPr defaultRowHeight="15" x14ac:dyDescent="0.25"/>
  <sheetData>
    <row r="1" spans="2:15" x14ac:dyDescent="0.25">
      <c r="J1" t="s">
        <v>63</v>
      </c>
      <c r="K1">
        <f>RADIANS(18.1871)</f>
        <v>0.31742477638946071</v>
      </c>
      <c r="N1" t="s">
        <v>65</v>
      </c>
      <c r="O1">
        <f>-(2*K6+K8)*K2/6</f>
        <v>30.93415890468231</v>
      </c>
    </row>
    <row r="2" spans="2:15" x14ac:dyDescent="0.25">
      <c r="B2" t="s">
        <v>23</v>
      </c>
      <c r="C2">
        <v>7.6158000000000001</v>
      </c>
      <c r="D2" t="s">
        <v>49</v>
      </c>
      <c r="F2" t="s">
        <v>53</v>
      </c>
      <c r="G2">
        <f>10*C4*C2/20</f>
        <v>4.2001137000000002</v>
      </c>
      <c r="J2" t="s">
        <v>23</v>
      </c>
      <c r="K2">
        <v>8.4951000000000008</v>
      </c>
      <c r="L2" t="s">
        <v>49</v>
      </c>
      <c r="N2" t="s">
        <v>66</v>
      </c>
      <c r="O2">
        <f>-(K6+2*K8)*K2/6</f>
        <v>48.610821135929335</v>
      </c>
    </row>
    <row r="3" spans="2:15" x14ac:dyDescent="0.25">
      <c r="B3" t="s">
        <v>50</v>
      </c>
      <c r="C3">
        <v>0.47270000000000001</v>
      </c>
      <c r="D3" t="s">
        <v>51</v>
      </c>
      <c r="F3" t="s">
        <v>54</v>
      </c>
      <c r="J3" t="s">
        <v>59</v>
      </c>
      <c r="K3">
        <v>-10</v>
      </c>
      <c r="N3" t="s">
        <v>67</v>
      </c>
      <c r="O3">
        <f>-(7*$K$5+3*$K$7)*$K$2/20</f>
        <v>88.777752336194268</v>
      </c>
    </row>
    <row r="4" spans="2:15" x14ac:dyDescent="0.25">
      <c r="B4" t="s">
        <v>52</v>
      </c>
      <c r="C4">
        <v>1.103</v>
      </c>
      <c r="D4" t="s">
        <v>51</v>
      </c>
      <c r="F4" t="s">
        <v>55</v>
      </c>
      <c r="G4">
        <f>5*C4*C2^2/60</f>
        <v>5.3312043194100003</v>
      </c>
      <c r="J4" t="s">
        <v>60</v>
      </c>
      <c r="K4">
        <v>-50</v>
      </c>
      <c r="N4" t="s">
        <v>68</v>
      </c>
      <c r="O4">
        <f>-(3*$K$5+7*$K$7)*$K$2/20</f>
        <v>153.34339039888101</v>
      </c>
    </row>
    <row r="5" spans="2:15" x14ac:dyDescent="0.25">
      <c r="F5" t="s">
        <v>56</v>
      </c>
      <c r="J5" t="s">
        <v>62</v>
      </c>
      <c r="K5">
        <f>COS(K1)*K3</f>
        <v>-9.500423488641502</v>
      </c>
      <c r="N5" t="s">
        <v>69</v>
      </c>
      <c r="O5">
        <f>-(3*$K$5+2*$K$7)*$K$2^2/60</f>
        <v>148.54979530796442</v>
      </c>
    </row>
    <row r="6" spans="2:15" x14ac:dyDescent="0.25">
      <c r="F6" t="s">
        <v>57</v>
      </c>
      <c r="J6" t="s">
        <v>61</v>
      </c>
      <c r="K6">
        <f>SIN(K1)*K3</f>
        <v>-3.1212102679039151</v>
      </c>
      <c r="N6" t="s">
        <v>70</v>
      </c>
      <c r="O6">
        <f>(2*$K$5+3*$K$7)*$K$2^2/60</f>
        <v>-194.25742463349195</v>
      </c>
    </row>
    <row r="7" spans="2:15" x14ac:dyDescent="0.25">
      <c r="F7" t="s">
        <v>58</v>
      </c>
      <c r="J7" t="s">
        <v>64</v>
      </c>
      <c r="K7">
        <f>COS(K1)*K4</f>
        <v>-47.50211744320751</v>
      </c>
    </row>
    <row r="8" spans="2:15" x14ac:dyDescent="0.25">
      <c r="J8" t="s">
        <v>61</v>
      </c>
      <c r="K8">
        <f>SIN(K1)*K4</f>
        <v>-15.606051339519574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Planilha1</vt:lpstr>
      <vt:lpstr>Planilha2</vt:lpstr>
      <vt:lpstr>Planilha3</vt:lpstr>
      <vt:lpstr>Planilha4</vt:lpstr>
      <vt:lpstr>Planilha5</vt:lpstr>
      <vt:lpstr>Planilha6</vt:lpstr>
      <vt:lpstr>EX1_ROT</vt:lpstr>
      <vt:lpstr>EX1_ROT2</vt:lpstr>
      <vt:lpstr>Planilha9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Mohara</dc:creator>
  <cp:lastModifiedBy>Mohara</cp:lastModifiedBy>
  <dcterms:created xsi:type="dcterms:W3CDTF">2019-04-18T03:27:22Z</dcterms:created>
  <dcterms:modified xsi:type="dcterms:W3CDTF">2019-05-13T00:58:51Z</dcterms:modified>
</cp:coreProperties>
</file>