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ícius\Desktop\dados\excel\"/>
    </mc:Choice>
  </mc:AlternateContent>
  <xr:revisionPtr revIDLastSave="0" documentId="13_ncr:1_{01191DE9-0E44-4B38-8604-2212B66C8FA8}" xr6:coauthVersionLast="47" xr6:coauthVersionMax="47" xr10:uidLastSave="{00000000-0000-0000-0000-000000000000}"/>
  <bookViews>
    <workbookView xWindow="-120" yWindow="-120" windowWidth="20730" windowHeight="11160" tabRatio="809" firstSheet="6" activeTab="12" xr2:uid="{2E65B82F-5866-47B8-BB74-66991D6C79DA}"/>
  </bookViews>
  <sheets>
    <sheet name="Professor Exemplo 1" sheetId="2" r:id="rId1"/>
    <sheet name="Professor Exemplo 2" sheetId="17" r:id="rId2"/>
    <sheet name="Professor Exemplo 3" sheetId="18" r:id="rId3"/>
    <sheet name="Desafio" sheetId="19" r:id="rId4"/>
    <sheet name="Professor Exemplo 4" sheetId="20" r:id="rId5"/>
    <sheet name="Professor Exemplo 5" sheetId="21" r:id="rId6"/>
    <sheet name="Dados Conferir" sheetId="22" r:id="rId7"/>
    <sheet name="Aluno Exemplo 1" sheetId="23" r:id="rId8"/>
    <sheet name="Aluno Exemplo 2" sheetId="24" r:id="rId9"/>
    <sheet name="Aluno Exemplo 3" sheetId="25" r:id="rId10"/>
    <sheet name="Desafio Aluno" sheetId="27" r:id="rId11"/>
    <sheet name="Aluno Exemplo 4 " sheetId="26" r:id="rId12"/>
    <sheet name="Aluno Exemplo 5" sheetId="28" r:id="rId13"/>
  </sheets>
  <definedNames>
    <definedName name="_xlnm._FilterDatabase" localSheetId="7" hidden="1">'Aluno Exemplo 1'!$A$3:$C$15</definedName>
    <definedName name="_xlnm._FilterDatabase" localSheetId="8" hidden="1">'Aluno Exemplo 2'!$A$3:$D$15</definedName>
    <definedName name="_xlnm._FilterDatabase" localSheetId="9" hidden="1">'Aluno Exemplo 3'!$A$3:$E$15</definedName>
    <definedName name="_xlnm._FilterDatabase" localSheetId="11" hidden="1">'Aluno Exemplo 4 '!$A$3:$C$15</definedName>
    <definedName name="_xlnm._FilterDatabase" localSheetId="12" hidden="1">'Aluno Exemplo 5'!$A$3:$C$3</definedName>
    <definedName name="_xlnm._FilterDatabase" localSheetId="6" hidden="1">'Dados Conferir'!$A$1:$C$75</definedName>
    <definedName name="_xlnm._FilterDatabase" localSheetId="3" hidden="1">Desafio!$A$3:$D$15</definedName>
    <definedName name="_xlnm._FilterDatabase" localSheetId="10" hidden="1">'Desafio Aluno'!$A$3:$D$15</definedName>
    <definedName name="_xlnm._FilterDatabase" localSheetId="0" hidden="1">'Professor Exemplo 1'!$A$3:$C$15</definedName>
    <definedName name="_xlnm._FilterDatabase" localSheetId="1" hidden="1">'Professor Exemplo 2'!$A$3:$D$15</definedName>
    <definedName name="_xlnm._FilterDatabase" localSheetId="2" hidden="1">'Professor Exemplo 3'!$A$3:$E$15</definedName>
    <definedName name="_xlnm._FilterDatabase" localSheetId="4" hidden="1">'Professor Exemplo 4'!$A$3:$C$15</definedName>
    <definedName name="_xlnm._FilterDatabase" localSheetId="5" hidden="1">'Professor Exemplo 5'!$A$3:$C$77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8" l="1"/>
  <c r="F21" i="28"/>
  <c r="F18" i="28"/>
  <c r="F17" i="28"/>
  <c r="K9" i="28"/>
  <c r="X9" i="28" s="1"/>
  <c r="K6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X12" i="28" s="1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X11" i="28" s="1"/>
  <c r="G11" i="28"/>
  <c r="F11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X10" i="28" s="1"/>
  <c r="W9" i="28"/>
  <c r="V9" i="28"/>
  <c r="U9" i="28"/>
  <c r="T9" i="28"/>
  <c r="S9" i="28"/>
  <c r="R9" i="28"/>
  <c r="Q9" i="28"/>
  <c r="P9" i="28"/>
  <c r="O9" i="28"/>
  <c r="N9" i="28"/>
  <c r="M9" i="28"/>
  <c r="L9" i="28"/>
  <c r="J9" i="28"/>
  <c r="I9" i="28"/>
  <c r="H9" i="28"/>
  <c r="G9" i="28"/>
  <c r="F9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X8" i="28" s="1"/>
  <c r="W7" i="28"/>
  <c r="V7" i="28"/>
  <c r="U7" i="28"/>
  <c r="T7" i="28"/>
  <c r="T14" i="28" s="1"/>
  <c r="S7" i="28"/>
  <c r="R7" i="28"/>
  <c r="Q7" i="28"/>
  <c r="P7" i="28"/>
  <c r="P14" i="28" s="1"/>
  <c r="O7" i="28"/>
  <c r="N7" i="28"/>
  <c r="M7" i="28"/>
  <c r="L7" i="28"/>
  <c r="L14" i="28" s="1"/>
  <c r="K7" i="28"/>
  <c r="J7" i="28"/>
  <c r="I7" i="28"/>
  <c r="H7" i="28"/>
  <c r="X7" i="28" s="1"/>
  <c r="G7" i="28"/>
  <c r="F7" i="28"/>
  <c r="W6" i="28"/>
  <c r="V6" i="28"/>
  <c r="U6" i="28"/>
  <c r="T6" i="28"/>
  <c r="S6" i="28"/>
  <c r="R6" i="28"/>
  <c r="Q6" i="28"/>
  <c r="P6" i="28"/>
  <c r="O6" i="28"/>
  <c r="N6" i="28"/>
  <c r="M6" i="28"/>
  <c r="L6" i="28"/>
  <c r="J6" i="28"/>
  <c r="J14" i="28" s="1"/>
  <c r="I6" i="28"/>
  <c r="H6" i="28"/>
  <c r="G6" i="28"/>
  <c r="F6" i="28"/>
  <c r="F5" i="24"/>
  <c r="E15" i="23"/>
  <c r="E11" i="23"/>
  <c r="E7" i="23"/>
  <c r="E3" i="23"/>
  <c r="F21" i="21"/>
  <c r="F22" i="21"/>
  <c r="F17" i="21"/>
  <c r="F18" i="21"/>
  <c r="F6" i="21"/>
  <c r="I11" i="21"/>
  <c r="G11" i="21"/>
  <c r="H11" i="21"/>
  <c r="G12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F12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F11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E11" i="20"/>
  <c r="E5" i="20"/>
  <c r="F11" i="19"/>
  <c r="F5" i="19"/>
  <c r="G11" i="18"/>
  <c r="G6" i="18"/>
  <c r="F13" i="17"/>
  <c r="F9" i="17"/>
  <c r="F5" i="17"/>
  <c r="E15" i="2"/>
  <c r="E7" i="2"/>
  <c r="E3" i="2"/>
  <c r="E11" i="2"/>
  <c r="W14" i="28"/>
  <c r="V14" i="28"/>
  <c r="U14" i="28"/>
  <c r="S14" i="28"/>
  <c r="R14" i="28"/>
  <c r="Q14" i="28"/>
  <c r="O14" i="28"/>
  <c r="N14" i="28"/>
  <c r="M14" i="28"/>
  <c r="I14" i="28"/>
  <c r="G14" i="28"/>
  <c r="X13" i="28"/>
  <c r="K14" i="28" l="1"/>
  <c r="H14" i="28"/>
  <c r="X6" i="28"/>
  <c r="F14" i="28"/>
  <c r="X14" i="28"/>
  <c r="H14" i="21"/>
  <c r="F14" i="21"/>
  <c r="X6" i="21"/>
  <c r="L14" i="21"/>
  <c r="U14" i="21"/>
  <c r="G14" i="21"/>
  <c r="P14" i="21"/>
  <c r="I14" i="21"/>
  <c r="X11" i="21"/>
  <c r="R14" i="21"/>
  <c r="K14" i="21"/>
  <c r="S14" i="21"/>
  <c r="X13" i="21"/>
  <c r="X8" i="21"/>
  <c r="T14" i="21"/>
  <c r="M14" i="21"/>
  <c r="V14" i="21"/>
  <c r="N14" i="21"/>
  <c r="W14" i="21"/>
  <c r="X9" i="21"/>
  <c r="O14" i="21"/>
  <c r="X10" i="21"/>
  <c r="X7" i="21"/>
  <c r="Q14" i="21"/>
  <c r="J14" i="21"/>
  <c r="X12" i="21"/>
  <c r="X14" i="21" l="1"/>
</calcChain>
</file>

<file path=xl/sharedStrings.xml><?xml version="1.0" encoding="utf-8"?>
<sst xmlns="http://schemas.openxmlformats.org/spreadsheetml/2006/main" count="838" uniqueCount="86">
  <si>
    <t>Bruna Alves</t>
  </si>
  <si>
    <t>Afonso Alves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</si>
  <si>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</si>
  <si>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</si>
  <si>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</si>
  <si>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</si>
  <si>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</si>
  <si>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</si>
  <si>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</si>
  <si>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</si>
  <si>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</si>
  <si>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</si>
  <si>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Idade</t>
  </si>
  <si>
    <t>Salário</t>
  </si>
  <si>
    <t>SOMASE / SUMIF</t>
  </si>
  <si>
    <t>Cargo</t>
  </si>
  <si>
    <t>Junior</t>
  </si>
  <si>
    <t>Clevison Santos</t>
  </si>
  <si>
    <t>Estagiário</t>
  </si>
  <si>
    <t>Supervisor</t>
  </si>
  <si>
    <t>Pleno</t>
  </si>
  <si>
    <t>Senior</t>
  </si>
  <si>
    <t>SOMASES / SUMIFS</t>
  </si>
  <si>
    <t>Promoção</t>
  </si>
  <si>
    <t>Não</t>
  </si>
  <si>
    <t>Sim</t>
  </si>
  <si>
    <t>SOMASES / SUMIFS 3 condições</t>
  </si>
  <si>
    <t>1) Soma salário de todos que se chamam Afonso Alves</t>
  </si>
  <si>
    <t>2) Soma salário de todos que tem 23 anos</t>
  </si>
  <si>
    <t>3) Soma salário de todos que ganham menos de 4.000</t>
  </si>
  <si>
    <t>4) Soma salário de todos que tem mais de 23 anos</t>
  </si>
  <si>
    <t>1) Soma salário de todos que tem 23 anos ou menos</t>
  </si>
  <si>
    <t>e que ganham 2.000 ou menos</t>
  </si>
  <si>
    <t>e que ganham 5.000 ou menos</t>
  </si>
  <si>
    <t>2) Soma salário de todos que tem o cargo de Pleno</t>
  </si>
  <si>
    <t>3) Soma salário de todas que tem se chamam Erika Souza Aguiar</t>
  </si>
  <si>
    <t>1) Soma salário de todos que tem cargo de Pleno</t>
  </si>
  <si>
    <t>e que ganharam promoção</t>
  </si>
  <si>
    <t>e que ganham 8.000 ou menos</t>
  </si>
  <si>
    <t>2) Soma salário de todos que tem cargo de Pleno</t>
  </si>
  <si>
    <r>
      <t xml:space="preserve">e que </t>
    </r>
    <r>
      <rPr>
        <sz val="18"/>
        <color rgb="FFFF0000"/>
        <rFont val="Calibri"/>
        <family val="2"/>
        <scheme val="minor"/>
      </rPr>
      <t>NÃO</t>
    </r>
    <r>
      <rPr>
        <sz val="18"/>
        <color theme="1"/>
        <rFont val="Calibri"/>
        <family val="2"/>
        <scheme val="minor"/>
      </rPr>
      <t xml:space="preserve"> ganharam promoção</t>
    </r>
  </si>
  <si>
    <t>DESAFIO</t>
  </si>
  <si>
    <t>2) Some o salário de todos que tem o cargo de Senior e Supervisor</t>
  </si>
  <si>
    <t>1) Some o salário de todos que tem cargo de Junior e Pleno</t>
  </si>
  <si>
    <t>e que tenham idade entre 22 e 25 anos</t>
  </si>
  <si>
    <t>Data Admissão</t>
  </si>
  <si>
    <t>1) Soma salário funcionários admitidos entre</t>
  </si>
  <si>
    <t>01/01/2016 e 31/12/2021</t>
  </si>
  <si>
    <t>2) Soma salário funcionários admitidos entre</t>
  </si>
  <si>
    <t>e que ganham 4.000 ou menos</t>
  </si>
  <si>
    <t>Piccolo</t>
  </si>
  <si>
    <t>Tênis Feminino</t>
  </si>
  <si>
    <t>Tenshinhan</t>
  </si>
  <si>
    <t>Calça Feminina Jogger</t>
  </si>
  <si>
    <t>Gohan</t>
  </si>
  <si>
    <t>Camisa Masculina</t>
  </si>
  <si>
    <t>Bulma</t>
  </si>
  <si>
    <t>Vegeta</t>
  </si>
  <si>
    <t>Camisa Masculina Festa Balada</t>
  </si>
  <si>
    <t>Goku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</si>
  <si>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</si>
  <si>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</si>
  <si>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</si>
  <si>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</si>
  <si>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</si>
  <si>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</si>
  <si>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</si>
  <si>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</si>
  <si>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</si>
  <si>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</si>
  <si>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Yamcha</t>
  </si>
  <si>
    <t>Kuririn</t>
  </si>
  <si>
    <t>Boné</t>
  </si>
  <si>
    <t>Relógio</t>
  </si>
  <si>
    <t>Chinelo</t>
  </si>
  <si>
    <t>Vendedor</t>
  </si>
  <si>
    <t>Produto</t>
  </si>
  <si>
    <t>Total Vendido</t>
  </si>
  <si>
    <t>Masculino</t>
  </si>
  <si>
    <t>Feminino</t>
  </si>
  <si>
    <t>Total</t>
  </si>
  <si>
    <t>Bermuda Masculina</t>
  </si>
  <si>
    <t>Sapato Masculino</t>
  </si>
  <si>
    <r>
      <t xml:space="preserve">e que </t>
    </r>
    <r>
      <rPr>
        <sz val="18"/>
        <color rgb="FFFF0000"/>
        <rFont val="Calibri"/>
        <family val="2"/>
        <scheme val="minor"/>
      </rPr>
      <t>NÃO</t>
    </r>
    <r>
      <rPr>
        <sz val="18"/>
        <color theme="1"/>
        <rFont val="Calibri"/>
        <family val="2"/>
        <scheme val="minor"/>
      </rPr>
      <t xml:space="preserve"> ganharam </t>
    </r>
    <r>
      <rPr>
        <sz val="18"/>
        <color rgb="FF00B0F0"/>
        <rFont val="Calibri"/>
        <family val="2"/>
        <scheme val="minor"/>
      </rPr>
      <t>promoção</t>
    </r>
  </si>
  <si>
    <t>Masculina</t>
  </si>
  <si>
    <t>Feminina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</si>
</sst>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8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rgb="FF00B0F0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164" fontId="0" fillId="0" borderId="0" xfId="1" applyFont="1"/>
    <xf numFmtId="164" fontId="2" fillId="0" borderId="0" xfId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1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4" fontId="2" fillId="0" borderId="2" xfId="1" applyFont="1" applyBorder="1" applyAlignment="1">
      <alignment horizontal="center"/>
    </xf>
    <xf numFmtId="164" fontId="4" fillId="0" borderId="0" xfId="1" applyFont="1"/>
    <xf numFmtId="0" fontId="5" fillId="0" borderId="0" xfId="0" applyFont="1"/>
    <xf numFmtId="164" fontId="5" fillId="3" borderId="2" xfId="1" applyFont="1" applyFill="1" applyBorder="1" applyAlignment="1">
      <alignment horizontal="center"/>
    </xf>
    <xf numFmtId="164" fontId="5" fillId="0" borderId="0" xfId="1" applyFont="1"/>
    <xf numFmtId="14" fontId="2" fillId="0" borderId="2" xfId="0" applyNumberFormat="1" applyFont="1" applyBorder="1" applyAlignment="1">
      <alignment horizontal="center"/>
    </xf>
    <xf numFmtId="14" fontId="5" fillId="0" borderId="0" xfId="0" applyNumberFormat="1" applyFont="1"/>
    <xf numFmtId="14" fontId="2" fillId="0" borderId="2" xfId="0" applyNumberFormat="1" applyFont="1" applyBorder="1" applyAlignment="1">
      <alignment horizontal="left"/>
    </xf>
    <xf numFmtId="0" fontId="7" fillId="2" borderId="3" xfId="0" applyFont="1" applyFill="1" applyBorder="1" applyAlignment="1">
      <alignment horizontal="center" vertical="center"/>
    </xf>
    <xf numFmtId="164" fontId="5" fillId="4" borderId="4" xfId="1" applyFont="1" applyFill="1" applyBorder="1" applyAlignment="1">
      <alignment horizontal="center"/>
    </xf>
    <xf numFmtId="164" fontId="2" fillId="3" borderId="2" xfId="1" applyFont="1" applyFill="1" applyBorder="1" applyAlignment="1">
      <alignment horizontal="center"/>
    </xf>
    <xf numFmtId="0" fontId="2" fillId="3" borderId="2" xfId="1" applyNumberFormat="1" applyFont="1" applyFill="1" applyBorder="1" applyAlignment="1">
      <alignment horizontal="center"/>
    </xf>
    <xf numFmtId="164" fontId="2" fillId="0" borderId="0" xfId="1" applyFont="1"/>
    <xf numFmtId="164" fontId="4" fillId="3" borderId="2" xfId="1" applyFont="1" applyFill="1" applyBorder="1" applyAlignment="1">
      <alignment horizontal="center"/>
    </xf>
    <xf numFmtId="164" fontId="8" fillId="3" borderId="2" xfId="1" applyFont="1" applyFill="1" applyBorder="1" applyAlignment="1">
      <alignment horizontal="center"/>
    </xf>
    <xf numFmtId="164" fontId="10" fillId="3" borderId="2" xfId="1" applyFont="1" applyFill="1" applyBorder="1" applyAlignment="1">
      <alignment horizontal="center"/>
    </xf>
    <xf numFmtId="164" fontId="10" fillId="3" borderId="4" xfId="1" applyFont="1" applyFill="1" applyBorder="1" applyAlignment="1">
      <alignment horizontal="center"/>
    </xf>
    <xf numFmtId="168" fontId="5" fillId="3" borderId="4" xfId="1" applyNumberFormat="1" applyFont="1" applyFill="1" applyBorder="1" applyAlignment="1">
      <alignment horizontal="center"/>
    </xf>
    <xf numFmtId="168" fontId="5" fillId="4" borderId="4" xfId="1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C030-5815-402F-BE5D-16CD86FB9516}">
  <dimension ref="A1:E15"/>
  <sheetViews>
    <sheetView showGridLines="0" zoomScale="94" workbookViewId="0">
      <selection activeCell="A3" sqref="A3"/>
    </sheetView>
  </sheetViews>
  <sheetFormatPr defaultRowHeight="15" x14ac:dyDescent="0.25"/>
  <cols>
    <col min="1" max="1" width="44.5703125" customWidth="1"/>
    <col min="2" max="2" width="17" style="5" customWidth="1"/>
    <col min="3" max="3" width="30" style="5" customWidth="1"/>
    <col min="5" max="5" width="28.7109375" customWidth="1"/>
    <col min="6" max="6" width="13.7109375" bestFit="1" customWidth="1"/>
  </cols>
  <sheetData>
    <row r="1" spans="1:5" ht="28.5" x14ac:dyDescent="0.45">
      <c r="A1" s="13" t="s">
        <v>14</v>
      </c>
    </row>
    <row r="2" spans="1:5" ht="26.25" x14ac:dyDescent="0.4">
      <c r="A2" s="4"/>
      <c r="B2" s="6"/>
      <c r="C2" s="3"/>
      <c r="D2" s="4"/>
      <c r="E2" s="14" t="s">
        <v>27</v>
      </c>
    </row>
    <row r="3" spans="1:5" ht="31.5" x14ac:dyDescent="0.5">
      <c r="A3" s="7" t="s">
        <v>11</v>
      </c>
      <c r="B3" s="8" t="s">
        <v>12</v>
      </c>
      <c r="C3" s="9" t="s">
        <v>13</v>
      </c>
      <c r="D3" s="4"/>
      <c r="E3" s="26">
        <f>SUMIF(A4:A15,"Afonso Alves",C4:C15)</f>
        <v>9500</v>
      </c>
    </row>
    <row r="4" spans="1:5" ht="26.25" x14ac:dyDescent="0.4">
      <c r="A4" s="10" t="s">
        <v>0</v>
      </c>
      <c r="B4" s="11">
        <v>23</v>
      </c>
      <c r="C4" s="12">
        <v>2000</v>
      </c>
      <c r="D4" s="4"/>
    </row>
    <row r="5" spans="1:5" ht="26.25" x14ac:dyDescent="0.4">
      <c r="A5" s="10" t="s">
        <v>1</v>
      </c>
      <c r="B5" s="11">
        <v>23</v>
      </c>
      <c r="C5" s="12">
        <v>2500</v>
      </c>
      <c r="D5" s="4"/>
      <c r="E5" s="4"/>
    </row>
    <row r="6" spans="1:5" ht="26.25" x14ac:dyDescent="0.4">
      <c r="A6" s="10" t="s">
        <v>1</v>
      </c>
      <c r="B6" s="11">
        <v>23</v>
      </c>
      <c r="C6" s="12">
        <v>5000</v>
      </c>
      <c r="D6" s="4"/>
      <c r="E6" s="14" t="s">
        <v>28</v>
      </c>
    </row>
    <row r="7" spans="1:5" ht="26.25" x14ac:dyDescent="0.4">
      <c r="A7" s="10" t="s">
        <v>2</v>
      </c>
      <c r="B7" s="11">
        <v>26</v>
      </c>
      <c r="C7" s="12">
        <v>3000</v>
      </c>
      <c r="D7" s="4"/>
      <c r="E7" s="22">
        <f>SUMIF(B4:B15,"23",C4:C15)</f>
        <v>11500</v>
      </c>
    </row>
    <row r="8" spans="1:5" ht="26.25" x14ac:dyDescent="0.4">
      <c r="A8" s="10" t="s">
        <v>3</v>
      </c>
      <c r="B8" s="11">
        <v>26</v>
      </c>
      <c r="C8" s="12">
        <v>2000</v>
      </c>
      <c r="D8" s="4"/>
      <c r="E8" s="4"/>
    </row>
    <row r="9" spans="1:5" ht="26.25" x14ac:dyDescent="0.4">
      <c r="A9" s="10" t="s">
        <v>1</v>
      </c>
      <c r="B9" s="11">
        <v>26</v>
      </c>
      <c r="C9" s="12">
        <v>2000</v>
      </c>
      <c r="D9" s="4"/>
      <c r="E9" s="4"/>
    </row>
    <row r="10" spans="1:5" ht="26.25" x14ac:dyDescent="0.4">
      <c r="A10" s="10" t="s">
        <v>5</v>
      </c>
      <c r="B10" s="11">
        <v>23</v>
      </c>
      <c r="C10" s="12">
        <v>2000</v>
      </c>
      <c r="D10" s="4"/>
      <c r="E10" s="14" t="s">
        <v>29</v>
      </c>
    </row>
    <row r="11" spans="1:5" ht="26.25" x14ac:dyDescent="0.4">
      <c r="A11" s="10" t="s">
        <v>6</v>
      </c>
      <c r="B11" s="11">
        <v>30</v>
      </c>
      <c r="C11" s="12">
        <v>5000</v>
      </c>
      <c r="D11" s="4"/>
      <c r="E11" s="22">
        <f>SUMIF(C4:C15,"&lt;4000",C4:C15)</f>
        <v>13500</v>
      </c>
    </row>
    <row r="12" spans="1:5" ht="26.25" x14ac:dyDescent="0.4">
      <c r="A12" s="10" t="s">
        <v>7</v>
      </c>
      <c r="B12" s="11">
        <v>30</v>
      </c>
      <c r="C12" s="12">
        <v>5000</v>
      </c>
      <c r="D12" s="4"/>
      <c r="E12" s="4"/>
    </row>
    <row r="13" spans="1:5" ht="26.25" x14ac:dyDescent="0.4">
      <c r="A13" s="10" t="s">
        <v>8</v>
      </c>
      <c r="B13" s="11">
        <v>30</v>
      </c>
      <c r="C13" s="12">
        <v>5000</v>
      </c>
      <c r="D13" s="4"/>
    </row>
    <row r="14" spans="1:5" ht="26.25" x14ac:dyDescent="0.4">
      <c r="A14" s="10" t="s">
        <v>9</v>
      </c>
      <c r="B14" s="11">
        <v>30</v>
      </c>
      <c r="C14" s="12">
        <v>4000</v>
      </c>
      <c r="D14" s="4"/>
      <c r="E14" s="14" t="s">
        <v>30</v>
      </c>
    </row>
    <row r="15" spans="1:5" ht="26.25" x14ac:dyDescent="0.4">
      <c r="A15" s="10" t="s">
        <v>10</v>
      </c>
      <c r="B15" s="11">
        <v>30</v>
      </c>
      <c r="C15" s="12">
        <v>4000</v>
      </c>
      <c r="D15" s="4"/>
      <c r="E15" s="22">
        <f>SUMIF(B4:B15,"&gt;23",C4:C15)</f>
        <v>30000</v>
      </c>
    </row>
  </sheetData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F71A-8BDE-4884-9B2E-52BE5C868085}">
  <dimension ref="A1:G15"/>
  <sheetViews>
    <sheetView showGridLines="0" zoomScale="94" workbookViewId="0">
      <selection activeCell="A3" sqref="A3"/>
    </sheetView>
  </sheetViews>
  <sheetFormatPr defaultRowHeight="15" x14ac:dyDescent="0.25"/>
  <cols>
    <col min="1" max="1" width="37.85546875" style="1" customWidth="1"/>
    <col min="2" max="2" width="37.85546875" style="2" customWidth="1"/>
    <col min="3" max="3" width="22.28515625" customWidth="1"/>
    <col min="4" max="4" width="17.28515625" customWidth="1"/>
    <col min="5" max="5" width="29.140625" customWidth="1"/>
    <col min="7" max="7" width="23.7109375" bestFit="1" customWidth="1"/>
  </cols>
  <sheetData>
    <row r="1" spans="1:7" ht="28.5" x14ac:dyDescent="0.45">
      <c r="A1" s="13" t="s">
        <v>26</v>
      </c>
    </row>
    <row r="3" spans="1:7" ht="26.25" x14ac:dyDescent="0.4">
      <c r="A3" s="7" t="s">
        <v>11</v>
      </c>
      <c r="B3" s="8" t="s">
        <v>15</v>
      </c>
      <c r="C3" s="8" t="s">
        <v>23</v>
      </c>
      <c r="D3" s="8" t="s">
        <v>12</v>
      </c>
      <c r="E3" s="9" t="s">
        <v>13</v>
      </c>
      <c r="G3" s="14" t="s">
        <v>36</v>
      </c>
    </row>
    <row r="4" spans="1:7" ht="26.25" x14ac:dyDescent="0.4">
      <c r="A4" s="10" t="s">
        <v>0</v>
      </c>
      <c r="B4" s="11" t="s">
        <v>20</v>
      </c>
      <c r="C4" s="11" t="s">
        <v>24</v>
      </c>
      <c r="D4" s="11">
        <v>23</v>
      </c>
      <c r="E4" s="12">
        <v>2000</v>
      </c>
      <c r="G4" s="14" t="s">
        <v>37</v>
      </c>
    </row>
    <row r="5" spans="1:7" ht="26.25" x14ac:dyDescent="0.4">
      <c r="A5" s="10" t="s">
        <v>1</v>
      </c>
      <c r="B5" s="11" t="s">
        <v>18</v>
      </c>
      <c r="C5" s="11" t="s">
        <v>24</v>
      </c>
      <c r="D5" s="11">
        <v>23</v>
      </c>
      <c r="E5" s="12">
        <v>100</v>
      </c>
      <c r="G5" s="14" t="s">
        <v>38</v>
      </c>
    </row>
    <row r="6" spans="1:7" ht="26.25" x14ac:dyDescent="0.4">
      <c r="A6" s="10" t="s">
        <v>1</v>
      </c>
      <c r="B6" s="11" t="s">
        <v>19</v>
      </c>
      <c r="C6" s="11" t="s">
        <v>24</v>
      </c>
      <c r="D6" s="11">
        <v>24</v>
      </c>
      <c r="E6" s="12">
        <v>5000</v>
      </c>
      <c r="G6" s="22"/>
    </row>
    <row r="7" spans="1:7" ht="26.25" x14ac:dyDescent="0.4">
      <c r="A7" s="10" t="s">
        <v>2</v>
      </c>
      <c r="B7" s="11" t="s">
        <v>18</v>
      </c>
      <c r="C7" s="11" t="s">
        <v>25</v>
      </c>
      <c r="D7" s="11">
        <v>23</v>
      </c>
      <c r="E7" s="12">
        <v>100</v>
      </c>
    </row>
    <row r="8" spans="1:7" ht="26.25" x14ac:dyDescent="0.4">
      <c r="A8" s="10" t="s">
        <v>3</v>
      </c>
      <c r="B8" s="11" t="s">
        <v>19</v>
      </c>
      <c r="C8" s="11" t="s">
        <v>24</v>
      </c>
      <c r="D8" s="11">
        <v>26</v>
      </c>
      <c r="E8" s="12">
        <v>5000</v>
      </c>
      <c r="G8" s="14" t="s">
        <v>39</v>
      </c>
    </row>
    <row r="9" spans="1:7" ht="26.25" x14ac:dyDescent="0.4">
      <c r="A9" s="10" t="s">
        <v>4</v>
      </c>
      <c r="B9" s="11" t="s">
        <v>19</v>
      </c>
      <c r="C9" s="11" t="s">
        <v>24</v>
      </c>
      <c r="D9" s="11">
        <v>26</v>
      </c>
      <c r="E9" s="12">
        <v>5000</v>
      </c>
      <c r="G9" s="14" t="s">
        <v>40</v>
      </c>
    </row>
    <row r="10" spans="1:7" ht="26.25" x14ac:dyDescent="0.4">
      <c r="A10" s="10" t="s">
        <v>5</v>
      </c>
      <c r="B10" s="11" t="s">
        <v>20</v>
      </c>
      <c r="C10" s="11" t="s">
        <v>25</v>
      </c>
      <c r="D10" s="11">
        <v>26</v>
      </c>
      <c r="E10" s="12">
        <v>8000</v>
      </c>
      <c r="G10" s="14" t="s">
        <v>33</v>
      </c>
    </row>
    <row r="11" spans="1:7" ht="26.25" x14ac:dyDescent="0.4">
      <c r="A11" s="10" t="s">
        <v>6</v>
      </c>
      <c r="B11" s="11" t="s">
        <v>20</v>
      </c>
      <c r="C11" s="11" t="s">
        <v>25</v>
      </c>
      <c r="D11" s="11">
        <v>26</v>
      </c>
      <c r="E11" s="12">
        <v>3000</v>
      </c>
      <c r="G11" s="22"/>
    </row>
    <row r="12" spans="1:7" ht="26.25" x14ac:dyDescent="0.4">
      <c r="A12" s="10" t="s">
        <v>7</v>
      </c>
      <c r="B12" s="11" t="s">
        <v>20</v>
      </c>
      <c r="C12" s="11" t="s">
        <v>24</v>
      </c>
      <c r="D12" s="11">
        <v>26</v>
      </c>
      <c r="E12" s="12">
        <v>3000</v>
      </c>
    </row>
    <row r="13" spans="1:7" ht="26.25" x14ac:dyDescent="0.4">
      <c r="A13" s="10" t="s">
        <v>8</v>
      </c>
      <c r="B13" s="11" t="s">
        <v>21</v>
      </c>
      <c r="C13" s="11" t="s">
        <v>24</v>
      </c>
      <c r="D13" s="11">
        <v>26</v>
      </c>
      <c r="E13" s="12">
        <v>4000</v>
      </c>
    </row>
    <row r="14" spans="1:7" ht="26.25" x14ac:dyDescent="0.4">
      <c r="A14" s="10" t="s">
        <v>9</v>
      </c>
      <c r="B14" s="11" t="s">
        <v>21</v>
      </c>
      <c r="C14" s="11" t="s">
        <v>24</v>
      </c>
      <c r="D14" s="11">
        <v>26</v>
      </c>
      <c r="E14" s="12">
        <v>4000</v>
      </c>
    </row>
    <row r="15" spans="1:7" ht="26.25" x14ac:dyDescent="0.4">
      <c r="A15" s="10" t="s">
        <v>10</v>
      </c>
      <c r="B15" s="11" t="s">
        <v>21</v>
      </c>
      <c r="C15" s="11" t="s">
        <v>24</v>
      </c>
      <c r="D15" s="11">
        <v>26</v>
      </c>
      <c r="E15" s="12">
        <v>4000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D041-F400-456D-A371-231E0A215B0F}">
  <dimension ref="A1:G15"/>
  <sheetViews>
    <sheetView showGridLines="0" zoomScale="55" zoomScaleNormal="55" workbookViewId="0">
      <selection activeCell="A3" sqref="A3"/>
    </sheetView>
  </sheetViews>
  <sheetFormatPr defaultRowHeight="15" x14ac:dyDescent="0.25"/>
  <cols>
    <col min="1" max="1" width="44.7109375" style="2" customWidth="1"/>
    <col min="2" max="2" width="24.140625" customWidth="1"/>
    <col min="3" max="3" width="20.85546875" customWidth="1"/>
    <col min="4" max="4" width="36" customWidth="1"/>
    <col min="6" max="6" width="28.7109375" customWidth="1"/>
    <col min="7" max="7" width="26.42578125" customWidth="1"/>
    <col min="9" max="9" width="30.7109375" customWidth="1"/>
  </cols>
  <sheetData>
    <row r="1" spans="1:7" ht="28.5" x14ac:dyDescent="0.45">
      <c r="A1" s="13" t="s">
        <v>41</v>
      </c>
    </row>
    <row r="3" spans="1:7" ht="26.25" x14ac:dyDescent="0.4">
      <c r="A3" s="7" t="s">
        <v>11</v>
      </c>
      <c r="B3" s="8" t="s">
        <v>15</v>
      </c>
      <c r="C3" s="8" t="s">
        <v>12</v>
      </c>
      <c r="D3" s="9" t="s">
        <v>13</v>
      </c>
      <c r="F3" s="14" t="s">
        <v>43</v>
      </c>
    </row>
    <row r="4" spans="1:7" ht="26.25" x14ac:dyDescent="0.4">
      <c r="A4" s="10" t="s">
        <v>0</v>
      </c>
      <c r="B4" s="11" t="s">
        <v>16</v>
      </c>
      <c r="C4" s="11">
        <v>28</v>
      </c>
      <c r="D4" s="12">
        <v>2000</v>
      </c>
      <c r="F4" s="14" t="s">
        <v>32</v>
      </c>
    </row>
    <row r="5" spans="1:7" ht="26.25" x14ac:dyDescent="0.4">
      <c r="A5" s="10" t="s">
        <v>17</v>
      </c>
      <c r="B5" s="11" t="s">
        <v>18</v>
      </c>
      <c r="C5" s="11">
        <v>23</v>
      </c>
      <c r="D5" s="12">
        <v>100</v>
      </c>
      <c r="F5" s="22"/>
      <c r="G5" s="24"/>
    </row>
    <row r="6" spans="1:7" ht="26.25" x14ac:dyDescent="0.4">
      <c r="A6" s="10" t="s">
        <v>17</v>
      </c>
      <c r="B6" s="11" t="s">
        <v>19</v>
      </c>
      <c r="C6" s="11">
        <v>25</v>
      </c>
      <c r="D6" s="12">
        <v>5000</v>
      </c>
      <c r="F6" s="4"/>
      <c r="G6" s="4"/>
    </row>
    <row r="7" spans="1:7" ht="26.25" x14ac:dyDescent="0.4">
      <c r="A7" s="10" t="s">
        <v>2</v>
      </c>
      <c r="B7" s="11" t="s">
        <v>20</v>
      </c>
      <c r="C7" s="11">
        <v>29</v>
      </c>
      <c r="D7" s="12">
        <v>100</v>
      </c>
    </row>
    <row r="8" spans="1:7" ht="26.25" x14ac:dyDescent="0.4">
      <c r="A8" s="10" t="s">
        <v>3</v>
      </c>
      <c r="B8" s="11" t="s">
        <v>19</v>
      </c>
      <c r="C8" s="11">
        <v>22</v>
      </c>
      <c r="D8" s="12">
        <v>5000</v>
      </c>
    </row>
    <row r="9" spans="1:7" ht="26.25" x14ac:dyDescent="0.4">
      <c r="A9" s="10" t="s">
        <v>4</v>
      </c>
      <c r="B9" s="11" t="s">
        <v>19</v>
      </c>
      <c r="C9" s="11">
        <v>23</v>
      </c>
      <c r="D9" s="12">
        <v>5000</v>
      </c>
      <c r="F9" s="14" t="s">
        <v>42</v>
      </c>
    </row>
    <row r="10" spans="1:7" ht="26.25" x14ac:dyDescent="0.4">
      <c r="A10" s="10" t="s">
        <v>5</v>
      </c>
      <c r="B10" s="11" t="s">
        <v>20</v>
      </c>
      <c r="C10" s="11">
        <v>18</v>
      </c>
      <c r="D10" s="12">
        <v>3000</v>
      </c>
      <c r="F10" s="14" t="s">
        <v>44</v>
      </c>
    </row>
    <row r="11" spans="1:7" ht="26.25" x14ac:dyDescent="0.4">
      <c r="A11" s="10" t="s">
        <v>6</v>
      </c>
      <c r="B11" s="11" t="s">
        <v>20</v>
      </c>
      <c r="C11" s="11">
        <v>21</v>
      </c>
      <c r="D11" s="12">
        <v>3000</v>
      </c>
      <c r="F11" s="15"/>
      <c r="G11" s="16"/>
    </row>
    <row r="12" spans="1:7" ht="26.25" x14ac:dyDescent="0.4">
      <c r="A12" s="10" t="s">
        <v>7</v>
      </c>
      <c r="B12" s="11" t="s">
        <v>20</v>
      </c>
      <c r="C12" s="11">
        <v>21</v>
      </c>
      <c r="D12" s="12">
        <v>3000</v>
      </c>
    </row>
    <row r="13" spans="1:7" ht="26.25" x14ac:dyDescent="0.4">
      <c r="A13" s="10" t="s">
        <v>8</v>
      </c>
      <c r="B13" s="11" t="s">
        <v>21</v>
      </c>
      <c r="C13" s="11">
        <v>20</v>
      </c>
      <c r="D13" s="12">
        <v>4000</v>
      </c>
    </row>
    <row r="14" spans="1:7" ht="26.25" x14ac:dyDescent="0.4">
      <c r="A14" s="10" t="s">
        <v>7</v>
      </c>
      <c r="B14" s="11" t="s">
        <v>21</v>
      </c>
      <c r="C14" s="11">
        <v>24</v>
      </c>
      <c r="D14" s="12">
        <v>4000</v>
      </c>
    </row>
    <row r="15" spans="1:7" ht="26.25" x14ac:dyDescent="0.4">
      <c r="A15" s="10" t="s">
        <v>10</v>
      </c>
      <c r="B15" s="11" t="s">
        <v>21</v>
      </c>
      <c r="C15" s="11">
        <v>18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01B6-37DE-4340-BEB4-83B1DDE367C3}">
  <dimension ref="A1:E15"/>
  <sheetViews>
    <sheetView showGridLines="0" zoomScale="70" zoomScaleNormal="70" workbookViewId="0">
      <selection activeCell="A3" sqref="A3"/>
    </sheetView>
  </sheetViews>
  <sheetFormatPr defaultRowHeight="15" x14ac:dyDescent="0.25"/>
  <cols>
    <col min="1" max="1" width="37.85546875" style="1" customWidth="1"/>
    <col min="2" max="2" width="37.85546875" style="2" customWidth="1"/>
    <col min="3" max="3" width="29.140625" customWidth="1"/>
    <col min="5" max="5" width="23.7109375" bestFit="1" customWidth="1"/>
  </cols>
  <sheetData>
    <row r="1" spans="1:5" ht="28.5" x14ac:dyDescent="0.45">
      <c r="A1" s="13" t="s">
        <v>22</v>
      </c>
    </row>
    <row r="3" spans="1:5" ht="26.25" x14ac:dyDescent="0.4">
      <c r="A3" s="7" t="s">
        <v>11</v>
      </c>
      <c r="B3" s="8" t="s">
        <v>45</v>
      </c>
      <c r="C3" s="9" t="s">
        <v>13</v>
      </c>
      <c r="E3" s="14" t="s">
        <v>46</v>
      </c>
    </row>
    <row r="4" spans="1:5" ht="26.25" x14ac:dyDescent="0.4">
      <c r="A4" s="10" t="s">
        <v>0</v>
      </c>
      <c r="B4" s="17">
        <v>45745</v>
      </c>
      <c r="C4" s="12">
        <v>2000</v>
      </c>
      <c r="E4" s="18" t="s">
        <v>47</v>
      </c>
    </row>
    <row r="5" spans="1:5" ht="26.25" x14ac:dyDescent="0.4">
      <c r="A5" s="10" t="s">
        <v>1</v>
      </c>
      <c r="B5" s="17">
        <v>41260</v>
      </c>
      <c r="C5" s="12">
        <v>100</v>
      </c>
      <c r="E5" s="22"/>
    </row>
    <row r="6" spans="1:5" ht="26.25" x14ac:dyDescent="0.4">
      <c r="A6" s="10" t="s">
        <v>1</v>
      </c>
      <c r="B6" s="17">
        <v>41805</v>
      </c>
      <c r="C6" s="12">
        <v>5000</v>
      </c>
    </row>
    <row r="7" spans="1:5" ht="26.25" x14ac:dyDescent="0.4">
      <c r="A7" s="10" t="s">
        <v>2</v>
      </c>
      <c r="B7" s="17">
        <v>40859</v>
      </c>
      <c r="C7" s="12">
        <v>100</v>
      </c>
    </row>
    <row r="8" spans="1:5" ht="26.25" x14ac:dyDescent="0.4">
      <c r="A8" s="10" t="s">
        <v>3</v>
      </c>
      <c r="B8" s="17">
        <v>42494</v>
      </c>
      <c r="C8" s="12">
        <v>5000</v>
      </c>
      <c r="E8" s="14" t="s">
        <v>48</v>
      </c>
    </row>
    <row r="9" spans="1:5" ht="26.25" x14ac:dyDescent="0.4">
      <c r="A9" s="10" t="s">
        <v>4</v>
      </c>
      <c r="B9" s="17">
        <v>40833</v>
      </c>
      <c r="C9" s="12">
        <v>5000</v>
      </c>
      <c r="E9" s="18" t="s">
        <v>47</v>
      </c>
    </row>
    <row r="10" spans="1:5" ht="26.25" x14ac:dyDescent="0.4">
      <c r="A10" s="10" t="s">
        <v>5</v>
      </c>
      <c r="B10" s="17">
        <v>44948</v>
      </c>
      <c r="C10" s="12">
        <v>8000</v>
      </c>
      <c r="E10" s="14" t="s">
        <v>49</v>
      </c>
    </row>
    <row r="11" spans="1:5" ht="26.25" x14ac:dyDescent="0.4">
      <c r="A11" s="10" t="s">
        <v>6</v>
      </c>
      <c r="B11" s="17">
        <v>44451</v>
      </c>
      <c r="C11" s="12">
        <v>3000</v>
      </c>
      <c r="E11" s="22"/>
    </row>
    <row r="12" spans="1:5" ht="26.25" x14ac:dyDescent="0.4">
      <c r="A12" s="10" t="s">
        <v>7</v>
      </c>
      <c r="B12" s="17">
        <v>45447</v>
      </c>
      <c r="C12" s="12">
        <v>3000</v>
      </c>
    </row>
    <row r="13" spans="1:5" ht="26.25" x14ac:dyDescent="0.4">
      <c r="A13" s="10" t="s">
        <v>8</v>
      </c>
      <c r="B13" s="17">
        <v>43296</v>
      </c>
      <c r="C13" s="12">
        <v>4000</v>
      </c>
    </row>
    <row r="14" spans="1:5" ht="26.25" x14ac:dyDescent="0.4">
      <c r="A14" s="10" t="s">
        <v>9</v>
      </c>
      <c r="B14" s="17">
        <v>42285</v>
      </c>
      <c r="C14" s="12">
        <v>4000</v>
      </c>
    </row>
    <row r="15" spans="1:5" ht="26.25" x14ac:dyDescent="0.4">
      <c r="A15" s="10" t="s">
        <v>10</v>
      </c>
      <c r="B15" s="17">
        <v>46807</v>
      </c>
      <c r="C15" s="12">
        <v>4000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77CE-ACBB-4D24-AB59-07FB68593760}">
  <dimension ref="A1:X77"/>
  <sheetViews>
    <sheetView showGridLines="0" tabSelected="1" topLeftCell="A6" zoomScale="70" zoomScaleNormal="70" workbookViewId="0">
      <selection activeCell="E19" sqref="E19"/>
    </sheetView>
  </sheetViews>
  <sheetFormatPr defaultRowHeight="15" x14ac:dyDescent="0.25"/>
  <cols>
    <col min="1" max="1" width="37.85546875" style="1" customWidth="1"/>
    <col min="2" max="2" width="37.85546875" style="2" customWidth="1"/>
    <col min="3" max="3" width="29.140625" customWidth="1"/>
    <col min="5" max="5" width="23.7109375" bestFit="1" customWidth="1"/>
    <col min="6" max="6" width="25.85546875" bestFit="1" customWidth="1"/>
    <col min="7" max="10" width="21.140625" bestFit="1" customWidth="1"/>
    <col min="11" max="11" width="25.28515625" bestFit="1" customWidth="1"/>
    <col min="12" max="12" width="21.140625" bestFit="1" customWidth="1"/>
    <col min="13" max="13" width="35.5703125" bestFit="1" customWidth="1"/>
    <col min="14" max="16" width="21.140625" bestFit="1" customWidth="1"/>
    <col min="17" max="17" width="28" bestFit="1" customWidth="1"/>
    <col min="18" max="18" width="32.5703125" bestFit="1" customWidth="1"/>
    <col min="19" max="23" width="21.140625" bestFit="1" customWidth="1"/>
    <col min="24" max="24" width="23.140625" bestFit="1" customWidth="1"/>
  </cols>
  <sheetData>
    <row r="1" spans="1:24" ht="28.5" x14ac:dyDescent="0.45">
      <c r="A1" s="13" t="s">
        <v>22</v>
      </c>
    </row>
    <row r="3" spans="1:24" ht="26.25" x14ac:dyDescent="0.4">
      <c r="A3" s="7" t="s">
        <v>75</v>
      </c>
      <c r="B3" s="8" t="s">
        <v>76</v>
      </c>
      <c r="C3" s="9" t="s">
        <v>77</v>
      </c>
      <c r="E3" s="14"/>
    </row>
    <row r="4" spans="1:24" ht="26.25" x14ac:dyDescent="0.4">
      <c r="A4" s="10" t="s">
        <v>50</v>
      </c>
      <c r="B4" s="17" t="s">
        <v>51</v>
      </c>
      <c r="C4" s="12">
        <v>1761</v>
      </c>
      <c r="E4" s="18"/>
    </row>
    <row r="5" spans="1:24" ht="26.25" x14ac:dyDescent="0.4">
      <c r="A5" s="10" t="s">
        <v>52</v>
      </c>
      <c r="B5" s="17" t="s">
        <v>53</v>
      </c>
      <c r="C5" s="12">
        <v>963</v>
      </c>
      <c r="F5" s="20" t="s">
        <v>81</v>
      </c>
      <c r="G5" s="20" t="s">
        <v>62</v>
      </c>
      <c r="H5" s="20" t="s">
        <v>72</v>
      </c>
      <c r="I5" s="20" t="s">
        <v>60</v>
      </c>
      <c r="J5" s="20" t="s">
        <v>65</v>
      </c>
      <c r="K5" s="20" t="s">
        <v>53</v>
      </c>
      <c r="L5" s="20" t="s">
        <v>55</v>
      </c>
      <c r="M5" s="20" t="s">
        <v>58</v>
      </c>
      <c r="N5" s="20" t="s">
        <v>66</v>
      </c>
      <c r="O5" s="20" t="s">
        <v>74</v>
      </c>
      <c r="P5" s="20" t="s">
        <v>69</v>
      </c>
      <c r="Q5" s="20" t="s">
        <v>61</v>
      </c>
      <c r="R5" s="20" t="s">
        <v>63</v>
      </c>
      <c r="S5" s="20" t="s">
        <v>73</v>
      </c>
      <c r="T5" s="20" t="s">
        <v>68</v>
      </c>
      <c r="U5" s="20" t="s">
        <v>67</v>
      </c>
      <c r="V5" s="20" t="s">
        <v>51</v>
      </c>
      <c r="W5" s="20" t="s">
        <v>64</v>
      </c>
      <c r="X5" s="20" t="s">
        <v>80</v>
      </c>
    </row>
    <row r="6" spans="1:24" ht="26.25" x14ac:dyDescent="0.4">
      <c r="A6" s="10" t="s">
        <v>54</v>
      </c>
      <c r="B6" s="17" t="s">
        <v>55</v>
      </c>
      <c r="C6" s="12">
        <v>1643</v>
      </c>
      <c r="E6" s="19" t="s">
        <v>56</v>
      </c>
      <c r="F6" s="29">
        <f>SUMIFS($C$4:$C$77,$B$4:$B$77,F$5,$A$4:$A$77,$E6)</f>
        <v>2522</v>
      </c>
      <c r="G6" s="29">
        <f t="shared" ref="G6:V13" si="0">SUMIFS($C$4:$C$77,$B$4:$B$77,G$5,$A$4:$A$77,$E6)</f>
        <v>0</v>
      </c>
      <c r="H6" s="29">
        <f t="shared" si="0"/>
        <v>0</v>
      </c>
      <c r="I6" s="29">
        <f t="shared" si="0"/>
        <v>0</v>
      </c>
      <c r="J6" s="29">
        <f t="shared" si="0"/>
        <v>0</v>
      </c>
      <c r="K6" s="29">
        <f>SUMIFS($C$4:$C$77,$B$4:$B$77,K$5,$A$4:$A$77,$E6)</f>
        <v>0</v>
      </c>
      <c r="L6" s="29">
        <f t="shared" si="0"/>
        <v>0</v>
      </c>
      <c r="M6" s="29">
        <f t="shared" si="0"/>
        <v>0</v>
      </c>
      <c r="N6" s="29">
        <f t="shared" si="0"/>
        <v>0</v>
      </c>
      <c r="O6" s="29">
        <f t="shared" si="0"/>
        <v>0</v>
      </c>
      <c r="P6" s="29">
        <f t="shared" si="0"/>
        <v>0</v>
      </c>
      <c r="Q6" s="29">
        <f t="shared" si="0"/>
        <v>0</v>
      </c>
      <c r="R6" s="29">
        <f t="shared" si="0"/>
        <v>0</v>
      </c>
      <c r="S6" s="29">
        <f t="shared" si="0"/>
        <v>0</v>
      </c>
      <c r="T6" s="29">
        <f t="shared" si="0"/>
        <v>2202</v>
      </c>
      <c r="U6" s="29">
        <f t="shared" si="0"/>
        <v>2178</v>
      </c>
      <c r="V6" s="29">
        <f t="shared" si="0"/>
        <v>0</v>
      </c>
      <c r="W6" s="29">
        <f t="shared" ref="W6:W13" si="1">SUMIFS($C$4:$C$77,$B$4:$B$77,W$5,$A$4:$A$77,$E6)</f>
        <v>4738</v>
      </c>
      <c r="X6" s="30">
        <f>SUM(F6:W6)</f>
        <v>11640</v>
      </c>
    </row>
    <row r="7" spans="1:24" ht="26.25" x14ac:dyDescent="0.4">
      <c r="A7" s="10" t="s">
        <v>56</v>
      </c>
      <c r="B7" s="17" t="s">
        <v>81</v>
      </c>
      <c r="C7" s="12">
        <v>834</v>
      </c>
      <c r="E7" s="19" t="s">
        <v>54</v>
      </c>
      <c r="F7" s="29">
        <f t="shared" ref="F7:O13" si="2">SUMIFS($C$4:$C$77,$B$4:$B$77,F$5,$A$4:$A$77,$E7)</f>
        <v>1976</v>
      </c>
      <c r="G7" s="29">
        <f t="shared" si="0"/>
        <v>0</v>
      </c>
      <c r="H7" s="29">
        <f t="shared" si="0"/>
        <v>0</v>
      </c>
      <c r="I7" s="29">
        <f t="shared" si="0"/>
        <v>0</v>
      </c>
      <c r="J7" s="29">
        <f t="shared" si="0"/>
        <v>0</v>
      </c>
      <c r="K7" s="29">
        <f t="shared" si="0"/>
        <v>0</v>
      </c>
      <c r="L7" s="29">
        <f t="shared" si="0"/>
        <v>2497</v>
      </c>
      <c r="M7" s="29">
        <f t="shared" si="0"/>
        <v>0</v>
      </c>
      <c r="N7" s="29">
        <f t="shared" si="0"/>
        <v>1708</v>
      </c>
      <c r="O7" s="29">
        <f t="shared" si="0"/>
        <v>0</v>
      </c>
      <c r="P7" s="29">
        <f t="shared" si="0"/>
        <v>0</v>
      </c>
      <c r="Q7" s="29">
        <f t="shared" si="0"/>
        <v>0</v>
      </c>
      <c r="R7" s="29">
        <f t="shared" si="0"/>
        <v>5193</v>
      </c>
      <c r="S7" s="29">
        <f t="shared" si="0"/>
        <v>0</v>
      </c>
      <c r="T7" s="29">
        <f t="shared" si="0"/>
        <v>0</v>
      </c>
      <c r="U7" s="29">
        <f t="shared" si="0"/>
        <v>1852</v>
      </c>
      <c r="V7" s="29">
        <f t="shared" si="0"/>
        <v>0</v>
      </c>
      <c r="W7" s="29">
        <f t="shared" si="1"/>
        <v>0</v>
      </c>
      <c r="X7" s="30">
        <f t="shared" ref="X7:X13" si="3">SUM(F7:W7)</f>
        <v>13226</v>
      </c>
    </row>
    <row r="8" spans="1:24" ht="26.25" x14ac:dyDescent="0.4">
      <c r="A8" s="10" t="s">
        <v>57</v>
      </c>
      <c r="B8" s="17" t="s">
        <v>58</v>
      </c>
      <c r="C8" s="12">
        <v>866</v>
      </c>
      <c r="E8" s="19" t="s">
        <v>59</v>
      </c>
      <c r="F8" s="29">
        <f t="shared" si="2"/>
        <v>2252</v>
      </c>
      <c r="G8" s="29">
        <f t="shared" si="0"/>
        <v>0</v>
      </c>
      <c r="H8" s="29">
        <f t="shared" si="0"/>
        <v>0</v>
      </c>
      <c r="I8" s="29">
        <f t="shared" si="0"/>
        <v>6200</v>
      </c>
      <c r="J8" s="29">
        <f t="shared" si="0"/>
        <v>0</v>
      </c>
      <c r="K8" s="29">
        <f t="shared" si="0"/>
        <v>0</v>
      </c>
      <c r="L8" s="29">
        <f t="shared" si="0"/>
        <v>2269</v>
      </c>
      <c r="M8" s="29">
        <f t="shared" si="0"/>
        <v>0</v>
      </c>
      <c r="N8" s="29">
        <f t="shared" si="0"/>
        <v>0</v>
      </c>
      <c r="O8" s="29">
        <f t="shared" si="0"/>
        <v>2775</v>
      </c>
      <c r="P8" s="29">
        <f t="shared" si="0"/>
        <v>0</v>
      </c>
      <c r="Q8" s="29">
        <f t="shared" si="0"/>
        <v>0</v>
      </c>
      <c r="R8" s="29">
        <f t="shared" si="0"/>
        <v>0</v>
      </c>
      <c r="S8" s="29">
        <f t="shared" si="0"/>
        <v>0</v>
      </c>
      <c r="T8" s="29">
        <f t="shared" si="0"/>
        <v>0</v>
      </c>
      <c r="U8" s="29">
        <f t="shared" si="0"/>
        <v>0</v>
      </c>
      <c r="V8" s="29">
        <f t="shared" si="0"/>
        <v>0</v>
      </c>
      <c r="W8" s="29">
        <f t="shared" si="1"/>
        <v>0</v>
      </c>
      <c r="X8" s="30">
        <f t="shared" si="3"/>
        <v>13496</v>
      </c>
    </row>
    <row r="9" spans="1:24" ht="26.25" x14ac:dyDescent="0.4">
      <c r="A9" s="10" t="s">
        <v>59</v>
      </c>
      <c r="B9" s="17" t="s">
        <v>60</v>
      </c>
      <c r="C9" s="12">
        <v>1320</v>
      </c>
      <c r="E9" s="19" t="s">
        <v>71</v>
      </c>
      <c r="F9" s="29">
        <f t="shared" si="2"/>
        <v>0</v>
      </c>
      <c r="G9" s="29">
        <f t="shared" si="0"/>
        <v>0</v>
      </c>
      <c r="H9" s="29">
        <f t="shared" si="0"/>
        <v>3665</v>
      </c>
      <c r="I9" s="29">
        <f t="shared" si="0"/>
        <v>0</v>
      </c>
      <c r="J9" s="29">
        <f t="shared" si="0"/>
        <v>0</v>
      </c>
      <c r="K9" s="29">
        <f>SUMIFS($C$4:$C$77,$B$4:$B$77,K$5,$A$4:$A$77,$E9)</f>
        <v>1282</v>
      </c>
      <c r="L9" s="29">
        <f t="shared" si="0"/>
        <v>0</v>
      </c>
      <c r="M9" s="29">
        <f t="shared" si="0"/>
        <v>0</v>
      </c>
      <c r="N9" s="29">
        <f t="shared" si="0"/>
        <v>0</v>
      </c>
      <c r="O9" s="29">
        <f t="shared" si="0"/>
        <v>0</v>
      </c>
      <c r="P9" s="29">
        <f t="shared" si="0"/>
        <v>0</v>
      </c>
      <c r="Q9" s="29">
        <f t="shared" si="0"/>
        <v>0</v>
      </c>
      <c r="R9" s="29">
        <f t="shared" si="0"/>
        <v>0</v>
      </c>
      <c r="S9" s="29">
        <f t="shared" si="0"/>
        <v>3023</v>
      </c>
      <c r="T9" s="29">
        <f t="shared" si="0"/>
        <v>0</v>
      </c>
      <c r="U9" s="29">
        <f t="shared" si="0"/>
        <v>0</v>
      </c>
      <c r="V9" s="29">
        <f t="shared" si="0"/>
        <v>0</v>
      </c>
      <c r="W9" s="29">
        <f t="shared" si="1"/>
        <v>0</v>
      </c>
      <c r="X9" s="30">
        <f t="shared" si="3"/>
        <v>7970</v>
      </c>
    </row>
    <row r="10" spans="1:24" ht="26.25" x14ac:dyDescent="0.4">
      <c r="A10" s="10" t="s">
        <v>50</v>
      </c>
      <c r="B10" s="17" t="s">
        <v>61</v>
      </c>
      <c r="C10" s="12">
        <v>1130</v>
      </c>
      <c r="E10" s="19" t="s">
        <v>50</v>
      </c>
      <c r="F10" s="29">
        <f t="shared" si="2"/>
        <v>0</v>
      </c>
      <c r="G10" s="29">
        <f t="shared" si="0"/>
        <v>0</v>
      </c>
      <c r="H10" s="29">
        <f t="shared" si="0"/>
        <v>0</v>
      </c>
      <c r="I10" s="29">
        <f t="shared" si="0"/>
        <v>0</v>
      </c>
      <c r="J10" s="29">
        <f t="shared" si="0"/>
        <v>2953</v>
      </c>
      <c r="K10" s="29">
        <f t="shared" si="0"/>
        <v>0</v>
      </c>
      <c r="L10" s="29">
        <f t="shared" si="0"/>
        <v>0</v>
      </c>
      <c r="M10" s="29">
        <f t="shared" si="0"/>
        <v>3366</v>
      </c>
      <c r="N10" s="29">
        <f t="shared" si="0"/>
        <v>0</v>
      </c>
      <c r="O10" s="29">
        <f t="shared" si="0"/>
        <v>0</v>
      </c>
      <c r="P10" s="29">
        <f t="shared" si="0"/>
        <v>0</v>
      </c>
      <c r="Q10" s="29">
        <f t="shared" si="0"/>
        <v>4099</v>
      </c>
      <c r="R10" s="29">
        <f t="shared" si="0"/>
        <v>0</v>
      </c>
      <c r="S10" s="29">
        <f t="shared" si="0"/>
        <v>0</v>
      </c>
      <c r="T10" s="29">
        <f t="shared" si="0"/>
        <v>0</v>
      </c>
      <c r="U10" s="29">
        <f t="shared" si="0"/>
        <v>0</v>
      </c>
      <c r="V10" s="29">
        <f t="shared" si="0"/>
        <v>3109</v>
      </c>
      <c r="W10" s="29">
        <f t="shared" si="1"/>
        <v>0</v>
      </c>
      <c r="X10" s="30">
        <f t="shared" si="3"/>
        <v>13527</v>
      </c>
    </row>
    <row r="11" spans="1:24" ht="26.25" x14ac:dyDescent="0.4">
      <c r="A11" s="10" t="s">
        <v>52</v>
      </c>
      <c r="B11" s="17" t="s">
        <v>62</v>
      </c>
      <c r="C11" s="12">
        <v>1468</v>
      </c>
      <c r="E11" s="19" t="s">
        <v>52</v>
      </c>
      <c r="F11" s="29">
        <f t="shared" si="2"/>
        <v>0</v>
      </c>
      <c r="G11" s="29">
        <f t="shared" si="0"/>
        <v>6004</v>
      </c>
      <c r="H11" s="29">
        <f t="shared" si="0"/>
        <v>0</v>
      </c>
      <c r="I11" s="29">
        <f t="shared" si="0"/>
        <v>0</v>
      </c>
      <c r="J11" s="29">
        <f t="shared" si="0"/>
        <v>1243</v>
      </c>
      <c r="K11" s="29">
        <f t="shared" si="0"/>
        <v>1717</v>
      </c>
      <c r="L11" s="29">
        <f t="shared" si="0"/>
        <v>1725</v>
      </c>
      <c r="M11" s="29">
        <f t="shared" si="0"/>
        <v>0</v>
      </c>
      <c r="N11" s="29">
        <f t="shared" si="0"/>
        <v>3064</v>
      </c>
      <c r="O11" s="29">
        <f t="shared" si="0"/>
        <v>0</v>
      </c>
      <c r="P11" s="29">
        <f t="shared" si="0"/>
        <v>3077</v>
      </c>
      <c r="Q11" s="29">
        <f t="shared" si="0"/>
        <v>0</v>
      </c>
      <c r="R11" s="29">
        <f t="shared" si="0"/>
        <v>0</v>
      </c>
      <c r="S11" s="29">
        <f t="shared" si="0"/>
        <v>0</v>
      </c>
      <c r="T11" s="29">
        <f t="shared" si="0"/>
        <v>0</v>
      </c>
      <c r="U11" s="29">
        <f t="shared" si="0"/>
        <v>0</v>
      </c>
      <c r="V11" s="29">
        <f t="shared" si="0"/>
        <v>0</v>
      </c>
      <c r="W11" s="29">
        <f t="shared" si="1"/>
        <v>0</v>
      </c>
      <c r="X11" s="30">
        <f t="shared" si="3"/>
        <v>16830</v>
      </c>
    </row>
    <row r="12" spans="1:24" ht="26.25" x14ac:dyDescent="0.4">
      <c r="A12" s="10" t="s">
        <v>54</v>
      </c>
      <c r="B12" s="17" t="s">
        <v>63</v>
      </c>
      <c r="C12" s="12">
        <v>577</v>
      </c>
      <c r="E12" s="19" t="s">
        <v>57</v>
      </c>
      <c r="F12" s="29">
        <f t="shared" si="2"/>
        <v>0</v>
      </c>
      <c r="G12" s="29">
        <f t="shared" si="0"/>
        <v>0</v>
      </c>
      <c r="H12" s="29">
        <f t="shared" si="0"/>
        <v>0</v>
      </c>
      <c r="I12" s="29">
        <f t="shared" si="0"/>
        <v>0</v>
      </c>
      <c r="J12" s="29">
        <f t="shared" si="0"/>
        <v>0</v>
      </c>
      <c r="K12" s="29">
        <f t="shared" si="0"/>
        <v>0</v>
      </c>
      <c r="L12" s="29">
        <f t="shared" si="0"/>
        <v>1516</v>
      </c>
      <c r="M12" s="29">
        <f t="shared" si="0"/>
        <v>1945</v>
      </c>
      <c r="N12" s="29">
        <f t="shared" si="0"/>
        <v>0</v>
      </c>
      <c r="O12" s="29">
        <f t="shared" si="0"/>
        <v>0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2971</v>
      </c>
      <c r="V12" s="29">
        <f t="shared" si="0"/>
        <v>0</v>
      </c>
      <c r="W12" s="29">
        <f t="shared" si="1"/>
        <v>0</v>
      </c>
      <c r="X12" s="30">
        <f t="shared" si="3"/>
        <v>6432</v>
      </c>
    </row>
    <row r="13" spans="1:24" ht="26.25" x14ac:dyDescent="0.4">
      <c r="A13" s="10" t="s">
        <v>56</v>
      </c>
      <c r="B13" s="17" t="s">
        <v>64</v>
      </c>
      <c r="C13" s="12">
        <v>1009</v>
      </c>
      <c r="E13" s="19" t="s">
        <v>70</v>
      </c>
      <c r="F13" s="29">
        <f t="shared" si="2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2614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2820</v>
      </c>
      <c r="W13" s="29">
        <f t="shared" si="1"/>
        <v>1727</v>
      </c>
      <c r="X13" s="30">
        <f t="shared" si="3"/>
        <v>7161</v>
      </c>
    </row>
    <row r="14" spans="1:24" ht="26.25" x14ac:dyDescent="0.4">
      <c r="A14" s="10" t="s">
        <v>50</v>
      </c>
      <c r="B14" s="17" t="s">
        <v>65</v>
      </c>
      <c r="C14" s="12">
        <v>1591</v>
      </c>
      <c r="E14" s="19" t="s">
        <v>80</v>
      </c>
      <c r="F14" s="30">
        <f>SUM(F6:F13)</f>
        <v>6750</v>
      </c>
      <c r="G14" s="30">
        <f t="shared" ref="G14:X14" si="4">SUM(G6:G13)</f>
        <v>6004</v>
      </c>
      <c r="H14" s="30">
        <f t="shared" si="4"/>
        <v>3665</v>
      </c>
      <c r="I14" s="30">
        <f t="shared" si="4"/>
        <v>6200</v>
      </c>
      <c r="J14" s="30">
        <f t="shared" si="4"/>
        <v>4196</v>
      </c>
      <c r="K14" s="30">
        <f t="shared" si="4"/>
        <v>2999</v>
      </c>
      <c r="L14" s="30">
        <f t="shared" si="4"/>
        <v>8007</v>
      </c>
      <c r="M14" s="30">
        <f t="shared" si="4"/>
        <v>5311</v>
      </c>
      <c r="N14" s="30">
        <f t="shared" si="4"/>
        <v>4772</v>
      </c>
      <c r="O14" s="30">
        <f t="shared" si="4"/>
        <v>2775</v>
      </c>
      <c r="P14" s="30">
        <f t="shared" si="4"/>
        <v>3077</v>
      </c>
      <c r="Q14" s="30">
        <f t="shared" si="4"/>
        <v>4099</v>
      </c>
      <c r="R14" s="30">
        <f t="shared" si="4"/>
        <v>7807</v>
      </c>
      <c r="S14" s="30">
        <f t="shared" si="4"/>
        <v>3023</v>
      </c>
      <c r="T14" s="30">
        <f t="shared" si="4"/>
        <v>2202</v>
      </c>
      <c r="U14" s="30">
        <f t="shared" si="4"/>
        <v>7001</v>
      </c>
      <c r="V14" s="30">
        <f t="shared" si="4"/>
        <v>5929</v>
      </c>
      <c r="W14" s="30">
        <f t="shared" si="4"/>
        <v>6465</v>
      </c>
      <c r="X14" s="30">
        <f t="shared" si="4"/>
        <v>90282</v>
      </c>
    </row>
    <row r="15" spans="1:24" ht="26.25" x14ac:dyDescent="0.4">
      <c r="A15" s="10" t="s">
        <v>52</v>
      </c>
      <c r="B15" s="17" t="s">
        <v>66</v>
      </c>
      <c r="C15" s="12">
        <v>1421</v>
      </c>
    </row>
    <row r="16" spans="1:24" ht="26.25" x14ac:dyDescent="0.4">
      <c r="A16" s="10" t="s">
        <v>54</v>
      </c>
      <c r="B16" s="17" t="s">
        <v>82</v>
      </c>
      <c r="C16" s="12">
        <v>1860</v>
      </c>
      <c r="F16" s="20" t="s">
        <v>80</v>
      </c>
    </row>
    <row r="17" spans="1:6" ht="26.25" x14ac:dyDescent="0.4">
      <c r="A17" s="10" t="s">
        <v>56</v>
      </c>
      <c r="B17" s="17" t="s">
        <v>68</v>
      </c>
      <c r="C17" s="12">
        <v>1251</v>
      </c>
      <c r="E17" s="19" t="s">
        <v>84</v>
      </c>
      <c r="F17" s="22">
        <f>SUMIFS($C$4:$C$77,$B$4:$B$77,"*"&amp;$E17&amp;"*")</f>
        <v>30367</v>
      </c>
    </row>
    <row r="18" spans="1:6" ht="26.25" x14ac:dyDescent="0.4">
      <c r="A18" s="10" t="s">
        <v>52</v>
      </c>
      <c r="B18" s="17" t="s">
        <v>69</v>
      </c>
      <c r="C18" s="12">
        <v>1261</v>
      </c>
      <c r="E18" s="19" t="s">
        <v>85</v>
      </c>
      <c r="F18" s="22">
        <f>SUMIFS($C$4:$C$77,$B$4:$B$77,"*"&amp;$E18&amp;"*")</f>
        <v>2999</v>
      </c>
    </row>
    <row r="19" spans="1:6" ht="26.25" x14ac:dyDescent="0.4">
      <c r="A19" s="10" t="s">
        <v>70</v>
      </c>
      <c r="B19" s="17" t="s">
        <v>51</v>
      </c>
      <c r="C19" s="12">
        <v>1083</v>
      </c>
    </row>
    <row r="20" spans="1:6" ht="26.25" x14ac:dyDescent="0.4">
      <c r="A20" s="10" t="s">
        <v>71</v>
      </c>
      <c r="B20" s="17" t="s">
        <v>53</v>
      </c>
      <c r="C20" s="12">
        <v>652</v>
      </c>
      <c r="F20" s="20" t="s">
        <v>80</v>
      </c>
    </row>
    <row r="21" spans="1:6" ht="26.25" x14ac:dyDescent="0.4">
      <c r="A21" s="10" t="s">
        <v>52</v>
      </c>
      <c r="B21" s="17" t="s">
        <v>55</v>
      </c>
      <c r="C21" s="12">
        <v>989</v>
      </c>
      <c r="E21" s="19" t="s">
        <v>78</v>
      </c>
      <c r="F21" s="22">
        <f>SUMIFS($C$4:$C$77,$B$4:$B$77,"*"&amp;$E21&amp;"*")</f>
        <v>1860</v>
      </c>
    </row>
    <row r="22" spans="1:6" ht="26.25" x14ac:dyDescent="0.4">
      <c r="A22" s="10" t="s">
        <v>54</v>
      </c>
      <c r="B22" s="17" t="s">
        <v>81</v>
      </c>
      <c r="C22" s="12">
        <v>1127</v>
      </c>
      <c r="E22" s="19" t="s">
        <v>79</v>
      </c>
      <c r="F22" s="22">
        <f>SUMIFS($C$4:$C$77,$B$4:$B$77,"*"&amp;$E22&amp;"*")</f>
        <v>5929</v>
      </c>
    </row>
    <row r="23" spans="1:6" ht="26.25" x14ac:dyDescent="0.4">
      <c r="A23" s="10" t="s">
        <v>50</v>
      </c>
      <c r="B23" s="17" t="s">
        <v>58</v>
      </c>
      <c r="C23" s="12">
        <v>1568</v>
      </c>
    </row>
    <row r="24" spans="1:6" ht="26.25" x14ac:dyDescent="0.4">
      <c r="A24" s="10" t="s">
        <v>59</v>
      </c>
      <c r="B24" s="17" t="s">
        <v>60</v>
      </c>
      <c r="C24" s="12">
        <v>1763</v>
      </c>
    </row>
    <row r="25" spans="1:6" ht="26.25" x14ac:dyDescent="0.4">
      <c r="A25" s="10" t="s">
        <v>50</v>
      </c>
      <c r="B25" s="17" t="s">
        <v>61</v>
      </c>
      <c r="C25" s="12">
        <v>593</v>
      </c>
    </row>
    <row r="26" spans="1:6" ht="26.25" x14ac:dyDescent="0.4">
      <c r="A26" s="10" t="s">
        <v>52</v>
      </c>
      <c r="B26" s="17" t="s">
        <v>62</v>
      </c>
      <c r="C26" s="12">
        <v>1674</v>
      </c>
    </row>
    <row r="27" spans="1:6" ht="26.25" x14ac:dyDescent="0.4">
      <c r="A27" s="10" t="s">
        <v>54</v>
      </c>
      <c r="B27" s="17" t="s">
        <v>63</v>
      </c>
      <c r="C27" s="12">
        <v>1820</v>
      </c>
    </row>
    <row r="28" spans="1:6" ht="26.25" x14ac:dyDescent="0.4">
      <c r="A28" s="10" t="s">
        <v>56</v>
      </c>
      <c r="B28" s="17" t="s">
        <v>64</v>
      </c>
      <c r="C28" s="12">
        <v>682</v>
      </c>
    </row>
    <row r="29" spans="1:6" ht="26.25" x14ac:dyDescent="0.4">
      <c r="A29" s="10" t="s">
        <v>52</v>
      </c>
      <c r="B29" s="17" t="s">
        <v>65</v>
      </c>
      <c r="C29" s="12">
        <v>597</v>
      </c>
    </row>
    <row r="30" spans="1:6" ht="26.25" x14ac:dyDescent="0.4">
      <c r="A30" s="10" t="s">
        <v>54</v>
      </c>
      <c r="B30" s="17" t="s">
        <v>66</v>
      </c>
      <c r="C30" s="12">
        <v>947</v>
      </c>
    </row>
    <row r="31" spans="1:6" ht="26.25" x14ac:dyDescent="0.4">
      <c r="A31" s="10" t="s">
        <v>56</v>
      </c>
      <c r="B31" s="17" t="s">
        <v>67</v>
      </c>
      <c r="C31" s="12">
        <v>723</v>
      </c>
    </row>
    <row r="32" spans="1:6" ht="26.25" x14ac:dyDescent="0.4">
      <c r="A32" s="10" t="s">
        <v>70</v>
      </c>
      <c r="B32" s="17" t="s">
        <v>63</v>
      </c>
      <c r="C32" s="12">
        <v>1819</v>
      </c>
    </row>
    <row r="33" spans="1:3" ht="26.25" x14ac:dyDescent="0.4">
      <c r="A33" s="10" t="s">
        <v>70</v>
      </c>
      <c r="B33" s="17" t="s">
        <v>64</v>
      </c>
      <c r="C33" s="12">
        <v>862</v>
      </c>
    </row>
    <row r="34" spans="1:3" ht="26.25" x14ac:dyDescent="0.4">
      <c r="A34" s="10" t="s">
        <v>71</v>
      </c>
      <c r="B34" s="17" t="s">
        <v>72</v>
      </c>
      <c r="C34" s="12">
        <v>1976</v>
      </c>
    </row>
    <row r="35" spans="1:3" ht="26.25" x14ac:dyDescent="0.4">
      <c r="A35" s="10" t="s">
        <v>71</v>
      </c>
      <c r="B35" s="17" t="s">
        <v>73</v>
      </c>
      <c r="C35" s="12">
        <v>1024</v>
      </c>
    </row>
    <row r="36" spans="1:3" ht="26.25" x14ac:dyDescent="0.4">
      <c r="A36" s="10" t="s">
        <v>59</v>
      </c>
      <c r="B36" s="17" t="s">
        <v>81</v>
      </c>
      <c r="C36" s="12">
        <v>520</v>
      </c>
    </row>
    <row r="37" spans="1:3" ht="26.25" x14ac:dyDescent="0.4">
      <c r="A37" s="10" t="s">
        <v>59</v>
      </c>
      <c r="B37" s="17" t="s">
        <v>55</v>
      </c>
      <c r="C37" s="12">
        <v>1459</v>
      </c>
    </row>
    <row r="38" spans="1:3" ht="26.25" x14ac:dyDescent="0.4">
      <c r="A38" s="10" t="s">
        <v>59</v>
      </c>
      <c r="B38" s="17" t="s">
        <v>74</v>
      </c>
      <c r="C38" s="12">
        <v>1010</v>
      </c>
    </row>
    <row r="39" spans="1:3" ht="26.25" x14ac:dyDescent="0.4">
      <c r="A39" s="10" t="s">
        <v>57</v>
      </c>
      <c r="B39" s="17" t="s">
        <v>67</v>
      </c>
      <c r="C39" s="12">
        <v>1274</v>
      </c>
    </row>
    <row r="40" spans="1:3" ht="26.25" x14ac:dyDescent="0.4">
      <c r="A40" s="10" t="s">
        <v>57</v>
      </c>
      <c r="B40" s="17" t="s">
        <v>55</v>
      </c>
      <c r="C40" s="12">
        <v>818</v>
      </c>
    </row>
    <row r="41" spans="1:3" ht="26.25" x14ac:dyDescent="0.4">
      <c r="A41" s="10" t="s">
        <v>50</v>
      </c>
      <c r="B41" s="17" t="s">
        <v>51</v>
      </c>
      <c r="C41" s="12">
        <v>1348</v>
      </c>
    </row>
    <row r="42" spans="1:3" ht="26.25" x14ac:dyDescent="0.4">
      <c r="A42" s="10" t="s">
        <v>52</v>
      </c>
      <c r="B42" s="17" t="s">
        <v>53</v>
      </c>
      <c r="C42" s="12">
        <v>754</v>
      </c>
    </row>
    <row r="43" spans="1:3" ht="26.25" x14ac:dyDescent="0.4">
      <c r="A43" s="10" t="s">
        <v>54</v>
      </c>
      <c r="B43" s="17" t="s">
        <v>55</v>
      </c>
      <c r="C43" s="12">
        <v>854</v>
      </c>
    </row>
    <row r="44" spans="1:3" ht="26.25" x14ac:dyDescent="0.4">
      <c r="A44" s="10" t="s">
        <v>56</v>
      </c>
      <c r="B44" s="17" t="s">
        <v>81</v>
      </c>
      <c r="C44" s="12">
        <v>1688</v>
      </c>
    </row>
    <row r="45" spans="1:3" ht="26.25" x14ac:dyDescent="0.4">
      <c r="A45" s="10" t="s">
        <v>57</v>
      </c>
      <c r="B45" s="17" t="s">
        <v>58</v>
      </c>
      <c r="C45" s="12">
        <v>1079</v>
      </c>
    </row>
    <row r="46" spans="1:3" ht="26.25" x14ac:dyDescent="0.4">
      <c r="A46" s="10" t="s">
        <v>59</v>
      </c>
      <c r="B46" s="17" t="s">
        <v>60</v>
      </c>
      <c r="C46" s="12">
        <v>1977</v>
      </c>
    </row>
    <row r="47" spans="1:3" ht="26.25" x14ac:dyDescent="0.4">
      <c r="A47" s="10" t="s">
        <v>50</v>
      </c>
      <c r="B47" s="17" t="s">
        <v>61</v>
      </c>
      <c r="C47" s="12">
        <v>1253</v>
      </c>
    </row>
    <row r="48" spans="1:3" ht="26.25" x14ac:dyDescent="0.4">
      <c r="A48" s="10" t="s">
        <v>52</v>
      </c>
      <c r="B48" s="17" t="s">
        <v>62</v>
      </c>
      <c r="C48" s="12">
        <v>1559</v>
      </c>
    </row>
    <row r="49" spans="1:3" ht="26.25" x14ac:dyDescent="0.4">
      <c r="A49" s="10" t="s">
        <v>54</v>
      </c>
      <c r="B49" s="17" t="s">
        <v>63</v>
      </c>
      <c r="C49" s="12">
        <v>1369</v>
      </c>
    </row>
    <row r="50" spans="1:3" ht="26.25" x14ac:dyDescent="0.4">
      <c r="A50" s="10" t="s">
        <v>56</v>
      </c>
      <c r="B50" s="17" t="s">
        <v>64</v>
      </c>
      <c r="C50" s="12">
        <v>1669</v>
      </c>
    </row>
    <row r="51" spans="1:3" ht="26.25" x14ac:dyDescent="0.4">
      <c r="A51" s="10" t="s">
        <v>50</v>
      </c>
      <c r="B51" s="17" t="s">
        <v>65</v>
      </c>
      <c r="C51" s="12">
        <v>1362</v>
      </c>
    </row>
    <row r="52" spans="1:3" ht="26.25" x14ac:dyDescent="0.4">
      <c r="A52" s="10" t="s">
        <v>52</v>
      </c>
      <c r="B52" s="17" t="s">
        <v>66</v>
      </c>
      <c r="C52" s="12">
        <v>1643</v>
      </c>
    </row>
    <row r="53" spans="1:3" ht="26.25" x14ac:dyDescent="0.4">
      <c r="A53" s="10" t="s">
        <v>54</v>
      </c>
      <c r="B53" s="17" t="s">
        <v>67</v>
      </c>
      <c r="C53" s="12">
        <v>1852</v>
      </c>
    </row>
    <row r="54" spans="1:3" ht="26.25" x14ac:dyDescent="0.4">
      <c r="A54" s="10" t="s">
        <v>56</v>
      </c>
      <c r="B54" s="17" t="s">
        <v>68</v>
      </c>
      <c r="C54" s="12">
        <v>951</v>
      </c>
    </row>
    <row r="55" spans="1:3" ht="26.25" x14ac:dyDescent="0.4">
      <c r="A55" s="10" t="s">
        <v>52</v>
      </c>
      <c r="B55" s="17" t="s">
        <v>69</v>
      </c>
      <c r="C55" s="12">
        <v>1816</v>
      </c>
    </row>
    <row r="56" spans="1:3" ht="26.25" x14ac:dyDescent="0.4">
      <c r="A56" s="10" t="s">
        <v>70</v>
      </c>
      <c r="B56" s="17" t="s">
        <v>51</v>
      </c>
      <c r="C56" s="12">
        <v>1737</v>
      </c>
    </row>
    <row r="57" spans="1:3" ht="26.25" x14ac:dyDescent="0.4">
      <c r="A57" s="10" t="s">
        <v>71</v>
      </c>
      <c r="B57" s="17" t="s">
        <v>53</v>
      </c>
      <c r="C57" s="12">
        <v>630</v>
      </c>
    </row>
    <row r="58" spans="1:3" ht="26.25" x14ac:dyDescent="0.4">
      <c r="A58" s="10" t="s">
        <v>52</v>
      </c>
      <c r="B58" s="17" t="s">
        <v>55</v>
      </c>
      <c r="C58" s="12">
        <v>736</v>
      </c>
    </row>
    <row r="59" spans="1:3" ht="26.25" x14ac:dyDescent="0.4">
      <c r="A59" s="10" t="s">
        <v>54</v>
      </c>
      <c r="B59" s="17" t="s">
        <v>81</v>
      </c>
      <c r="C59" s="12">
        <v>849</v>
      </c>
    </row>
    <row r="60" spans="1:3" ht="26.25" x14ac:dyDescent="0.4">
      <c r="A60" s="10" t="s">
        <v>50</v>
      </c>
      <c r="B60" s="17" t="s">
        <v>58</v>
      </c>
      <c r="C60" s="12">
        <v>1798</v>
      </c>
    </row>
    <row r="61" spans="1:3" ht="26.25" x14ac:dyDescent="0.4">
      <c r="A61" s="10" t="s">
        <v>59</v>
      </c>
      <c r="B61" s="17" t="s">
        <v>60</v>
      </c>
      <c r="C61" s="12">
        <v>1140</v>
      </c>
    </row>
    <row r="62" spans="1:3" ht="26.25" x14ac:dyDescent="0.4">
      <c r="A62" s="10" t="s">
        <v>50</v>
      </c>
      <c r="B62" s="17" t="s">
        <v>61</v>
      </c>
      <c r="C62" s="12">
        <v>1123</v>
      </c>
    </row>
    <row r="63" spans="1:3" ht="26.25" x14ac:dyDescent="0.4">
      <c r="A63" s="10" t="s">
        <v>52</v>
      </c>
      <c r="B63" s="17" t="s">
        <v>62</v>
      </c>
      <c r="C63" s="12">
        <v>1303</v>
      </c>
    </row>
    <row r="64" spans="1:3" ht="26.25" x14ac:dyDescent="0.4">
      <c r="A64" s="10" t="s">
        <v>54</v>
      </c>
      <c r="B64" s="17" t="s">
        <v>63</v>
      </c>
      <c r="C64" s="12">
        <v>1427</v>
      </c>
    </row>
    <row r="65" spans="1:3" ht="26.25" x14ac:dyDescent="0.4">
      <c r="A65" s="10" t="s">
        <v>56</v>
      </c>
      <c r="B65" s="17" t="s">
        <v>64</v>
      </c>
      <c r="C65" s="12">
        <v>1378</v>
      </c>
    </row>
    <row r="66" spans="1:3" ht="26.25" x14ac:dyDescent="0.4">
      <c r="A66" s="10" t="s">
        <v>52</v>
      </c>
      <c r="B66" s="17" t="s">
        <v>65</v>
      </c>
      <c r="C66" s="12">
        <v>646</v>
      </c>
    </row>
    <row r="67" spans="1:3" ht="26.25" x14ac:dyDescent="0.4">
      <c r="A67" s="10" t="s">
        <v>54</v>
      </c>
      <c r="B67" s="17" t="s">
        <v>66</v>
      </c>
      <c r="C67" s="12">
        <v>761</v>
      </c>
    </row>
    <row r="68" spans="1:3" ht="26.25" x14ac:dyDescent="0.4">
      <c r="A68" s="10" t="s">
        <v>56</v>
      </c>
      <c r="B68" s="17" t="s">
        <v>67</v>
      </c>
      <c r="C68" s="12">
        <v>1455</v>
      </c>
    </row>
    <row r="69" spans="1:3" ht="26.25" x14ac:dyDescent="0.4">
      <c r="A69" s="10" t="s">
        <v>70</v>
      </c>
      <c r="B69" s="17" t="s">
        <v>63</v>
      </c>
      <c r="C69" s="12">
        <v>795</v>
      </c>
    </row>
    <row r="70" spans="1:3" ht="26.25" x14ac:dyDescent="0.4">
      <c r="A70" s="10" t="s">
        <v>70</v>
      </c>
      <c r="B70" s="17" t="s">
        <v>64</v>
      </c>
      <c r="C70" s="12">
        <v>865</v>
      </c>
    </row>
    <row r="71" spans="1:3" ht="26.25" x14ac:dyDescent="0.4">
      <c r="A71" s="10" t="s">
        <v>71</v>
      </c>
      <c r="B71" s="17" t="s">
        <v>72</v>
      </c>
      <c r="C71" s="12">
        <v>1689</v>
      </c>
    </row>
    <row r="72" spans="1:3" ht="26.25" x14ac:dyDescent="0.4">
      <c r="A72" s="10" t="s">
        <v>71</v>
      </c>
      <c r="B72" s="17" t="s">
        <v>73</v>
      </c>
      <c r="C72" s="12">
        <v>1999</v>
      </c>
    </row>
    <row r="73" spans="1:3" ht="26.25" x14ac:dyDescent="0.4">
      <c r="A73" s="10" t="s">
        <v>59</v>
      </c>
      <c r="B73" s="17" t="s">
        <v>81</v>
      </c>
      <c r="C73" s="12">
        <v>1732</v>
      </c>
    </row>
    <row r="74" spans="1:3" ht="26.25" x14ac:dyDescent="0.4">
      <c r="A74" s="10" t="s">
        <v>59</v>
      </c>
      <c r="B74" s="17" t="s">
        <v>55</v>
      </c>
      <c r="C74" s="12">
        <v>810</v>
      </c>
    </row>
    <row r="75" spans="1:3" ht="26.25" x14ac:dyDescent="0.4">
      <c r="A75" s="10" t="s">
        <v>59</v>
      </c>
      <c r="B75" s="17" t="s">
        <v>74</v>
      </c>
      <c r="C75" s="12">
        <v>1765</v>
      </c>
    </row>
    <row r="76" spans="1:3" ht="26.25" x14ac:dyDescent="0.4">
      <c r="A76" s="10" t="s">
        <v>57</v>
      </c>
      <c r="B76" s="17" t="s">
        <v>67</v>
      </c>
      <c r="C76" s="12">
        <v>1697</v>
      </c>
    </row>
    <row r="77" spans="1:3" ht="26.25" x14ac:dyDescent="0.4">
      <c r="A77" s="10" t="s">
        <v>57</v>
      </c>
      <c r="B77" s="17" t="s">
        <v>55</v>
      </c>
      <c r="C77" s="12">
        <v>698</v>
      </c>
    </row>
  </sheetData>
  <autoFilter ref="A3:C3" xr:uid="{680477CE-ACBB-4D24-AB59-07FB68593760}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F408-95C0-4E73-9E76-6FC45CF1DEA5}">
  <dimension ref="A1:I15"/>
  <sheetViews>
    <sheetView showGridLines="0" zoomScale="94" workbookViewId="0">
      <selection activeCell="A3" sqref="A3"/>
    </sheetView>
  </sheetViews>
  <sheetFormatPr defaultRowHeight="15" x14ac:dyDescent="0.25"/>
  <cols>
    <col min="1" max="1" width="44.7109375" style="2" customWidth="1"/>
    <col min="2" max="2" width="24.140625" customWidth="1"/>
    <col min="3" max="3" width="20.85546875" customWidth="1"/>
    <col min="4" max="4" width="36" customWidth="1"/>
    <col min="6" max="6" width="28.7109375" customWidth="1"/>
    <col min="9" max="9" width="30.7109375" customWidth="1"/>
  </cols>
  <sheetData>
    <row r="1" spans="1:9" ht="28.5" x14ac:dyDescent="0.45">
      <c r="A1" s="13" t="s">
        <v>22</v>
      </c>
    </row>
    <row r="3" spans="1:9" ht="26.25" x14ac:dyDescent="0.4">
      <c r="A3" s="7" t="s">
        <v>11</v>
      </c>
      <c r="B3" s="8" t="s">
        <v>15</v>
      </c>
      <c r="C3" s="8" t="s">
        <v>12</v>
      </c>
      <c r="D3" s="9" t="s">
        <v>13</v>
      </c>
      <c r="F3" s="14" t="s">
        <v>31</v>
      </c>
    </row>
    <row r="4" spans="1:9" ht="26.25" x14ac:dyDescent="0.4">
      <c r="A4" s="10" t="s">
        <v>0</v>
      </c>
      <c r="B4" s="11" t="s">
        <v>16</v>
      </c>
      <c r="C4" s="11">
        <v>23</v>
      </c>
      <c r="D4" s="12">
        <v>2000</v>
      </c>
      <c r="F4" s="14" t="s">
        <v>32</v>
      </c>
    </row>
    <row r="5" spans="1:9" ht="28.5" x14ac:dyDescent="0.45">
      <c r="A5" s="10" t="s">
        <v>17</v>
      </c>
      <c r="B5" s="11" t="s">
        <v>18</v>
      </c>
      <c r="C5" s="11">
        <v>23</v>
      </c>
      <c r="D5" s="12">
        <v>100</v>
      </c>
      <c r="F5" s="25">
        <f>SUMIFS(D4:D15,C4:C15,"&lt;=23",D4:D15,"&lt;=2000")</f>
        <v>2200</v>
      </c>
    </row>
    <row r="6" spans="1:9" ht="26.25" x14ac:dyDescent="0.4">
      <c r="A6" s="10" t="s">
        <v>17</v>
      </c>
      <c r="B6" s="11" t="s">
        <v>19</v>
      </c>
      <c r="C6" s="11">
        <v>24</v>
      </c>
      <c r="D6" s="12">
        <v>5000</v>
      </c>
    </row>
    <row r="7" spans="1:9" ht="26.25" x14ac:dyDescent="0.4">
      <c r="A7" s="10" t="s">
        <v>2</v>
      </c>
      <c r="B7" s="11" t="s">
        <v>20</v>
      </c>
      <c r="C7" s="11">
        <v>23</v>
      </c>
      <c r="D7" s="12">
        <v>100</v>
      </c>
      <c r="F7" s="14" t="s">
        <v>34</v>
      </c>
    </row>
    <row r="8" spans="1:9" ht="26.25" x14ac:dyDescent="0.4">
      <c r="A8" s="10" t="s">
        <v>3</v>
      </c>
      <c r="B8" s="11" t="s">
        <v>19</v>
      </c>
      <c r="C8" s="11">
        <v>26</v>
      </c>
      <c r="D8" s="12">
        <v>5000</v>
      </c>
      <c r="F8" s="14" t="s">
        <v>33</v>
      </c>
    </row>
    <row r="9" spans="1:9" ht="26.25" x14ac:dyDescent="0.4">
      <c r="A9" s="10" t="s">
        <v>4</v>
      </c>
      <c r="B9" s="11" t="s">
        <v>19</v>
      </c>
      <c r="C9" s="11">
        <v>26</v>
      </c>
      <c r="D9" s="12">
        <v>5000</v>
      </c>
      <c r="F9" s="22">
        <f>SUMIFS(D4:D15,B4:B15,"Pleno",D4:D15,"&lt;=5000")</f>
        <v>9100</v>
      </c>
    </row>
    <row r="10" spans="1:9" ht="26.25" x14ac:dyDescent="0.4">
      <c r="A10" s="10" t="s">
        <v>5</v>
      </c>
      <c r="B10" s="11" t="s">
        <v>20</v>
      </c>
      <c r="C10" s="11">
        <v>26</v>
      </c>
      <c r="D10" s="12">
        <v>3000</v>
      </c>
    </row>
    <row r="11" spans="1:9" ht="26.25" x14ac:dyDescent="0.4">
      <c r="A11" s="10" t="s">
        <v>6</v>
      </c>
      <c r="B11" s="11" t="s">
        <v>20</v>
      </c>
      <c r="C11" s="11">
        <v>26</v>
      </c>
      <c r="D11" s="12">
        <v>3000</v>
      </c>
      <c r="F11" s="14" t="s">
        <v>35</v>
      </c>
    </row>
    <row r="12" spans="1:9" ht="26.25" x14ac:dyDescent="0.4">
      <c r="A12" s="10" t="s">
        <v>7</v>
      </c>
      <c r="B12" s="11" t="s">
        <v>20</v>
      </c>
      <c r="C12" s="11">
        <v>26</v>
      </c>
      <c r="D12" s="12">
        <v>3000</v>
      </c>
      <c r="F12" s="14" t="s">
        <v>33</v>
      </c>
    </row>
    <row r="13" spans="1:9" ht="26.25" x14ac:dyDescent="0.4">
      <c r="A13" s="10" t="s">
        <v>8</v>
      </c>
      <c r="B13" s="11" t="s">
        <v>21</v>
      </c>
      <c r="C13" s="11">
        <v>26</v>
      </c>
      <c r="D13" s="12">
        <v>4000</v>
      </c>
      <c r="F13" s="22">
        <f>SUMIFS(D4:D15,A4:A15,I13,D4:D15,"&lt;=5000")</f>
        <v>7000</v>
      </c>
      <c r="I13" s="23" t="s">
        <v>7</v>
      </c>
    </row>
    <row r="14" spans="1:9" ht="26.25" x14ac:dyDescent="0.4">
      <c r="A14" s="10" t="s">
        <v>7</v>
      </c>
      <c r="B14" s="11" t="s">
        <v>21</v>
      </c>
      <c r="C14" s="11">
        <v>26</v>
      </c>
      <c r="D14" s="12">
        <v>4000</v>
      </c>
    </row>
    <row r="15" spans="1:9" ht="26.25" x14ac:dyDescent="0.4">
      <c r="A15" s="10" t="s">
        <v>10</v>
      </c>
      <c r="B15" s="11" t="s">
        <v>21</v>
      </c>
      <c r="C15" s="11">
        <v>26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F66B-1243-40E5-9A48-3BE1F8E96E3C}">
  <dimension ref="A1:G15"/>
  <sheetViews>
    <sheetView showGridLines="0" zoomScale="94" workbookViewId="0">
      <selection activeCell="G11" sqref="G11"/>
    </sheetView>
  </sheetViews>
  <sheetFormatPr defaultRowHeight="15" x14ac:dyDescent="0.25"/>
  <cols>
    <col min="1" max="1" width="37.85546875" style="1" customWidth="1"/>
    <col min="2" max="2" width="37.85546875" style="2" customWidth="1"/>
    <col min="3" max="3" width="22.28515625" customWidth="1"/>
    <col min="4" max="4" width="17.28515625" customWidth="1"/>
    <col min="5" max="5" width="29.140625" customWidth="1"/>
    <col min="7" max="7" width="34.85546875" customWidth="1"/>
  </cols>
  <sheetData>
    <row r="1" spans="1:7" ht="28.5" x14ac:dyDescent="0.45">
      <c r="A1" s="13" t="s">
        <v>26</v>
      </c>
    </row>
    <row r="3" spans="1:7" ht="26.25" x14ac:dyDescent="0.4">
      <c r="A3" s="7" t="s">
        <v>11</v>
      </c>
      <c r="B3" s="8" t="s">
        <v>15</v>
      </c>
      <c r="C3" s="8" t="s">
        <v>23</v>
      </c>
      <c r="D3" s="8" t="s">
        <v>12</v>
      </c>
      <c r="E3" s="9" t="s">
        <v>13</v>
      </c>
      <c r="G3" s="14" t="s">
        <v>36</v>
      </c>
    </row>
    <row r="4" spans="1:7" ht="26.25" x14ac:dyDescent="0.4">
      <c r="A4" s="10" t="s">
        <v>0</v>
      </c>
      <c r="B4" s="11" t="s">
        <v>20</v>
      </c>
      <c r="C4" s="11" t="s">
        <v>24</v>
      </c>
      <c r="D4" s="11">
        <v>23</v>
      </c>
      <c r="E4" s="12">
        <v>2000</v>
      </c>
      <c r="G4" s="14" t="s">
        <v>37</v>
      </c>
    </row>
    <row r="5" spans="1:7" ht="26.25" x14ac:dyDescent="0.4">
      <c r="A5" s="10" t="s">
        <v>1</v>
      </c>
      <c r="B5" s="11" t="s">
        <v>18</v>
      </c>
      <c r="C5" s="11" t="s">
        <v>24</v>
      </c>
      <c r="D5" s="11">
        <v>23</v>
      </c>
      <c r="E5" s="12">
        <v>100</v>
      </c>
      <c r="G5" s="14" t="s">
        <v>38</v>
      </c>
    </row>
    <row r="6" spans="1:7" ht="31.5" x14ac:dyDescent="0.5">
      <c r="A6" s="10" t="s">
        <v>1</v>
      </c>
      <c r="B6" s="11" t="s">
        <v>19</v>
      </c>
      <c r="C6" s="11" t="s">
        <v>24</v>
      </c>
      <c r="D6" s="11">
        <v>24</v>
      </c>
      <c r="E6" s="12">
        <v>5000</v>
      </c>
      <c r="G6" s="26">
        <f>SUMIFS(E4:E15,B4:B15,"Pleno",C4:C15,"Sim",E4:E15,"&lt;=8000")</f>
        <v>11000</v>
      </c>
    </row>
    <row r="7" spans="1:7" ht="26.25" x14ac:dyDescent="0.4">
      <c r="A7" s="10" t="s">
        <v>2</v>
      </c>
      <c r="B7" s="11" t="s">
        <v>18</v>
      </c>
      <c r="C7" s="11" t="s">
        <v>25</v>
      </c>
      <c r="D7" s="11">
        <v>23</v>
      </c>
      <c r="E7" s="12">
        <v>100</v>
      </c>
    </row>
    <row r="8" spans="1:7" ht="26.25" x14ac:dyDescent="0.4">
      <c r="A8" s="10" t="s">
        <v>3</v>
      </c>
      <c r="B8" s="11" t="s">
        <v>19</v>
      </c>
      <c r="C8" s="11" t="s">
        <v>24</v>
      </c>
      <c r="D8" s="11">
        <v>26</v>
      </c>
      <c r="E8" s="12">
        <v>5000</v>
      </c>
      <c r="G8" s="14" t="s">
        <v>39</v>
      </c>
    </row>
    <row r="9" spans="1:7" ht="26.25" x14ac:dyDescent="0.4">
      <c r="A9" s="10" t="s">
        <v>4</v>
      </c>
      <c r="B9" s="11" t="s">
        <v>19</v>
      </c>
      <c r="C9" s="11" t="s">
        <v>24</v>
      </c>
      <c r="D9" s="11">
        <v>26</v>
      </c>
      <c r="E9" s="12">
        <v>5000</v>
      </c>
      <c r="G9" s="14" t="s">
        <v>83</v>
      </c>
    </row>
    <row r="10" spans="1:7" ht="26.25" x14ac:dyDescent="0.4">
      <c r="A10" s="10" t="s">
        <v>5</v>
      </c>
      <c r="B10" s="11" t="s">
        <v>20</v>
      </c>
      <c r="C10" s="11" t="s">
        <v>25</v>
      </c>
      <c r="D10" s="11">
        <v>26</v>
      </c>
      <c r="E10" s="12">
        <v>8000</v>
      </c>
      <c r="G10" s="14" t="s">
        <v>33</v>
      </c>
    </row>
    <row r="11" spans="1:7" ht="31.5" x14ac:dyDescent="0.5">
      <c r="A11" s="10" t="s">
        <v>6</v>
      </c>
      <c r="B11" s="11" t="s">
        <v>20</v>
      </c>
      <c r="C11" s="11" t="s">
        <v>25</v>
      </c>
      <c r="D11" s="11">
        <v>26</v>
      </c>
      <c r="E11" s="12">
        <v>3000</v>
      </c>
      <c r="G11" s="26">
        <f>SUMIFS(E4:E15,B4:B15,"Pleno",C4:C15,"Não",E4:E15,"&lt;=5000")</f>
        <v>5000</v>
      </c>
    </row>
    <row r="12" spans="1:7" ht="26.25" x14ac:dyDescent="0.4">
      <c r="A12" s="10" t="s">
        <v>7</v>
      </c>
      <c r="B12" s="11" t="s">
        <v>20</v>
      </c>
      <c r="C12" s="11" t="s">
        <v>24</v>
      </c>
      <c r="D12" s="11">
        <v>26</v>
      </c>
      <c r="E12" s="12">
        <v>3000</v>
      </c>
    </row>
    <row r="13" spans="1:7" ht="26.25" x14ac:dyDescent="0.4">
      <c r="A13" s="10" t="s">
        <v>8</v>
      </c>
      <c r="B13" s="11" t="s">
        <v>21</v>
      </c>
      <c r="C13" s="11" t="s">
        <v>24</v>
      </c>
      <c r="D13" s="11">
        <v>26</v>
      </c>
      <c r="E13" s="12">
        <v>4000</v>
      </c>
    </row>
    <row r="14" spans="1:7" ht="26.25" x14ac:dyDescent="0.4">
      <c r="A14" s="10" t="s">
        <v>9</v>
      </c>
      <c r="B14" s="11" t="s">
        <v>21</v>
      </c>
      <c r="C14" s="11" t="s">
        <v>24</v>
      </c>
      <c r="D14" s="11">
        <v>26</v>
      </c>
      <c r="E14" s="12">
        <v>4000</v>
      </c>
    </row>
    <row r="15" spans="1:7" ht="26.25" x14ac:dyDescent="0.4">
      <c r="A15" s="10" t="s">
        <v>10</v>
      </c>
      <c r="B15" s="11" t="s">
        <v>21</v>
      </c>
      <c r="C15" s="11" t="s">
        <v>24</v>
      </c>
      <c r="D15" s="11">
        <v>26</v>
      </c>
      <c r="E15" s="12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A1B8-B496-4217-AEA7-D6C20FF7FE22}">
  <dimension ref="A1:G15"/>
  <sheetViews>
    <sheetView showGridLines="0" zoomScale="94" workbookViewId="0">
      <selection activeCell="A3" sqref="A3"/>
    </sheetView>
  </sheetViews>
  <sheetFormatPr defaultRowHeight="15" x14ac:dyDescent="0.25"/>
  <cols>
    <col min="1" max="1" width="44.7109375" style="2" customWidth="1"/>
    <col min="2" max="2" width="24.140625" customWidth="1"/>
    <col min="3" max="3" width="20.85546875" customWidth="1"/>
    <col min="4" max="4" width="36" customWidth="1"/>
    <col min="6" max="6" width="45.42578125" customWidth="1"/>
    <col min="7" max="7" width="26.42578125" customWidth="1"/>
    <col min="9" max="9" width="30.7109375" customWidth="1"/>
  </cols>
  <sheetData>
    <row r="1" spans="1:7" ht="28.5" x14ac:dyDescent="0.45">
      <c r="A1" s="13" t="s">
        <v>41</v>
      </c>
    </row>
    <row r="3" spans="1:7" ht="26.25" x14ac:dyDescent="0.4">
      <c r="A3" s="7" t="s">
        <v>11</v>
      </c>
      <c r="B3" s="8" t="s">
        <v>15</v>
      </c>
      <c r="C3" s="8" t="s">
        <v>12</v>
      </c>
      <c r="D3" s="9" t="s">
        <v>13</v>
      </c>
      <c r="F3" s="14" t="s">
        <v>43</v>
      </c>
    </row>
    <row r="4" spans="1:7" ht="26.25" x14ac:dyDescent="0.4">
      <c r="A4" s="10" t="s">
        <v>0</v>
      </c>
      <c r="B4" s="11" t="s">
        <v>16</v>
      </c>
      <c r="C4" s="11">
        <v>28</v>
      </c>
      <c r="D4" s="12">
        <v>2000</v>
      </c>
      <c r="F4" s="14" t="s">
        <v>32</v>
      </c>
    </row>
    <row r="5" spans="1:7" ht="33.75" x14ac:dyDescent="0.5">
      <c r="A5" s="10" t="s">
        <v>17</v>
      </c>
      <c r="B5" s="11" t="s">
        <v>18</v>
      </c>
      <c r="C5" s="11">
        <v>23</v>
      </c>
      <c r="D5" s="12">
        <v>100</v>
      </c>
      <c r="F5" s="27">
        <f>SUM(SUMIFS(D4:D15,B4:B15,{"Junior";"Pleno"},D4:D15,"&lt;=2000"))</f>
        <v>2100</v>
      </c>
      <c r="G5" s="24"/>
    </row>
    <row r="6" spans="1:7" ht="26.25" x14ac:dyDescent="0.4">
      <c r="A6" s="10" t="s">
        <v>17</v>
      </c>
      <c r="B6" s="11" t="s">
        <v>19</v>
      </c>
      <c r="C6" s="11">
        <v>25</v>
      </c>
      <c r="D6" s="12">
        <v>5000</v>
      </c>
      <c r="F6" s="4"/>
      <c r="G6" s="4"/>
    </row>
    <row r="7" spans="1:7" ht="26.25" x14ac:dyDescent="0.4">
      <c r="A7" s="10" t="s">
        <v>2</v>
      </c>
      <c r="B7" s="11" t="s">
        <v>20</v>
      </c>
      <c r="C7" s="11">
        <v>29</v>
      </c>
      <c r="D7" s="12">
        <v>100</v>
      </c>
    </row>
    <row r="8" spans="1:7" ht="26.25" x14ac:dyDescent="0.4">
      <c r="A8" s="10" t="s">
        <v>3</v>
      </c>
      <c r="B8" s="11" t="s">
        <v>19</v>
      </c>
      <c r="C8" s="11">
        <v>22</v>
      </c>
      <c r="D8" s="12">
        <v>5000</v>
      </c>
    </row>
    <row r="9" spans="1:7" ht="26.25" x14ac:dyDescent="0.4">
      <c r="A9" s="10" t="s">
        <v>4</v>
      </c>
      <c r="B9" s="11" t="s">
        <v>19</v>
      </c>
      <c r="C9" s="11">
        <v>23</v>
      </c>
      <c r="D9" s="12">
        <v>5000</v>
      </c>
      <c r="F9" s="14" t="s">
        <v>42</v>
      </c>
    </row>
    <row r="10" spans="1:7" ht="26.25" x14ac:dyDescent="0.4">
      <c r="A10" s="10" t="s">
        <v>5</v>
      </c>
      <c r="B10" s="11" t="s">
        <v>20</v>
      </c>
      <c r="C10" s="11">
        <v>18</v>
      </c>
      <c r="D10" s="12">
        <v>3000</v>
      </c>
      <c r="F10" s="14" t="s">
        <v>44</v>
      </c>
    </row>
    <row r="11" spans="1:7" ht="33.75" x14ac:dyDescent="0.5">
      <c r="A11" s="10" t="s">
        <v>6</v>
      </c>
      <c r="B11" s="11" t="s">
        <v>20</v>
      </c>
      <c r="C11" s="11">
        <v>21</v>
      </c>
      <c r="D11" s="12">
        <v>3000</v>
      </c>
      <c r="F11" s="27">
        <f>SUM(SUMIFS(D4:D15,B4:B15,{"Senior";"Supervisor"},C4:C15,"&gt;=22",C4:C15,"&lt;=25"))</f>
        <v>19000</v>
      </c>
      <c r="G11" s="16"/>
    </row>
    <row r="12" spans="1:7" ht="26.25" x14ac:dyDescent="0.4">
      <c r="A12" s="10" t="s">
        <v>7</v>
      </c>
      <c r="B12" s="11" t="s">
        <v>20</v>
      </c>
      <c r="C12" s="11">
        <v>21</v>
      </c>
      <c r="D12" s="12">
        <v>3000</v>
      </c>
    </row>
    <row r="13" spans="1:7" ht="26.25" x14ac:dyDescent="0.4">
      <c r="A13" s="10" t="s">
        <v>8</v>
      </c>
      <c r="B13" s="11" t="s">
        <v>21</v>
      </c>
      <c r="C13" s="11">
        <v>20</v>
      </c>
      <c r="D13" s="12">
        <v>4000</v>
      </c>
    </row>
    <row r="14" spans="1:7" ht="26.25" x14ac:dyDescent="0.4">
      <c r="A14" s="10" t="s">
        <v>7</v>
      </c>
      <c r="B14" s="11" t="s">
        <v>21</v>
      </c>
      <c r="C14" s="11">
        <v>24</v>
      </c>
      <c r="D14" s="12">
        <v>4000</v>
      </c>
    </row>
    <row r="15" spans="1:7" ht="26.25" x14ac:dyDescent="0.4">
      <c r="A15" s="10" t="s">
        <v>10</v>
      </c>
      <c r="B15" s="11" t="s">
        <v>21</v>
      </c>
      <c r="C15" s="11">
        <v>18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1B84-6EED-48B2-8741-3406E179DB9A}">
  <dimension ref="A1:E15"/>
  <sheetViews>
    <sheetView showGridLines="0" zoomScale="94" workbookViewId="0">
      <selection activeCell="A3" sqref="A3"/>
    </sheetView>
  </sheetViews>
  <sheetFormatPr defaultRowHeight="15" x14ac:dyDescent="0.25"/>
  <cols>
    <col min="1" max="1" width="37.85546875" style="1" customWidth="1"/>
    <col min="2" max="2" width="37.85546875" style="2" customWidth="1"/>
    <col min="3" max="3" width="29.140625" customWidth="1"/>
    <col min="5" max="5" width="31.28515625" bestFit="1" customWidth="1"/>
  </cols>
  <sheetData>
    <row r="1" spans="1:5" ht="28.5" x14ac:dyDescent="0.45">
      <c r="A1" s="13" t="s">
        <v>22</v>
      </c>
    </row>
    <row r="3" spans="1:5" ht="26.25" x14ac:dyDescent="0.4">
      <c r="A3" s="7" t="s">
        <v>11</v>
      </c>
      <c r="B3" s="8" t="s">
        <v>45</v>
      </c>
      <c r="C3" s="9" t="s">
        <v>13</v>
      </c>
      <c r="E3" s="14" t="s">
        <v>46</v>
      </c>
    </row>
    <row r="4" spans="1:5" ht="26.25" x14ac:dyDescent="0.4">
      <c r="A4" s="10" t="s">
        <v>0</v>
      </c>
      <c r="B4" s="17">
        <v>45745</v>
      </c>
      <c r="C4" s="12">
        <v>2000</v>
      </c>
      <c r="E4" s="18" t="s">
        <v>47</v>
      </c>
    </row>
    <row r="5" spans="1:5" ht="33.75" x14ac:dyDescent="0.5">
      <c r="A5" s="10" t="s">
        <v>1</v>
      </c>
      <c r="B5" s="17">
        <v>41260</v>
      </c>
      <c r="C5" s="12">
        <v>100</v>
      </c>
      <c r="E5" s="27">
        <f>SUMIFS(C4:C15,B4:B15,"&gt;=01/01/2016",B4:B15,"&lt;=31/12/2021")</f>
        <v>0</v>
      </c>
    </row>
    <row r="6" spans="1:5" ht="26.25" x14ac:dyDescent="0.4">
      <c r="A6" s="10" t="s">
        <v>1</v>
      </c>
      <c r="B6" s="17">
        <v>41805</v>
      </c>
      <c r="C6" s="12">
        <v>5000</v>
      </c>
    </row>
    <row r="7" spans="1:5" ht="26.25" x14ac:dyDescent="0.4">
      <c r="A7" s="10" t="s">
        <v>2</v>
      </c>
      <c r="B7" s="17">
        <v>40859</v>
      </c>
      <c r="C7" s="12">
        <v>100</v>
      </c>
    </row>
    <row r="8" spans="1:5" ht="26.25" x14ac:dyDescent="0.4">
      <c r="A8" s="10" t="s">
        <v>3</v>
      </c>
      <c r="B8" s="17">
        <v>42494</v>
      </c>
      <c r="C8" s="12">
        <v>5000</v>
      </c>
      <c r="E8" s="14" t="s">
        <v>48</v>
      </c>
    </row>
    <row r="9" spans="1:5" ht="26.25" x14ac:dyDescent="0.4">
      <c r="A9" s="10" t="s">
        <v>4</v>
      </c>
      <c r="B9" s="17">
        <v>40833</v>
      </c>
      <c r="C9" s="12">
        <v>5000</v>
      </c>
      <c r="E9" s="18" t="s">
        <v>47</v>
      </c>
    </row>
    <row r="10" spans="1:5" ht="26.25" x14ac:dyDescent="0.4">
      <c r="A10" s="10" t="s">
        <v>5</v>
      </c>
      <c r="B10" s="17">
        <v>44948</v>
      </c>
      <c r="C10" s="12">
        <v>8000</v>
      </c>
      <c r="E10" s="14" t="s">
        <v>49</v>
      </c>
    </row>
    <row r="11" spans="1:5" ht="33.75" x14ac:dyDescent="0.5">
      <c r="A11" s="10" t="s">
        <v>6</v>
      </c>
      <c r="B11" s="17">
        <v>44451</v>
      </c>
      <c r="C11" s="12">
        <v>3000</v>
      </c>
      <c r="E11" s="27">
        <f>SUMIFS(C4:C15,B4:B15,"&gt;=01/01/2016",B4:B15,"&lt;=31/12/2021",C4:C15,"&lt;=4000")</f>
        <v>0</v>
      </c>
    </row>
    <row r="12" spans="1:5" ht="26.25" x14ac:dyDescent="0.4">
      <c r="A12" s="10" t="s">
        <v>7</v>
      </c>
      <c r="B12" s="17">
        <v>45447</v>
      </c>
      <c r="C12" s="12">
        <v>3000</v>
      </c>
    </row>
    <row r="13" spans="1:5" ht="26.25" x14ac:dyDescent="0.4">
      <c r="A13" s="10" t="s">
        <v>8</v>
      </c>
      <c r="B13" s="17">
        <v>43296</v>
      </c>
      <c r="C13" s="12">
        <v>4000</v>
      </c>
    </row>
    <row r="14" spans="1:5" ht="26.25" x14ac:dyDescent="0.4">
      <c r="A14" s="10" t="s">
        <v>9</v>
      </c>
      <c r="B14" s="17">
        <v>42285</v>
      </c>
      <c r="C14" s="12">
        <v>4000</v>
      </c>
    </row>
    <row r="15" spans="1:5" ht="26.25" x14ac:dyDescent="0.4">
      <c r="A15" s="10" t="s">
        <v>10</v>
      </c>
      <c r="B15" s="17">
        <v>46807</v>
      </c>
      <c r="C15" s="12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1479-30AB-4AAE-89D8-22DDAAEEE494}">
  <dimension ref="A1:X77"/>
  <sheetViews>
    <sheetView showGridLines="0" zoomScale="94" workbookViewId="0">
      <selection activeCell="A3" sqref="A3"/>
    </sheetView>
  </sheetViews>
  <sheetFormatPr defaultRowHeight="15" x14ac:dyDescent="0.25"/>
  <cols>
    <col min="1" max="1" width="37.85546875" style="1" customWidth="1"/>
    <col min="2" max="2" width="37.85546875" style="2" customWidth="1"/>
    <col min="3" max="3" width="29.140625" customWidth="1"/>
    <col min="5" max="5" width="23.7109375" bestFit="1" customWidth="1"/>
    <col min="6" max="6" width="31.28515625" bestFit="1" customWidth="1"/>
    <col min="7" max="12" width="28.7109375" bestFit="1" customWidth="1"/>
    <col min="13" max="13" width="35.28515625" bestFit="1" customWidth="1"/>
    <col min="14" max="17" width="28.7109375" bestFit="1" customWidth="1"/>
    <col min="18" max="18" width="32.28515625" bestFit="1" customWidth="1"/>
    <col min="19" max="19" width="28.7109375" bestFit="1" customWidth="1"/>
    <col min="20" max="20" width="28.7109375" customWidth="1"/>
    <col min="21" max="23" width="28.7109375" bestFit="1" customWidth="1"/>
    <col min="24" max="24" width="21" bestFit="1" customWidth="1"/>
  </cols>
  <sheetData>
    <row r="1" spans="1:24" ht="28.5" x14ac:dyDescent="0.45">
      <c r="A1" s="13" t="s">
        <v>22</v>
      </c>
    </row>
    <row r="3" spans="1:24" ht="26.25" x14ac:dyDescent="0.4">
      <c r="A3" s="7" t="s">
        <v>75</v>
      </c>
      <c r="B3" s="8" t="s">
        <v>76</v>
      </c>
      <c r="C3" s="9" t="s">
        <v>77</v>
      </c>
      <c r="E3" s="14"/>
    </row>
    <row r="4" spans="1:24" ht="26.25" x14ac:dyDescent="0.4">
      <c r="A4" s="10" t="s">
        <v>50</v>
      </c>
      <c r="B4" s="17" t="s">
        <v>51</v>
      </c>
      <c r="C4" s="12">
        <v>1761</v>
      </c>
      <c r="E4" s="18"/>
    </row>
    <row r="5" spans="1:24" ht="26.25" x14ac:dyDescent="0.4">
      <c r="A5" s="10" t="s">
        <v>52</v>
      </c>
      <c r="B5" s="17" t="s">
        <v>53</v>
      </c>
      <c r="C5" s="12">
        <v>963</v>
      </c>
      <c r="F5" s="20" t="s">
        <v>81</v>
      </c>
      <c r="G5" s="20" t="s">
        <v>62</v>
      </c>
      <c r="H5" s="20" t="s">
        <v>72</v>
      </c>
      <c r="I5" s="20" t="s">
        <v>60</v>
      </c>
      <c r="J5" s="20" t="s">
        <v>65</v>
      </c>
      <c r="K5" s="20" t="s">
        <v>53</v>
      </c>
      <c r="L5" s="20" t="s">
        <v>55</v>
      </c>
      <c r="M5" s="20" t="s">
        <v>58</v>
      </c>
      <c r="N5" s="20" t="s">
        <v>66</v>
      </c>
      <c r="O5" s="20" t="s">
        <v>74</v>
      </c>
      <c r="P5" s="20" t="s">
        <v>69</v>
      </c>
      <c r="Q5" s="20" t="s">
        <v>61</v>
      </c>
      <c r="R5" s="20" t="s">
        <v>63</v>
      </c>
      <c r="S5" s="20" t="s">
        <v>73</v>
      </c>
      <c r="T5" s="20" t="s">
        <v>68</v>
      </c>
      <c r="U5" s="20" t="s">
        <v>67</v>
      </c>
      <c r="V5" s="20" t="s">
        <v>51</v>
      </c>
      <c r="W5" s="20" t="s">
        <v>64</v>
      </c>
      <c r="X5" s="20" t="s">
        <v>80</v>
      </c>
    </row>
    <row r="6" spans="1:24" ht="33.75" x14ac:dyDescent="0.5">
      <c r="A6" s="10" t="s">
        <v>54</v>
      </c>
      <c r="B6" s="17" t="s">
        <v>55</v>
      </c>
      <c r="C6" s="12">
        <v>1643</v>
      </c>
      <c r="E6" s="19" t="s">
        <v>56</v>
      </c>
      <c r="F6" s="28">
        <f>SUMIFS($C$4:$C$77,$A$4:$A$77,$E6,$B$4:$B$77,F$5)</f>
        <v>2522</v>
      </c>
      <c r="G6" s="28">
        <f t="shared" ref="G6:V13" si="0">SUMIFS($C$4:$C$77,$A$4:$A$77,$E6,$B$4:$B$77,G$5)</f>
        <v>0</v>
      </c>
      <c r="H6" s="28">
        <f t="shared" si="0"/>
        <v>0</v>
      </c>
      <c r="I6" s="28">
        <f t="shared" si="0"/>
        <v>0</v>
      </c>
      <c r="J6" s="28">
        <f t="shared" si="0"/>
        <v>0</v>
      </c>
      <c r="K6" s="28">
        <f t="shared" si="0"/>
        <v>0</v>
      </c>
      <c r="L6" s="28">
        <f t="shared" si="0"/>
        <v>0</v>
      </c>
      <c r="M6" s="28">
        <f t="shared" si="0"/>
        <v>0</v>
      </c>
      <c r="N6" s="28">
        <f t="shared" si="0"/>
        <v>0</v>
      </c>
      <c r="O6" s="28">
        <f t="shared" si="0"/>
        <v>0</v>
      </c>
      <c r="P6" s="28">
        <f t="shared" si="0"/>
        <v>0</v>
      </c>
      <c r="Q6" s="28">
        <f t="shared" si="0"/>
        <v>0</v>
      </c>
      <c r="R6" s="28">
        <f t="shared" si="0"/>
        <v>0</v>
      </c>
      <c r="S6" s="28">
        <f t="shared" si="0"/>
        <v>0</v>
      </c>
      <c r="T6" s="28">
        <f t="shared" si="0"/>
        <v>2202</v>
      </c>
      <c r="U6" s="28">
        <f t="shared" si="0"/>
        <v>2178</v>
      </c>
      <c r="V6" s="28">
        <f t="shared" si="0"/>
        <v>0</v>
      </c>
      <c r="W6" s="28">
        <f t="shared" ref="W6:W13" si="1">SUMIFS($C$4:$C$77,$A$4:$A$77,$E6,$B$4:$B$77,W$5)</f>
        <v>4738</v>
      </c>
      <c r="X6" s="21">
        <f>SUM(F6:W6)</f>
        <v>11640</v>
      </c>
    </row>
    <row r="7" spans="1:24" ht="33.75" x14ac:dyDescent="0.5">
      <c r="A7" s="10" t="s">
        <v>56</v>
      </c>
      <c r="B7" s="17" t="s">
        <v>81</v>
      </c>
      <c r="C7" s="12">
        <v>834</v>
      </c>
      <c r="E7" s="19" t="s">
        <v>54</v>
      </c>
      <c r="F7" s="28">
        <f t="shared" ref="F7:F13" si="2">SUMIFS($C$4:$C$77,$A$4:$A$77,$E7,$B$4:$B$77,F$5)</f>
        <v>1976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2497</v>
      </c>
      <c r="M7" s="28">
        <f t="shared" si="0"/>
        <v>0</v>
      </c>
      <c r="N7" s="28">
        <f t="shared" si="0"/>
        <v>1708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5193</v>
      </c>
      <c r="S7" s="28">
        <f t="shared" si="0"/>
        <v>0</v>
      </c>
      <c r="T7" s="28">
        <f t="shared" si="0"/>
        <v>0</v>
      </c>
      <c r="U7" s="28">
        <f t="shared" si="0"/>
        <v>1852</v>
      </c>
      <c r="V7" s="28">
        <f t="shared" si="0"/>
        <v>0</v>
      </c>
      <c r="W7" s="28">
        <f t="shared" si="1"/>
        <v>0</v>
      </c>
      <c r="X7" s="21">
        <f t="shared" ref="X7:X13" si="3">SUM(F7:W7)</f>
        <v>13226</v>
      </c>
    </row>
    <row r="8" spans="1:24" ht="33.75" x14ac:dyDescent="0.5">
      <c r="A8" s="10" t="s">
        <v>57</v>
      </c>
      <c r="B8" s="17" t="s">
        <v>58</v>
      </c>
      <c r="C8" s="12">
        <v>866</v>
      </c>
      <c r="E8" s="19" t="s">
        <v>59</v>
      </c>
      <c r="F8" s="28">
        <f t="shared" si="2"/>
        <v>2252</v>
      </c>
      <c r="G8" s="28">
        <f t="shared" si="0"/>
        <v>0</v>
      </c>
      <c r="H8" s="28">
        <f t="shared" si="0"/>
        <v>0</v>
      </c>
      <c r="I8" s="28">
        <f t="shared" si="0"/>
        <v>6200</v>
      </c>
      <c r="J8" s="28">
        <f t="shared" si="0"/>
        <v>0</v>
      </c>
      <c r="K8" s="28">
        <f t="shared" si="0"/>
        <v>0</v>
      </c>
      <c r="L8" s="28">
        <f t="shared" si="0"/>
        <v>2269</v>
      </c>
      <c r="M8" s="28">
        <f t="shared" si="0"/>
        <v>0</v>
      </c>
      <c r="N8" s="28">
        <f t="shared" si="0"/>
        <v>0</v>
      </c>
      <c r="O8" s="28">
        <f t="shared" si="0"/>
        <v>2775</v>
      </c>
      <c r="P8" s="28">
        <f t="shared" si="0"/>
        <v>0</v>
      </c>
      <c r="Q8" s="28">
        <f t="shared" si="0"/>
        <v>0</v>
      </c>
      <c r="R8" s="28">
        <f t="shared" si="0"/>
        <v>0</v>
      </c>
      <c r="S8" s="28">
        <f t="shared" si="0"/>
        <v>0</v>
      </c>
      <c r="T8" s="28">
        <f t="shared" si="0"/>
        <v>0</v>
      </c>
      <c r="U8" s="28">
        <f t="shared" si="0"/>
        <v>0</v>
      </c>
      <c r="V8" s="28">
        <f t="shared" si="0"/>
        <v>0</v>
      </c>
      <c r="W8" s="28">
        <f t="shared" si="1"/>
        <v>0</v>
      </c>
      <c r="X8" s="21">
        <f t="shared" si="3"/>
        <v>13496</v>
      </c>
    </row>
    <row r="9" spans="1:24" ht="33.75" x14ac:dyDescent="0.5">
      <c r="A9" s="10" t="s">
        <v>59</v>
      </c>
      <c r="B9" s="17" t="s">
        <v>60</v>
      </c>
      <c r="C9" s="12">
        <v>1320</v>
      </c>
      <c r="E9" s="19" t="s">
        <v>71</v>
      </c>
      <c r="F9" s="28">
        <f t="shared" si="2"/>
        <v>0</v>
      </c>
      <c r="G9" s="28">
        <f t="shared" si="0"/>
        <v>0</v>
      </c>
      <c r="H9" s="28">
        <f t="shared" si="0"/>
        <v>3665</v>
      </c>
      <c r="I9" s="28">
        <f t="shared" si="0"/>
        <v>0</v>
      </c>
      <c r="J9" s="28">
        <f t="shared" si="0"/>
        <v>0</v>
      </c>
      <c r="K9" s="28">
        <f t="shared" si="0"/>
        <v>1282</v>
      </c>
      <c r="L9" s="28">
        <f t="shared" si="0"/>
        <v>0</v>
      </c>
      <c r="M9" s="28">
        <f t="shared" si="0"/>
        <v>0</v>
      </c>
      <c r="N9" s="28">
        <f t="shared" si="0"/>
        <v>0</v>
      </c>
      <c r="O9" s="28">
        <f t="shared" si="0"/>
        <v>0</v>
      </c>
      <c r="P9" s="28">
        <f t="shared" si="0"/>
        <v>0</v>
      </c>
      <c r="Q9" s="28">
        <f t="shared" si="0"/>
        <v>0</v>
      </c>
      <c r="R9" s="28">
        <f t="shared" si="0"/>
        <v>0</v>
      </c>
      <c r="S9" s="28">
        <f t="shared" si="0"/>
        <v>3023</v>
      </c>
      <c r="T9" s="28">
        <f t="shared" si="0"/>
        <v>0</v>
      </c>
      <c r="U9" s="28">
        <f t="shared" si="0"/>
        <v>0</v>
      </c>
      <c r="V9" s="28">
        <f t="shared" si="0"/>
        <v>0</v>
      </c>
      <c r="W9" s="28">
        <f t="shared" si="1"/>
        <v>0</v>
      </c>
      <c r="X9" s="21">
        <f t="shared" si="3"/>
        <v>7970</v>
      </c>
    </row>
    <row r="10" spans="1:24" ht="33.75" x14ac:dyDescent="0.5">
      <c r="A10" s="10" t="s">
        <v>50</v>
      </c>
      <c r="B10" s="17" t="s">
        <v>61</v>
      </c>
      <c r="C10" s="12">
        <v>1130</v>
      </c>
      <c r="E10" s="19" t="s">
        <v>50</v>
      </c>
      <c r="F10" s="28">
        <f t="shared" si="2"/>
        <v>0</v>
      </c>
      <c r="G10" s="28">
        <f t="shared" si="0"/>
        <v>0</v>
      </c>
      <c r="H10" s="28">
        <f t="shared" si="0"/>
        <v>0</v>
      </c>
      <c r="I10" s="28">
        <f t="shared" si="0"/>
        <v>0</v>
      </c>
      <c r="J10" s="28">
        <f t="shared" si="0"/>
        <v>2953</v>
      </c>
      <c r="K10" s="28">
        <f t="shared" si="0"/>
        <v>0</v>
      </c>
      <c r="L10" s="28">
        <f t="shared" si="0"/>
        <v>0</v>
      </c>
      <c r="M10" s="28">
        <f t="shared" si="0"/>
        <v>3366</v>
      </c>
      <c r="N10" s="28">
        <f t="shared" si="0"/>
        <v>0</v>
      </c>
      <c r="O10" s="28">
        <f t="shared" si="0"/>
        <v>0</v>
      </c>
      <c r="P10" s="28">
        <f t="shared" si="0"/>
        <v>0</v>
      </c>
      <c r="Q10" s="28">
        <f t="shared" si="0"/>
        <v>4099</v>
      </c>
      <c r="R10" s="28">
        <f t="shared" si="0"/>
        <v>0</v>
      </c>
      <c r="S10" s="28">
        <f t="shared" si="0"/>
        <v>0</v>
      </c>
      <c r="T10" s="28">
        <f t="shared" si="0"/>
        <v>0</v>
      </c>
      <c r="U10" s="28">
        <f t="shared" si="0"/>
        <v>0</v>
      </c>
      <c r="V10" s="28">
        <f t="shared" si="0"/>
        <v>3109</v>
      </c>
      <c r="W10" s="28">
        <f t="shared" si="1"/>
        <v>0</v>
      </c>
      <c r="X10" s="21">
        <f t="shared" si="3"/>
        <v>13527</v>
      </c>
    </row>
    <row r="11" spans="1:24" ht="33.75" x14ac:dyDescent="0.5">
      <c r="A11" s="10" t="s">
        <v>52</v>
      </c>
      <c r="B11" s="17" t="s">
        <v>62</v>
      </c>
      <c r="C11" s="12">
        <v>1468</v>
      </c>
      <c r="E11" s="19" t="s">
        <v>52</v>
      </c>
      <c r="F11" s="28">
        <f t="shared" si="2"/>
        <v>0</v>
      </c>
      <c r="G11" s="28">
        <f>SUMIFS($C$4:$C$77,$A$4:$A$77,$E11,$B$4:$B$77,G$5)</f>
        <v>6004</v>
      </c>
      <c r="H11" s="28">
        <f>SUMIFS($C$4:$C$77,$A$4:$A$77,$E11,$B$4:$B$77,H$5)</f>
        <v>0</v>
      </c>
      <c r="I11" s="28">
        <f>SUMIFS($C$4:$C$77,$A$4:$A$77,$E11,$B$4:$B$77,I$5)</f>
        <v>0</v>
      </c>
      <c r="J11" s="28">
        <f t="shared" si="0"/>
        <v>1243</v>
      </c>
      <c r="K11" s="28">
        <f t="shared" si="0"/>
        <v>1717</v>
      </c>
      <c r="L11" s="28">
        <f t="shared" si="0"/>
        <v>1725</v>
      </c>
      <c r="M11" s="28">
        <f t="shared" si="0"/>
        <v>0</v>
      </c>
      <c r="N11" s="28">
        <f t="shared" si="0"/>
        <v>3064</v>
      </c>
      <c r="O11" s="28">
        <f t="shared" si="0"/>
        <v>0</v>
      </c>
      <c r="P11" s="28">
        <f t="shared" si="0"/>
        <v>3077</v>
      </c>
      <c r="Q11" s="28">
        <f t="shared" si="0"/>
        <v>0</v>
      </c>
      <c r="R11" s="28">
        <f t="shared" si="0"/>
        <v>0</v>
      </c>
      <c r="S11" s="28">
        <f t="shared" si="0"/>
        <v>0</v>
      </c>
      <c r="T11" s="28">
        <f t="shared" si="0"/>
        <v>0</v>
      </c>
      <c r="U11" s="28">
        <f t="shared" si="0"/>
        <v>0</v>
      </c>
      <c r="V11" s="28">
        <f t="shared" si="0"/>
        <v>0</v>
      </c>
      <c r="W11" s="28">
        <f t="shared" si="1"/>
        <v>0</v>
      </c>
      <c r="X11" s="21">
        <f t="shared" si="3"/>
        <v>16830</v>
      </c>
    </row>
    <row r="12" spans="1:24" ht="33.75" x14ac:dyDescent="0.5">
      <c r="A12" s="10" t="s">
        <v>54</v>
      </c>
      <c r="B12" s="17" t="s">
        <v>63</v>
      </c>
      <c r="C12" s="12">
        <v>577</v>
      </c>
      <c r="E12" s="19" t="s">
        <v>57</v>
      </c>
      <c r="F12" s="28">
        <f t="shared" si="2"/>
        <v>0</v>
      </c>
      <c r="G12" s="28">
        <f>SUMIFS($C$4:$C$77,$A$4:$A$77,$E12,$B$4:$B$77,G$5)</f>
        <v>0</v>
      </c>
      <c r="H12" s="28">
        <f t="shared" si="0"/>
        <v>0</v>
      </c>
      <c r="I12" s="28">
        <f t="shared" si="0"/>
        <v>0</v>
      </c>
      <c r="J12" s="28">
        <f t="shared" si="0"/>
        <v>0</v>
      </c>
      <c r="K12" s="28">
        <f t="shared" si="0"/>
        <v>0</v>
      </c>
      <c r="L12" s="28">
        <f t="shared" si="0"/>
        <v>1516</v>
      </c>
      <c r="M12" s="28">
        <f t="shared" si="0"/>
        <v>1945</v>
      </c>
      <c r="N12" s="28">
        <f t="shared" si="0"/>
        <v>0</v>
      </c>
      <c r="O12" s="28">
        <f t="shared" si="0"/>
        <v>0</v>
      </c>
      <c r="P12" s="28">
        <f t="shared" si="0"/>
        <v>0</v>
      </c>
      <c r="Q12" s="28">
        <f t="shared" si="0"/>
        <v>0</v>
      </c>
      <c r="R12" s="28">
        <f t="shared" si="0"/>
        <v>0</v>
      </c>
      <c r="S12" s="28">
        <f t="shared" si="0"/>
        <v>0</v>
      </c>
      <c r="T12" s="28">
        <f t="shared" si="0"/>
        <v>0</v>
      </c>
      <c r="U12" s="28">
        <f t="shared" si="0"/>
        <v>2971</v>
      </c>
      <c r="V12" s="28">
        <f t="shared" si="0"/>
        <v>0</v>
      </c>
      <c r="W12" s="28">
        <f t="shared" si="1"/>
        <v>0</v>
      </c>
      <c r="X12" s="21">
        <f t="shared" si="3"/>
        <v>6432</v>
      </c>
    </row>
    <row r="13" spans="1:24" ht="33.75" x14ac:dyDescent="0.5">
      <c r="A13" s="10" t="s">
        <v>56</v>
      </c>
      <c r="B13" s="17" t="s">
        <v>64</v>
      </c>
      <c r="C13" s="12">
        <v>1009</v>
      </c>
      <c r="E13" s="19" t="s">
        <v>70</v>
      </c>
      <c r="F13" s="28">
        <f t="shared" si="2"/>
        <v>0</v>
      </c>
      <c r="G13" s="28">
        <f t="shared" si="0"/>
        <v>0</v>
      </c>
      <c r="H13" s="28">
        <f t="shared" si="0"/>
        <v>0</v>
      </c>
      <c r="I13" s="28">
        <f t="shared" si="0"/>
        <v>0</v>
      </c>
      <c r="J13" s="28">
        <f t="shared" si="0"/>
        <v>0</v>
      </c>
      <c r="K13" s="28">
        <f t="shared" si="0"/>
        <v>0</v>
      </c>
      <c r="L13" s="28">
        <f t="shared" si="0"/>
        <v>0</v>
      </c>
      <c r="M13" s="28">
        <f t="shared" si="0"/>
        <v>0</v>
      </c>
      <c r="N13" s="28">
        <f t="shared" si="0"/>
        <v>0</v>
      </c>
      <c r="O13" s="28">
        <f t="shared" si="0"/>
        <v>0</v>
      </c>
      <c r="P13" s="28">
        <f t="shared" si="0"/>
        <v>0</v>
      </c>
      <c r="Q13" s="28">
        <f t="shared" si="0"/>
        <v>0</v>
      </c>
      <c r="R13" s="28">
        <f t="shared" si="0"/>
        <v>2614</v>
      </c>
      <c r="S13" s="28">
        <f t="shared" si="0"/>
        <v>0</v>
      </c>
      <c r="T13" s="28">
        <f t="shared" si="0"/>
        <v>0</v>
      </c>
      <c r="U13" s="28">
        <f t="shared" si="0"/>
        <v>0</v>
      </c>
      <c r="V13" s="28">
        <f t="shared" si="0"/>
        <v>2820</v>
      </c>
      <c r="W13" s="28">
        <f t="shared" si="1"/>
        <v>1727</v>
      </c>
      <c r="X13" s="21">
        <f t="shared" si="3"/>
        <v>7161</v>
      </c>
    </row>
    <row r="14" spans="1:24" ht="26.25" x14ac:dyDescent="0.4">
      <c r="A14" s="10" t="s">
        <v>50</v>
      </c>
      <c r="B14" s="17" t="s">
        <v>65</v>
      </c>
      <c r="C14" s="12">
        <v>1591</v>
      </c>
      <c r="E14" s="19" t="s">
        <v>80</v>
      </c>
      <c r="F14" s="21">
        <f>SUM(F6:F13)</f>
        <v>6750</v>
      </c>
      <c r="G14" s="21">
        <f t="shared" ref="G14:X14" si="4">SUM(G6:G13)</f>
        <v>6004</v>
      </c>
      <c r="H14" s="21">
        <f t="shared" si="4"/>
        <v>3665</v>
      </c>
      <c r="I14" s="21">
        <f t="shared" si="4"/>
        <v>6200</v>
      </c>
      <c r="J14" s="21">
        <f t="shared" si="4"/>
        <v>4196</v>
      </c>
      <c r="K14" s="21">
        <f t="shared" si="4"/>
        <v>2999</v>
      </c>
      <c r="L14" s="21">
        <f t="shared" si="4"/>
        <v>8007</v>
      </c>
      <c r="M14" s="21">
        <f t="shared" si="4"/>
        <v>5311</v>
      </c>
      <c r="N14" s="21">
        <f t="shared" si="4"/>
        <v>4772</v>
      </c>
      <c r="O14" s="21">
        <f t="shared" si="4"/>
        <v>2775</v>
      </c>
      <c r="P14" s="21">
        <f t="shared" si="4"/>
        <v>3077</v>
      </c>
      <c r="Q14" s="21">
        <f t="shared" si="4"/>
        <v>4099</v>
      </c>
      <c r="R14" s="21">
        <f t="shared" si="4"/>
        <v>7807</v>
      </c>
      <c r="S14" s="21">
        <f t="shared" si="4"/>
        <v>3023</v>
      </c>
      <c r="T14" s="21">
        <f t="shared" si="4"/>
        <v>2202</v>
      </c>
      <c r="U14" s="21">
        <f t="shared" si="4"/>
        <v>7001</v>
      </c>
      <c r="V14" s="21">
        <f t="shared" si="4"/>
        <v>5929</v>
      </c>
      <c r="W14" s="21">
        <f t="shared" si="4"/>
        <v>6465</v>
      </c>
      <c r="X14" s="21">
        <f t="shared" si="4"/>
        <v>90282</v>
      </c>
    </row>
    <row r="15" spans="1:24" ht="26.25" x14ac:dyDescent="0.4">
      <c r="A15" s="10" t="s">
        <v>52</v>
      </c>
      <c r="B15" s="17" t="s">
        <v>66</v>
      </c>
      <c r="C15" s="12">
        <v>1421</v>
      </c>
    </row>
    <row r="16" spans="1:24" ht="26.25" x14ac:dyDescent="0.4">
      <c r="A16" s="10" t="s">
        <v>54</v>
      </c>
      <c r="B16" s="17" t="s">
        <v>82</v>
      </c>
      <c r="C16" s="12">
        <v>1860</v>
      </c>
      <c r="F16" s="20" t="s">
        <v>80</v>
      </c>
    </row>
    <row r="17" spans="1:6" ht="33.75" x14ac:dyDescent="0.5">
      <c r="A17" s="10" t="s">
        <v>56</v>
      </c>
      <c r="B17" s="17" t="s">
        <v>68</v>
      </c>
      <c r="C17" s="12">
        <v>1251</v>
      </c>
      <c r="E17" s="19" t="s">
        <v>84</v>
      </c>
      <c r="F17" s="27">
        <f>SUMIFS($C$4:$C$77,$B$4:$B$77,"*"&amp;E17&amp;"*")</f>
        <v>30367</v>
      </c>
    </row>
    <row r="18" spans="1:6" ht="33.75" x14ac:dyDescent="0.5">
      <c r="A18" s="10" t="s">
        <v>52</v>
      </c>
      <c r="B18" s="17" t="s">
        <v>69</v>
      </c>
      <c r="C18" s="12">
        <v>1261</v>
      </c>
      <c r="E18" s="19" t="s">
        <v>79</v>
      </c>
      <c r="F18" s="27">
        <f>SUMIFS($C$4:$C$77,$B$4:$B$77,"*"&amp;E18&amp;"*")</f>
        <v>5929</v>
      </c>
    </row>
    <row r="19" spans="1:6" ht="26.25" x14ac:dyDescent="0.4">
      <c r="A19" s="10" t="s">
        <v>70</v>
      </c>
      <c r="B19" s="17" t="s">
        <v>51</v>
      </c>
      <c r="C19" s="12">
        <v>1083</v>
      </c>
    </row>
    <row r="20" spans="1:6" ht="26.25" x14ac:dyDescent="0.4">
      <c r="A20" s="10" t="s">
        <v>71</v>
      </c>
      <c r="B20" s="17" t="s">
        <v>53</v>
      </c>
      <c r="C20" s="12">
        <v>652</v>
      </c>
      <c r="F20" s="20" t="s">
        <v>80</v>
      </c>
    </row>
    <row r="21" spans="1:6" ht="33.75" x14ac:dyDescent="0.5">
      <c r="A21" s="10" t="s">
        <v>52</v>
      </c>
      <c r="B21" s="17" t="s">
        <v>55</v>
      </c>
      <c r="C21" s="12">
        <v>989</v>
      </c>
      <c r="E21" s="19" t="s">
        <v>78</v>
      </c>
      <c r="F21" s="27">
        <f>SUM(SUMIFS($C$4:$C$77,$B$4:$B$77,{"*Masculina*";"*Masculino*"}))</f>
        <v>32227</v>
      </c>
    </row>
    <row r="22" spans="1:6" ht="33.75" x14ac:dyDescent="0.5">
      <c r="A22" s="10" t="s">
        <v>54</v>
      </c>
      <c r="B22" s="17" t="s">
        <v>81</v>
      </c>
      <c r="C22" s="12">
        <v>1127</v>
      </c>
      <c r="E22" s="19" t="s">
        <v>79</v>
      </c>
      <c r="F22" s="27">
        <f>SUM(SUMIFS($C$4:$C$77,$B$4:$B$77,{"*Feminino*";"*Feminina*"}))</f>
        <v>8928</v>
      </c>
    </row>
    <row r="23" spans="1:6" ht="26.25" x14ac:dyDescent="0.4">
      <c r="A23" s="10" t="s">
        <v>50</v>
      </c>
      <c r="B23" s="17" t="s">
        <v>58</v>
      </c>
      <c r="C23" s="12">
        <v>1568</v>
      </c>
    </row>
    <row r="24" spans="1:6" ht="26.25" x14ac:dyDescent="0.4">
      <c r="A24" s="10" t="s">
        <v>59</v>
      </c>
      <c r="B24" s="17" t="s">
        <v>60</v>
      </c>
      <c r="C24" s="12">
        <v>1763</v>
      </c>
    </row>
    <row r="25" spans="1:6" ht="26.25" x14ac:dyDescent="0.4">
      <c r="A25" s="10" t="s">
        <v>50</v>
      </c>
      <c r="B25" s="17" t="s">
        <v>61</v>
      </c>
      <c r="C25" s="12">
        <v>593</v>
      </c>
    </row>
    <row r="26" spans="1:6" ht="26.25" x14ac:dyDescent="0.4">
      <c r="A26" s="10" t="s">
        <v>52</v>
      </c>
      <c r="B26" s="17" t="s">
        <v>62</v>
      </c>
      <c r="C26" s="12">
        <v>1674</v>
      </c>
    </row>
    <row r="27" spans="1:6" ht="26.25" x14ac:dyDescent="0.4">
      <c r="A27" s="10" t="s">
        <v>54</v>
      </c>
      <c r="B27" s="17" t="s">
        <v>63</v>
      </c>
      <c r="C27" s="12">
        <v>1820</v>
      </c>
    </row>
    <row r="28" spans="1:6" ht="26.25" x14ac:dyDescent="0.4">
      <c r="A28" s="10" t="s">
        <v>56</v>
      </c>
      <c r="B28" s="17" t="s">
        <v>64</v>
      </c>
      <c r="C28" s="12">
        <v>682</v>
      </c>
    </row>
    <row r="29" spans="1:6" ht="26.25" x14ac:dyDescent="0.4">
      <c r="A29" s="10" t="s">
        <v>52</v>
      </c>
      <c r="B29" s="17" t="s">
        <v>65</v>
      </c>
      <c r="C29" s="12">
        <v>597</v>
      </c>
    </row>
    <row r="30" spans="1:6" ht="26.25" x14ac:dyDescent="0.4">
      <c r="A30" s="10" t="s">
        <v>54</v>
      </c>
      <c r="B30" s="17" t="s">
        <v>66</v>
      </c>
      <c r="C30" s="12">
        <v>947</v>
      </c>
    </row>
    <row r="31" spans="1:6" ht="26.25" x14ac:dyDescent="0.4">
      <c r="A31" s="10" t="s">
        <v>56</v>
      </c>
      <c r="B31" s="17" t="s">
        <v>67</v>
      </c>
      <c r="C31" s="12">
        <v>723</v>
      </c>
    </row>
    <row r="32" spans="1:6" ht="26.25" x14ac:dyDescent="0.4">
      <c r="A32" s="10" t="s">
        <v>70</v>
      </c>
      <c r="B32" s="17" t="s">
        <v>63</v>
      </c>
      <c r="C32" s="12">
        <v>1819</v>
      </c>
    </row>
    <row r="33" spans="1:3" ht="26.25" x14ac:dyDescent="0.4">
      <c r="A33" s="10" t="s">
        <v>70</v>
      </c>
      <c r="B33" s="17" t="s">
        <v>64</v>
      </c>
      <c r="C33" s="12">
        <v>862</v>
      </c>
    </row>
    <row r="34" spans="1:3" ht="26.25" x14ac:dyDescent="0.4">
      <c r="A34" s="10" t="s">
        <v>71</v>
      </c>
      <c r="B34" s="17" t="s">
        <v>72</v>
      </c>
      <c r="C34" s="12">
        <v>1976</v>
      </c>
    </row>
    <row r="35" spans="1:3" ht="26.25" x14ac:dyDescent="0.4">
      <c r="A35" s="10" t="s">
        <v>71</v>
      </c>
      <c r="B35" s="17" t="s">
        <v>73</v>
      </c>
      <c r="C35" s="12">
        <v>1024</v>
      </c>
    </row>
    <row r="36" spans="1:3" ht="26.25" x14ac:dyDescent="0.4">
      <c r="A36" s="10" t="s">
        <v>59</v>
      </c>
      <c r="B36" s="17" t="s">
        <v>81</v>
      </c>
      <c r="C36" s="12">
        <v>520</v>
      </c>
    </row>
    <row r="37" spans="1:3" ht="26.25" x14ac:dyDescent="0.4">
      <c r="A37" s="10" t="s">
        <v>59</v>
      </c>
      <c r="B37" s="17" t="s">
        <v>55</v>
      </c>
      <c r="C37" s="12">
        <v>1459</v>
      </c>
    </row>
    <row r="38" spans="1:3" ht="26.25" x14ac:dyDescent="0.4">
      <c r="A38" s="10" t="s">
        <v>59</v>
      </c>
      <c r="B38" s="17" t="s">
        <v>74</v>
      </c>
      <c r="C38" s="12">
        <v>1010</v>
      </c>
    </row>
    <row r="39" spans="1:3" ht="26.25" x14ac:dyDescent="0.4">
      <c r="A39" s="10" t="s">
        <v>57</v>
      </c>
      <c r="B39" s="17" t="s">
        <v>67</v>
      </c>
      <c r="C39" s="12">
        <v>1274</v>
      </c>
    </row>
    <row r="40" spans="1:3" ht="26.25" x14ac:dyDescent="0.4">
      <c r="A40" s="10" t="s">
        <v>57</v>
      </c>
      <c r="B40" s="17" t="s">
        <v>55</v>
      </c>
      <c r="C40" s="12">
        <v>818</v>
      </c>
    </row>
    <row r="41" spans="1:3" ht="26.25" x14ac:dyDescent="0.4">
      <c r="A41" s="10" t="s">
        <v>50</v>
      </c>
      <c r="B41" s="17" t="s">
        <v>51</v>
      </c>
      <c r="C41" s="12">
        <v>1348</v>
      </c>
    </row>
    <row r="42" spans="1:3" ht="26.25" x14ac:dyDescent="0.4">
      <c r="A42" s="10" t="s">
        <v>52</v>
      </c>
      <c r="B42" s="17" t="s">
        <v>53</v>
      </c>
      <c r="C42" s="12">
        <v>754</v>
      </c>
    </row>
    <row r="43" spans="1:3" ht="26.25" x14ac:dyDescent="0.4">
      <c r="A43" s="10" t="s">
        <v>54</v>
      </c>
      <c r="B43" s="17" t="s">
        <v>55</v>
      </c>
      <c r="C43" s="12">
        <v>854</v>
      </c>
    </row>
    <row r="44" spans="1:3" ht="26.25" x14ac:dyDescent="0.4">
      <c r="A44" s="10" t="s">
        <v>56</v>
      </c>
      <c r="B44" s="17" t="s">
        <v>81</v>
      </c>
      <c r="C44" s="12">
        <v>1688</v>
      </c>
    </row>
    <row r="45" spans="1:3" ht="26.25" x14ac:dyDescent="0.4">
      <c r="A45" s="10" t="s">
        <v>57</v>
      </c>
      <c r="B45" s="17" t="s">
        <v>58</v>
      </c>
      <c r="C45" s="12">
        <v>1079</v>
      </c>
    </row>
    <row r="46" spans="1:3" ht="26.25" x14ac:dyDescent="0.4">
      <c r="A46" s="10" t="s">
        <v>59</v>
      </c>
      <c r="B46" s="17" t="s">
        <v>60</v>
      </c>
      <c r="C46" s="12">
        <v>1977</v>
      </c>
    </row>
    <row r="47" spans="1:3" ht="26.25" x14ac:dyDescent="0.4">
      <c r="A47" s="10" t="s">
        <v>50</v>
      </c>
      <c r="B47" s="17" t="s">
        <v>61</v>
      </c>
      <c r="C47" s="12">
        <v>1253</v>
      </c>
    </row>
    <row r="48" spans="1:3" ht="26.25" x14ac:dyDescent="0.4">
      <c r="A48" s="10" t="s">
        <v>52</v>
      </c>
      <c r="B48" s="17" t="s">
        <v>62</v>
      </c>
      <c r="C48" s="12">
        <v>1559</v>
      </c>
    </row>
    <row r="49" spans="1:3" ht="26.25" x14ac:dyDescent="0.4">
      <c r="A49" s="10" t="s">
        <v>54</v>
      </c>
      <c r="B49" s="17" t="s">
        <v>63</v>
      </c>
      <c r="C49" s="12">
        <v>1369</v>
      </c>
    </row>
    <row r="50" spans="1:3" ht="26.25" x14ac:dyDescent="0.4">
      <c r="A50" s="10" t="s">
        <v>56</v>
      </c>
      <c r="B50" s="17" t="s">
        <v>64</v>
      </c>
      <c r="C50" s="12">
        <v>1669</v>
      </c>
    </row>
    <row r="51" spans="1:3" ht="26.25" x14ac:dyDescent="0.4">
      <c r="A51" s="10" t="s">
        <v>50</v>
      </c>
      <c r="B51" s="17" t="s">
        <v>65</v>
      </c>
      <c r="C51" s="12">
        <v>1362</v>
      </c>
    </row>
    <row r="52" spans="1:3" ht="26.25" x14ac:dyDescent="0.4">
      <c r="A52" s="10" t="s">
        <v>52</v>
      </c>
      <c r="B52" s="17" t="s">
        <v>66</v>
      </c>
      <c r="C52" s="12">
        <v>1643</v>
      </c>
    </row>
    <row r="53" spans="1:3" ht="26.25" x14ac:dyDescent="0.4">
      <c r="A53" s="10" t="s">
        <v>54</v>
      </c>
      <c r="B53" s="17" t="s">
        <v>67</v>
      </c>
      <c r="C53" s="12">
        <v>1852</v>
      </c>
    </row>
    <row r="54" spans="1:3" ht="26.25" x14ac:dyDescent="0.4">
      <c r="A54" s="10" t="s">
        <v>56</v>
      </c>
      <c r="B54" s="17" t="s">
        <v>68</v>
      </c>
      <c r="C54" s="12">
        <v>951</v>
      </c>
    </row>
    <row r="55" spans="1:3" ht="26.25" x14ac:dyDescent="0.4">
      <c r="A55" s="10" t="s">
        <v>52</v>
      </c>
      <c r="B55" s="17" t="s">
        <v>69</v>
      </c>
      <c r="C55" s="12">
        <v>1816</v>
      </c>
    </row>
    <row r="56" spans="1:3" ht="26.25" x14ac:dyDescent="0.4">
      <c r="A56" s="10" t="s">
        <v>70</v>
      </c>
      <c r="B56" s="17" t="s">
        <v>51</v>
      </c>
      <c r="C56" s="12">
        <v>1737</v>
      </c>
    </row>
    <row r="57" spans="1:3" ht="26.25" x14ac:dyDescent="0.4">
      <c r="A57" s="10" t="s">
        <v>71</v>
      </c>
      <c r="B57" s="17" t="s">
        <v>53</v>
      </c>
      <c r="C57" s="12">
        <v>630</v>
      </c>
    </row>
    <row r="58" spans="1:3" ht="26.25" x14ac:dyDescent="0.4">
      <c r="A58" s="10" t="s">
        <v>52</v>
      </c>
      <c r="B58" s="17" t="s">
        <v>55</v>
      </c>
      <c r="C58" s="12">
        <v>736</v>
      </c>
    </row>
    <row r="59" spans="1:3" ht="26.25" x14ac:dyDescent="0.4">
      <c r="A59" s="10" t="s">
        <v>54</v>
      </c>
      <c r="B59" s="17" t="s">
        <v>81</v>
      </c>
      <c r="C59" s="12">
        <v>849</v>
      </c>
    </row>
    <row r="60" spans="1:3" ht="26.25" x14ac:dyDescent="0.4">
      <c r="A60" s="10" t="s">
        <v>50</v>
      </c>
      <c r="B60" s="17" t="s">
        <v>58</v>
      </c>
      <c r="C60" s="12">
        <v>1798</v>
      </c>
    </row>
    <row r="61" spans="1:3" ht="26.25" x14ac:dyDescent="0.4">
      <c r="A61" s="10" t="s">
        <v>59</v>
      </c>
      <c r="B61" s="17" t="s">
        <v>60</v>
      </c>
      <c r="C61" s="12">
        <v>1140</v>
      </c>
    </row>
    <row r="62" spans="1:3" ht="26.25" x14ac:dyDescent="0.4">
      <c r="A62" s="10" t="s">
        <v>50</v>
      </c>
      <c r="B62" s="17" t="s">
        <v>61</v>
      </c>
      <c r="C62" s="12">
        <v>1123</v>
      </c>
    </row>
    <row r="63" spans="1:3" ht="26.25" x14ac:dyDescent="0.4">
      <c r="A63" s="10" t="s">
        <v>52</v>
      </c>
      <c r="B63" s="17" t="s">
        <v>62</v>
      </c>
      <c r="C63" s="12">
        <v>1303</v>
      </c>
    </row>
    <row r="64" spans="1:3" ht="26.25" x14ac:dyDescent="0.4">
      <c r="A64" s="10" t="s">
        <v>54</v>
      </c>
      <c r="B64" s="17" t="s">
        <v>63</v>
      </c>
      <c r="C64" s="12">
        <v>1427</v>
      </c>
    </row>
    <row r="65" spans="1:3" ht="26.25" x14ac:dyDescent="0.4">
      <c r="A65" s="10" t="s">
        <v>56</v>
      </c>
      <c r="B65" s="17" t="s">
        <v>64</v>
      </c>
      <c r="C65" s="12">
        <v>1378</v>
      </c>
    </row>
    <row r="66" spans="1:3" ht="26.25" x14ac:dyDescent="0.4">
      <c r="A66" s="10" t="s">
        <v>52</v>
      </c>
      <c r="B66" s="17" t="s">
        <v>65</v>
      </c>
      <c r="C66" s="12">
        <v>646</v>
      </c>
    </row>
    <row r="67" spans="1:3" ht="26.25" x14ac:dyDescent="0.4">
      <c r="A67" s="10" t="s">
        <v>54</v>
      </c>
      <c r="B67" s="17" t="s">
        <v>66</v>
      </c>
      <c r="C67" s="12">
        <v>761</v>
      </c>
    </row>
    <row r="68" spans="1:3" ht="26.25" x14ac:dyDescent="0.4">
      <c r="A68" s="10" t="s">
        <v>56</v>
      </c>
      <c r="B68" s="17" t="s">
        <v>67</v>
      </c>
      <c r="C68" s="12">
        <v>1455</v>
      </c>
    </row>
    <row r="69" spans="1:3" ht="26.25" x14ac:dyDescent="0.4">
      <c r="A69" s="10" t="s">
        <v>70</v>
      </c>
      <c r="B69" s="17" t="s">
        <v>63</v>
      </c>
      <c r="C69" s="12">
        <v>795</v>
      </c>
    </row>
    <row r="70" spans="1:3" ht="26.25" x14ac:dyDescent="0.4">
      <c r="A70" s="10" t="s">
        <v>70</v>
      </c>
      <c r="B70" s="17" t="s">
        <v>64</v>
      </c>
      <c r="C70" s="12">
        <v>865</v>
      </c>
    </row>
    <row r="71" spans="1:3" ht="26.25" x14ac:dyDescent="0.4">
      <c r="A71" s="10" t="s">
        <v>71</v>
      </c>
      <c r="B71" s="17" t="s">
        <v>72</v>
      </c>
      <c r="C71" s="12">
        <v>1689</v>
      </c>
    </row>
    <row r="72" spans="1:3" ht="26.25" x14ac:dyDescent="0.4">
      <c r="A72" s="10" t="s">
        <v>71</v>
      </c>
      <c r="B72" s="17" t="s">
        <v>73</v>
      </c>
      <c r="C72" s="12">
        <v>1999</v>
      </c>
    </row>
    <row r="73" spans="1:3" ht="26.25" x14ac:dyDescent="0.4">
      <c r="A73" s="10" t="s">
        <v>59</v>
      </c>
      <c r="B73" s="17" t="s">
        <v>81</v>
      </c>
      <c r="C73" s="12">
        <v>1732</v>
      </c>
    </row>
    <row r="74" spans="1:3" ht="26.25" x14ac:dyDescent="0.4">
      <c r="A74" s="10" t="s">
        <v>59</v>
      </c>
      <c r="B74" s="17" t="s">
        <v>55</v>
      </c>
      <c r="C74" s="12">
        <v>810</v>
      </c>
    </row>
    <row r="75" spans="1:3" ht="26.25" x14ac:dyDescent="0.4">
      <c r="A75" s="10" t="s">
        <v>59</v>
      </c>
      <c r="B75" s="17" t="s">
        <v>74</v>
      </c>
      <c r="C75" s="12">
        <v>1765</v>
      </c>
    </row>
    <row r="76" spans="1:3" ht="26.25" x14ac:dyDescent="0.4">
      <c r="A76" s="10" t="s">
        <v>57</v>
      </c>
      <c r="B76" s="17" t="s">
        <v>67</v>
      </c>
      <c r="C76" s="12">
        <v>1697</v>
      </c>
    </row>
    <row r="77" spans="1:3" ht="26.25" x14ac:dyDescent="0.4">
      <c r="A77" s="10" t="s">
        <v>57</v>
      </c>
      <c r="B77" s="17" t="s">
        <v>55</v>
      </c>
      <c r="C77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DC13-C7AC-4455-A07E-F80FE07C4814}">
  <dimension ref="A1:C75"/>
  <sheetViews>
    <sheetView showGridLines="0" zoomScale="94" workbookViewId="0">
      <selection activeCell="C1" sqref="C1"/>
    </sheetView>
  </sheetViews>
  <sheetFormatPr defaultRowHeight="15" x14ac:dyDescent="0.25"/>
  <cols>
    <col min="1" max="1" width="37.85546875" style="1" customWidth="1"/>
    <col min="2" max="2" width="37.85546875" style="2" customWidth="1"/>
    <col min="3" max="3" width="29.140625" customWidth="1"/>
  </cols>
  <sheetData>
    <row r="1" spans="1:3" ht="26.25" x14ac:dyDescent="0.4">
      <c r="A1" s="7" t="s">
        <v>75</v>
      </c>
      <c r="B1" s="8" t="s">
        <v>76</v>
      </c>
      <c r="C1" s="9" t="s">
        <v>77</v>
      </c>
    </row>
    <row r="2" spans="1:3" ht="26.25" x14ac:dyDescent="0.4">
      <c r="A2" s="10" t="s">
        <v>50</v>
      </c>
      <c r="B2" s="17" t="s">
        <v>51</v>
      </c>
      <c r="C2" s="12">
        <v>1761</v>
      </c>
    </row>
    <row r="3" spans="1:3" ht="26.25" x14ac:dyDescent="0.4">
      <c r="A3" s="10" t="s">
        <v>52</v>
      </c>
      <c r="B3" s="17" t="s">
        <v>53</v>
      </c>
      <c r="C3" s="12">
        <v>963</v>
      </c>
    </row>
    <row r="4" spans="1:3" ht="26.25" x14ac:dyDescent="0.4">
      <c r="A4" s="10" t="s">
        <v>54</v>
      </c>
      <c r="B4" s="17" t="s">
        <v>55</v>
      </c>
      <c r="C4" s="12">
        <v>1643</v>
      </c>
    </row>
    <row r="5" spans="1:3" ht="26.25" x14ac:dyDescent="0.4">
      <c r="A5" s="10" t="s">
        <v>56</v>
      </c>
      <c r="B5" s="17" t="s">
        <v>81</v>
      </c>
      <c r="C5" s="12">
        <v>834</v>
      </c>
    </row>
    <row r="6" spans="1:3" ht="26.25" x14ac:dyDescent="0.4">
      <c r="A6" s="10" t="s">
        <v>57</v>
      </c>
      <c r="B6" s="17" t="s">
        <v>58</v>
      </c>
      <c r="C6" s="12">
        <v>866</v>
      </c>
    </row>
    <row r="7" spans="1:3" ht="26.25" x14ac:dyDescent="0.4">
      <c r="A7" s="10" t="s">
        <v>59</v>
      </c>
      <c r="B7" s="17" t="s">
        <v>60</v>
      </c>
      <c r="C7" s="12">
        <v>1320</v>
      </c>
    </row>
    <row r="8" spans="1:3" ht="26.25" x14ac:dyDescent="0.4">
      <c r="A8" s="10" t="s">
        <v>50</v>
      </c>
      <c r="B8" s="17" t="s">
        <v>61</v>
      </c>
      <c r="C8" s="12">
        <v>1130</v>
      </c>
    </row>
    <row r="9" spans="1:3" ht="26.25" x14ac:dyDescent="0.4">
      <c r="A9" s="10" t="s">
        <v>52</v>
      </c>
      <c r="B9" s="17" t="s">
        <v>62</v>
      </c>
      <c r="C9" s="12">
        <v>1468</v>
      </c>
    </row>
    <row r="10" spans="1:3" ht="26.25" x14ac:dyDescent="0.4">
      <c r="A10" s="10" t="s">
        <v>54</v>
      </c>
      <c r="B10" s="17" t="s">
        <v>63</v>
      </c>
      <c r="C10" s="12">
        <v>577</v>
      </c>
    </row>
    <row r="11" spans="1:3" ht="26.25" x14ac:dyDescent="0.4">
      <c r="A11" s="10" t="s">
        <v>56</v>
      </c>
      <c r="B11" s="17" t="s">
        <v>64</v>
      </c>
      <c r="C11" s="12">
        <v>1009</v>
      </c>
    </row>
    <row r="12" spans="1:3" ht="26.25" x14ac:dyDescent="0.4">
      <c r="A12" s="10" t="s">
        <v>50</v>
      </c>
      <c r="B12" s="17" t="s">
        <v>65</v>
      </c>
      <c r="C12" s="12">
        <v>1591</v>
      </c>
    </row>
    <row r="13" spans="1:3" ht="26.25" x14ac:dyDescent="0.4">
      <c r="A13" s="10" t="s">
        <v>52</v>
      </c>
      <c r="B13" s="17" t="s">
        <v>66</v>
      </c>
      <c r="C13" s="12">
        <v>1421</v>
      </c>
    </row>
    <row r="14" spans="1:3" ht="26.25" x14ac:dyDescent="0.4">
      <c r="A14" s="10" t="s">
        <v>54</v>
      </c>
      <c r="B14" s="17" t="s">
        <v>82</v>
      </c>
      <c r="C14" s="12">
        <v>1860</v>
      </c>
    </row>
    <row r="15" spans="1:3" ht="26.25" x14ac:dyDescent="0.4">
      <c r="A15" s="10" t="s">
        <v>56</v>
      </c>
      <c r="B15" s="17" t="s">
        <v>68</v>
      </c>
      <c r="C15" s="12">
        <v>1251</v>
      </c>
    </row>
    <row r="16" spans="1:3" ht="26.25" x14ac:dyDescent="0.4">
      <c r="A16" s="10" t="s">
        <v>52</v>
      </c>
      <c r="B16" s="17" t="s">
        <v>69</v>
      </c>
      <c r="C16" s="12">
        <v>1261</v>
      </c>
    </row>
    <row r="17" spans="1:3" ht="26.25" x14ac:dyDescent="0.4">
      <c r="A17" s="10" t="s">
        <v>70</v>
      </c>
      <c r="B17" s="17" t="s">
        <v>51</v>
      </c>
      <c r="C17" s="12">
        <v>1083</v>
      </c>
    </row>
    <row r="18" spans="1:3" ht="26.25" x14ac:dyDescent="0.4">
      <c r="A18" s="10" t="s">
        <v>71</v>
      </c>
      <c r="B18" s="17" t="s">
        <v>53</v>
      </c>
      <c r="C18" s="12">
        <v>652</v>
      </c>
    </row>
    <row r="19" spans="1:3" ht="26.25" x14ac:dyDescent="0.4">
      <c r="A19" s="10" t="s">
        <v>52</v>
      </c>
      <c r="B19" s="17" t="s">
        <v>55</v>
      </c>
      <c r="C19" s="12">
        <v>989</v>
      </c>
    </row>
    <row r="20" spans="1:3" ht="26.25" x14ac:dyDescent="0.4">
      <c r="A20" s="10" t="s">
        <v>54</v>
      </c>
      <c r="B20" s="17" t="s">
        <v>81</v>
      </c>
      <c r="C20" s="12">
        <v>1127</v>
      </c>
    </row>
    <row r="21" spans="1:3" ht="26.25" x14ac:dyDescent="0.4">
      <c r="A21" s="10" t="s">
        <v>50</v>
      </c>
      <c r="B21" s="17" t="s">
        <v>58</v>
      </c>
      <c r="C21" s="12">
        <v>1568</v>
      </c>
    </row>
    <row r="22" spans="1:3" ht="26.25" x14ac:dyDescent="0.4">
      <c r="A22" s="10" t="s">
        <v>59</v>
      </c>
      <c r="B22" s="17" t="s">
        <v>60</v>
      </c>
      <c r="C22" s="12">
        <v>1763</v>
      </c>
    </row>
    <row r="23" spans="1:3" ht="26.25" x14ac:dyDescent="0.4">
      <c r="A23" s="10" t="s">
        <v>50</v>
      </c>
      <c r="B23" s="17" t="s">
        <v>61</v>
      </c>
      <c r="C23" s="12">
        <v>593</v>
      </c>
    </row>
    <row r="24" spans="1:3" ht="26.25" x14ac:dyDescent="0.4">
      <c r="A24" s="10" t="s">
        <v>52</v>
      </c>
      <c r="B24" s="17" t="s">
        <v>62</v>
      </c>
      <c r="C24" s="12">
        <v>1674</v>
      </c>
    </row>
    <row r="25" spans="1:3" ht="26.25" x14ac:dyDescent="0.4">
      <c r="A25" s="10" t="s">
        <v>54</v>
      </c>
      <c r="B25" s="17" t="s">
        <v>63</v>
      </c>
      <c r="C25" s="12">
        <v>1820</v>
      </c>
    </row>
    <row r="26" spans="1:3" ht="26.25" x14ac:dyDescent="0.4">
      <c r="A26" s="10" t="s">
        <v>56</v>
      </c>
      <c r="B26" s="17" t="s">
        <v>64</v>
      </c>
      <c r="C26" s="12">
        <v>682</v>
      </c>
    </row>
    <row r="27" spans="1:3" ht="26.25" x14ac:dyDescent="0.4">
      <c r="A27" s="10" t="s">
        <v>52</v>
      </c>
      <c r="B27" s="17" t="s">
        <v>65</v>
      </c>
      <c r="C27" s="12">
        <v>597</v>
      </c>
    </row>
    <row r="28" spans="1:3" ht="26.25" x14ac:dyDescent="0.4">
      <c r="A28" s="10" t="s">
        <v>54</v>
      </c>
      <c r="B28" s="17" t="s">
        <v>66</v>
      </c>
      <c r="C28" s="12">
        <v>947</v>
      </c>
    </row>
    <row r="29" spans="1:3" ht="26.25" x14ac:dyDescent="0.4">
      <c r="A29" s="10" t="s">
        <v>56</v>
      </c>
      <c r="B29" s="17" t="s">
        <v>67</v>
      </c>
      <c r="C29" s="12">
        <v>723</v>
      </c>
    </row>
    <row r="30" spans="1:3" ht="26.25" x14ac:dyDescent="0.4">
      <c r="A30" s="10" t="s">
        <v>70</v>
      </c>
      <c r="B30" s="17" t="s">
        <v>63</v>
      </c>
      <c r="C30" s="12">
        <v>1819</v>
      </c>
    </row>
    <row r="31" spans="1:3" ht="26.25" x14ac:dyDescent="0.4">
      <c r="A31" s="10" t="s">
        <v>70</v>
      </c>
      <c r="B31" s="17" t="s">
        <v>64</v>
      </c>
      <c r="C31" s="12">
        <v>862</v>
      </c>
    </row>
    <row r="32" spans="1:3" ht="26.25" x14ac:dyDescent="0.4">
      <c r="A32" s="10" t="s">
        <v>71</v>
      </c>
      <c r="B32" s="17" t="s">
        <v>72</v>
      </c>
      <c r="C32" s="12">
        <v>1976</v>
      </c>
    </row>
    <row r="33" spans="1:3" ht="26.25" x14ac:dyDescent="0.4">
      <c r="A33" s="10" t="s">
        <v>71</v>
      </c>
      <c r="B33" s="17" t="s">
        <v>73</v>
      </c>
      <c r="C33" s="12">
        <v>1024</v>
      </c>
    </row>
    <row r="34" spans="1:3" ht="26.25" x14ac:dyDescent="0.4">
      <c r="A34" s="10" t="s">
        <v>59</v>
      </c>
      <c r="B34" s="17" t="s">
        <v>81</v>
      </c>
      <c r="C34" s="12">
        <v>520</v>
      </c>
    </row>
    <row r="35" spans="1:3" ht="26.25" x14ac:dyDescent="0.4">
      <c r="A35" s="10" t="s">
        <v>59</v>
      </c>
      <c r="B35" s="17" t="s">
        <v>55</v>
      </c>
      <c r="C35" s="12">
        <v>1459</v>
      </c>
    </row>
    <row r="36" spans="1:3" ht="26.25" x14ac:dyDescent="0.4">
      <c r="A36" s="10" t="s">
        <v>59</v>
      </c>
      <c r="B36" s="17" t="s">
        <v>74</v>
      </c>
      <c r="C36" s="12">
        <v>1010</v>
      </c>
    </row>
    <row r="37" spans="1:3" ht="26.25" x14ac:dyDescent="0.4">
      <c r="A37" s="10" t="s">
        <v>57</v>
      </c>
      <c r="B37" s="17" t="s">
        <v>67</v>
      </c>
      <c r="C37" s="12">
        <v>1274</v>
      </c>
    </row>
    <row r="38" spans="1:3" ht="26.25" x14ac:dyDescent="0.4">
      <c r="A38" s="10" t="s">
        <v>57</v>
      </c>
      <c r="B38" s="17" t="s">
        <v>55</v>
      </c>
      <c r="C38" s="12">
        <v>818</v>
      </c>
    </row>
    <row r="39" spans="1:3" ht="26.25" x14ac:dyDescent="0.4">
      <c r="A39" s="10" t="s">
        <v>50</v>
      </c>
      <c r="B39" s="17" t="s">
        <v>51</v>
      </c>
      <c r="C39" s="12">
        <v>1348</v>
      </c>
    </row>
    <row r="40" spans="1:3" ht="26.25" x14ac:dyDescent="0.4">
      <c r="A40" s="10" t="s">
        <v>52</v>
      </c>
      <c r="B40" s="17" t="s">
        <v>53</v>
      </c>
      <c r="C40" s="12">
        <v>754</v>
      </c>
    </row>
    <row r="41" spans="1:3" ht="26.25" x14ac:dyDescent="0.4">
      <c r="A41" s="10" t="s">
        <v>54</v>
      </c>
      <c r="B41" s="17" t="s">
        <v>55</v>
      </c>
      <c r="C41" s="12">
        <v>854</v>
      </c>
    </row>
    <row r="42" spans="1:3" ht="26.25" x14ac:dyDescent="0.4">
      <c r="A42" s="10" t="s">
        <v>56</v>
      </c>
      <c r="B42" s="17" t="s">
        <v>81</v>
      </c>
      <c r="C42" s="12">
        <v>1688</v>
      </c>
    </row>
    <row r="43" spans="1:3" ht="26.25" x14ac:dyDescent="0.4">
      <c r="A43" s="10" t="s">
        <v>57</v>
      </c>
      <c r="B43" s="17" t="s">
        <v>58</v>
      </c>
      <c r="C43" s="12">
        <v>1079</v>
      </c>
    </row>
    <row r="44" spans="1:3" ht="26.25" x14ac:dyDescent="0.4">
      <c r="A44" s="10" t="s">
        <v>59</v>
      </c>
      <c r="B44" s="17" t="s">
        <v>60</v>
      </c>
      <c r="C44" s="12">
        <v>1977</v>
      </c>
    </row>
    <row r="45" spans="1:3" ht="26.25" x14ac:dyDescent="0.4">
      <c r="A45" s="10" t="s">
        <v>50</v>
      </c>
      <c r="B45" s="17" t="s">
        <v>61</v>
      </c>
      <c r="C45" s="12">
        <v>1253</v>
      </c>
    </row>
    <row r="46" spans="1:3" ht="26.25" x14ac:dyDescent="0.4">
      <c r="A46" s="10" t="s">
        <v>52</v>
      </c>
      <c r="B46" s="17" t="s">
        <v>62</v>
      </c>
      <c r="C46" s="12">
        <v>1559</v>
      </c>
    </row>
    <row r="47" spans="1:3" ht="26.25" x14ac:dyDescent="0.4">
      <c r="A47" s="10" t="s">
        <v>54</v>
      </c>
      <c r="B47" s="17" t="s">
        <v>63</v>
      </c>
      <c r="C47" s="12">
        <v>1369</v>
      </c>
    </row>
    <row r="48" spans="1:3" ht="26.25" x14ac:dyDescent="0.4">
      <c r="A48" s="10" t="s">
        <v>56</v>
      </c>
      <c r="B48" s="17" t="s">
        <v>64</v>
      </c>
      <c r="C48" s="12">
        <v>1669</v>
      </c>
    </row>
    <row r="49" spans="1:3" ht="26.25" x14ac:dyDescent="0.4">
      <c r="A49" s="10" t="s">
        <v>50</v>
      </c>
      <c r="B49" s="17" t="s">
        <v>65</v>
      </c>
      <c r="C49" s="12">
        <v>1362</v>
      </c>
    </row>
    <row r="50" spans="1:3" ht="26.25" x14ac:dyDescent="0.4">
      <c r="A50" s="10" t="s">
        <v>52</v>
      </c>
      <c r="B50" s="17" t="s">
        <v>66</v>
      </c>
      <c r="C50" s="12">
        <v>1643</v>
      </c>
    </row>
    <row r="51" spans="1:3" ht="26.25" x14ac:dyDescent="0.4">
      <c r="A51" s="10" t="s">
        <v>54</v>
      </c>
      <c r="B51" s="17" t="s">
        <v>67</v>
      </c>
      <c r="C51" s="12">
        <v>1852</v>
      </c>
    </row>
    <row r="52" spans="1:3" ht="26.25" x14ac:dyDescent="0.4">
      <c r="A52" s="10" t="s">
        <v>56</v>
      </c>
      <c r="B52" s="17" t="s">
        <v>68</v>
      </c>
      <c r="C52" s="12">
        <v>951</v>
      </c>
    </row>
    <row r="53" spans="1:3" ht="26.25" x14ac:dyDescent="0.4">
      <c r="A53" s="10" t="s">
        <v>52</v>
      </c>
      <c r="B53" s="17" t="s">
        <v>69</v>
      </c>
      <c r="C53" s="12">
        <v>1816</v>
      </c>
    </row>
    <row r="54" spans="1:3" ht="26.25" x14ac:dyDescent="0.4">
      <c r="A54" s="10" t="s">
        <v>70</v>
      </c>
      <c r="B54" s="17" t="s">
        <v>51</v>
      </c>
      <c r="C54" s="12">
        <v>1737</v>
      </c>
    </row>
    <row r="55" spans="1:3" ht="26.25" x14ac:dyDescent="0.4">
      <c r="A55" s="10" t="s">
        <v>71</v>
      </c>
      <c r="B55" s="17" t="s">
        <v>53</v>
      </c>
      <c r="C55" s="12">
        <v>630</v>
      </c>
    </row>
    <row r="56" spans="1:3" ht="26.25" x14ac:dyDescent="0.4">
      <c r="A56" s="10" t="s">
        <v>52</v>
      </c>
      <c r="B56" s="17" t="s">
        <v>55</v>
      </c>
      <c r="C56" s="12">
        <v>736</v>
      </c>
    </row>
    <row r="57" spans="1:3" ht="26.25" x14ac:dyDescent="0.4">
      <c r="A57" s="10" t="s">
        <v>54</v>
      </c>
      <c r="B57" s="17" t="s">
        <v>81</v>
      </c>
      <c r="C57" s="12">
        <v>849</v>
      </c>
    </row>
    <row r="58" spans="1:3" ht="26.25" x14ac:dyDescent="0.4">
      <c r="A58" s="10" t="s">
        <v>50</v>
      </c>
      <c r="B58" s="17" t="s">
        <v>58</v>
      </c>
      <c r="C58" s="12">
        <v>1798</v>
      </c>
    </row>
    <row r="59" spans="1:3" ht="26.25" x14ac:dyDescent="0.4">
      <c r="A59" s="10" t="s">
        <v>59</v>
      </c>
      <c r="B59" s="17" t="s">
        <v>60</v>
      </c>
      <c r="C59" s="12">
        <v>1140</v>
      </c>
    </row>
    <row r="60" spans="1:3" ht="26.25" x14ac:dyDescent="0.4">
      <c r="A60" s="10" t="s">
        <v>50</v>
      </c>
      <c r="B60" s="17" t="s">
        <v>61</v>
      </c>
      <c r="C60" s="12">
        <v>1123</v>
      </c>
    </row>
    <row r="61" spans="1:3" ht="26.25" x14ac:dyDescent="0.4">
      <c r="A61" s="10" t="s">
        <v>52</v>
      </c>
      <c r="B61" s="17" t="s">
        <v>62</v>
      </c>
      <c r="C61" s="12">
        <v>1303</v>
      </c>
    </row>
    <row r="62" spans="1:3" ht="26.25" x14ac:dyDescent="0.4">
      <c r="A62" s="10" t="s">
        <v>54</v>
      </c>
      <c r="B62" s="17" t="s">
        <v>63</v>
      </c>
      <c r="C62" s="12">
        <v>1427</v>
      </c>
    </row>
    <row r="63" spans="1:3" ht="26.25" x14ac:dyDescent="0.4">
      <c r="A63" s="10" t="s">
        <v>56</v>
      </c>
      <c r="B63" s="17" t="s">
        <v>64</v>
      </c>
      <c r="C63" s="12">
        <v>1378</v>
      </c>
    </row>
    <row r="64" spans="1:3" ht="26.25" x14ac:dyDescent="0.4">
      <c r="A64" s="10" t="s">
        <v>52</v>
      </c>
      <c r="B64" s="17" t="s">
        <v>65</v>
      </c>
      <c r="C64" s="12">
        <v>646</v>
      </c>
    </row>
    <row r="65" spans="1:3" ht="26.25" x14ac:dyDescent="0.4">
      <c r="A65" s="10" t="s">
        <v>54</v>
      </c>
      <c r="B65" s="17" t="s">
        <v>66</v>
      </c>
      <c r="C65" s="12">
        <v>761</v>
      </c>
    </row>
    <row r="66" spans="1:3" ht="26.25" x14ac:dyDescent="0.4">
      <c r="A66" s="10" t="s">
        <v>56</v>
      </c>
      <c r="B66" s="17" t="s">
        <v>67</v>
      </c>
      <c r="C66" s="12">
        <v>1455</v>
      </c>
    </row>
    <row r="67" spans="1:3" ht="26.25" x14ac:dyDescent="0.4">
      <c r="A67" s="10" t="s">
        <v>70</v>
      </c>
      <c r="B67" s="17" t="s">
        <v>63</v>
      </c>
      <c r="C67" s="12">
        <v>795</v>
      </c>
    </row>
    <row r="68" spans="1:3" ht="26.25" x14ac:dyDescent="0.4">
      <c r="A68" s="10" t="s">
        <v>70</v>
      </c>
      <c r="B68" s="17" t="s">
        <v>64</v>
      </c>
      <c r="C68" s="12">
        <v>865</v>
      </c>
    </row>
    <row r="69" spans="1:3" ht="26.25" x14ac:dyDescent="0.4">
      <c r="A69" s="10" t="s">
        <v>71</v>
      </c>
      <c r="B69" s="17" t="s">
        <v>72</v>
      </c>
      <c r="C69" s="12">
        <v>1689</v>
      </c>
    </row>
    <row r="70" spans="1:3" ht="26.25" x14ac:dyDescent="0.4">
      <c r="A70" s="10" t="s">
        <v>71</v>
      </c>
      <c r="B70" s="17" t="s">
        <v>73</v>
      </c>
      <c r="C70" s="12">
        <v>1999</v>
      </c>
    </row>
    <row r="71" spans="1:3" ht="26.25" x14ac:dyDescent="0.4">
      <c r="A71" s="10" t="s">
        <v>59</v>
      </c>
      <c r="B71" s="17" t="s">
        <v>81</v>
      </c>
      <c r="C71" s="12">
        <v>1732</v>
      </c>
    </row>
    <row r="72" spans="1:3" ht="26.25" x14ac:dyDescent="0.4">
      <c r="A72" s="10" t="s">
        <v>59</v>
      </c>
      <c r="B72" s="17" t="s">
        <v>55</v>
      </c>
      <c r="C72" s="12">
        <v>810</v>
      </c>
    </row>
    <row r="73" spans="1:3" ht="26.25" x14ac:dyDescent="0.4">
      <c r="A73" s="10" t="s">
        <v>59</v>
      </c>
      <c r="B73" s="17" t="s">
        <v>74</v>
      </c>
      <c r="C73" s="12">
        <v>1765</v>
      </c>
    </row>
    <row r="74" spans="1:3" ht="26.25" x14ac:dyDescent="0.4">
      <c r="A74" s="10" t="s">
        <v>57</v>
      </c>
      <c r="B74" s="17" t="s">
        <v>67</v>
      </c>
      <c r="C74" s="12">
        <v>1697</v>
      </c>
    </row>
    <row r="75" spans="1:3" ht="26.25" x14ac:dyDescent="0.4">
      <c r="A75" s="10" t="s">
        <v>57</v>
      </c>
      <c r="B75" s="17" t="s">
        <v>55</v>
      </c>
      <c r="C75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DB56-BF48-46BD-BCDB-AFFAB7FC2E0B}">
  <dimension ref="A1:E15"/>
  <sheetViews>
    <sheetView showGridLines="0" topLeftCell="A2" zoomScale="85" zoomScaleNormal="85" workbookViewId="0">
      <selection activeCell="E16" sqref="E16"/>
    </sheetView>
  </sheetViews>
  <sheetFormatPr defaultRowHeight="15" x14ac:dyDescent="0.25"/>
  <cols>
    <col min="1" max="1" width="44.5703125" customWidth="1"/>
    <col min="2" max="2" width="17" style="5" customWidth="1"/>
    <col min="3" max="3" width="30" style="5" customWidth="1"/>
    <col min="5" max="5" width="28.7109375" customWidth="1"/>
    <col min="6" max="6" width="13.7109375" bestFit="1" customWidth="1"/>
  </cols>
  <sheetData>
    <row r="1" spans="1:5" ht="28.5" x14ac:dyDescent="0.45">
      <c r="A1" s="13" t="s">
        <v>14</v>
      </c>
    </row>
    <row r="2" spans="1:5" ht="26.25" x14ac:dyDescent="0.4">
      <c r="A2" s="4"/>
      <c r="B2" s="6"/>
      <c r="C2" s="3"/>
      <c r="D2" s="4"/>
      <c r="E2" s="14" t="s">
        <v>27</v>
      </c>
    </row>
    <row r="3" spans="1:5" ht="26.25" x14ac:dyDescent="0.4">
      <c r="A3" s="7" t="s">
        <v>11</v>
      </c>
      <c r="B3" s="8" t="s">
        <v>12</v>
      </c>
      <c r="C3" s="9" t="s">
        <v>13</v>
      </c>
      <c r="D3" s="4"/>
      <c r="E3" s="22">
        <f>SUMIF(A4:A15,"Afonso Alves",C4:C15)</f>
        <v>9500</v>
      </c>
    </row>
    <row r="4" spans="1:5" ht="26.25" x14ac:dyDescent="0.4">
      <c r="A4" s="10" t="s">
        <v>0</v>
      </c>
      <c r="B4" s="11">
        <v>23</v>
      </c>
      <c r="C4" s="12">
        <v>2000</v>
      </c>
      <c r="D4" s="4"/>
    </row>
    <row r="5" spans="1:5" ht="26.25" x14ac:dyDescent="0.4">
      <c r="A5" s="10" t="s">
        <v>1</v>
      </c>
      <c r="B5" s="11">
        <v>23</v>
      </c>
      <c r="C5" s="12">
        <v>2500</v>
      </c>
      <c r="D5" s="4"/>
      <c r="E5" s="4"/>
    </row>
    <row r="6" spans="1:5" ht="26.25" x14ac:dyDescent="0.4">
      <c r="A6" s="10" t="s">
        <v>1</v>
      </c>
      <c r="B6" s="11">
        <v>23</v>
      </c>
      <c r="C6" s="12">
        <v>5000</v>
      </c>
      <c r="D6" s="4"/>
      <c r="E6" s="14" t="s">
        <v>28</v>
      </c>
    </row>
    <row r="7" spans="1:5" ht="26.25" x14ac:dyDescent="0.4">
      <c r="A7" s="10" t="s">
        <v>2</v>
      </c>
      <c r="B7" s="11">
        <v>26</v>
      </c>
      <c r="C7" s="12">
        <v>3000</v>
      </c>
      <c r="D7" s="4"/>
      <c r="E7" s="22">
        <f>SUMIF(B4:B15, 23, C4:C15)</f>
        <v>11500</v>
      </c>
    </row>
    <row r="8" spans="1:5" ht="26.25" x14ac:dyDescent="0.4">
      <c r="A8" s="10" t="s">
        <v>3</v>
      </c>
      <c r="B8" s="11">
        <v>26</v>
      </c>
      <c r="C8" s="12">
        <v>2000</v>
      </c>
      <c r="D8" s="4"/>
      <c r="E8" s="4"/>
    </row>
    <row r="9" spans="1:5" ht="26.25" x14ac:dyDescent="0.4">
      <c r="A9" s="10" t="s">
        <v>1</v>
      </c>
      <c r="B9" s="11">
        <v>26</v>
      </c>
      <c r="C9" s="12">
        <v>2000</v>
      </c>
      <c r="D9" s="4"/>
      <c r="E9" s="4"/>
    </row>
    <row r="10" spans="1:5" ht="26.25" x14ac:dyDescent="0.4">
      <c r="A10" s="10" t="s">
        <v>5</v>
      </c>
      <c r="B10" s="11">
        <v>23</v>
      </c>
      <c r="C10" s="12">
        <v>2000</v>
      </c>
      <c r="D10" s="4"/>
      <c r="E10" s="14" t="s">
        <v>29</v>
      </c>
    </row>
    <row r="11" spans="1:5" ht="26.25" x14ac:dyDescent="0.4">
      <c r="A11" s="10" t="s">
        <v>6</v>
      </c>
      <c r="B11" s="11">
        <v>30</v>
      </c>
      <c r="C11" s="12">
        <v>5000</v>
      </c>
      <c r="D11" s="4"/>
      <c r="E11" s="22">
        <f>SUMIF(C4:C15, "&lt; 4000", C4:C15)</f>
        <v>13500</v>
      </c>
    </row>
    <row r="12" spans="1:5" ht="26.25" x14ac:dyDescent="0.4">
      <c r="A12" s="10" t="s">
        <v>7</v>
      </c>
      <c r="B12" s="11">
        <v>30</v>
      </c>
      <c r="C12" s="12">
        <v>5000</v>
      </c>
      <c r="D12" s="4"/>
      <c r="E12" s="4"/>
    </row>
    <row r="13" spans="1:5" ht="26.25" x14ac:dyDescent="0.4">
      <c r="A13" s="10" t="s">
        <v>8</v>
      </c>
      <c r="B13" s="11">
        <v>30</v>
      </c>
      <c r="C13" s="12">
        <v>5000</v>
      </c>
      <c r="D13" s="4"/>
    </row>
    <row r="14" spans="1:5" ht="26.25" x14ac:dyDescent="0.4">
      <c r="A14" s="10" t="s">
        <v>9</v>
      </c>
      <c r="B14" s="11">
        <v>30</v>
      </c>
      <c r="C14" s="12">
        <v>4000</v>
      </c>
      <c r="D14" s="4"/>
      <c r="E14" s="14" t="s">
        <v>30</v>
      </c>
    </row>
    <row r="15" spans="1:5" ht="26.25" x14ac:dyDescent="0.4">
      <c r="A15" s="10" t="s">
        <v>10</v>
      </c>
      <c r="B15" s="11">
        <v>30</v>
      </c>
      <c r="C15" s="12">
        <v>4000</v>
      </c>
      <c r="D15" s="4"/>
      <c r="E15" s="22">
        <f>SUMIF(B4:B15, "&gt;23", C4:C15)</f>
        <v>30000</v>
      </c>
    </row>
  </sheetData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D0C4-C049-4C7B-BB93-80E4974C87BC}">
  <dimension ref="A1:I15"/>
  <sheetViews>
    <sheetView showGridLines="0" zoomScale="70" zoomScaleNormal="70" workbookViewId="0">
      <selection activeCell="F9" sqref="F9"/>
    </sheetView>
  </sheetViews>
  <sheetFormatPr defaultRowHeight="15" x14ac:dyDescent="0.25"/>
  <cols>
    <col min="1" max="1" width="44.7109375" style="2" customWidth="1"/>
    <col min="2" max="2" width="24.140625" customWidth="1"/>
    <col min="3" max="3" width="20.85546875" customWidth="1"/>
    <col min="4" max="4" width="36" customWidth="1"/>
    <col min="6" max="6" width="28.7109375" customWidth="1"/>
    <col min="9" max="9" width="30.7109375" customWidth="1"/>
  </cols>
  <sheetData>
    <row r="1" spans="1:9" ht="28.5" x14ac:dyDescent="0.45">
      <c r="A1" s="13" t="s">
        <v>22</v>
      </c>
    </row>
    <row r="3" spans="1:9" ht="26.25" x14ac:dyDescent="0.4">
      <c r="A3" s="7" t="s">
        <v>11</v>
      </c>
      <c r="B3" s="8" t="s">
        <v>15</v>
      </c>
      <c r="C3" s="8" t="s">
        <v>12</v>
      </c>
      <c r="D3" s="9" t="s">
        <v>13</v>
      </c>
      <c r="F3" s="14" t="s">
        <v>31</v>
      </c>
    </row>
    <row r="4" spans="1:9" ht="26.25" x14ac:dyDescent="0.4">
      <c r="A4" s="10" t="s">
        <v>0</v>
      </c>
      <c r="B4" s="11" t="s">
        <v>16</v>
      </c>
      <c r="C4" s="11">
        <v>23</v>
      </c>
      <c r="D4" s="12">
        <v>2000</v>
      </c>
      <c r="F4" s="14" t="s">
        <v>32</v>
      </c>
    </row>
    <row r="5" spans="1:9" ht="26.25" x14ac:dyDescent="0.4">
      <c r="A5" s="10" t="s">
        <v>17</v>
      </c>
      <c r="B5" s="11" t="s">
        <v>18</v>
      </c>
      <c r="C5" s="11">
        <v>23</v>
      </c>
      <c r="D5" s="12">
        <v>100</v>
      </c>
      <c r="F5" s="22">
        <f>SUMIFS(D4:D15, C4:C15, "&lt;=23",D4:D15, "&lt;=2000")</f>
        <v>2200</v>
      </c>
    </row>
    <row r="6" spans="1:9" ht="26.25" x14ac:dyDescent="0.4">
      <c r="A6" s="10" t="s">
        <v>17</v>
      </c>
      <c r="B6" s="11" t="s">
        <v>19</v>
      </c>
      <c r="C6" s="11">
        <v>24</v>
      </c>
      <c r="D6" s="12">
        <v>5000</v>
      </c>
    </row>
    <row r="7" spans="1:9" ht="26.25" x14ac:dyDescent="0.4">
      <c r="A7" s="10" t="s">
        <v>2</v>
      </c>
      <c r="B7" s="11" t="s">
        <v>20</v>
      </c>
      <c r="C7" s="11">
        <v>23</v>
      </c>
      <c r="D7" s="12">
        <v>100</v>
      </c>
      <c r="F7" s="14" t="s">
        <v>34</v>
      </c>
    </row>
    <row r="8" spans="1:9" ht="26.25" x14ac:dyDescent="0.4">
      <c r="A8" s="10" t="s">
        <v>3</v>
      </c>
      <c r="B8" s="11" t="s">
        <v>19</v>
      </c>
      <c r="C8" s="11">
        <v>26</v>
      </c>
      <c r="D8" s="12">
        <v>5000</v>
      </c>
      <c r="F8" s="14" t="s">
        <v>33</v>
      </c>
    </row>
    <row r="9" spans="1:9" ht="26.25" x14ac:dyDescent="0.4">
      <c r="A9" s="10" t="s">
        <v>4</v>
      </c>
      <c r="B9" s="11" t="s">
        <v>19</v>
      </c>
      <c r="C9" s="11">
        <v>26</v>
      </c>
      <c r="D9" s="12">
        <v>5000</v>
      </c>
      <c r="F9" s="22"/>
    </row>
    <row r="10" spans="1:9" ht="26.25" x14ac:dyDescent="0.4">
      <c r="A10" s="10" t="s">
        <v>5</v>
      </c>
      <c r="B10" s="11" t="s">
        <v>20</v>
      </c>
      <c r="C10" s="11">
        <v>26</v>
      </c>
      <c r="D10" s="12">
        <v>3000</v>
      </c>
    </row>
    <row r="11" spans="1:9" ht="26.25" x14ac:dyDescent="0.4">
      <c r="A11" s="10" t="s">
        <v>6</v>
      </c>
      <c r="B11" s="11" t="s">
        <v>20</v>
      </c>
      <c r="C11" s="11">
        <v>26</v>
      </c>
      <c r="D11" s="12">
        <v>3000</v>
      </c>
      <c r="F11" s="14" t="s">
        <v>35</v>
      </c>
    </row>
    <row r="12" spans="1:9" ht="26.25" x14ac:dyDescent="0.4">
      <c r="A12" s="10" t="s">
        <v>7</v>
      </c>
      <c r="B12" s="11" t="s">
        <v>20</v>
      </c>
      <c r="C12" s="11">
        <v>26</v>
      </c>
      <c r="D12" s="12">
        <v>3000</v>
      </c>
      <c r="F12" s="14" t="s">
        <v>33</v>
      </c>
    </row>
    <row r="13" spans="1:9" ht="26.25" x14ac:dyDescent="0.4">
      <c r="A13" s="10" t="s">
        <v>8</v>
      </c>
      <c r="B13" s="11" t="s">
        <v>21</v>
      </c>
      <c r="C13" s="11">
        <v>26</v>
      </c>
      <c r="D13" s="12">
        <v>4000</v>
      </c>
      <c r="F13" s="22"/>
      <c r="I13" s="23"/>
    </row>
    <row r="14" spans="1:9" ht="26.25" x14ac:dyDescent="0.4">
      <c r="A14" s="10" t="s">
        <v>7</v>
      </c>
      <c r="B14" s="11" t="s">
        <v>21</v>
      </c>
      <c r="C14" s="11">
        <v>26</v>
      </c>
      <c r="D14" s="12">
        <v>4000</v>
      </c>
    </row>
    <row r="15" spans="1:9" ht="26.25" x14ac:dyDescent="0.4">
      <c r="A15" s="10" t="s">
        <v>10</v>
      </c>
      <c r="B15" s="11" t="s">
        <v>21</v>
      </c>
      <c r="C15" s="11">
        <v>26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Professor Exemplo 1</vt:lpstr>
      <vt:lpstr>Professor Exemplo 2</vt:lpstr>
      <vt:lpstr>Professor Exemplo 3</vt:lpstr>
      <vt:lpstr>Desafio</vt:lpstr>
      <vt:lpstr>Professor Exemplo 4</vt:lpstr>
      <vt:lpstr>Professor Exemplo 5</vt:lpstr>
      <vt:lpstr>Dados Conferir</vt:lpstr>
      <vt:lpstr>Aluno Exemplo 1</vt:lpstr>
      <vt:lpstr>Aluno Exemplo 2</vt:lpstr>
      <vt:lpstr>Aluno Exemplo 3</vt:lpstr>
      <vt:lpstr>Desafio Aluno</vt:lpstr>
      <vt:lpstr>Aluno Exemplo 4 </vt:lpstr>
      <vt:lpstr>Aluno Exemplo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Vinícius</cp:lastModifiedBy>
  <dcterms:created xsi:type="dcterms:W3CDTF">2020-07-22T00:11:39Z</dcterms:created>
  <dcterms:modified xsi:type="dcterms:W3CDTF">2023-01-28T02:40:12Z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