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vinicius.araujo\Desktop\FAZER\LISTA DE MATERIAIS - TRECHO AÉREO - ITAÚNA II\"/>
    </mc:Choice>
  </mc:AlternateContent>
  <xr:revisionPtr revIDLastSave="0" documentId="13_ncr:1_{0ADAD991-EDC4-479E-BCF7-3051D043762B}" xr6:coauthVersionLast="47" xr6:coauthVersionMax="47" xr10:uidLastSave="{00000000-0000-0000-0000-000000000000}"/>
  <bookViews>
    <workbookView xWindow="-120" yWindow="-120" windowWidth="29040" windowHeight="15840" xr2:uid="{3BA913E7-3D66-4EED-BC31-10B40817FCB4}"/>
  </bookViews>
  <sheets>
    <sheet name="CAPA" sheetId="6" r:id="rId1"/>
    <sheet name="REFERÊNCIAS" sheetId="5" r:id="rId2"/>
    <sheet name="MATERIAIS" sheetId="7" r:id="rId3"/>
    <sheet name="ENTRADA DE DADOS" sheetId="12" state="hidden" r:id="rId4"/>
    <sheet name="CONECTORES" sheetId="45" state="hidden" r:id="rId5"/>
    <sheet name="PARAFUSO MÁQUINA" sheetId="43" state="hidden" r:id="rId6"/>
    <sheet name="PARAFUSO ROSCA DUPLA" sheetId="44" state="hidden" r:id="rId7"/>
    <sheet name="AUXILIAR" sheetId="28" state="hidden" r:id="rId8"/>
    <sheet name="N1" sheetId="35" state="hidden" r:id="rId9"/>
    <sheet name="2N1" sheetId="34" state="hidden" r:id="rId10"/>
    <sheet name="N4" sheetId="36" state="hidden" r:id="rId11"/>
    <sheet name="2N4" sheetId="37" state="hidden" r:id="rId12"/>
    <sheet name="N3_N3" sheetId="38" state="hidden" r:id="rId13"/>
    <sheet name="2N3_N3" sheetId="39" state="hidden" r:id="rId14"/>
    <sheet name="N4_N3" sheetId="40" state="hidden" r:id="rId15"/>
    <sheet name="2N4_N3" sheetId="41" state="hidden" r:id="rId16"/>
    <sheet name="N4_N3_N3" sheetId="42" state="hidden" r:id="rId17"/>
    <sheet name="N4_CHP" sheetId="22" state="hidden" r:id="rId18"/>
    <sheet name="2N4_CHP" sheetId="23" state="hidden" r:id="rId19"/>
    <sheet name="N4_N3_CHP" sheetId="24" state="hidden" r:id="rId20"/>
    <sheet name="N3_CHP" sheetId="25" state="hidden" r:id="rId21"/>
    <sheet name="2N3_CHP_CHP_02" sheetId="26" state="hidden" r:id="rId22"/>
    <sheet name="V4" sheetId="27" state="hidden"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_sm13">[1]PLANILHA!#REF!</definedName>
    <definedName name="__SM20">[2]planilha!#REF!</definedName>
    <definedName name="__SM3">[1]PLANILHA!#REF!</definedName>
    <definedName name="__SM4">[1]PLANILHA!#REF!</definedName>
    <definedName name="__SM6">[1]PLANILHA!#REF!</definedName>
    <definedName name="__SM8">[1]PLANILHA!#REF!</definedName>
    <definedName name="__smm1">[3]planilha!$G$27</definedName>
    <definedName name="__smm10">[3]planilha!$G$325</definedName>
    <definedName name="__smm11">[3]planilha!$G$331</definedName>
    <definedName name="_xlnm._FilterDatabase" localSheetId="4" hidden="1">CONECTORES!$B$6:$B$22</definedName>
    <definedName name="_xlnm._FilterDatabase" localSheetId="3" hidden="1">'ENTRADA DE DADOS'!$A$2:$L$139</definedName>
    <definedName name="_xlnm._FilterDatabase" localSheetId="5" hidden="1">'PARAFUSO MÁQUINA'!$D$40:$D$74</definedName>
    <definedName name="_p.reatia">#N/A</definedName>
    <definedName name="_potencia">#N/A</definedName>
    <definedName name="_Print_Area_MI">#N/A</definedName>
    <definedName name="_Rendimento">#N/A</definedName>
    <definedName name="_rev.">#N/A</definedName>
    <definedName name="_rev2">#N/A</definedName>
    <definedName name="_sm13">[4]PLANILHA!#REF!</definedName>
    <definedName name="_SM20">[2]planilha!#REF!</definedName>
    <definedName name="_SM3">[4]PLANILHA!#REF!</definedName>
    <definedName name="_SM4">[4]PLANILHA!#REF!</definedName>
    <definedName name="_SM6">[4]PLANILHA!#REF!</definedName>
    <definedName name="_SM8">[4]PLANILHA!#REF!</definedName>
    <definedName name="_smm1">[3]planilha!$G$27</definedName>
    <definedName name="_smm10">[3]planilha!$G$325</definedName>
    <definedName name="_smm11">[3]planilha!$G$331</definedName>
    <definedName name="_Subestação">#N/A</definedName>
    <definedName name="_tabelaDenominação">#N/A</definedName>
    <definedName name="_Tag_Carga">#N/A</definedName>
    <definedName name="_Tag_CCM">#N/A</definedName>
    <definedName name="_Titulos_Impressão_IM">[5]MCBR!#REF!</definedName>
    <definedName name="_wrn.pendencias" localSheetId="3" hidden="1">{#N/A,#N/A,FALSE,"GERAL";#N/A,#N/A,FALSE,"012-96";#N/A,#N/A,FALSE,"018-96";#N/A,#N/A,FALSE,"027-96";#N/A,#N/A,FALSE,"059-96";#N/A,#N/A,FALSE,"076-96";#N/A,#N/A,FALSE,"019-97";#N/A,#N/A,FALSE,"021-97";#N/A,#N/A,FALSE,"022-97";#N/A,#N/A,FALSE,"028-97"}</definedName>
    <definedName name="_wrn.pendencias" hidden="1">{#N/A,#N/A,FALSE,"GERAL";#N/A,#N/A,FALSE,"012-96";#N/A,#N/A,FALSE,"018-96";#N/A,#N/A,FALSE,"027-96";#N/A,#N/A,FALSE,"059-96";#N/A,#N/A,FALSE,"076-96";#N/A,#N/A,FALSE,"019-97";#N/A,#N/A,FALSE,"021-97";#N/A,#N/A,FALSE,"022-97";#N/A,#N/A,FALSE,"028-97"}</definedName>
    <definedName name="_X">'[5]#REF'!$A$7</definedName>
    <definedName name="A">#N/A</definedName>
    <definedName name="A1OO">[6]LISTAGEM!#REF!</definedName>
    <definedName name="aa">#N/A</definedName>
    <definedName name="AA1OO">[6]LISTAGEM!#REF!</definedName>
    <definedName name="agua" localSheetId="3" hidden="1">{#N/A,#N/A,FALSE,"GERAL";#N/A,#N/A,FALSE,"012-96";#N/A,#N/A,FALSE,"018-96";#N/A,#N/A,FALSE,"027-96";#N/A,#N/A,FALSE,"059-96";#N/A,#N/A,FALSE,"076-96";#N/A,#N/A,FALSE,"019-97";#N/A,#N/A,FALSE,"021-97";#N/A,#N/A,FALSE,"022-97";#N/A,#N/A,FALSE,"028-97"}</definedName>
    <definedName name="agua" hidden="1">{#N/A,#N/A,FALSE,"GERAL";#N/A,#N/A,FALSE,"012-96";#N/A,#N/A,FALSE,"018-96";#N/A,#N/A,FALSE,"027-96";#N/A,#N/A,FALSE,"059-96";#N/A,#N/A,FALSE,"076-96";#N/A,#N/A,FALSE,"019-97";#N/A,#N/A,FALSE,"021-97";#N/A,#N/A,FALSE,"022-97";#N/A,#N/A,FALSE,"028-97"}</definedName>
    <definedName name="alf">#N/A</definedName>
    <definedName name="ANILHAS1">#N/A</definedName>
    <definedName name="_xlnm.Print_Area" localSheetId="0">CAPA!$A$1:$AD$69</definedName>
    <definedName name="_xlnm.Print_Area" localSheetId="2">MATERIAIS!$A$1:$AE$169</definedName>
    <definedName name="_xlnm.Print_Area" localSheetId="1">REFERÊNCIAS!$A$1:$AD$78</definedName>
    <definedName name="Área_impressão_IM">#N/A</definedName>
    <definedName name="arre">#REF!</definedName>
    <definedName name="AS" localSheetId="3" hidden="1">{#N/A,#N/A,FALSE,"GERAL";#N/A,#N/A,FALSE,"012-96";#N/A,#N/A,FALSE,"018-96";#N/A,#N/A,FALSE,"027-96";#N/A,#N/A,FALSE,"059-96";#N/A,#N/A,FALSE,"076-96";#N/A,#N/A,FALSE,"019-97";#N/A,#N/A,FALSE,"021-97";#N/A,#N/A,FALSE,"022-97";#N/A,#N/A,FALSE,"028-97"}</definedName>
    <definedName name="AS" hidden="1">{#N/A,#N/A,FALSE,"GERAL";#N/A,#N/A,FALSE,"012-96";#N/A,#N/A,FALSE,"018-96";#N/A,#N/A,FALSE,"027-96";#N/A,#N/A,FALSE,"059-96";#N/A,#N/A,FALSE,"076-96";#N/A,#N/A,FALSE,"019-97";#N/A,#N/A,FALSE,"021-97";#N/A,#N/A,FALSE,"022-97";#N/A,#N/A,FALSE,"028-97"}</definedName>
    <definedName name="auxiliar">#N/A</definedName>
    <definedName name="_xlnm.Database">#N/A</definedName>
    <definedName name="bar" localSheetId="3" hidden="1">{#N/A,#N/A,FALSE,"GERAL";#N/A,#N/A,FALSE,"012-96";#N/A,#N/A,FALSE,"018-96";#N/A,#N/A,FALSE,"027-96";#N/A,#N/A,FALSE,"059-96";#N/A,#N/A,FALSE,"076-96";#N/A,#N/A,FALSE,"019-97";#N/A,#N/A,FALSE,"021-97";#N/A,#N/A,FALSE,"022-97";#N/A,#N/A,FALSE,"028-97"}</definedName>
    <definedName name="bar" hidden="1">{#N/A,#N/A,FALSE,"GERAL";#N/A,#N/A,FALSE,"012-96";#N/A,#N/A,FALSE,"018-96";#N/A,#N/A,FALSE,"027-96";#N/A,#N/A,FALSE,"059-96";#N/A,#N/A,FALSE,"076-96";#N/A,#N/A,FALSE,"019-97";#N/A,#N/A,FALSE,"021-97";#N/A,#N/A,FALSE,"022-97";#N/A,#N/A,FALSE,"028-97"}</definedName>
    <definedName name="bbbbvvvvvvv">#N/A</definedName>
    <definedName name="Cabo_CKT1">'[7]MC INDIVIDUAIS'!#REF!</definedName>
    <definedName name="Cabo_CKT2">'[7]MC INDIVIDUAIS'!#REF!</definedName>
    <definedName name="Cabo_CKT3">'[7]MC INDIVIDUAIS'!#REF!</definedName>
    <definedName name="Cabo_CKT4">'[7]MC INDIVIDUAIS'!#REF!</definedName>
    <definedName name="CaboCKT1">'[7]MC INDIVIDUAIS'!#REF!</definedName>
    <definedName name="CaboCKT2">'[7]MC INDIVIDUAIS'!#REF!</definedName>
    <definedName name="CABOS">'[7]LISTAS DE CABOS'!$C$6:$C$23</definedName>
    <definedName name="caixa" localSheetId="3" hidden="1">{#N/A,#N/A,FALSE,"GERAL";#N/A,#N/A,FALSE,"012-96";#N/A,#N/A,FALSE,"018-96";#N/A,#N/A,FALSE,"027-96";#N/A,#N/A,FALSE,"059-96";#N/A,#N/A,FALSE,"076-96";#N/A,#N/A,FALSE,"019-97";#N/A,#N/A,FALSE,"021-97";#N/A,#N/A,FALSE,"022-97";#N/A,#N/A,FALSE,"028-97"}</definedName>
    <definedName name="caixa" hidden="1">{#N/A,#N/A,FALSE,"GERAL";#N/A,#N/A,FALSE,"012-96";#N/A,#N/A,FALSE,"018-96";#N/A,#N/A,FALSE,"027-96";#N/A,#N/A,FALSE,"059-96";#N/A,#N/A,FALSE,"076-96";#N/A,#N/A,FALSE,"019-97";#N/A,#N/A,FALSE,"021-97";#N/A,#N/A,FALSE,"022-97";#N/A,#N/A,FALSE,"028-97"}</definedName>
    <definedName name="caixas" localSheetId="3" hidden="1">{#N/A,#N/A,FALSE,"GERAL";#N/A,#N/A,FALSE,"012-96";#N/A,#N/A,FALSE,"018-96";#N/A,#N/A,FALSE,"027-96";#N/A,#N/A,FALSE,"059-96";#N/A,#N/A,FALSE,"076-96";#N/A,#N/A,FALSE,"019-97";#N/A,#N/A,FALSE,"021-97";#N/A,#N/A,FALSE,"022-97";#N/A,#N/A,FALSE,"028-97"}</definedName>
    <definedName name="caixas" hidden="1">{#N/A,#N/A,FALSE,"GERAL";#N/A,#N/A,FALSE,"012-96";#N/A,#N/A,FALSE,"018-96";#N/A,#N/A,FALSE,"027-96";#N/A,#N/A,FALSE,"059-96";#N/A,#N/A,FALSE,"076-96";#N/A,#N/A,FALSE,"019-97";#N/A,#N/A,FALSE,"021-97";#N/A,#N/A,FALSE,"022-97";#N/A,#N/A,FALSE,"028-97"}</definedName>
    <definedName name="Cargos_Salários">[8]Wages!#REF!</definedName>
    <definedName name="CCM">#N/A</definedName>
    <definedName name="ccvcxvxc">#N/A</definedName>
    <definedName name="Ce">#N/A</definedName>
    <definedName name="circuito1">#N/A</definedName>
    <definedName name="circuito2">#N/A</definedName>
    <definedName name="circuito3">#N/A</definedName>
    <definedName name="circuito4">#N/A</definedName>
    <definedName name="CMC" localSheetId="3" hidden="1">{#N/A,#N/A,FALSE,"GERAL";#N/A,#N/A,FALSE,"012-96";#N/A,#N/A,FALSE,"018-96";#N/A,#N/A,FALSE,"027-96";#N/A,#N/A,FALSE,"059-96";#N/A,#N/A,FALSE,"076-96";#N/A,#N/A,FALSE,"019-97";#N/A,#N/A,FALSE,"021-97";#N/A,#N/A,FALSE,"022-97";#N/A,#N/A,FALSE,"028-97"}</definedName>
    <definedName name="CMC" hidden="1">{#N/A,#N/A,FALSE,"GERAL";#N/A,#N/A,FALSE,"012-96";#N/A,#N/A,FALSE,"018-96";#N/A,#N/A,FALSE,"027-96";#N/A,#N/A,FALSE,"059-96";#N/A,#N/A,FALSE,"076-96";#N/A,#N/A,FALSE,"019-97";#N/A,#N/A,FALSE,"021-97";#N/A,#N/A,FALSE,"022-97";#N/A,#N/A,FALSE,"028-97"}</definedName>
    <definedName name="co">#N/A</definedName>
    <definedName name="CRON">#REF!</definedName>
    <definedName name="CRON1">[9]PLANILHA!$G$21</definedName>
    <definedName name="Cronograma">#REF!</definedName>
    <definedName name="ct">#N/A</definedName>
    <definedName name="CTH" localSheetId="3" hidden="1">{#N/A,#N/A,FALSE,"GERAL";#N/A,#N/A,FALSE,"012-96";#N/A,#N/A,FALSE,"018-96";#N/A,#N/A,FALSE,"027-96";#N/A,#N/A,FALSE,"059-96";#N/A,#N/A,FALSE,"076-96";#N/A,#N/A,FALSE,"019-97";#N/A,#N/A,FALSE,"021-97";#N/A,#N/A,FALSE,"022-97";#N/A,#N/A,FALSE,"028-97"}</definedName>
    <definedName name="CTH" hidden="1">{#N/A,#N/A,FALSE,"GERAL";#N/A,#N/A,FALSE,"012-96";#N/A,#N/A,FALSE,"018-96";#N/A,#N/A,FALSE,"027-96";#N/A,#N/A,FALSE,"059-96";#N/A,#N/A,FALSE,"076-96";#N/A,#N/A,FALSE,"019-97";#N/A,#N/A,FALSE,"021-97";#N/A,#N/A,FALSE,"022-97";#N/A,#N/A,FALSE,"028-97"}</definedName>
    <definedName name="cu">#N/A</definedName>
    <definedName name="cv">#N/A</definedName>
    <definedName name="dc">#N/A</definedName>
    <definedName name="DDD" localSheetId="3" hidden="1">{#N/A,#N/A,FALSE,"GERAL";#N/A,#N/A,FALSE,"012-96";#N/A,#N/A,FALSE,"018-96";#N/A,#N/A,FALSE,"027-96";#N/A,#N/A,FALSE,"059-96";#N/A,#N/A,FALSE,"076-96";#N/A,#N/A,FALSE,"019-97";#N/A,#N/A,FALSE,"021-97";#N/A,#N/A,FALSE,"022-97";#N/A,#N/A,FALSE,"028-97"}</definedName>
    <definedName name="DDD" hidden="1">{#N/A,#N/A,FALSE,"GERAL";#N/A,#N/A,FALSE,"012-96";#N/A,#N/A,FALSE,"018-96";#N/A,#N/A,FALSE,"027-96";#N/A,#N/A,FALSE,"059-96";#N/A,#N/A,FALSE,"076-96";#N/A,#N/A,FALSE,"019-97";#N/A,#N/A,FALSE,"021-97";#N/A,#N/A,FALSE,"022-97";#N/A,#N/A,FALSE,"028-97"}</definedName>
    <definedName name="DDDDDDD">#N/A</definedName>
    <definedName name="dddddddddddd">#N/A</definedName>
    <definedName name="Denominação">#N/A</definedName>
    <definedName name="DESCRITIVO1">#N/A</definedName>
    <definedName name="dsfs" localSheetId="3" hidden="1">{#N/A,#N/A,FALSE,"GERAL";#N/A,#N/A,FALSE,"012-96";#N/A,#N/A,FALSE,"018-96";#N/A,#N/A,FALSE,"027-96";#N/A,#N/A,FALSE,"059-96";#N/A,#N/A,FALSE,"076-96";#N/A,#N/A,FALSE,"019-97";#N/A,#N/A,FALSE,"021-97";#N/A,#N/A,FALSE,"022-97";#N/A,#N/A,FALSE,"028-97"}</definedName>
    <definedName name="dsfs" hidden="1">{#N/A,#N/A,FALSE,"GERAL";#N/A,#N/A,FALSE,"012-96";#N/A,#N/A,FALSE,"018-96";#N/A,#N/A,FALSE,"027-96";#N/A,#N/A,FALSE,"059-96";#N/A,#N/A,FALSE,"076-96";#N/A,#N/A,FALSE,"019-97";#N/A,#N/A,FALSE,"021-97";#N/A,#N/A,FALSE,"022-97";#N/A,#N/A,FALSE,"028-97"}</definedName>
    <definedName name="e">#N/A</definedName>
    <definedName name="eee">#N/A</definedName>
    <definedName name="eeeeeeeeeeeeeeee">#N/A</definedName>
    <definedName name="eewr">#N/A</definedName>
    <definedName name="eL">#N/A</definedName>
    <definedName name="ersrwerwer">#N/A</definedName>
    <definedName name="EST">#REF!</definedName>
    <definedName name="ewerwe">#N/A</definedName>
    <definedName name="f">#N/A</definedName>
    <definedName name="FDDFDF" localSheetId="3" hidden="1">{#N/A,#N/A,FALSE,"GERAL";#N/A,#N/A,FALSE,"012-96";#N/A,#N/A,FALSE,"018-96";#N/A,#N/A,FALSE,"027-96";#N/A,#N/A,FALSE,"059-96";#N/A,#N/A,FALSE,"076-96";#N/A,#N/A,FALSE,"019-97";#N/A,#N/A,FALSE,"021-97";#N/A,#N/A,FALSE,"022-97";#N/A,#N/A,FALSE,"028-97"}</definedName>
    <definedName name="FDDFDF" hidden="1">{#N/A,#N/A,FALSE,"GERAL";#N/A,#N/A,FALSE,"012-96";#N/A,#N/A,FALSE,"018-96";#N/A,#N/A,FALSE,"027-96";#N/A,#N/A,FALSE,"059-96";#N/A,#N/A,FALSE,"076-96";#N/A,#N/A,FALSE,"019-97";#N/A,#N/A,FALSE,"021-97";#N/A,#N/A,FALSE,"022-97";#N/A,#N/A,FALSE,"028-97"}</definedName>
    <definedName name="FFTY" localSheetId="3" hidden="1">{#N/A,#N/A,FALSE,"GERAL";#N/A,#N/A,FALSE,"012-96";#N/A,#N/A,FALSE,"018-96";#N/A,#N/A,FALSE,"027-96";#N/A,#N/A,FALSE,"059-96";#N/A,#N/A,FALSE,"076-96";#N/A,#N/A,FALSE,"019-97";#N/A,#N/A,FALSE,"021-97";#N/A,#N/A,FALSE,"022-97";#N/A,#N/A,FALSE,"028-97"}</definedName>
    <definedName name="FFTY" hidden="1">{#N/A,#N/A,FALSE,"GERAL";#N/A,#N/A,FALSE,"012-96";#N/A,#N/A,FALSE,"018-96";#N/A,#N/A,FALSE,"027-96";#N/A,#N/A,FALSE,"059-96";#N/A,#N/A,FALSE,"076-96";#N/A,#N/A,FALSE,"019-97";#N/A,#N/A,FALSE,"021-97";#N/A,#N/A,FALSE,"022-97";#N/A,#N/A,FALSE,"028-97"}</definedName>
    <definedName name="fi">#N/A</definedName>
    <definedName name="FLUTUANTE2" localSheetId="3" hidden="1">{#N/A,#N/A,FALSE,"GERAL";#N/A,#N/A,FALSE,"012-96";#N/A,#N/A,FALSE,"018-96";#N/A,#N/A,FALSE,"027-96";#N/A,#N/A,FALSE,"059-96";#N/A,#N/A,FALSE,"076-96";#N/A,#N/A,FALSE,"019-97";#N/A,#N/A,FALSE,"021-97";#N/A,#N/A,FALSE,"022-97";#N/A,#N/A,FALSE,"028-97"}</definedName>
    <definedName name="FLUTUANTE2" hidden="1">{#N/A,#N/A,FALSE,"GERAL";#N/A,#N/A,FALSE,"012-96";#N/A,#N/A,FALSE,"018-96";#N/A,#N/A,FALSE,"027-96";#N/A,#N/A,FALSE,"059-96";#N/A,#N/A,FALSE,"076-96";#N/A,#N/A,FALSE,"019-97";#N/A,#N/A,FALSE,"021-97";#N/A,#N/A,FALSE,"022-97";#N/A,#N/A,FALSE,"028-97"}</definedName>
    <definedName name="frd">#N/A</definedName>
    <definedName name="fund">#N/A</definedName>
    <definedName name="G">[9]PLANILHA!$G$137</definedName>
    <definedName name="g1a">#N/A</definedName>
    <definedName name="g2a">#N/A</definedName>
    <definedName name="galo" localSheetId="3" hidden="1">{#N/A,#N/A,FALSE,"GERAL";#N/A,#N/A,FALSE,"012-96";#N/A,#N/A,FALSE,"018-96";#N/A,#N/A,FALSE,"027-96";#N/A,#N/A,FALSE,"059-96";#N/A,#N/A,FALSE,"076-96";#N/A,#N/A,FALSE,"019-97";#N/A,#N/A,FALSE,"021-97";#N/A,#N/A,FALSE,"022-97";#N/A,#N/A,FALSE,"028-97"}</definedName>
    <definedName name="galo" hidden="1">{#N/A,#N/A,FALSE,"GERAL";#N/A,#N/A,FALSE,"012-96";#N/A,#N/A,FALSE,"018-96";#N/A,#N/A,FALSE,"027-96";#N/A,#N/A,FALSE,"059-96";#N/A,#N/A,FALSE,"076-96";#N/A,#N/A,FALSE,"019-97";#N/A,#N/A,FALSE,"021-97";#N/A,#N/A,FALSE,"022-97";#N/A,#N/A,FALSE,"028-97"}</definedName>
    <definedName name="ggggggg">#N/A</definedName>
    <definedName name="GISELLE">[9]PLANILHA!$G$124</definedName>
    <definedName name="GJ" localSheetId="3" hidden="1">{#N/A,#N/A,FALSE,"GERAL";#N/A,#N/A,FALSE,"012-96";#N/A,#N/A,FALSE,"018-96";#N/A,#N/A,FALSE,"027-96";#N/A,#N/A,FALSE,"059-96";#N/A,#N/A,FALSE,"076-96";#N/A,#N/A,FALSE,"019-97";#N/A,#N/A,FALSE,"021-97";#N/A,#N/A,FALSE,"022-97";#N/A,#N/A,FALSE,"028-97"}</definedName>
    <definedName name="GJ" hidden="1">{#N/A,#N/A,FALSE,"GERAL";#N/A,#N/A,FALSE,"012-96";#N/A,#N/A,FALSE,"018-96";#N/A,#N/A,FALSE,"027-96";#N/A,#N/A,FALSE,"059-96";#N/A,#N/A,FALSE,"076-96";#N/A,#N/A,FALSE,"019-97";#N/A,#N/A,FALSE,"021-97";#N/A,#N/A,FALSE,"022-97";#N/A,#N/A,FALSE,"028-97"}</definedName>
    <definedName name="GJK" localSheetId="3" hidden="1">{#N/A,#N/A,FALSE,"GERAL";#N/A,#N/A,FALSE,"012-96";#N/A,#N/A,FALSE,"018-96";#N/A,#N/A,FALSE,"027-96";#N/A,#N/A,FALSE,"059-96";#N/A,#N/A,FALSE,"076-96";#N/A,#N/A,FALSE,"019-97";#N/A,#N/A,FALSE,"021-97";#N/A,#N/A,FALSE,"022-97";#N/A,#N/A,FALSE,"028-97"}</definedName>
    <definedName name="GJK" hidden="1">{#N/A,#N/A,FALSE,"GERAL";#N/A,#N/A,FALSE,"012-96";#N/A,#N/A,FALSE,"018-96";#N/A,#N/A,FALSE,"027-96";#N/A,#N/A,FALSE,"059-96";#N/A,#N/A,FALSE,"076-96";#N/A,#N/A,FALSE,"019-97";#N/A,#N/A,FALSE,"021-97";#N/A,#N/A,FALSE,"022-97";#N/A,#N/A,FALSE,"028-97"}</definedName>
    <definedName name="Gr">#N/A</definedName>
    <definedName name="granulometria">#N/A</definedName>
    <definedName name="_xlnm.Recorder">#N/A</definedName>
    <definedName name="gs">#N/A</definedName>
    <definedName name="Gsn">#N/A</definedName>
    <definedName name="Gsr">#N/A</definedName>
    <definedName name="GUI" localSheetId="3" hidden="1">{#N/A,#N/A,FALSE,"GERAL";#N/A,#N/A,FALSE,"012-96";#N/A,#N/A,FALSE,"018-96";#N/A,#N/A,FALSE,"027-96";#N/A,#N/A,FALSE,"059-96";#N/A,#N/A,FALSE,"076-96";#N/A,#N/A,FALSE,"019-97";#N/A,#N/A,FALSE,"021-97";#N/A,#N/A,FALSE,"022-97";#N/A,#N/A,FALSE,"028-97"}</definedName>
    <definedName name="GUI" hidden="1">{#N/A,#N/A,FALSE,"GERAL";#N/A,#N/A,FALSE,"012-96";#N/A,#N/A,FALSE,"018-96";#N/A,#N/A,FALSE,"027-96";#N/A,#N/A,FALSE,"059-96";#N/A,#N/A,FALSE,"076-96";#N/A,#N/A,FALSE,"019-97";#N/A,#N/A,FALSE,"021-97";#N/A,#N/A,FALSE,"022-97";#N/A,#N/A,FALSE,"028-97"}</definedName>
    <definedName name="He">#N/A</definedName>
    <definedName name="hv">#N/A</definedName>
    <definedName name="imagemCKT" localSheetId="3">IF('[7]MC INDIVIDUAIS'!#REF!="4",circuito4,IF('[7]MC INDIVIDUAIS'!#REF!="3",circuito3,IF('[7]MC INDIVIDUAIS'!#REF!="2",circuito2,IF('[7]MC INDIVIDUAIS'!#REF!="1",circuito1))))</definedName>
    <definedName name="imagemCKT">IF('[7]MC INDIVIDUAIS'!#REF!="4",circuito4,IF('[7]MC INDIVIDUAIS'!#REF!="3",circuito3,IF('[7]MC INDIVIDUAIS'!#REF!="2",circuito2,IF('[7]MC INDIVIDUAIS'!#REF!="1",circuito1))))</definedName>
    <definedName name="IMP">#REF!</definedName>
    <definedName name="JAIRO" localSheetId="3" hidden="1">{#N/A,#N/A,FALSE,"GERAL";#N/A,#N/A,FALSE,"012-96";#N/A,#N/A,FALSE,"018-96";#N/A,#N/A,FALSE,"027-96";#N/A,#N/A,FALSE,"059-96";#N/A,#N/A,FALSE,"076-96";#N/A,#N/A,FALSE,"019-97";#N/A,#N/A,FALSE,"021-97";#N/A,#N/A,FALSE,"022-97";#N/A,#N/A,FALSE,"028-97"}</definedName>
    <definedName name="JAIRO" hidden="1">{#N/A,#N/A,FALSE,"GERAL";#N/A,#N/A,FALSE,"012-96";#N/A,#N/A,FALSE,"018-96";#N/A,#N/A,FALSE,"027-96";#N/A,#N/A,FALSE,"059-96";#N/A,#N/A,FALSE,"076-96";#N/A,#N/A,FALSE,"019-97";#N/A,#N/A,FALSE,"021-97";#N/A,#N/A,FALSE,"022-97";#N/A,#N/A,FALSE,"028-97"}</definedName>
    <definedName name="K">[9]PLANILHA!$G$157</definedName>
    <definedName name="KKKKK">#N/A</definedName>
    <definedName name="lb">#N/A</definedName>
    <definedName name="Le">#N/A</definedName>
    <definedName name="LISTA" localSheetId="3" hidden="1">{#N/A,#N/A,FALSE,"GERAL";#N/A,#N/A,FALSE,"012-96";#N/A,#N/A,FALSE,"018-96";#N/A,#N/A,FALSE,"027-96";#N/A,#N/A,FALSE,"059-96";#N/A,#N/A,FALSE,"076-96";#N/A,#N/A,FALSE,"019-97";#N/A,#N/A,FALSE,"021-97";#N/A,#N/A,FALSE,"022-97";#N/A,#N/A,FALSE,"028-97"}</definedName>
    <definedName name="LISTA" hidden="1">{#N/A,#N/A,FALSE,"GERAL";#N/A,#N/A,FALSE,"012-96";#N/A,#N/A,FALSE,"018-96";#N/A,#N/A,FALSE,"027-96";#N/A,#N/A,FALSE,"059-96";#N/A,#N/A,FALSE,"076-96";#N/A,#N/A,FALSE,"019-97";#N/A,#N/A,FALSE,"021-97";#N/A,#N/A,FALSE,"022-97";#N/A,#N/A,FALSE,"028-97"}</definedName>
    <definedName name="MANTO" localSheetId="3" hidden="1">{#N/A,#N/A,FALSE,"GERAL";#N/A,#N/A,FALSE,"012-96";#N/A,#N/A,FALSE,"018-96";#N/A,#N/A,FALSE,"027-96";#N/A,#N/A,FALSE,"059-96";#N/A,#N/A,FALSE,"076-96";#N/A,#N/A,FALSE,"019-97";#N/A,#N/A,FALSE,"021-97";#N/A,#N/A,FALSE,"022-97";#N/A,#N/A,FALSE,"028-97"}</definedName>
    <definedName name="MANTO" hidden="1">{#N/A,#N/A,FALSE,"GERAL";#N/A,#N/A,FALSE,"012-96";#N/A,#N/A,FALSE,"018-96";#N/A,#N/A,FALSE,"027-96";#N/A,#N/A,FALSE,"059-96";#N/A,#N/A,FALSE,"076-96";#N/A,#N/A,FALSE,"019-97";#N/A,#N/A,FALSE,"021-97";#N/A,#N/A,FALSE,"022-97";#N/A,#N/A,FALSE,"028-97"}</definedName>
    <definedName name="MASTER" localSheetId="3" hidden="1">{#N/A,#N/A,FALSE,"GERAL";#N/A,#N/A,FALSE,"012-96";#N/A,#N/A,FALSE,"018-96";#N/A,#N/A,FALSE,"027-96";#N/A,#N/A,FALSE,"059-96";#N/A,#N/A,FALSE,"076-96";#N/A,#N/A,FALSE,"019-97";#N/A,#N/A,FALSE,"021-97";#N/A,#N/A,FALSE,"022-97";#N/A,#N/A,FALSE,"028-97"}</definedName>
    <definedName name="MASTER" hidden="1">{#N/A,#N/A,FALSE,"GERAL";#N/A,#N/A,FALSE,"012-96";#N/A,#N/A,FALSE,"018-96";#N/A,#N/A,FALSE,"027-96";#N/A,#N/A,FALSE,"059-96";#N/A,#N/A,FALSE,"076-96";#N/A,#N/A,FALSE,"019-97";#N/A,#N/A,FALSE,"021-97";#N/A,#N/A,FALSE,"022-97";#N/A,#N/A,FALSE,"028-97"}</definedName>
    <definedName name="MC" localSheetId="3" hidden="1">{#N/A,#N/A,FALSE,"GERAL";#N/A,#N/A,FALSE,"012-96";#N/A,#N/A,FALSE,"018-96";#N/A,#N/A,FALSE,"027-96";#N/A,#N/A,FALSE,"059-96";#N/A,#N/A,FALSE,"076-96";#N/A,#N/A,FALSE,"019-97";#N/A,#N/A,FALSE,"021-97";#N/A,#N/A,FALSE,"022-97";#N/A,#N/A,FALSE,"028-97"}</definedName>
    <definedName name="MC" hidden="1">{#N/A,#N/A,FALSE,"GERAL";#N/A,#N/A,FALSE,"012-96";#N/A,#N/A,FALSE,"018-96";#N/A,#N/A,FALSE,"027-96";#N/A,#N/A,FALSE,"059-96";#N/A,#N/A,FALSE,"076-96";#N/A,#N/A,FALSE,"019-97";#N/A,#N/A,FALSE,"021-97";#N/A,#N/A,FALSE,"022-97";#N/A,#N/A,FALSE,"028-97"}</definedName>
    <definedName name="MCM" localSheetId="3" hidden="1">{#N/A,#N/A,FALSE,"GERAL";#N/A,#N/A,FALSE,"012-96";#N/A,#N/A,FALSE,"018-96";#N/A,#N/A,FALSE,"027-96";#N/A,#N/A,FALSE,"059-96";#N/A,#N/A,FALSE,"076-96";#N/A,#N/A,FALSE,"019-97";#N/A,#N/A,FALSE,"021-97";#N/A,#N/A,FALSE,"022-97";#N/A,#N/A,FALSE,"028-97"}</definedName>
    <definedName name="MCM" hidden="1">{#N/A,#N/A,FALSE,"GERAL";#N/A,#N/A,FALSE,"012-96";#N/A,#N/A,FALSE,"018-96";#N/A,#N/A,FALSE,"027-96";#N/A,#N/A,FALSE,"059-96";#N/A,#N/A,FALSE,"076-96";#N/A,#N/A,FALSE,"019-97";#N/A,#N/A,FALSE,"021-97";#N/A,#N/A,FALSE,"022-97";#N/A,#N/A,FALSE,"028-97"}</definedName>
    <definedName name="memorial">[10]planilha!$G$27</definedName>
    <definedName name="MESTRE" localSheetId="3" hidden="1">{#N/A,#N/A,FALSE,"GERAL";#N/A,#N/A,FALSE,"012-96";#N/A,#N/A,FALSE,"018-96";#N/A,#N/A,FALSE,"027-96";#N/A,#N/A,FALSE,"059-96";#N/A,#N/A,FALSE,"076-96";#N/A,#N/A,FALSE,"019-97";#N/A,#N/A,FALSE,"021-97";#N/A,#N/A,FALSE,"022-97";#N/A,#N/A,FALSE,"028-97"}</definedName>
    <definedName name="MESTRE" hidden="1">{#N/A,#N/A,FALSE,"GERAL";#N/A,#N/A,FALSE,"012-96";#N/A,#N/A,FALSE,"018-96";#N/A,#N/A,FALSE,"027-96";#N/A,#N/A,FALSE,"059-96";#N/A,#N/A,FALSE,"076-96";#N/A,#N/A,FALSE,"019-97";#N/A,#N/A,FALSE,"021-97";#N/A,#N/A,FALSE,"022-97";#N/A,#N/A,FALSE,"028-97"}</definedName>
    <definedName name="nnnnnnnnnn">#N/A</definedName>
    <definedName name="nwr" localSheetId="3" hidden="1">{#N/A,#N/A,FALSE,"GERAL";#N/A,#N/A,FALSE,"012-96";#N/A,#N/A,FALSE,"018-96";#N/A,#N/A,FALSE,"027-96";#N/A,#N/A,FALSE,"059-96";#N/A,#N/A,FALSE,"076-96";#N/A,#N/A,FALSE,"019-97";#N/A,#N/A,FALSE,"021-97";#N/A,#N/A,FALSE,"022-97";#N/A,#N/A,FALSE,"028-97"}</definedName>
    <definedName name="nwr" hidden="1">{#N/A,#N/A,FALSE,"GERAL";#N/A,#N/A,FALSE,"012-96";#N/A,#N/A,FALSE,"018-96";#N/A,#N/A,FALSE,"027-96";#N/A,#N/A,FALSE,"059-96";#N/A,#N/A,FALSE,"076-96";#N/A,#N/A,FALSE,"019-97";#N/A,#N/A,FALSE,"021-97";#N/A,#N/A,FALSE,"022-97";#N/A,#N/A,FALSE,"028-97"}</definedName>
    <definedName name="P">#N/A</definedName>
    <definedName name="P.Aparente">#N/A</definedName>
    <definedName name="P.Reatia">#N/A</definedName>
    <definedName name="pativar">#N/A</definedName>
    <definedName name="PEDREIRO">#REF!</definedName>
    <definedName name="pendencias2" localSheetId="3" hidden="1">{#N/A,#N/A,FALSE,"GERAL";#N/A,#N/A,FALSE,"012-96";#N/A,#N/A,FALSE,"018-96";#N/A,#N/A,FALSE,"027-96";#N/A,#N/A,FALSE,"059-96";#N/A,#N/A,FALSE,"076-96";#N/A,#N/A,FALSE,"019-97";#N/A,#N/A,FALSE,"021-97";#N/A,#N/A,FALSE,"022-97";#N/A,#N/A,FALSE,"028-97"}</definedName>
    <definedName name="pendencias2" hidden="1">{#N/A,#N/A,FALSE,"GERAL";#N/A,#N/A,FALSE,"012-96";#N/A,#N/A,FALSE,"018-96";#N/A,#N/A,FALSE,"027-96";#N/A,#N/A,FALSE,"059-96";#N/A,#N/A,FALSE,"076-96";#N/A,#N/A,FALSE,"019-97";#N/A,#N/A,FALSE,"021-97";#N/A,#N/A,FALSE,"022-97";#N/A,#N/A,FALSE,"028-97"}</definedName>
    <definedName name="pendencias3" localSheetId="3" hidden="1">{#N/A,#N/A,FALSE,"GERAL";#N/A,#N/A,FALSE,"012-96";#N/A,#N/A,FALSE,"018-96";#N/A,#N/A,FALSE,"027-96";#N/A,#N/A,FALSE,"059-96";#N/A,#N/A,FALSE,"076-96";#N/A,#N/A,FALSE,"019-97";#N/A,#N/A,FALSE,"021-97";#N/A,#N/A,FALSE,"022-97";#N/A,#N/A,FALSE,"028-97"}</definedName>
    <definedName name="pendencias3" hidden="1">{#N/A,#N/A,FALSE,"GERAL";#N/A,#N/A,FALSE,"012-96";#N/A,#N/A,FALSE,"018-96";#N/A,#N/A,FALSE,"027-96";#N/A,#N/A,FALSE,"059-96";#N/A,#N/A,FALSE,"076-96";#N/A,#N/A,FALSE,"019-97";#N/A,#N/A,FALSE,"021-97";#N/A,#N/A,FALSE,"022-97";#N/A,#N/A,FALSE,"028-97"}</definedName>
    <definedName name="Planilha">[11]planilha!$G$22</definedName>
    <definedName name="PMM">#N/A</definedName>
    <definedName name="PO">#N/A</definedName>
    <definedName name="pos" localSheetId="3" hidden="1">{#N/A,#N/A,FALSE,"GERAL";#N/A,#N/A,FALSE,"012-96";#N/A,#N/A,FALSE,"018-96";#N/A,#N/A,FALSE,"027-96";#N/A,#N/A,FALSE,"059-96";#N/A,#N/A,FALSE,"076-96";#N/A,#N/A,FALSE,"019-97";#N/A,#N/A,FALSE,"021-97";#N/A,#N/A,FALSE,"022-97";#N/A,#N/A,FALSE,"028-97"}</definedName>
    <definedName name="pos" hidden="1">{#N/A,#N/A,FALSE,"GERAL";#N/A,#N/A,FALSE,"012-96";#N/A,#N/A,FALSE,"018-96";#N/A,#N/A,FALSE,"027-96";#N/A,#N/A,FALSE,"059-96";#N/A,#N/A,FALSE,"076-96";#N/A,#N/A,FALSE,"019-97";#N/A,#N/A,FALSE,"021-97";#N/A,#N/A,FALSE,"022-97";#N/A,#N/A,FALSE,"028-97"}</definedName>
    <definedName name="poste">'[7]LISTA DE POSTES'!#REF!</definedName>
    <definedName name="Potencia">#N/A</definedName>
    <definedName name="Print_Area_MI">#N/A</definedName>
    <definedName name="Relacion_________________________________________Señal_de_entrada_0_110V._____________________________________________________Señal_de_salida__0_5_mA___________________________________________________Rango_de_tensión_0_123V">#N/A</definedName>
    <definedName name="Rendimento">#N/A</definedName>
    <definedName name="resultadorendimento">#N/A</definedName>
    <definedName name="REV">#REF!</definedName>
    <definedName name="REV.">#N/A</definedName>
    <definedName name="ROSTO" localSheetId="3" hidden="1">{#N/A,#N/A,FALSE,"GERAL";#N/A,#N/A,FALSE,"012-96";#N/A,#N/A,FALSE,"018-96";#N/A,#N/A,FALSE,"027-96";#N/A,#N/A,FALSE,"059-96";#N/A,#N/A,FALSE,"076-96";#N/A,#N/A,FALSE,"019-97";#N/A,#N/A,FALSE,"021-97";#N/A,#N/A,FALSE,"022-97";#N/A,#N/A,FALSE,"028-97"}</definedName>
    <definedName name="ROSTO" hidden="1">{#N/A,#N/A,FALSE,"GERAL";#N/A,#N/A,FALSE,"012-96";#N/A,#N/A,FALSE,"018-96";#N/A,#N/A,FALSE,"027-96";#N/A,#N/A,FALSE,"059-96";#N/A,#N/A,FALSE,"076-96";#N/A,#N/A,FALSE,"019-97";#N/A,#N/A,FALSE,"021-97";#N/A,#N/A,FALSE,"022-97";#N/A,#N/A,FALSE,"028-97"}</definedName>
    <definedName name="s">#N/A</definedName>
    <definedName name="saa" localSheetId="3" hidden="1">{#N/A,#N/A,FALSE,"GERAL";#N/A,#N/A,FALSE,"012-96";#N/A,#N/A,FALSE,"018-96";#N/A,#N/A,FALSE,"027-96";#N/A,#N/A,FALSE,"059-96";#N/A,#N/A,FALSE,"076-96";#N/A,#N/A,FALSE,"019-97";#N/A,#N/A,FALSE,"021-97";#N/A,#N/A,FALSE,"022-97";#N/A,#N/A,FALSE,"028-97"}</definedName>
    <definedName name="saa" hidden="1">{#N/A,#N/A,FALSE,"GERAL";#N/A,#N/A,FALSE,"012-96";#N/A,#N/A,FALSE,"018-96";#N/A,#N/A,FALSE,"027-96";#N/A,#N/A,FALSE,"059-96";#N/A,#N/A,FALSE,"076-96";#N/A,#N/A,FALSE,"019-97";#N/A,#N/A,FALSE,"021-97";#N/A,#N/A,FALSE,"022-97";#N/A,#N/A,FALSE,"028-97"}</definedName>
    <definedName name="sas" localSheetId="3" hidden="1">{#N/A,#N/A,FALSE,"GERAL";#N/A,#N/A,FALSE,"012-96";#N/A,#N/A,FALSE,"018-96";#N/A,#N/A,FALSE,"027-96";#N/A,#N/A,FALSE,"059-96";#N/A,#N/A,FALSE,"076-96";#N/A,#N/A,FALSE,"019-97";#N/A,#N/A,FALSE,"021-97";#N/A,#N/A,FALSE,"022-97";#N/A,#N/A,FALSE,"028-97"}</definedName>
    <definedName name="sas" hidden="1">{#N/A,#N/A,FALSE,"GERAL";#N/A,#N/A,FALSE,"012-96";#N/A,#N/A,FALSE,"018-96";#N/A,#N/A,FALSE,"027-96";#N/A,#N/A,FALSE,"059-96";#N/A,#N/A,FALSE,"076-96";#N/A,#N/A,FALSE,"019-97";#N/A,#N/A,FALSE,"021-97";#N/A,#N/A,FALSE,"022-97";#N/A,#N/A,FALSE,"028-97"}</definedName>
    <definedName name="sdf" localSheetId="3" hidden="1">{#N/A,#N/A,FALSE,"GERAL";#N/A,#N/A,FALSE,"012-96";#N/A,#N/A,FALSE,"018-96";#N/A,#N/A,FALSE,"027-96";#N/A,#N/A,FALSE,"059-96";#N/A,#N/A,FALSE,"076-96";#N/A,#N/A,FALSE,"019-97";#N/A,#N/A,FALSE,"021-97";#N/A,#N/A,FALSE,"022-97";#N/A,#N/A,FALSE,"028-97"}</definedName>
    <definedName name="sdf" hidden="1">{#N/A,#N/A,FALSE,"GERAL";#N/A,#N/A,FALSE,"012-96";#N/A,#N/A,FALSE,"018-96";#N/A,#N/A,FALSE,"027-96";#N/A,#N/A,FALSE,"059-96";#N/A,#N/A,FALSE,"076-96";#N/A,#N/A,FALSE,"019-97";#N/A,#N/A,FALSE,"021-97";#N/A,#N/A,FALSE,"022-97";#N/A,#N/A,FALSE,"028-97"}</definedName>
    <definedName name="sdfsdfsd">#N/A</definedName>
    <definedName name="SERV">#REF!</definedName>
    <definedName name="SH" localSheetId="3" hidden="1">{#N/A,#N/A,FALSE,"GERAL";#N/A,#N/A,FALSE,"012-96";#N/A,#N/A,FALSE,"018-96";#N/A,#N/A,FALSE,"027-96";#N/A,#N/A,FALSE,"059-96";#N/A,#N/A,FALSE,"076-96";#N/A,#N/A,FALSE,"019-97";#N/A,#N/A,FALSE,"021-97";#N/A,#N/A,FALSE,"022-97";#N/A,#N/A,FALSE,"028-97"}</definedName>
    <definedName name="SH" hidden="1">{#N/A,#N/A,FALSE,"GERAL";#N/A,#N/A,FALSE,"012-96";#N/A,#N/A,FALSE,"018-96";#N/A,#N/A,FALSE,"027-96";#N/A,#N/A,FALSE,"059-96";#N/A,#N/A,FALSE,"076-96";#N/A,#N/A,FALSE,"019-97";#N/A,#N/A,FALSE,"021-97";#N/A,#N/A,FALSE,"022-97";#N/A,#N/A,FALSE,"028-97"}</definedName>
    <definedName name="SRH" localSheetId="3" hidden="1">{#N/A,#N/A,FALSE,"GERAL";#N/A,#N/A,FALSE,"012-96";#N/A,#N/A,FALSE,"018-96";#N/A,#N/A,FALSE,"027-96";#N/A,#N/A,FALSE,"059-96";#N/A,#N/A,FALSE,"076-96";#N/A,#N/A,FALSE,"019-97";#N/A,#N/A,FALSE,"021-97";#N/A,#N/A,FALSE,"022-97";#N/A,#N/A,FALSE,"028-97"}</definedName>
    <definedName name="SRH" hidden="1">{#N/A,#N/A,FALSE,"GERAL";#N/A,#N/A,FALSE,"012-96";#N/A,#N/A,FALSE,"018-96";#N/A,#N/A,FALSE,"027-96";#N/A,#N/A,FALSE,"059-96";#N/A,#N/A,FALSE,"076-96";#N/A,#N/A,FALSE,"019-97";#N/A,#N/A,FALSE,"021-97";#N/A,#N/A,FALSE,"022-97";#N/A,#N/A,FALSE,"028-97"}</definedName>
    <definedName name="SRTSRT" localSheetId="3" hidden="1">{#N/A,#N/A,FALSE,"GERAL";#N/A,#N/A,FALSE,"012-96";#N/A,#N/A,FALSE,"018-96";#N/A,#N/A,FALSE,"027-96";#N/A,#N/A,FALSE,"059-96";#N/A,#N/A,FALSE,"076-96";#N/A,#N/A,FALSE,"019-97";#N/A,#N/A,FALSE,"021-97";#N/A,#N/A,FALSE,"022-97";#N/A,#N/A,FALSE,"028-97"}</definedName>
    <definedName name="SRTSRT" hidden="1">{#N/A,#N/A,FALSE,"GERAL";#N/A,#N/A,FALSE,"012-96";#N/A,#N/A,FALSE,"018-96";#N/A,#N/A,FALSE,"027-96";#N/A,#N/A,FALSE,"059-96";#N/A,#N/A,FALSE,"076-96";#N/A,#N/A,FALSE,"019-97";#N/A,#N/A,FALSE,"021-97";#N/A,#N/A,FALSE,"022-97";#N/A,#N/A,FALSE,"028-97"}</definedName>
    <definedName name="SRTST" localSheetId="3" hidden="1">{#N/A,#N/A,FALSE,"GERAL";#N/A,#N/A,FALSE,"012-96";#N/A,#N/A,FALSE,"018-96";#N/A,#N/A,FALSE,"027-96";#N/A,#N/A,FALSE,"059-96";#N/A,#N/A,FALSE,"076-96";#N/A,#N/A,FALSE,"019-97";#N/A,#N/A,FALSE,"021-97";#N/A,#N/A,FALSE,"022-97";#N/A,#N/A,FALSE,"028-97"}</definedName>
    <definedName name="SRTST" hidden="1">{#N/A,#N/A,FALSE,"GERAL";#N/A,#N/A,FALSE,"012-96";#N/A,#N/A,FALSE,"018-96";#N/A,#N/A,FALSE,"027-96";#N/A,#N/A,FALSE,"059-96";#N/A,#N/A,FALSE,"076-96";#N/A,#N/A,FALSE,"019-97";#N/A,#N/A,FALSE,"021-97";#N/A,#N/A,FALSE,"022-97";#N/A,#N/A,FALSE,"028-97"}</definedName>
    <definedName name="SSS" localSheetId="3" hidden="1">{#N/A,#N/A,FALSE,"GERAL";#N/A,#N/A,FALSE,"012-96";#N/A,#N/A,FALSE,"018-96";#N/A,#N/A,FALSE,"027-96";#N/A,#N/A,FALSE,"059-96";#N/A,#N/A,FALSE,"076-96";#N/A,#N/A,FALSE,"019-97";#N/A,#N/A,FALSE,"021-97";#N/A,#N/A,FALSE,"022-97";#N/A,#N/A,FALSE,"028-97"}</definedName>
    <definedName name="SSS" hidden="1">{#N/A,#N/A,FALSE,"GERAL";#N/A,#N/A,FALSE,"012-96";#N/A,#N/A,FALSE,"018-96";#N/A,#N/A,FALSE,"027-96";#N/A,#N/A,FALSE,"059-96";#N/A,#N/A,FALSE,"076-96";#N/A,#N/A,FALSE,"019-97";#N/A,#N/A,FALSE,"021-97";#N/A,#N/A,FALSE,"022-97";#N/A,#N/A,FALSE,"028-97"}</definedName>
    <definedName name="ssssssssssss">#N/A</definedName>
    <definedName name="Subestação">#N/A</definedName>
    <definedName name="t">#N/A</definedName>
    <definedName name="Ta">#N/A</definedName>
    <definedName name="tabelaDenominação">#N/A</definedName>
    <definedName name="Tag_Carga">#N/A</definedName>
    <definedName name="Tag_CCM">#N/A</definedName>
    <definedName name="teeeeeeee">#N/A</definedName>
    <definedName name="teste">#N/A</definedName>
    <definedName name="teste1" localSheetId="3" hidden="1">{#N/A,#N/A,FALSE,"GERAL";#N/A,#N/A,FALSE,"012-96";#N/A,#N/A,FALSE,"018-96";#N/A,#N/A,FALSE,"027-96";#N/A,#N/A,FALSE,"059-96";#N/A,#N/A,FALSE,"076-96";#N/A,#N/A,FALSE,"019-97";#N/A,#N/A,FALSE,"021-97";#N/A,#N/A,FALSE,"022-97";#N/A,#N/A,FALSE,"028-97"}</definedName>
    <definedName name="teste1" hidden="1">{#N/A,#N/A,FALSE,"GERAL";#N/A,#N/A,FALSE,"012-96";#N/A,#N/A,FALSE,"018-96";#N/A,#N/A,FALSE,"027-96";#N/A,#N/A,FALSE,"059-96";#N/A,#N/A,FALSE,"076-96";#N/A,#N/A,FALSE,"019-97";#N/A,#N/A,FALSE,"021-97";#N/A,#N/A,FALSE,"022-97";#N/A,#N/A,FALSE,"028-97"}</definedName>
    <definedName name="teteetete">#N/A</definedName>
    <definedName name="Títulos_impressão_IM">[12]MCBR!#REF!</definedName>
    <definedName name="Tlc">#N/A</definedName>
    <definedName name="Ts">#N/A</definedName>
    <definedName name="tttttt">#N/A</definedName>
    <definedName name="tttttttt">#N/A</definedName>
    <definedName name="UI" localSheetId="3" hidden="1">{#N/A,#N/A,FALSE,"GERAL";#N/A,#N/A,FALSE,"012-96";#N/A,#N/A,FALSE,"018-96";#N/A,#N/A,FALSE,"027-96";#N/A,#N/A,FALSE,"059-96";#N/A,#N/A,FALSE,"076-96";#N/A,#N/A,FALSE,"019-97";#N/A,#N/A,FALSE,"021-97";#N/A,#N/A,FALSE,"022-97";#N/A,#N/A,FALSE,"028-97"}</definedName>
    <definedName name="UI" hidden="1">{#N/A,#N/A,FALSE,"GERAL";#N/A,#N/A,FALSE,"012-96";#N/A,#N/A,FALSE,"018-96";#N/A,#N/A,FALSE,"027-96";#N/A,#N/A,FALSE,"059-96";#N/A,#N/A,FALSE,"076-96";#N/A,#N/A,FALSE,"019-97";#N/A,#N/A,FALSE,"021-97";#N/A,#N/A,FALSE,"022-97";#N/A,#N/A,FALSE,"028-97"}</definedName>
    <definedName name="v1a">#N/A</definedName>
    <definedName name="v2a">#N/A</definedName>
    <definedName name="Vc">#N/A</definedName>
    <definedName name="Ve">#N/A</definedName>
    <definedName name="w" localSheetId="3" hidden="1">{#N/A,#N/A,FALSE,"GERAL";#N/A,#N/A,FALSE,"012-96";#N/A,#N/A,FALSE,"018-96";#N/A,#N/A,FALSE,"027-96";#N/A,#N/A,FALSE,"059-96";#N/A,#N/A,FALSE,"076-96";#N/A,#N/A,FALSE,"019-97";#N/A,#N/A,FALSE,"021-97";#N/A,#N/A,FALSE,"022-97";#N/A,#N/A,FALSE,"028-97"}</definedName>
    <definedName name="w" hidden="1">{#N/A,#N/A,FALSE,"GERAL";#N/A,#N/A,FALSE,"012-96";#N/A,#N/A,FALSE,"018-96";#N/A,#N/A,FALSE,"027-96";#N/A,#N/A,FALSE,"059-96";#N/A,#N/A,FALSE,"076-96";#N/A,#N/A,FALSE,"019-97";#N/A,#N/A,FALSE,"021-97";#N/A,#N/A,FALSE,"022-97";#N/A,#N/A,FALSE,"028-97"}</definedName>
    <definedName name="wersdfsdscs">#N/A</definedName>
    <definedName name="werwe">#N/A</definedName>
    <definedName name="werwerwerew">#N/A</definedName>
    <definedName name="werwerwerwe">#N/A</definedName>
    <definedName name="werwrwerwerwe">#N/A</definedName>
    <definedName name="wnr" localSheetId="3" hidden="1">{#N/A,#N/A,FALSE,"GERAL";#N/A,#N/A,FALSE,"012-96";#N/A,#N/A,FALSE,"018-96";#N/A,#N/A,FALSE,"027-96";#N/A,#N/A,FALSE,"059-96";#N/A,#N/A,FALSE,"076-96";#N/A,#N/A,FALSE,"019-97";#N/A,#N/A,FALSE,"021-97";#N/A,#N/A,FALSE,"022-97";#N/A,#N/A,FALSE,"028-97"}</definedName>
    <definedName name="wnr" hidden="1">{#N/A,#N/A,FALSE,"GERAL";#N/A,#N/A,FALSE,"012-96";#N/A,#N/A,FALSE,"018-96";#N/A,#N/A,FALSE,"027-96";#N/A,#N/A,FALSE,"059-96";#N/A,#N/A,FALSE,"076-96";#N/A,#N/A,FALSE,"019-97";#N/A,#N/A,FALSE,"021-97";#N/A,#N/A,FALSE,"022-97";#N/A,#N/A,FALSE,"028-97"}</definedName>
    <definedName name="WRN.PEND" localSheetId="3" hidden="1">{#N/A,#N/A,FALSE,"GERAL";#N/A,#N/A,FALSE,"012-96";#N/A,#N/A,FALSE,"018-96";#N/A,#N/A,FALSE,"027-96";#N/A,#N/A,FALSE,"059-96";#N/A,#N/A,FALSE,"076-96";#N/A,#N/A,FALSE,"019-97";#N/A,#N/A,FALSE,"021-97";#N/A,#N/A,FALSE,"022-97";#N/A,#N/A,FALSE,"028-97"}</definedName>
    <definedName name="WRN.PEND" hidden="1">{#N/A,#N/A,FALSE,"GERAL";#N/A,#N/A,FALSE,"012-96";#N/A,#N/A,FALSE,"018-96";#N/A,#N/A,FALSE,"027-96";#N/A,#N/A,FALSE,"059-96";#N/A,#N/A,FALSE,"076-96";#N/A,#N/A,FALSE,"019-97";#N/A,#N/A,FALSE,"021-97";#N/A,#N/A,FALSE,"022-97";#N/A,#N/A,FALSE,"028-97"}</definedName>
    <definedName name="WRN.PEND2" localSheetId="3" hidden="1">{#N/A,#N/A,FALSE,"GERAL";#N/A,#N/A,FALSE,"012-96";#N/A,#N/A,FALSE,"018-96";#N/A,#N/A,FALSE,"027-96";#N/A,#N/A,FALSE,"059-96";#N/A,#N/A,FALSE,"076-96";#N/A,#N/A,FALSE,"019-97";#N/A,#N/A,FALSE,"021-97";#N/A,#N/A,FALSE,"022-97";#N/A,#N/A,FALSE,"028-97"}</definedName>
    <definedName name="WRN.PEND2" hidden="1">{#N/A,#N/A,FALSE,"GERAL";#N/A,#N/A,FALSE,"012-96";#N/A,#N/A,FALSE,"018-96";#N/A,#N/A,FALSE,"027-96";#N/A,#N/A,FALSE,"059-96";#N/A,#N/A,FALSE,"076-96";#N/A,#N/A,FALSE,"019-97";#N/A,#N/A,FALSE,"021-97";#N/A,#N/A,FALSE,"022-97";#N/A,#N/A,FALSE,"028-97"}</definedName>
    <definedName name="WRN.PEND3" localSheetId="3" hidden="1">{#N/A,#N/A,FALSE,"GERAL";#N/A,#N/A,FALSE,"012-96";#N/A,#N/A,FALSE,"018-96";#N/A,#N/A,FALSE,"027-96";#N/A,#N/A,FALSE,"059-96";#N/A,#N/A,FALSE,"076-96";#N/A,#N/A,FALSE,"019-97";#N/A,#N/A,FALSE,"021-97";#N/A,#N/A,FALSE,"022-97";#N/A,#N/A,FALSE,"028-97"}</definedName>
    <definedName name="WRN.PEND3" hidden="1">{#N/A,#N/A,FALSE,"GERAL";#N/A,#N/A,FALSE,"012-96";#N/A,#N/A,FALSE,"018-96";#N/A,#N/A,FALSE,"027-96";#N/A,#N/A,FALSE,"059-96";#N/A,#N/A,FALSE,"076-96";#N/A,#N/A,FALSE,"019-97";#N/A,#N/A,FALSE,"021-97";#N/A,#N/A,FALSE,"022-97";#N/A,#N/A,FALSE,"028-97"}</definedName>
    <definedName name="WRN.PEND4" localSheetId="3" hidden="1">{#N/A,#N/A,FALSE,"GERAL";#N/A,#N/A,FALSE,"012-96";#N/A,#N/A,FALSE,"018-96";#N/A,#N/A,FALSE,"027-96";#N/A,#N/A,FALSE,"059-96";#N/A,#N/A,FALSE,"076-96";#N/A,#N/A,FALSE,"019-97";#N/A,#N/A,FALSE,"021-97";#N/A,#N/A,FALSE,"022-97";#N/A,#N/A,FALSE,"028-97"}</definedName>
    <definedName name="WRN.PEND4" hidden="1">{#N/A,#N/A,FALSE,"GERAL";#N/A,#N/A,FALSE,"012-96";#N/A,#N/A,FALSE,"018-96";#N/A,#N/A,FALSE,"027-96";#N/A,#N/A,FALSE,"059-96";#N/A,#N/A,FALSE,"076-96";#N/A,#N/A,FALSE,"019-97";#N/A,#N/A,FALSE,"021-97";#N/A,#N/A,FALSE,"022-97";#N/A,#N/A,FALSE,"028-97"}</definedName>
    <definedName name="wrn.PENDENCIAS." localSheetId="3" hidden="1">{#N/A,#N/A,FALSE,"GERAL";#N/A,#N/A,FALSE,"012-96";#N/A,#N/A,FALSE,"018-96";#N/A,#N/A,FALSE,"027-96";#N/A,#N/A,FALSE,"059-96";#N/A,#N/A,FALSE,"076-96";#N/A,#N/A,FALSE,"019-97";#N/A,#N/A,FALSE,"021-97";#N/A,#N/A,FALSE,"022-97";#N/A,#N/A,FALSE,"028-97"}</definedName>
    <definedName name="wrn.PENDENCIAS." hidden="1">{#N/A,#N/A,FALSE,"GERAL";#N/A,#N/A,FALSE,"012-96";#N/A,#N/A,FALSE,"018-96";#N/A,#N/A,FALSE,"027-96";#N/A,#N/A,FALSE,"059-96";#N/A,#N/A,FALSE,"076-96";#N/A,#N/A,FALSE,"019-97";#N/A,#N/A,FALSE,"021-97";#N/A,#N/A,FALSE,"022-97";#N/A,#N/A,FALSE,"028-97"}</definedName>
    <definedName name="X">#N/A</definedName>
    <definedName name="xxx" localSheetId="3" hidden="1">{#N/A,#N/A,FALSE,"GERAL";#N/A,#N/A,FALSE,"012-96";#N/A,#N/A,FALSE,"018-96";#N/A,#N/A,FALSE,"027-96";#N/A,#N/A,FALSE,"059-96";#N/A,#N/A,FALSE,"076-96";#N/A,#N/A,FALSE,"019-97";#N/A,#N/A,FALSE,"021-97";#N/A,#N/A,FALSE,"022-97";#N/A,#N/A,FALSE,"028-97"}</definedName>
    <definedName name="xxx" hidden="1">{#N/A,#N/A,FALSE,"GERAL";#N/A,#N/A,FALSE,"012-96";#N/A,#N/A,FALSE,"018-96";#N/A,#N/A,FALSE,"027-96";#N/A,#N/A,FALSE,"059-96";#N/A,#N/A,FALSE,"076-96";#N/A,#N/A,FALSE,"019-97";#N/A,#N/A,FALSE,"021-97";#N/A,#N/A,FALSE,"022-97";#N/A,#N/A,FALSE,"028-97"}</definedName>
    <definedName name="xxxx">#N/A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W78" i="12" l="1"/>
  <c r="AW79" i="12"/>
  <c r="V10" i="45" l="1"/>
  <c r="V11" i="45"/>
  <c r="V12" i="45"/>
  <c r="V13" i="45"/>
  <c r="V14" i="45"/>
  <c r="V9" i="45"/>
  <c r="T10" i="45"/>
  <c r="T11" i="45"/>
  <c r="T12" i="45"/>
  <c r="T13" i="45"/>
  <c r="T14" i="45"/>
  <c r="T9" i="45"/>
  <c r="R10" i="45"/>
  <c r="R11" i="45"/>
  <c r="R12" i="45"/>
  <c r="R13" i="45"/>
  <c r="R14" i="45"/>
  <c r="R9" i="45"/>
  <c r="P10" i="45"/>
  <c r="P11" i="45"/>
  <c r="P12" i="45"/>
  <c r="P13" i="45"/>
  <c r="P14" i="45"/>
  <c r="P9" i="45"/>
  <c r="N10" i="45"/>
  <c r="N11" i="45"/>
  <c r="N12" i="45"/>
  <c r="N13" i="45"/>
  <c r="N14" i="45"/>
  <c r="N9" i="45"/>
  <c r="L14" i="45"/>
  <c r="L10" i="45"/>
  <c r="L11" i="45"/>
  <c r="L12" i="45"/>
  <c r="L13" i="45"/>
  <c r="L9" i="45"/>
  <c r="J10" i="45"/>
  <c r="J11" i="45"/>
  <c r="J12" i="45"/>
  <c r="J13" i="45"/>
  <c r="J14" i="45"/>
  <c r="J9" i="45"/>
  <c r="Q11" i="28" l="1"/>
  <c r="Q7" i="28"/>
  <c r="O11" i="28"/>
  <c r="O10" i="28"/>
  <c r="N11" i="28"/>
  <c r="G11" i="28"/>
  <c r="Z152" i="7"/>
  <c r="F55" i="7"/>
  <c r="F119" i="7" s="1"/>
  <c r="F153" i="7" s="1"/>
  <c r="F78" i="5"/>
  <c r="F10" i="45" l="1"/>
  <c r="AY96" i="12" l="1"/>
  <c r="AV89" i="12"/>
  <c r="AV86" i="12"/>
  <c r="AY98" i="12"/>
  <c r="AY100" i="12"/>
  <c r="AV90" i="12"/>
  <c r="BD101" i="12" l="1"/>
  <c r="BD97" i="12"/>
  <c r="BD99" i="12" s="1"/>
  <c r="BD96" i="12"/>
  <c r="BD98" i="12" s="1"/>
  <c r="AW82" i="12"/>
  <c r="AW83" i="12"/>
  <c r="AW84" i="12"/>
  <c r="AW85" i="12"/>
  <c r="AW86" i="12"/>
  <c r="AW87" i="12"/>
  <c r="AW88" i="12"/>
  <c r="AW89" i="12"/>
  <c r="AV88" i="12"/>
  <c r="AV87" i="12"/>
  <c r="AV85" i="12"/>
  <c r="AV84" i="12"/>
  <c r="AV83" i="12"/>
  <c r="AV82" i="12"/>
  <c r="AV79" i="12"/>
  <c r="AV78" i="12"/>
  <c r="AY101" i="12"/>
  <c r="AY99" i="12"/>
  <c r="AN109" i="12" l="1"/>
  <c r="AN110" i="12"/>
  <c r="AN111" i="12"/>
  <c r="AN112" i="12"/>
  <c r="AN113" i="12"/>
  <c r="AN114" i="12"/>
  <c r="AN115" i="12"/>
  <c r="AN108" i="12"/>
  <c r="AO82" i="12" l="1"/>
  <c r="U14" i="45" l="1"/>
  <c r="S14" i="45"/>
  <c r="Q14" i="45"/>
  <c r="O14" i="45"/>
  <c r="M14" i="45"/>
  <c r="K14" i="45"/>
  <c r="U13" i="45"/>
  <c r="S13" i="45"/>
  <c r="Q13" i="45"/>
  <c r="O13" i="45"/>
  <c r="M13" i="45"/>
  <c r="K13" i="45"/>
  <c r="U12" i="45"/>
  <c r="S12" i="45"/>
  <c r="Q12" i="45"/>
  <c r="O12" i="45"/>
  <c r="M12" i="45"/>
  <c r="K12" i="45"/>
  <c r="U11" i="45"/>
  <c r="S11" i="45"/>
  <c r="Q11" i="45"/>
  <c r="O11" i="45"/>
  <c r="M11" i="45"/>
  <c r="K11" i="45"/>
  <c r="U10" i="45"/>
  <c r="S10" i="45"/>
  <c r="Q10" i="45"/>
  <c r="O10" i="45"/>
  <c r="M10" i="45"/>
  <c r="K10" i="45"/>
  <c r="U9" i="45"/>
  <c r="S9" i="45"/>
  <c r="Q9" i="45"/>
  <c r="O9" i="45"/>
  <c r="M9" i="45"/>
  <c r="K9" i="45"/>
  <c r="I14" i="45"/>
  <c r="I13" i="45"/>
  <c r="I12" i="45"/>
  <c r="I11" i="45"/>
  <c r="I10" i="45"/>
  <c r="I9" i="45"/>
  <c r="F14" i="45"/>
  <c r="F13" i="45"/>
  <c r="F12" i="45"/>
  <c r="F11" i="45"/>
  <c r="F9" i="45"/>
  <c r="M15" i="45" l="1"/>
  <c r="U15" i="45"/>
  <c r="I15" i="45"/>
  <c r="O15" i="45"/>
  <c r="Q15" i="45"/>
  <c r="K15" i="45"/>
  <c r="S15" i="45"/>
  <c r="K4" i="12"/>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3" i="12"/>
  <c r="F12" i="28"/>
  <c r="G12" i="28"/>
  <c r="C33" i="44" l="1"/>
  <c r="B26" i="43"/>
  <c r="C30" i="43"/>
  <c r="B26" i="44"/>
  <c r="B30" i="44"/>
  <c r="C26" i="43"/>
  <c r="B30" i="43"/>
  <c r="C26" i="44"/>
  <c r="C30" i="44"/>
  <c r="B27" i="43"/>
  <c r="C29" i="43"/>
  <c r="B27" i="44"/>
  <c r="B31" i="44"/>
  <c r="C27" i="43"/>
  <c r="B29" i="43"/>
  <c r="C27" i="44"/>
  <c r="C31" i="44"/>
  <c r="C32" i="43"/>
  <c r="C28" i="43"/>
  <c r="B28" i="44"/>
  <c r="B32" i="44"/>
  <c r="B32" i="43"/>
  <c r="B28" i="43"/>
  <c r="C28" i="44"/>
  <c r="C32" i="44"/>
  <c r="C31" i="43"/>
  <c r="C33" i="43"/>
  <c r="B29" i="44"/>
  <c r="B33" i="44"/>
  <c r="B31" i="43"/>
  <c r="B33" i="43"/>
  <c r="C29" i="44"/>
  <c r="AO86" i="12" l="1"/>
  <c r="AO85" i="12"/>
  <c r="AO84" i="12"/>
  <c r="AO83" i="12"/>
  <c r="AO81" i="12"/>
  <c r="B61" i="28"/>
  <c r="B59" i="28"/>
  <c r="B17" i="28"/>
  <c r="B16" i="28"/>
  <c r="D7" i="28"/>
  <c r="E7" i="28"/>
  <c r="F7" i="28"/>
  <c r="G7" i="28"/>
  <c r="H7" i="28"/>
  <c r="I7" i="28"/>
  <c r="J7" i="28"/>
  <c r="K7" i="28"/>
  <c r="L7" i="28"/>
  <c r="D8" i="28"/>
  <c r="E8" i="28"/>
  <c r="F8" i="28"/>
  <c r="G8" i="28"/>
  <c r="H8" i="28"/>
  <c r="I8" i="28"/>
  <c r="J8" i="28"/>
  <c r="K8" i="28"/>
  <c r="L8" i="28"/>
  <c r="D9" i="28"/>
  <c r="E9" i="28"/>
  <c r="F9" i="28"/>
  <c r="G9" i="28"/>
  <c r="H9" i="28"/>
  <c r="I9" i="28"/>
  <c r="J9" i="28"/>
  <c r="K9" i="28"/>
  <c r="L9" i="28"/>
  <c r="D10" i="28"/>
  <c r="E10" i="28"/>
  <c r="F10" i="28"/>
  <c r="G10" i="28"/>
  <c r="H10" i="28"/>
  <c r="I10" i="28"/>
  <c r="J10" i="28"/>
  <c r="K10" i="28"/>
  <c r="L10" i="28"/>
  <c r="D11" i="28"/>
  <c r="E11" i="28"/>
  <c r="H11" i="28"/>
  <c r="I11" i="28"/>
  <c r="D12" i="28"/>
  <c r="E12" i="28"/>
  <c r="H12" i="28"/>
  <c r="I12" i="28"/>
  <c r="J12" i="28"/>
  <c r="K12" i="28"/>
  <c r="L12" i="28"/>
  <c r="D13" i="28"/>
  <c r="E13" i="28"/>
  <c r="F13" i="28"/>
  <c r="G13" i="28"/>
  <c r="H13" i="28"/>
  <c r="I13" i="28"/>
  <c r="J13" i="28"/>
  <c r="K13" i="28"/>
  <c r="L13" i="28"/>
  <c r="D14" i="28"/>
  <c r="E14" i="28"/>
  <c r="F14" i="28"/>
  <c r="G14" i="28"/>
  <c r="H14" i="28"/>
  <c r="I14" i="28"/>
  <c r="J14" i="28"/>
  <c r="K14" i="28"/>
  <c r="L14" i="28"/>
  <c r="D15" i="28"/>
  <c r="E15" i="28"/>
  <c r="F15" i="28"/>
  <c r="G15" i="28"/>
  <c r="H15" i="28"/>
  <c r="I15" i="28"/>
  <c r="J15" i="28"/>
  <c r="K15" i="28"/>
  <c r="L15" i="28"/>
  <c r="D16" i="28"/>
  <c r="E16" i="28"/>
  <c r="F16" i="28"/>
  <c r="G16" i="28"/>
  <c r="H16" i="28"/>
  <c r="I16" i="28"/>
  <c r="J16" i="28"/>
  <c r="K16" i="28"/>
  <c r="L16" i="28"/>
  <c r="D17" i="28"/>
  <c r="E17" i="28"/>
  <c r="F17" i="28"/>
  <c r="G17" i="28"/>
  <c r="H17" i="28"/>
  <c r="I17" i="28"/>
  <c r="J17" i="28"/>
  <c r="K17" i="28"/>
  <c r="L17" i="28"/>
  <c r="D18" i="28"/>
  <c r="E18" i="28"/>
  <c r="F18" i="28"/>
  <c r="G18" i="28"/>
  <c r="H18" i="28"/>
  <c r="I18" i="28"/>
  <c r="J18" i="28"/>
  <c r="K18" i="28"/>
  <c r="L18" i="28"/>
  <c r="D19" i="28"/>
  <c r="E19" i="28"/>
  <c r="F19" i="28"/>
  <c r="G19" i="28"/>
  <c r="H19" i="28"/>
  <c r="I19" i="28"/>
  <c r="J19" i="28"/>
  <c r="K19" i="28"/>
  <c r="L19" i="28"/>
  <c r="D20" i="28"/>
  <c r="E20" i="28"/>
  <c r="F20" i="28"/>
  <c r="G20" i="28"/>
  <c r="H20" i="28"/>
  <c r="I20" i="28"/>
  <c r="J20" i="28"/>
  <c r="K20" i="28"/>
  <c r="L20" i="28"/>
  <c r="D21" i="28"/>
  <c r="E21" i="28"/>
  <c r="F21" i="28"/>
  <c r="G21" i="28"/>
  <c r="H21" i="28"/>
  <c r="I21" i="28"/>
  <c r="J21" i="28"/>
  <c r="K21" i="28"/>
  <c r="L21" i="28"/>
  <c r="D22" i="28"/>
  <c r="E22" i="28"/>
  <c r="F22" i="28"/>
  <c r="G22" i="28"/>
  <c r="H22" i="28"/>
  <c r="I22" i="28"/>
  <c r="J22" i="28"/>
  <c r="K22" i="28"/>
  <c r="L22" i="28"/>
  <c r="D23" i="28"/>
  <c r="E23" i="28"/>
  <c r="F23" i="28"/>
  <c r="G23" i="28"/>
  <c r="H23" i="28"/>
  <c r="I23" i="28"/>
  <c r="J23" i="28"/>
  <c r="K23" i="28"/>
  <c r="L23" i="28"/>
  <c r="D24" i="28"/>
  <c r="E24" i="28"/>
  <c r="F24" i="28"/>
  <c r="G24" i="28"/>
  <c r="H24" i="28"/>
  <c r="I24" i="28"/>
  <c r="J24" i="28"/>
  <c r="K24" i="28"/>
  <c r="L24" i="28"/>
  <c r="D25" i="28"/>
  <c r="E25" i="28"/>
  <c r="F25" i="28"/>
  <c r="G25" i="28"/>
  <c r="H25" i="28"/>
  <c r="I25" i="28"/>
  <c r="J25" i="28"/>
  <c r="K25" i="28"/>
  <c r="L25" i="28"/>
  <c r="D26" i="28"/>
  <c r="E26" i="28"/>
  <c r="F26" i="28"/>
  <c r="G26" i="28"/>
  <c r="H26" i="28"/>
  <c r="I26" i="28"/>
  <c r="J26" i="28"/>
  <c r="K26" i="28"/>
  <c r="L26" i="28"/>
  <c r="D27" i="28"/>
  <c r="E27" i="28"/>
  <c r="F27" i="28"/>
  <c r="G27" i="28"/>
  <c r="H27" i="28"/>
  <c r="I27" i="28"/>
  <c r="J27" i="28"/>
  <c r="K27" i="28"/>
  <c r="L27" i="28"/>
  <c r="D28" i="28"/>
  <c r="E28" i="28"/>
  <c r="F28" i="28"/>
  <c r="G28" i="28"/>
  <c r="H28" i="28"/>
  <c r="I28" i="28"/>
  <c r="J28" i="28"/>
  <c r="K28" i="28"/>
  <c r="L28" i="28"/>
  <c r="D29" i="28"/>
  <c r="E29" i="28"/>
  <c r="F29" i="28"/>
  <c r="G29" i="28"/>
  <c r="H29" i="28"/>
  <c r="I29" i="28"/>
  <c r="J29" i="28"/>
  <c r="K29" i="28"/>
  <c r="L29" i="28"/>
  <c r="D30" i="28"/>
  <c r="E30" i="28"/>
  <c r="F30" i="28"/>
  <c r="G30" i="28"/>
  <c r="H30" i="28"/>
  <c r="I30" i="28"/>
  <c r="J30" i="28"/>
  <c r="K30" i="28"/>
  <c r="L30" i="28"/>
  <c r="D31" i="28"/>
  <c r="E31" i="28"/>
  <c r="F31" i="28"/>
  <c r="G31" i="28"/>
  <c r="H31" i="28"/>
  <c r="I31" i="28"/>
  <c r="J31" i="28"/>
  <c r="K31" i="28"/>
  <c r="L31" i="28"/>
  <c r="D32" i="28"/>
  <c r="E32" i="28"/>
  <c r="F32" i="28"/>
  <c r="G32" i="28"/>
  <c r="H32" i="28"/>
  <c r="I32" i="28"/>
  <c r="J32" i="28"/>
  <c r="K32" i="28"/>
  <c r="L32" i="28"/>
  <c r="D33" i="28"/>
  <c r="E33" i="28"/>
  <c r="F33" i="28"/>
  <c r="G33" i="28"/>
  <c r="H33" i="28"/>
  <c r="I33" i="28"/>
  <c r="J33" i="28"/>
  <c r="K33" i="28"/>
  <c r="L33" i="28"/>
  <c r="D34" i="28"/>
  <c r="E34" i="28"/>
  <c r="F34" i="28"/>
  <c r="G34" i="28"/>
  <c r="H34" i="28"/>
  <c r="I34" i="28"/>
  <c r="J34" i="28"/>
  <c r="K34" i="28"/>
  <c r="L34" i="28"/>
  <c r="D35" i="28"/>
  <c r="E35" i="28"/>
  <c r="F35" i="28"/>
  <c r="G35" i="28"/>
  <c r="H35" i="28"/>
  <c r="I35" i="28"/>
  <c r="J35" i="28"/>
  <c r="K35" i="28"/>
  <c r="L35" i="28"/>
  <c r="D36" i="28"/>
  <c r="E36" i="28"/>
  <c r="F36" i="28"/>
  <c r="G36" i="28"/>
  <c r="H36" i="28"/>
  <c r="I36" i="28"/>
  <c r="J36" i="28"/>
  <c r="K36" i="28"/>
  <c r="L36" i="28"/>
  <c r="D37" i="28"/>
  <c r="E37" i="28"/>
  <c r="F37" i="28"/>
  <c r="G37" i="28"/>
  <c r="H37" i="28"/>
  <c r="I37" i="28"/>
  <c r="J37" i="28"/>
  <c r="K37" i="28"/>
  <c r="L37" i="28"/>
  <c r="D38" i="28"/>
  <c r="E38" i="28"/>
  <c r="F38" i="28"/>
  <c r="G38" i="28"/>
  <c r="H38" i="28"/>
  <c r="I38" i="28"/>
  <c r="J38" i="28"/>
  <c r="K38" i="28"/>
  <c r="L38" i="28"/>
  <c r="D39" i="28"/>
  <c r="E39" i="28"/>
  <c r="F39" i="28"/>
  <c r="G39" i="28"/>
  <c r="H39" i="28"/>
  <c r="I39" i="28"/>
  <c r="J39" i="28"/>
  <c r="K39" i="28"/>
  <c r="L39" i="28"/>
  <c r="D40" i="28"/>
  <c r="E40" i="28"/>
  <c r="F40" i="28"/>
  <c r="G40" i="28"/>
  <c r="H40" i="28"/>
  <c r="I40" i="28"/>
  <c r="J40" i="28"/>
  <c r="K40" i="28"/>
  <c r="L40" i="28"/>
  <c r="D41" i="28"/>
  <c r="E41" i="28"/>
  <c r="F41" i="28"/>
  <c r="G41" i="28"/>
  <c r="H41" i="28"/>
  <c r="I41" i="28"/>
  <c r="J41" i="28"/>
  <c r="K41" i="28"/>
  <c r="L41" i="28"/>
  <c r="D42" i="28"/>
  <c r="E42" i="28"/>
  <c r="F42" i="28"/>
  <c r="G42" i="28"/>
  <c r="H42" i="28"/>
  <c r="I42" i="28"/>
  <c r="J42" i="28"/>
  <c r="K42" i="28"/>
  <c r="L42" i="28"/>
  <c r="D43" i="28"/>
  <c r="E43" i="28"/>
  <c r="F43" i="28"/>
  <c r="G43" i="28"/>
  <c r="H43" i="28"/>
  <c r="I43" i="28"/>
  <c r="J43" i="28"/>
  <c r="K43" i="28"/>
  <c r="L43" i="28"/>
  <c r="D44" i="28"/>
  <c r="E44" i="28"/>
  <c r="F44" i="28"/>
  <c r="G44" i="28"/>
  <c r="H44" i="28"/>
  <c r="I44" i="28"/>
  <c r="J44" i="28"/>
  <c r="K44" i="28"/>
  <c r="L44" i="28"/>
  <c r="D45" i="28"/>
  <c r="E45" i="28"/>
  <c r="F45" i="28"/>
  <c r="G45" i="28"/>
  <c r="H45" i="28"/>
  <c r="I45" i="28"/>
  <c r="J45" i="28"/>
  <c r="K45" i="28"/>
  <c r="L45" i="28"/>
  <c r="D46" i="28"/>
  <c r="E46" i="28"/>
  <c r="F46" i="28"/>
  <c r="G46" i="28"/>
  <c r="H46" i="28"/>
  <c r="I46" i="28"/>
  <c r="J46" i="28"/>
  <c r="K46" i="28"/>
  <c r="L46" i="28"/>
  <c r="D47" i="28"/>
  <c r="E47" i="28"/>
  <c r="F47" i="28"/>
  <c r="G47" i="28"/>
  <c r="H47" i="28"/>
  <c r="I47" i="28"/>
  <c r="J47" i="28"/>
  <c r="K47" i="28"/>
  <c r="L47" i="28"/>
  <c r="D48" i="28"/>
  <c r="E48" i="28"/>
  <c r="F48" i="28"/>
  <c r="G48" i="28"/>
  <c r="H48" i="28"/>
  <c r="I48" i="28"/>
  <c r="J48" i="28"/>
  <c r="K48" i="28"/>
  <c r="L48" i="28"/>
  <c r="D49" i="28"/>
  <c r="E49" i="28"/>
  <c r="F49" i="28"/>
  <c r="G49" i="28"/>
  <c r="H49" i="28"/>
  <c r="I49" i="28"/>
  <c r="J49" i="28"/>
  <c r="K49" i="28"/>
  <c r="L49" i="28"/>
  <c r="D50" i="28"/>
  <c r="E50" i="28"/>
  <c r="F50" i="28"/>
  <c r="G50" i="28"/>
  <c r="H50" i="28"/>
  <c r="I50" i="28"/>
  <c r="J50" i="28"/>
  <c r="K50" i="28"/>
  <c r="L50" i="28"/>
  <c r="D51" i="28"/>
  <c r="E51" i="28"/>
  <c r="F51" i="28"/>
  <c r="G51" i="28"/>
  <c r="H51" i="28"/>
  <c r="I51" i="28"/>
  <c r="J51" i="28"/>
  <c r="K51" i="28"/>
  <c r="L51" i="28"/>
  <c r="D52" i="28"/>
  <c r="E52" i="28"/>
  <c r="F52" i="28"/>
  <c r="G52" i="28"/>
  <c r="H52" i="28"/>
  <c r="I52" i="28"/>
  <c r="J52" i="28"/>
  <c r="K52" i="28"/>
  <c r="L52" i="28"/>
  <c r="D53" i="28"/>
  <c r="E53" i="28"/>
  <c r="F53" i="28"/>
  <c r="G53" i="28"/>
  <c r="H53" i="28"/>
  <c r="I53" i="28"/>
  <c r="J53" i="28"/>
  <c r="K53" i="28"/>
  <c r="L53" i="28"/>
  <c r="D54" i="28"/>
  <c r="E54" i="28"/>
  <c r="F54" i="28"/>
  <c r="G54" i="28"/>
  <c r="H54" i="28"/>
  <c r="I54" i="28"/>
  <c r="J54" i="28"/>
  <c r="K54" i="28"/>
  <c r="L54" i="28"/>
  <c r="D55" i="28"/>
  <c r="E55" i="28"/>
  <c r="F55" i="28"/>
  <c r="G55" i="28"/>
  <c r="H55" i="28"/>
  <c r="I55" i="28"/>
  <c r="J55" i="28"/>
  <c r="K55" i="28"/>
  <c r="L55" i="28"/>
  <c r="D56" i="28"/>
  <c r="E56" i="28"/>
  <c r="F56" i="28"/>
  <c r="G56" i="28"/>
  <c r="H56" i="28"/>
  <c r="I56" i="28"/>
  <c r="J56" i="28"/>
  <c r="K56" i="28"/>
  <c r="L56" i="28"/>
  <c r="D57" i="28"/>
  <c r="E57" i="28"/>
  <c r="F57" i="28"/>
  <c r="G57" i="28"/>
  <c r="H57" i="28"/>
  <c r="I57" i="28"/>
  <c r="J57" i="28"/>
  <c r="K57" i="28"/>
  <c r="L57" i="28"/>
  <c r="D58" i="28"/>
  <c r="E58" i="28"/>
  <c r="F58" i="28"/>
  <c r="G58" i="28"/>
  <c r="H58" i="28"/>
  <c r="I58" i="28"/>
  <c r="J58" i="28"/>
  <c r="K58" i="28"/>
  <c r="L58" i="28"/>
  <c r="D59" i="28"/>
  <c r="E59" i="28"/>
  <c r="F59" i="28"/>
  <c r="G59" i="28"/>
  <c r="H59" i="28"/>
  <c r="I59" i="28"/>
  <c r="J59" i="28"/>
  <c r="K59" i="28"/>
  <c r="L59" i="28"/>
  <c r="D60" i="28"/>
  <c r="E60" i="28"/>
  <c r="F60" i="28"/>
  <c r="G60" i="28"/>
  <c r="H60" i="28"/>
  <c r="I60" i="28"/>
  <c r="J60" i="28"/>
  <c r="K60" i="28"/>
  <c r="L60" i="28"/>
  <c r="D61" i="28"/>
  <c r="E61" i="28"/>
  <c r="F61" i="28"/>
  <c r="G61" i="28"/>
  <c r="H61" i="28"/>
  <c r="I61" i="28"/>
  <c r="J61" i="28"/>
  <c r="K61" i="28"/>
  <c r="L61" i="28"/>
  <c r="L6" i="28"/>
  <c r="K6" i="28"/>
  <c r="J6" i="28"/>
  <c r="I6" i="28"/>
  <c r="H6" i="28"/>
  <c r="G6" i="28"/>
  <c r="F6" i="28"/>
  <c r="E6" i="28"/>
  <c r="D6" i="28"/>
  <c r="D19" i="42"/>
  <c r="D18" i="42"/>
  <c r="D17" i="42"/>
  <c r="D15" i="42"/>
  <c r="D5" i="42"/>
  <c r="D4" i="42"/>
  <c r="D3" i="42"/>
  <c r="D19" i="41"/>
  <c r="D17" i="41"/>
  <c r="D15" i="41"/>
  <c r="D3" i="41"/>
  <c r="D19" i="40"/>
  <c r="D18" i="40"/>
  <c r="D17" i="40"/>
  <c r="D15" i="40"/>
  <c r="D8" i="40"/>
  <c r="D3" i="40"/>
  <c r="D18" i="38"/>
  <c r="D17" i="38"/>
  <c r="D16" i="38"/>
  <c r="D14" i="38"/>
  <c r="D10" i="38"/>
  <c r="D9" i="38"/>
  <c r="D8" i="38"/>
  <c r="D3" i="38"/>
  <c r="D8" i="36"/>
  <c r="B44" i="28"/>
  <c r="B33" i="28"/>
  <c r="B32" i="28"/>
  <c r="B27" i="28"/>
  <c r="B28" i="28"/>
  <c r="B29" i="28"/>
  <c r="B26" i="28"/>
  <c r="B7" i="28"/>
  <c r="B8" i="28"/>
  <c r="B9" i="28"/>
  <c r="B10" i="28"/>
  <c r="B11" i="28"/>
  <c r="B12" i="28"/>
  <c r="B13" i="28"/>
  <c r="B14" i="28"/>
  <c r="B15" i="28"/>
  <c r="B18" i="28"/>
  <c r="B19" i="28"/>
  <c r="B20" i="28"/>
  <c r="B21" i="28"/>
  <c r="B22" i="28"/>
  <c r="B23" i="28"/>
  <c r="B24" i="28"/>
  <c r="B25" i="28"/>
  <c r="B30" i="28"/>
  <c r="B31" i="28"/>
  <c r="B34" i="28"/>
  <c r="B35" i="28"/>
  <c r="B36" i="28"/>
  <c r="B37" i="28"/>
  <c r="B38" i="28"/>
  <c r="B39" i="28"/>
  <c r="B40" i="28"/>
  <c r="B41" i="28"/>
  <c r="B42" i="28"/>
  <c r="B43" i="28"/>
  <c r="B45" i="28"/>
  <c r="B46" i="28"/>
  <c r="B47" i="28"/>
  <c r="B48" i="28"/>
  <c r="B49" i="28"/>
  <c r="B50" i="28"/>
  <c r="B51" i="28"/>
  <c r="B52" i="28"/>
  <c r="B53" i="28"/>
  <c r="B54" i="28"/>
  <c r="B55" i="28"/>
  <c r="B56" i="28"/>
  <c r="B57" i="28"/>
  <c r="B58" i="28"/>
  <c r="B60" i="28"/>
  <c r="B6" i="28"/>
  <c r="AU27" i="12"/>
  <c r="AV27" i="12"/>
  <c r="AW27" i="12"/>
  <c r="AX27" i="12"/>
  <c r="AY27" i="12"/>
  <c r="AZ27" i="12"/>
  <c r="BA27" i="12"/>
  <c r="BB27" i="12"/>
  <c r="BC27" i="12"/>
  <c r="BD27" i="12"/>
  <c r="BE27" i="12"/>
  <c r="BF27" i="12"/>
  <c r="AU28" i="12"/>
  <c r="AV28" i="12"/>
  <c r="AW28" i="12"/>
  <c r="AX28" i="12"/>
  <c r="AY28" i="12"/>
  <c r="AZ28" i="12"/>
  <c r="BA28" i="12"/>
  <c r="BB28" i="12"/>
  <c r="BC28" i="12"/>
  <c r="BD28" i="12"/>
  <c r="BE28" i="12"/>
  <c r="BF28" i="12"/>
  <c r="AU29" i="12"/>
  <c r="AV29" i="12"/>
  <c r="AW29" i="12"/>
  <c r="AX29" i="12"/>
  <c r="AY29" i="12"/>
  <c r="AZ29" i="12"/>
  <c r="BA29" i="12"/>
  <c r="BB29" i="12"/>
  <c r="BC29" i="12"/>
  <c r="BD29" i="12"/>
  <c r="BE29" i="12"/>
  <c r="BF29" i="12"/>
  <c r="AU30" i="12"/>
  <c r="AV30" i="12"/>
  <c r="AW30" i="12"/>
  <c r="AX30" i="12"/>
  <c r="AY30" i="12"/>
  <c r="AZ30" i="12"/>
  <c r="BA30" i="12"/>
  <c r="BB30" i="12"/>
  <c r="BC30" i="12"/>
  <c r="BD30" i="12"/>
  <c r="BE30" i="12"/>
  <c r="BF30" i="12"/>
  <c r="AU31" i="12"/>
  <c r="AV31" i="12"/>
  <c r="AW31" i="12"/>
  <c r="AX31" i="12"/>
  <c r="AY31" i="12"/>
  <c r="AZ31" i="12"/>
  <c r="BA31" i="12"/>
  <c r="BB31" i="12"/>
  <c r="BC31" i="12"/>
  <c r="BD31" i="12"/>
  <c r="BE31" i="12"/>
  <c r="BF31" i="12"/>
  <c r="AU32" i="12"/>
  <c r="AV32" i="12"/>
  <c r="AW32" i="12"/>
  <c r="AX32" i="12"/>
  <c r="AY32" i="12"/>
  <c r="AZ32" i="12"/>
  <c r="BA32" i="12"/>
  <c r="BB32" i="12"/>
  <c r="BC32" i="12"/>
  <c r="BD32" i="12"/>
  <c r="BE32" i="12"/>
  <c r="BF32" i="12"/>
  <c r="AU33" i="12"/>
  <c r="AV33" i="12"/>
  <c r="AW33" i="12"/>
  <c r="AX33" i="12"/>
  <c r="AY33" i="12"/>
  <c r="AZ33" i="12"/>
  <c r="BA33" i="12"/>
  <c r="BB33" i="12"/>
  <c r="BC33" i="12"/>
  <c r="BD33" i="12"/>
  <c r="BE33" i="12"/>
  <c r="BF33" i="12"/>
  <c r="AU34" i="12"/>
  <c r="AV34" i="12"/>
  <c r="AW34" i="12"/>
  <c r="AX34" i="12"/>
  <c r="AY34" i="12"/>
  <c r="AZ34" i="12"/>
  <c r="BA34" i="12"/>
  <c r="BB34" i="12"/>
  <c r="BC34" i="12"/>
  <c r="BD34" i="12"/>
  <c r="BE34" i="12"/>
  <c r="BF34" i="12"/>
  <c r="AU35" i="12"/>
  <c r="AV35" i="12"/>
  <c r="AW35" i="12"/>
  <c r="AX35" i="12"/>
  <c r="AY35" i="12"/>
  <c r="AZ35" i="12"/>
  <c r="BA35" i="12"/>
  <c r="BB35" i="12"/>
  <c r="BC35" i="12"/>
  <c r="BD35" i="12"/>
  <c r="BE35" i="12"/>
  <c r="BF35" i="12"/>
  <c r="AU36" i="12"/>
  <c r="AV36" i="12"/>
  <c r="AW36" i="12"/>
  <c r="AX36" i="12"/>
  <c r="AY36" i="12"/>
  <c r="AZ36" i="12"/>
  <c r="BA36" i="12"/>
  <c r="BB36" i="12"/>
  <c r="BC36" i="12"/>
  <c r="BD36" i="12"/>
  <c r="BE36" i="12"/>
  <c r="BF36" i="12"/>
  <c r="AU37" i="12"/>
  <c r="AV37" i="12"/>
  <c r="AW37" i="12"/>
  <c r="AX37" i="12"/>
  <c r="AY37" i="12"/>
  <c r="AZ37" i="12"/>
  <c r="BA37" i="12"/>
  <c r="BB37" i="12"/>
  <c r="BC37" i="12"/>
  <c r="BD37" i="12"/>
  <c r="BE37" i="12"/>
  <c r="BF37" i="12"/>
  <c r="AU38" i="12"/>
  <c r="AV38" i="12"/>
  <c r="AW38" i="12"/>
  <c r="AX38" i="12"/>
  <c r="AY38" i="12"/>
  <c r="AZ38" i="12"/>
  <c r="BA38" i="12"/>
  <c r="BB38" i="12"/>
  <c r="BC38" i="12"/>
  <c r="BD38" i="12"/>
  <c r="BE38" i="12"/>
  <c r="BF38" i="12"/>
  <c r="AU39" i="12"/>
  <c r="AV39" i="12"/>
  <c r="AW39" i="12"/>
  <c r="AX39" i="12"/>
  <c r="AY39" i="12"/>
  <c r="AZ39" i="12"/>
  <c r="BA39" i="12"/>
  <c r="BB39" i="12"/>
  <c r="BC39" i="12"/>
  <c r="BD39" i="12"/>
  <c r="BE39" i="12"/>
  <c r="BF39" i="12"/>
  <c r="AU40" i="12"/>
  <c r="AV40" i="12"/>
  <c r="AW40" i="12"/>
  <c r="AX40" i="12"/>
  <c r="AY40" i="12"/>
  <c r="AZ40" i="12"/>
  <c r="BA40" i="12"/>
  <c r="BB40" i="12"/>
  <c r="BC40" i="12"/>
  <c r="BD40" i="12"/>
  <c r="BE40" i="12"/>
  <c r="BF40" i="12"/>
  <c r="AU41" i="12"/>
  <c r="AV41" i="12"/>
  <c r="AW41" i="12"/>
  <c r="AX41" i="12"/>
  <c r="AY41" i="12"/>
  <c r="AZ41" i="12"/>
  <c r="BA41" i="12"/>
  <c r="BB41" i="12"/>
  <c r="BC41" i="12"/>
  <c r="BD41" i="12"/>
  <c r="BE41" i="12"/>
  <c r="BF41" i="12"/>
  <c r="AQ27" i="12"/>
  <c r="AR27" i="12"/>
  <c r="AQ28" i="12"/>
  <c r="AR28" i="12"/>
  <c r="AQ29" i="12"/>
  <c r="AR29" i="12"/>
  <c r="AQ30" i="12"/>
  <c r="AR30" i="12"/>
  <c r="AQ31" i="12"/>
  <c r="AR31" i="12"/>
  <c r="AQ32" i="12"/>
  <c r="AR32" i="12"/>
  <c r="AQ33" i="12"/>
  <c r="AR33" i="12"/>
  <c r="AQ34" i="12"/>
  <c r="AR34" i="12"/>
  <c r="AQ35" i="12"/>
  <c r="AR35" i="12"/>
  <c r="AQ36" i="12"/>
  <c r="AR36" i="12"/>
  <c r="AQ37" i="12"/>
  <c r="AR37" i="12"/>
  <c r="AQ38" i="12"/>
  <c r="AR38" i="12"/>
  <c r="AQ39" i="12"/>
  <c r="AR39" i="12"/>
  <c r="AQ40" i="12"/>
  <c r="AR40" i="12"/>
  <c r="AQ41" i="12"/>
  <c r="AR41" i="12"/>
  <c r="Q43" i="12"/>
  <c r="Q42" i="12"/>
  <c r="O65" i="12"/>
  <c r="O66" i="12"/>
  <c r="O67" i="12"/>
  <c r="O68" i="12"/>
  <c r="O64" i="12"/>
  <c r="O63" i="12"/>
  <c r="Q54" i="12"/>
  <c r="O42" i="12"/>
  <c r="O43" i="12"/>
  <c r="O44" i="12"/>
  <c r="O45" i="12"/>
  <c r="O46" i="12"/>
  <c r="O47" i="12"/>
  <c r="O48" i="12"/>
  <c r="O49" i="12"/>
  <c r="O50" i="12"/>
  <c r="O51" i="12"/>
  <c r="O52" i="12"/>
  <c r="O53" i="12"/>
  <c r="O54" i="12"/>
  <c r="O55" i="12"/>
  <c r="O56" i="12"/>
  <c r="O57" i="12"/>
  <c r="O58" i="12"/>
  <c r="O59" i="12"/>
  <c r="O60" i="12"/>
  <c r="O61" i="12"/>
  <c r="O62" i="12"/>
  <c r="AR51" i="12" l="1"/>
  <c r="AR50" i="12"/>
  <c r="AS28" i="12" l="1"/>
  <c r="AT28" i="12"/>
  <c r="AS29" i="12"/>
  <c r="AT29" i="12"/>
  <c r="AS30" i="12"/>
  <c r="AT30" i="12"/>
  <c r="AS31" i="12"/>
  <c r="AT31" i="12"/>
  <c r="AS32" i="12"/>
  <c r="AT32" i="12"/>
  <c r="AS33" i="12"/>
  <c r="AT33" i="12"/>
  <c r="AS34" i="12"/>
  <c r="AT34" i="12"/>
  <c r="AS35" i="12"/>
  <c r="AT35" i="12"/>
  <c r="AS36" i="12"/>
  <c r="AT36" i="12"/>
  <c r="AS37" i="12"/>
  <c r="AT37" i="12"/>
  <c r="AS38" i="12"/>
  <c r="AT38" i="12"/>
  <c r="AS39" i="12"/>
  <c r="AT39" i="12"/>
  <c r="AS40" i="12"/>
  <c r="AT40" i="12"/>
  <c r="AS41" i="12"/>
  <c r="AT41" i="12"/>
  <c r="AT27" i="12"/>
  <c r="AS27" i="12"/>
  <c r="AG27" i="12"/>
  <c r="AH27" i="12"/>
  <c r="AI27" i="12"/>
  <c r="AJ27" i="12"/>
  <c r="AK27" i="12"/>
  <c r="AL27" i="12"/>
  <c r="AM27" i="12"/>
  <c r="AN27" i="12"/>
  <c r="AO27" i="12"/>
  <c r="AP27" i="12"/>
  <c r="AG28" i="12"/>
  <c r="AH28" i="12"/>
  <c r="AI28" i="12"/>
  <c r="AJ28" i="12"/>
  <c r="AK28" i="12"/>
  <c r="AL28" i="12"/>
  <c r="AM28" i="12"/>
  <c r="AN28" i="12"/>
  <c r="AO28" i="12"/>
  <c r="AP28" i="12"/>
  <c r="AG29" i="12"/>
  <c r="AH29" i="12"/>
  <c r="AI29" i="12"/>
  <c r="AJ29" i="12"/>
  <c r="AK29" i="12"/>
  <c r="AL29" i="12"/>
  <c r="AM29" i="12"/>
  <c r="AN29" i="12"/>
  <c r="AO29" i="12"/>
  <c r="AP29" i="12"/>
  <c r="AG30" i="12"/>
  <c r="AH30" i="12"/>
  <c r="AI30" i="12"/>
  <c r="AJ30" i="12"/>
  <c r="AK30" i="12"/>
  <c r="AL30" i="12"/>
  <c r="AM30" i="12"/>
  <c r="AN30" i="12"/>
  <c r="AO30" i="12"/>
  <c r="AP30" i="12"/>
  <c r="AG31" i="12"/>
  <c r="AH31" i="12"/>
  <c r="AI31" i="12"/>
  <c r="AJ31" i="12"/>
  <c r="AK31" i="12"/>
  <c r="AL31" i="12"/>
  <c r="AM31" i="12"/>
  <c r="AN31" i="12"/>
  <c r="AO31" i="12"/>
  <c r="AP31" i="12"/>
  <c r="AG32" i="12"/>
  <c r="AH32" i="12"/>
  <c r="AI32" i="12"/>
  <c r="AJ32" i="12"/>
  <c r="AK32" i="12"/>
  <c r="AL32" i="12"/>
  <c r="AM32" i="12"/>
  <c r="AN32" i="12"/>
  <c r="AO32" i="12"/>
  <c r="AP32" i="12"/>
  <c r="AG33" i="12"/>
  <c r="AH33" i="12"/>
  <c r="AI33" i="12"/>
  <c r="AJ33" i="12"/>
  <c r="AK33" i="12"/>
  <c r="AL33" i="12"/>
  <c r="AM33" i="12"/>
  <c r="AN33" i="12"/>
  <c r="AO33" i="12"/>
  <c r="AP33" i="12"/>
  <c r="AG34" i="12"/>
  <c r="AH34" i="12"/>
  <c r="AI34" i="12"/>
  <c r="AJ34" i="12"/>
  <c r="AK34" i="12"/>
  <c r="AL34" i="12"/>
  <c r="AM34" i="12"/>
  <c r="AN34" i="12"/>
  <c r="AO34" i="12"/>
  <c r="AP34" i="12"/>
  <c r="AG35" i="12"/>
  <c r="AH35" i="12"/>
  <c r="AI35" i="12"/>
  <c r="AJ35" i="12"/>
  <c r="AK35" i="12"/>
  <c r="AL35" i="12"/>
  <c r="AM35" i="12"/>
  <c r="AN35" i="12"/>
  <c r="AO35" i="12"/>
  <c r="AP35" i="12"/>
  <c r="AG36" i="12"/>
  <c r="AH36" i="12"/>
  <c r="AI36" i="12"/>
  <c r="AJ36" i="12"/>
  <c r="AK36" i="12"/>
  <c r="AL36" i="12"/>
  <c r="AM36" i="12"/>
  <c r="AN36" i="12"/>
  <c r="AO36" i="12"/>
  <c r="AP36" i="12"/>
  <c r="AG37" i="12"/>
  <c r="AH37" i="12"/>
  <c r="AI37" i="12"/>
  <c r="AJ37" i="12"/>
  <c r="AK37" i="12"/>
  <c r="AL37" i="12"/>
  <c r="AM37" i="12"/>
  <c r="AN37" i="12"/>
  <c r="AO37" i="12"/>
  <c r="AP37" i="12"/>
  <c r="AG38" i="12"/>
  <c r="AH38" i="12"/>
  <c r="AI38" i="12"/>
  <c r="AJ38" i="12"/>
  <c r="AK38" i="12"/>
  <c r="AL38" i="12"/>
  <c r="AM38" i="12"/>
  <c r="AN38" i="12"/>
  <c r="AO38" i="12"/>
  <c r="AP38" i="12"/>
  <c r="AG39" i="12"/>
  <c r="AH39" i="12"/>
  <c r="AI39" i="12"/>
  <c r="AJ39" i="12"/>
  <c r="AK39" i="12"/>
  <c r="AL39" i="12"/>
  <c r="AM39" i="12"/>
  <c r="AN39" i="12"/>
  <c r="AO39" i="12"/>
  <c r="AP39" i="12"/>
  <c r="AG40" i="12"/>
  <c r="AH40" i="12"/>
  <c r="AI40" i="12"/>
  <c r="AJ40" i="12"/>
  <c r="AK40" i="12"/>
  <c r="AL40" i="12"/>
  <c r="AM40" i="12"/>
  <c r="AN40" i="12"/>
  <c r="AO40" i="12"/>
  <c r="AP40" i="12"/>
  <c r="AG41" i="12"/>
  <c r="AH41" i="12"/>
  <c r="AI41" i="12"/>
  <c r="AJ41" i="12"/>
  <c r="AK41" i="12"/>
  <c r="AL41" i="12"/>
  <c r="AM41" i="12"/>
  <c r="AN41" i="12"/>
  <c r="AO41" i="12"/>
  <c r="AP41" i="12"/>
  <c r="AF28" i="12"/>
  <c r="AF29" i="12"/>
  <c r="AF30" i="12"/>
  <c r="AF31" i="12"/>
  <c r="AF32" i="12"/>
  <c r="AF33" i="12"/>
  <c r="AF34" i="12"/>
  <c r="AF35" i="12"/>
  <c r="AF36" i="12"/>
  <c r="AF37" i="12"/>
  <c r="AF38" i="12"/>
  <c r="AF39" i="12"/>
  <c r="AF40" i="12"/>
  <c r="AF41" i="12"/>
  <c r="AF27" i="12"/>
  <c r="AE28" i="12"/>
  <c r="AE29" i="12"/>
  <c r="AE30" i="12"/>
  <c r="AE31" i="12"/>
  <c r="AE32" i="12"/>
  <c r="AE33" i="12"/>
  <c r="AE34" i="12"/>
  <c r="AE35" i="12"/>
  <c r="AE36" i="12"/>
  <c r="AE37" i="12"/>
  <c r="AE38" i="12"/>
  <c r="AE39" i="12"/>
  <c r="AE40" i="12"/>
  <c r="AE41" i="12"/>
  <c r="AE27" i="12"/>
  <c r="AL50" i="12" l="1"/>
  <c r="AL51" i="12"/>
  <c r="AN50" i="12"/>
  <c r="AN51" i="12"/>
  <c r="AQ51" i="12"/>
  <c r="AQ50" i="12"/>
  <c r="AM50" i="12"/>
  <c r="AM51" i="12"/>
  <c r="AP51" i="12"/>
  <c r="AP50" i="12"/>
  <c r="AO50" i="12"/>
  <c r="AO51" i="12"/>
  <c r="Y28" i="12"/>
  <c r="Y29" i="12"/>
  <c r="Y30" i="12"/>
  <c r="Y31" i="12"/>
  <c r="Y32" i="12"/>
  <c r="Y33" i="12"/>
  <c r="Y34" i="12"/>
  <c r="Y35" i="12"/>
  <c r="Y36" i="12"/>
  <c r="Y37" i="12"/>
  <c r="Y38" i="12"/>
  <c r="Y39" i="12"/>
  <c r="Y40" i="12"/>
  <c r="Y41" i="12"/>
  <c r="Y27" i="12"/>
  <c r="M61" i="28"/>
  <c r="N61" i="28"/>
  <c r="O61" i="28"/>
  <c r="P61" i="28"/>
  <c r="Q61" i="28"/>
  <c r="R61" i="28"/>
  <c r="M7" i="28"/>
  <c r="N7" i="28"/>
  <c r="O7" i="28"/>
  <c r="P7" i="28"/>
  <c r="R7" i="28"/>
  <c r="M8" i="28"/>
  <c r="N8" i="28"/>
  <c r="O8" i="28"/>
  <c r="P8" i="28"/>
  <c r="Q8" i="28"/>
  <c r="R8" i="28"/>
  <c r="M9" i="28"/>
  <c r="P9" i="28"/>
  <c r="Q9" i="28"/>
  <c r="R9" i="28"/>
  <c r="M10" i="28"/>
  <c r="N10" i="28"/>
  <c r="P10" i="28"/>
  <c r="R10" i="28"/>
  <c r="R11" i="28"/>
  <c r="M12" i="28"/>
  <c r="N12" i="28"/>
  <c r="O12" i="28"/>
  <c r="P12" i="28"/>
  <c r="Q12" i="28"/>
  <c r="R12" i="28"/>
  <c r="M13" i="28"/>
  <c r="N13" i="28"/>
  <c r="O13" i="28"/>
  <c r="P13" i="28"/>
  <c r="Q13" i="28"/>
  <c r="R13" i="28"/>
  <c r="M14" i="28"/>
  <c r="P14" i="28"/>
  <c r="Q14" i="28"/>
  <c r="R14" i="28"/>
  <c r="M15" i="28"/>
  <c r="N15" i="28"/>
  <c r="O15" i="28"/>
  <c r="P15" i="28"/>
  <c r="Q15" i="28"/>
  <c r="R15" i="28"/>
  <c r="M16" i="28"/>
  <c r="N16" i="28"/>
  <c r="O16" i="28"/>
  <c r="P16" i="28"/>
  <c r="Q16" i="28"/>
  <c r="R16" i="28"/>
  <c r="M17" i="28"/>
  <c r="N17" i="28"/>
  <c r="O17" i="28"/>
  <c r="P17" i="28"/>
  <c r="Q17" i="28"/>
  <c r="R17" i="28"/>
  <c r="M18" i="28"/>
  <c r="N18" i="28"/>
  <c r="O18" i="28"/>
  <c r="P18" i="28"/>
  <c r="Q18" i="28"/>
  <c r="R18" i="28"/>
  <c r="M19" i="28"/>
  <c r="N19" i="28"/>
  <c r="O19" i="28"/>
  <c r="P19" i="28"/>
  <c r="Q19" i="28"/>
  <c r="R19" i="28"/>
  <c r="M20" i="28"/>
  <c r="N20" i="28"/>
  <c r="O20" i="28"/>
  <c r="P20" i="28"/>
  <c r="Q20" i="28"/>
  <c r="R20" i="28"/>
  <c r="M21" i="28"/>
  <c r="N21" i="28"/>
  <c r="O21" i="28"/>
  <c r="P21" i="28"/>
  <c r="Q21" i="28"/>
  <c r="R21" i="28"/>
  <c r="M22" i="28"/>
  <c r="N22" i="28"/>
  <c r="O22" i="28"/>
  <c r="P22" i="28"/>
  <c r="Q22" i="28"/>
  <c r="R22" i="28"/>
  <c r="M23" i="28"/>
  <c r="N23" i="28"/>
  <c r="O23" i="28"/>
  <c r="P23" i="28"/>
  <c r="Q23" i="28"/>
  <c r="R23" i="28"/>
  <c r="M24" i="28"/>
  <c r="N24" i="28"/>
  <c r="P24" i="28"/>
  <c r="Q24" i="28"/>
  <c r="R24" i="28"/>
  <c r="M25" i="28"/>
  <c r="N25" i="28"/>
  <c r="P25" i="28"/>
  <c r="Q25" i="28"/>
  <c r="R25" i="28"/>
  <c r="M26" i="28"/>
  <c r="N26" i="28"/>
  <c r="O26" i="28"/>
  <c r="P26" i="28"/>
  <c r="Q26" i="28"/>
  <c r="R26" i="28"/>
  <c r="M27" i="28"/>
  <c r="N27" i="28"/>
  <c r="O27" i="28"/>
  <c r="P27" i="28"/>
  <c r="Q27" i="28"/>
  <c r="R27" i="28"/>
  <c r="M28" i="28"/>
  <c r="N28" i="28"/>
  <c r="O28" i="28"/>
  <c r="P28" i="28"/>
  <c r="Q28" i="28"/>
  <c r="R28" i="28"/>
  <c r="M29" i="28"/>
  <c r="N29" i="28"/>
  <c r="O29" i="28"/>
  <c r="P29" i="28"/>
  <c r="Q29" i="28"/>
  <c r="R29" i="28"/>
  <c r="M30" i="28"/>
  <c r="N30" i="28"/>
  <c r="O30" i="28"/>
  <c r="P30" i="28"/>
  <c r="Q30" i="28"/>
  <c r="R30" i="28"/>
  <c r="M31" i="28"/>
  <c r="N31" i="28"/>
  <c r="O31" i="28"/>
  <c r="P31" i="28"/>
  <c r="Q31" i="28"/>
  <c r="R31" i="28"/>
  <c r="M32" i="28"/>
  <c r="N32" i="28"/>
  <c r="O32" i="28"/>
  <c r="P32" i="28"/>
  <c r="Q32" i="28"/>
  <c r="R32" i="28"/>
  <c r="M33" i="28"/>
  <c r="N33" i="28"/>
  <c r="O33" i="28"/>
  <c r="P33" i="28"/>
  <c r="Q33" i="28"/>
  <c r="R33" i="28"/>
  <c r="M34" i="28"/>
  <c r="N34" i="28"/>
  <c r="O34" i="28"/>
  <c r="P34" i="28"/>
  <c r="Q34" i="28"/>
  <c r="R34" i="28"/>
  <c r="M35" i="28"/>
  <c r="N35" i="28"/>
  <c r="O35" i="28"/>
  <c r="P35" i="28"/>
  <c r="Q35" i="28"/>
  <c r="R35" i="28"/>
  <c r="M36" i="28"/>
  <c r="N36" i="28"/>
  <c r="O36" i="28"/>
  <c r="P36" i="28"/>
  <c r="Q36" i="28"/>
  <c r="R36" i="28"/>
  <c r="M37" i="28"/>
  <c r="N37" i="28"/>
  <c r="O37" i="28"/>
  <c r="P37" i="28"/>
  <c r="Q37" i="28"/>
  <c r="R37" i="28"/>
  <c r="M38" i="28"/>
  <c r="N38" i="28"/>
  <c r="O38" i="28"/>
  <c r="P38" i="28"/>
  <c r="Q38" i="28"/>
  <c r="R38" i="28"/>
  <c r="M39" i="28"/>
  <c r="N39" i="28"/>
  <c r="O39" i="28"/>
  <c r="P39" i="28"/>
  <c r="Q39" i="28"/>
  <c r="R39" i="28"/>
  <c r="M40" i="28"/>
  <c r="N40" i="28"/>
  <c r="O40" i="28"/>
  <c r="P40" i="28"/>
  <c r="Q40" i="28"/>
  <c r="R40" i="28"/>
  <c r="M41" i="28"/>
  <c r="N41" i="28"/>
  <c r="O41" i="28"/>
  <c r="P41" i="28"/>
  <c r="Q41" i="28"/>
  <c r="R41" i="28"/>
  <c r="M42" i="28"/>
  <c r="N42" i="28"/>
  <c r="O42" i="28"/>
  <c r="P42" i="28"/>
  <c r="Q42" i="28"/>
  <c r="R42" i="28"/>
  <c r="M43" i="28"/>
  <c r="N43" i="28"/>
  <c r="O43" i="28"/>
  <c r="P43" i="28"/>
  <c r="Q43" i="28"/>
  <c r="R43" i="28"/>
  <c r="M44" i="28"/>
  <c r="N44" i="28"/>
  <c r="O44" i="28"/>
  <c r="P44" i="28"/>
  <c r="Q44" i="28"/>
  <c r="R44" i="28"/>
  <c r="M45" i="28"/>
  <c r="N45" i="28"/>
  <c r="O45" i="28"/>
  <c r="P45" i="28"/>
  <c r="Q45" i="28"/>
  <c r="R45" i="28"/>
  <c r="M46" i="28"/>
  <c r="N46" i="28"/>
  <c r="O46" i="28"/>
  <c r="P46" i="28"/>
  <c r="Q46" i="28"/>
  <c r="R46" i="28"/>
  <c r="M47" i="28"/>
  <c r="N47" i="28"/>
  <c r="O47" i="28"/>
  <c r="P47" i="28"/>
  <c r="Q47" i="28"/>
  <c r="R47" i="28"/>
  <c r="M48" i="28"/>
  <c r="N48" i="28"/>
  <c r="O48" i="28"/>
  <c r="P48" i="28"/>
  <c r="Q48" i="28"/>
  <c r="R48" i="28"/>
  <c r="M49" i="28"/>
  <c r="N49" i="28"/>
  <c r="O49" i="28"/>
  <c r="P49" i="28"/>
  <c r="Q49" i="28"/>
  <c r="R49" i="28"/>
  <c r="M50" i="28"/>
  <c r="N50" i="28"/>
  <c r="O50" i="28"/>
  <c r="P50" i="28"/>
  <c r="Q50" i="28"/>
  <c r="R50" i="28"/>
  <c r="M51" i="28"/>
  <c r="N51" i="28"/>
  <c r="O51" i="28"/>
  <c r="P51" i="28"/>
  <c r="Q51" i="28"/>
  <c r="R51" i="28"/>
  <c r="M52" i="28"/>
  <c r="N52" i="28"/>
  <c r="O52" i="28"/>
  <c r="P52" i="28"/>
  <c r="Q52" i="28"/>
  <c r="R52" i="28"/>
  <c r="M53" i="28"/>
  <c r="N53" i="28"/>
  <c r="O53" i="28"/>
  <c r="P53" i="28"/>
  <c r="Q53" i="28"/>
  <c r="R53" i="28"/>
  <c r="M54" i="28"/>
  <c r="N54" i="28"/>
  <c r="O54" i="28"/>
  <c r="P54" i="28"/>
  <c r="Q54" i="28"/>
  <c r="R54" i="28"/>
  <c r="M55" i="28"/>
  <c r="N55" i="28"/>
  <c r="O55" i="28"/>
  <c r="P55" i="28"/>
  <c r="Q55" i="28"/>
  <c r="R55" i="28"/>
  <c r="M56" i="28"/>
  <c r="N56" i="28"/>
  <c r="O56" i="28"/>
  <c r="P56" i="28"/>
  <c r="Q56" i="28"/>
  <c r="R56" i="28"/>
  <c r="M57" i="28"/>
  <c r="N57" i="28"/>
  <c r="O57" i="28"/>
  <c r="P57" i="28"/>
  <c r="Q57" i="28"/>
  <c r="R57" i="28"/>
  <c r="M58" i="28"/>
  <c r="N58" i="28"/>
  <c r="O58" i="28"/>
  <c r="P58" i="28"/>
  <c r="Q58" i="28"/>
  <c r="R58" i="28"/>
  <c r="M59" i="28"/>
  <c r="N59" i="28"/>
  <c r="O59" i="28"/>
  <c r="P59" i="28"/>
  <c r="Q59" i="28"/>
  <c r="R59" i="28"/>
  <c r="M60" i="28"/>
  <c r="N60" i="28"/>
  <c r="O60" i="28"/>
  <c r="P60" i="28"/>
  <c r="Q60" i="28"/>
  <c r="R60" i="28"/>
  <c r="E4" i="27"/>
  <c r="E5" i="27"/>
  <c r="E6" i="27"/>
  <c r="E7" i="27"/>
  <c r="E8" i="27"/>
  <c r="E9" i="27"/>
  <c r="E10" i="27"/>
  <c r="E11" i="27"/>
  <c r="E12" i="27"/>
  <c r="E13" i="27"/>
  <c r="E14" i="27"/>
  <c r="E15" i="27"/>
  <c r="E16" i="27"/>
  <c r="E17" i="27"/>
  <c r="E18" i="27"/>
  <c r="E19" i="27"/>
  <c r="E20" i="27"/>
  <c r="E21" i="27"/>
  <c r="E22" i="27"/>
  <c r="E23" i="27"/>
  <c r="E24" i="27"/>
  <c r="E25" i="27"/>
  <c r="E26" i="27"/>
  <c r="E27" i="27"/>
  <c r="E28" i="27"/>
  <c r="E3" i="27"/>
  <c r="E3" i="26"/>
  <c r="E4" i="26"/>
  <c r="E5" i="26"/>
  <c r="E6" i="26"/>
  <c r="E7" i="26"/>
  <c r="E8" i="26"/>
  <c r="E9" i="26"/>
  <c r="E10" i="26"/>
  <c r="E11" i="26"/>
  <c r="E12" i="26"/>
  <c r="E13" i="26"/>
  <c r="E14" i="26"/>
  <c r="E15" i="26"/>
  <c r="E16" i="26"/>
  <c r="E17" i="26"/>
  <c r="E18" i="26"/>
  <c r="E19" i="26"/>
  <c r="E20" i="26"/>
  <c r="E21" i="26"/>
  <c r="E22" i="26"/>
  <c r="E23" i="26"/>
  <c r="E24" i="26"/>
  <c r="E25" i="26"/>
  <c r="E26" i="26"/>
  <c r="E27" i="26"/>
  <c r="E28" i="26"/>
  <c r="E29" i="26"/>
  <c r="E30" i="26"/>
  <c r="E31" i="26"/>
  <c r="E32" i="26"/>
  <c r="E33" i="26"/>
  <c r="E34" i="26"/>
  <c r="E35" i="26"/>
  <c r="E36" i="26"/>
  <c r="E37" i="26"/>
  <c r="E38" i="26"/>
  <c r="E39" i="26"/>
  <c r="E40" i="26"/>
  <c r="E41" i="26"/>
  <c r="E42" i="26"/>
  <c r="E43" i="26"/>
  <c r="E44" i="26"/>
  <c r="E45" i="26"/>
  <c r="E2" i="26"/>
  <c r="E3" i="25"/>
  <c r="E4" i="25"/>
  <c r="E5" i="25"/>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E33" i="25"/>
  <c r="E34" i="25"/>
  <c r="E35" i="25"/>
  <c r="E36" i="25"/>
  <c r="E37" i="25"/>
  <c r="E38" i="25"/>
  <c r="E39" i="25"/>
  <c r="E40" i="25"/>
  <c r="E41" i="25"/>
  <c r="E42" i="25"/>
  <c r="E43" i="25"/>
  <c r="E44" i="25"/>
  <c r="E45" i="25"/>
  <c r="E2" i="25"/>
  <c r="E3" i="24"/>
  <c r="E4" i="24"/>
  <c r="E5" i="24"/>
  <c r="E6" i="24"/>
  <c r="E7" i="24"/>
  <c r="E8" i="24"/>
  <c r="E9" i="24"/>
  <c r="E10" i="24"/>
  <c r="E11" i="24"/>
  <c r="E12" i="24"/>
  <c r="E13" i="24"/>
  <c r="E14" i="24"/>
  <c r="E15" i="24"/>
  <c r="E16" i="24"/>
  <c r="E17" i="24"/>
  <c r="E18" i="24"/>
  <c r="E19" i="24"/>
  <c r="E20" i="24"/>
  <c r="E21" i="24"/>
  <c r="E22" i="24"/>
  <c r="E23" i="24"/>
  <c r="E24" i="24"/>
  <c r="E25" i="24"/>
  <c r="E26" i="24"/>
  <c r="E27" i="24"/>
  <c r="E28" i="24"/>
  <c r="E29" i="24"/>
  <c r="E30" i="24"/>
  <c r="E31" i="24"/>
  <c r="E32" i="24"/>
  <c r="E33" i="24"/>
  <c r="E34" i="24"/>
  <c r="E35" i="24"/>
  <c r="E36" i="24"/>
  <c r="E37" i="24"/>
  <c r="E38" i="24"/>
  <c r="E39" i="24"/>
  <c r="E40" i="24"/>
  <c r="E41" i="24"/>
  <c r="E42" i="24"/>
  <c r="E43" i="24"/>
  <c r="E44" i="24"/>
  <c r="E45" i="24"/>
  <c r="E46" i="24"/>
  <c r="E2" i="24"/>
  <c r="E3" i="23"/>
  <c r="E4" i="23"/>
  <c r="E5" i="23"/>
  <c r="E6" i="23"/>
  <c r="E7" i="23"/>
  <c r="E8" i="23"/>
  <c r="E9" i="23"/>
  <c r="E10" i="23"/>
  <c r="E11" i="23"/>
  <c r="E12" i="23"/>
  <c r="E13" i="23"/>
  <c r="E14" i="23"/>
  <c r="E15" i="23"/>
  <c r="E16" i="23"/>
  <c r="E17" i="23"/>
  <c r="E18" i="23"/>
  <c r="E19" i="23"/>
  <c r="E20" i="23"/>
  <c r="E21" i="23"/>
  <c r="E22" i="23"/>
  <c r="E23" i="23"/>
  <c r="E24" i="23"/>
  <c r="E25" i="23"/>
  <c r="E26" i="23"/>
  <c r="E27" i="23"/>
  <c r="E28" i="23"/>
  <c r="E29" i="23"/>
  <c r="E30" i="23"/>
  <c r="E31" i="23"/>
  <c r="E32" i="23"/>
  <c r="E33" i="23"/>
  <c r="E34" i="23"/>
  <c r="E35" i="23"/>
  <c r="E36" i="23"/>
  <c r="E37" i="23"/>
  <c r="E38" i="23"/>
  <c r="E39" i="23"/>
  <c r="E40" i="23"/>
  <c r="E41" i="23"/>
  <c r="E42" i="23"/>
  <c r="E43" i="23"/>
  <c r="E44" i="23"/>
  <c r="E45" i="23"/>
  <c r="E46" i="23"/>
  <c r="E2" i="23"/>
  <c r="E3" i="22"/>
  <c r="E4" i="22"/>
  <c r="E5" i="22"/>
  <c r="E6" i="22"/>
  <c r="E7" i="22"/>
  <c r="E8" i="22"/>
  <c r="E9" i="22"/>
  <c r="E10" i="22"/>
  <c r="E11" i="22"/>
  <c r="E12" i="22"/>
  <c r="E13" i="22"/>
  <c r="E14" i="22"/>
  <c r="E15" i="22"/>
  <c r="E16" i="22"/>
  <c r="E17" i="22"/>
  <c r="E18" i="22"/>
  <c r="E19" i="22"/>
  <c r="E20" i="22"/>
  <c r="E21" i="22"/>
  <c r="E22" i="22"/>
  <c r="E23" i="22"/>
  <c r="E24" i="22"/>
  <c r="E25" i="22"/>
  <c r="E26" i="22"/>
  <c r="E27" i="22"/>
  <c r="E28" i="22"/>
  <c r="E29" i="22"/>
  <c r="E30" i="22"/>
  <c r="E31" i="22"/>
  <c r="E32" i="22"/>
  <c r="E33" i="22"/>
  <c r="E34" i="22"/>
  <c r="E35" i="22"/>
  <c r="E36" i="22"/>
  <c r="E37" i="22"/>
  <c r="E38" i="22"/>
  <c r="E39" i="22"/>
  <c r="E40" i="22"/>
  <c r="E41" i="22"/>
  <c r="E42" i="22"/>
  <c r="E43" i="22"/>
  <c r="E44" i="22"/>
  <c r="E45" i="22"/>
  <c r="E46" i="22"/>
  <c r="E2" i="22"/>
  <c r="R6" i="28"/>
  <c r="Q6" i="28"/>
  <c r="P6" i="28"/>
  <c r="O6" i="28"/>
  <c r="N6" i="28"/>
  <c r="M6" i="28"/>
  <c r="Q29" i="12"/>
  <c r="F5" i="28" s="1"/>
  <c r="F39" i="44" s="1"/>
  <c r="Q30" i="12"/>
  <c r="G5" i="28" s="1"/>
  <c r="G39" i="44" s="1"/>
  <c r="Q31" i="12"/>
  <c r="H5" i="28" s="1"/>
  <c r="H39" i="44" s="1"/>
  <c r="Q32" i="12"/>
  <c r="I5" i="28" s="1"/>
  <c r="I39" i="44" s="1"/>
  <c r="Q33" i="12"/>
  <c r="J5" i="28" s="1"/>
  <c r="J39" i="44" s="1"/>
  <c r="Q34" i="12"/>
  <c r="K5" i="28" s="1"/>
  <c r="K39" i="44" s="1"/>
  <c r="Q35" i="12"/>
  <c r="L5" i="28" s="1"/>
  <c r="L39" i="44" s="1"/>
  <c r="Q36" i="12"/>
  <c r="M5" i="28" s="1"/>
  <c r="M39" i="44" s="1"/>
  <c r="Q37" i="12"/>
  <c r="N5" i="28" s="1"/>
  <c r="N39" i="44" s="1"/>
  <c r="Q38" i="12"/>
  <c r="O5" i="28" s="1"/>
  <c r="O39" i="44" s="1"/>
  <c r="Q39" i="12"/>
  <c r="P5" i="28" s="1"/>
  <c r="P39" i="44" s="1"/>
  <c r="Q40" i="12"/>
  <c r="Q5" i="28" s="1"/>
  <c r="Q41" i="12"/>
  <c r="R5" i="28" s="1"/>
  <c r="R39" i="44" s="1"/>
  <c r="Q28" i="12"/>
  <c r="E5" i="28" s="1"/>
  <c r="E39" i="44" s="1"/>
  <c r="Q27" i="12"/>
  <c r="D5" i="28" s="1"/>
  <c r="D39" i="44" s="1"/>
  <c r="O29" i="12"/>
  <c r="O30" i="12"/>
  <c r="O31" i="12"/>
  <c r="O32" i="12"/>
  <c r="O33" i="12"/>
  <c r="O34" i="12"/>
  <c r="O35" i="12"/>
  <c r="O36" i="12"/>
  <c r="O37" i="12"/>
  <c r="O38" i="12"/>
  <c r="O39" i="12"/>
  <c r="O40" i="12"/>
  <c r="O41" i="12"/>
  <c r="O28" i="12"/>
  <c r="O27" i="12"/>
  <c r="D21" i="27"/>
  <c r="D22" i="27" s="1"/>
  <c r="D20" i="27"/>
  <c r="D13" i="27"/>
  <c r="D12" i="27"/>
  <c r="D9" i="27"/>
  <c r="D7" i="27"/>
  <c r="D6" i="27"/>
  <c r="D5" i="27"/>
  <c r="D32" i="26"/>
  <c r="D29" i="26"/>
  <c r="D27" i="26"/>
  <c r="D20" i="25"/>
  <c r="D15" i="25"/>
  <c r="D19" i="25" s="1"/>
  <c r="D13" i="25"/>
  <c r="D10" i="25"/>
  <c r="D8" i="25"/>
  <c r="D7" i="25"/>
  <c r="D6" i="25"/>
  <c r="D4" i="25"/>
  <c r="D5" i="25" s="1"/>
  <c r="D3" i="25"/>
  <c r="O25" i="28"/>
  <c r="O9" i="28"/>
  <c r="N14" i="28"/>
  <c r="N9" i="28"/>
  <c r="D14" i="22"/>
  <c r="D11" i="22"/>
  <c r="D8" i="22"/>
  <c r="D7" i="22"/>
  <c r="L99" i="12"/>
  <c r="J99" i="12"/>
  <c r="L98" i="12"/>
  <c r="J98" i="12"/>
  <c r="L97" i="12"/>
  <c r="J97" i="12"/>
  <c r="L96" i="12"/>
  <c r="J96" i="12"/>
  <c r="L95" i="12"/>
  <c r="J95" i="12"/>
  <c r="L94" i="12"/>
  <c r="J94" i="12"/>
  <c r="L93" i="12"/>
  <c r="J93" i="12"/>
  <c r="L92" i="12"/>
  <c r="J92" i="12"/>
  <c r="L91" i="12"/>
  <c r="J91" i="12"/>
  <c r="L90" i="12"/>
  <c r="J90" i="12"/>
  <c r="L89" i="12"/>
  <c r="J89" i="12"/>
  <c r="L88" i="12"/>
  <c r="J88" i="12"/>
  <c r="L87" i="12"/>
  <c r="J87" i="12"/>
  <c r="L86" i="12"/>
  <c r="J86" i="12"/>
  <c r="L85" i="12"/>
  <c r="J85" i="12"/>
  <c r="L84" i="12"/>
  <c r="J84" i="12"/>
  <c r="L83" i="12"/>
  <c r="J83" i="12"/>
  <c r="L82" i="12"/>
  <c r="J82" i="12"/>
  <c r="L81" i="12"/>
  <c r="J81" i="12"/>
  <c r="L80" i="12"/>
  <c r="J80" i="12"/>
  <c r="L79" i="12"/>
  <c r="J79" i="12"/>
  <c r="L78" i="12"/>
  <c r="J78" i="12"/>
  <c r="L77" i="12"/>
  <c r="J77" i="12"/>
  <c r="L76" i="12"/>
  <c r="J76" i="12"/>
  <c r="L75" i="12"/>
  <c r="J75" i="12"/>
  <c r="L74" i="12"/>
  <c r="J74" i="12"/>
  <c r="L73" i="12"/>
  <c r="J73" i="12"/>
  <c r="L72" i="12"/>
  <c r="J72" i="12"/>
  <c r="L71" i="12"/>
  <c r="J71" i="12"/>
  <c r="L70" i="12"/>
  <c r="J70" i="12"/>
  <c r="L69" i="12"/>
  <c r="J69" i="12"/>
  <c r="L68" i="12"/>
  <c r="J68" i="12"/>
  <c r="L67" i="12"/>
  <c r="J67" i="12"/>
  <c r="L66" i="12"/>
  <c r="J66" i="12"/>
  <c r="L65" i="12"/>
  <c r="J65" i="12"/>
  <c r="L64" i="12"/>
  <c r="J64" i="12"/>
  <c r="L63" i="12"/>
  <c r="J63" i="12"/>
  <c r="L62" i="12"/>
  <c r="J62" i="12"/>
  <c r="L61" i="12"/>
  <c r="J61" i="12"/>
  <c r="L60" i="12"/>
  <c r="J60" i="12"/>
  <c r="L59" i="12"/>
  <c r="J59" i="12"/>
  <c r="L58" i="12"/>
  <c r="J58" i="12"/>
  <c r="L57" i="12"/>
  <c r="J57" i="12"/>
  <c r="L56" i="12"/>
  <c r="J56" i="12"/>
  <c r="L55" i="12"/>
  <c r="J55" i="12"/>
  <c r="L54" i="12"/>
  <c r="J54" i="12"/>
  <c r="L53" i="12"/>
  <c r="J53" i="12"/>
  <c r="L52" i="12"/>
  <c r="J52" i="12"/>
  <c r="L51" i="12"/>
  <c r="J51" i="12"/>
  <c r="L50" i="12"/>
  <c r="J50" i="12"/>
  <c r="L49" i="12"/>
  <c r="J49" i="12"/>
  <c r="L48" i="12"/>
  <c r="J48" i="12"/>
  <c r="L47" i="12"/>
  <c r="J47" i="12"/>
  <c r="L46" i="12"/>
  <c r="J46" i="12"/>
  <c r="L45" i="12"/>
  <c r="J45" i="12"/>
  <c r="L44" i="12"/>
  <c r="J44" i="12"/>
  <c r="L43" i="12"/>
  <c r="J43" i="12"/>
  <c r="L42" i="12"/>
  <c r="J42" i="12"/>
  <c r="L41" i="12"/>
  <c r="J41" i="12"/>
  <c r="L40" i="12"/>
  <c r="J40" i="12"/>
  <c r="L39" i="12"/>
  <c r="J39" i="12"/>
  <c r="L38" i="12"/>
  <c r="J38" i="12"/>
  <c r="L37" i="12"/>
  <c r="J37" i="12"/>
  <c r="L36" i="12"/>
  <c r="J36" i="12"/>
  <c r="L35" i="12"/>
  <c r="J35" i="12"/>
  <c r="L34" i="12"/>
  <c r="J34" i="12"/>
  <c r="L33" i="12"/>
  <c r="J33" i="12"/>
  <c r="L32" i="12"/>
  <c r="J32" i="12"/>
  <c r="L31" i="12"/>
  <c r="J31" i="12"/>
  <c r="L30" i="12"/>
  <c r="J30" i="12"/>
  <c r="L29" i="12"/>
  <c r="J29" i="12"/>
  <c r="L28" i="12"/>
  <c r="J28" i="12"/>
  <c r="L27" i="12"/>
  <c r="J27" i="12"/>
  <c r="L26" i="12"/>
  <c r="J26" i="12"/>
  <c r="L25" i="12"/>
  <c r="J25" i="12"/>
  <c r="L24" i="12"/>
  <c r="J24" i="12"/>
  <c r="L23" i="12"/>
  <c r="J23" i="12"/>
  <c r="L22" i="12"/>
  <c r="J22" i="12"/>
  <c r="L21" i="12"/>
  <c r="J21" i="12"/>
  <c r="L20" i="12"/>
  <c r="J20" i="12"/>
  <c r="L19" i="12"/>
  <c r="J19" i="12"/>
  <c r="L18" i="12"/>
  <c r="J18" i="12"/>
  <c r="L17" i="12"/>
  <c r="J17" i="12"/>
  <c r="L16" i="12"/>
  <c r="J16" i="12"/>
  <c r="L15" i="12"/>
  <c r="J15" i="12"/>
  <c r="L14" i="12"/>
  <c r="J14" i="12"/>
  <c r="L13" i="12"/>
  <c r="J13" i="12"/>
  <c r="L12" i="12"/>
  <c r="J12" i="12"/>
  <c r="L11" i="12"/>
  <c r="J11" i="12"/>
  <c r="L10" i="12"/>
  <c r="J10" i="12"/>
  <c r="L9" i="12"/>
  <c r="J9" i="12"/>
  <c r="L8" i="12"/>
  <c r="J8" i="12"/>
  <c r="L7" i="12"/>
  <c r="J7" i="12"/>
  <c r="L6" i="12"/>
  <c r="J6" i="12"/>
  <c r="L5" i="12"/>
  <c r="J5" i="12"/>
  <c r="L4" i="12"/>
  <c r="J4" i="12"/>
  <c r="L3" i="12"/>
  <c r="J3" i="12"/>
  <c r="AC33" i="12"/>
  <c r="AA33" i="12"/>
  <c r="AA34" i="12"/>
  <c r="AC28" i="12"/>
  <c r="AB27" i="12"/>
  <c r="AA32" i="12"/>
  <c r="AA27" i="12"/>
  <c r="AA39" i="12"/>
  <c r="AA36" i="12"/>
  <c r="AA41" i="12"/>
  <c r="AC39" i="12"/>
  <c r="AC32" i="12"/>
  <c r="AC41" i="12"/>
  <c r="AC27" i="12"/>
  <c r="AC36" i="12"/>
  <c r="AC31" i="12"/>
  <c r="AC40" i="12"/>
  <c r="AC37" i="12"/>
  <c r="AC30" i="12"/>
  <c r="AA29" i="12"/>
  <c r="AA37" i="12"/>
  <c r="AC34" i="12"/>
  <c r="AA40" i="12"/>
  <c r="AA35" i="12"/>
  <c r="AA38" i="12"/>
  <c r="AC29" i="12"/>
  <c r="AA30" i="12"/>
  <c r="AA31" i="12"/>
  <c r="AC35" i="12"/>
  <c r="AA28" i="12"/>
  <c r="Q39" i="44" l="1"/>
  <c r="Z103" i="12"/>
  <c r="AM53" i="12"/>
  <c r="Z100" i="12"/>
  <c r="Z80" i="12"/>
  <c r="Z87" i="12"/>
  <c r="Z91" i="12"/>
  <c r="B8" i="44"/>
  <c r="B4" i="44"/>
  <c r="C7" i="44"/>
  <c r="C3" i="44"/>
  <c r="B7" i="44"/>
  <c r="B3" i="44"/>
  <c r="C10" i="44"/>
  <c r="C6" i="44"/>
  <c r="B10" i="44"/>
  <c r="B6" i="44"/>
  <c r="C4" i="44"/>
  <c r="C9" i="44"/>
  <c r="C5" i="44"/>
  <c r="C8" i="44"/>
  <c r="B9" i="44"/>
  <c r="B5" i="44"/>
  <c r="C7" i="43"/>
  <c r="B8" i="43"/>
  <c r="C10" i="43"/>
  <c r="C8" i="43"/>
  <c r="B9" i="43"/>
  <c r="B4" i="43"/>
  <c r="C9" i="43"/>
  <c r="B10" i="43"/>
  <c r="C4" i="43"/>
  <c r="B5" i="43"/>
  <c r="B7" i="43"/>
  <c r="C3" i="43"/>
  <c r="C5" i="43"/>
  <c r="B6" i="43"/>
  <c r="C6" i="43"/>
  <c r="B3" i="43"/>
  <c r="Z99" i="12"/>
  <c r="Z98" i="12"/>
  <c r="Z97" i="12"/>
  <c r="Z88" i="12"/>
  <c r="Z92" i="12"/>
  <c r="Z86" i="12"/>
  <c r="Z102" i="12" s="1"/>
  <c r="X41" i="12" s="1"/>
  <c r="Z94" i="12"/>
  <c r="Z84" i="12"/>
  <c r="Z93" i="12"/>
  <c r="Z95" i="12"/>
  <c r="Z89" i="12"/>
  <c r="Z83" i="12"/>
  <c r="Z85" i="12" s="1"/>
  <c r="Z81" i="12"/>
  <c r="Z78" i="12"/>
  <c r="X27" i="12"/>
  <c r="O69" i="12"/>
  <c r="Q47" i="12"/>
  <c r="D9" i="25"/>
  <c r="D17" i="25"/>
  <c r="D18" i="25"/>
  <c r="O24" i="28"/>
  <c r="Z79" i="12" s="1"/>
  <c r="AC38" i="12"/>
  <c r="O14" i="28" l="1"/>
  <c r="N17" i="44"/>
  <c r="U17" i="44"/>
  <c r="M17" i="44"/>
  <c r="T17" i="44"/>
  <c r="L17" i="44"/>
  <c r="O17" i="44"/>
  <c r="S17" i="44"/>
  <c r="K17" i="44"/>
  <c r="R17" i="44"/>
  <c r="Q17" i="44"/>
  <c r="P17" i="44"/>
  <c r="P17" i="43"/>
  <c r="Q17" i="43"/>
  <c r="T17" i="43"/>
  <c r="R17" i="43"/>
  <c r="L17" i="43"/>
  <c r="S17" i="43"/>
  <c r="O17" i="43"/>
  <c r="M17" i="43"/>
  <c r="U17" i="43"/>
  <c r="K17" i="43"/>
  <c r="N17" i="43"/>
  <c r="Z77" i="5"/>
</calcChain>
</file>

<file path=xl/sharedStrings.xml><?xml version="1.0" encoding="utf-8"?>
<sst xmlns="http://schemas.openxmlformats.org/spreadsheetml/2006/main" count="2437" uniqueCount="722">
  <si>
    <t>REDE DE MÉDIA TENSÃO</t>
  </si>
  <si>
    <t>N° CLIENTE:</t>
  </si>
  <si>
    <t>FOL.: 2 DE 5</t>
  </si>
  <si>
    <t>EMISSÃO INICIAL</t>
  </si>
  <si>
    <t>SALESMEYDON IZIDRO</t>
  </si>
  <si>
    <t>EDUARDO FELIPE</t>
  </si>
  <si>
    <t>REV.</t>
  </si>
  <si>
    <t>DATA</t>
  </si>
  <si>
    <t>DESCRIÇÃO</t>
  </si>
  <si>
    <t>ELABORA</t>
  </si>
  <si>
    <t>CONFERE</t>
  </si>
  <si>
    <t>APROVA</t>
  </si>
  <si>
    <t>HISTÓRICO DE REVISÕES:</t>
  </si>
  <si>
    <t>RESPONSÁVEIS TÉCNICOS:</t>
  </si>
  <si>
    <t>MARCELO ABBOTT</t>
  </si>
  <si>
    <t>ENGENHEIRO ELETRICISTA</t>
  </si>
  <si>
    <t>VALIDAÇÃO CONECTROM:</t>
  </si>
  <si>
    <t>CONFERIDO POR:</t>
  </si>
  <si>
    <t>APROVADO POR:</t>
  </si>
  <si>
    <t>FOL.: 1 DE 5</t>
  </si>
  <si>
    <t>SUPORTE DIELÉTRICO SIMPLES PARA FIBRA ÓPTICA PASSANTE</t>
  </si>
  <si>
    <t>N1</t>
  </si>
  <si>
    <t>2N1</t>
  </si>
  <si>
    <t>N4</t>
  </si>
  <si>
    <t>2N4</t>
  </si>
  <si>
    <t>N3-N3</t>
  </si>
  <si>
    <t>2(N3-N3)</t>
  </si>
  <si>
    <t>N4-N3</t>
  </si>
  <si>
    <t>2N4-N3</t>
  </si>
  <si>
    <t>-</t>
  </si>
  <si>
    <t>A1</t>
  </si>
  <si>
    <t>N4-N3-N3</t>
  </si>
  <si>
    <t>N4-CHP</t>
  </si>
  <si>
    <t>2N4-CHP</t>
  </si>
  <si>
    <t>N4-N3-CHP</t>
  </si>
  <si>
    <t>N3-CHP</t>
  </si>
  <si>
    <t>CÓDIGO</t>
  </si>
  <si>
    <t>ITEM</t>
  </si>
  <si>
    <t>UND</t>
  </si>
  <si>
    <t>QTD</t>
  </si>
  <si>
    <t>APLICAÇÃO</t>
  </si>
  <si>
    <t>ESTRUTURAS DE CONCRETO</t>
  </si>
  <si>
    <t>1.1</t>
  </si>
  <si>
    <t>Poste de concreto armado duplo "T" com comprimento e carga nominal conforme especificado abaixo:</t>
  </si>
  <si>
    <t>Pç</t>
  </si>
  <si>
    <t>Estruturas de ancoragem e suspensão dos condutores de média tensão CAL</t>
  </si>
  <si>
    <t>1.1.5</t>
  </si>
  <si>
    <t>1.1.7</t>
  </si>
  <si>
    <t>1.1.10</t>
  </si>
  <si>
    <t>1.1.11</t>
  </si>
  <si>
    <t>1.1.12</t>
  </si>
  <si>
    <t>1.1.13</t>
  </si>
  <si>
    <t>1.1.14</t>
  </si>
  <si>
    <t>1.1.16</t>
  </si>
  <si>
    <t>1.1.17</t>
  </si>
  <si>
    <t>1.2</t>
  </si>
  <si>
    <t>Cruzeta de concreto "T", comprimento 2400mm x 500 daN</t>
  </si>
  <si>
    <t>CABOS AÉREOS</t>
  </si>
  <si>
    <t>2.1</t>
  </si>
  <si>
    <t>m</t>
  </si>
  <si>
    <t>2.2</t>
  </si>
  <si>
    <t>2.3</t>
  </si>
  <si>
    <t>Cabo de alumínio semi-isolado 70mm²</t>
  </si>
  <si>
    <t>PRÉ-FORMADOS</t>
  </si>
  <si>
    <t>Fixação dos condutores de média tensão sobre os isoladores tipo pilar</t>
  </si>
  <si>
    <t>3.3</t>
  </si>
  <si>
    <t>02</t>
  </si>
  <si>
    <t>Amarração dos condutores de média tensão nos isoladores tipo bastão</t>
  </si>
  <si>
    <t>ISOLADORES</t>
  </si>
  <si>
    <t>4.1</t>
  </si>
  <si>
    <t>Cadeia de isolação</t>
  </si>
  <si>
    <t>4.2</t>
  </si>
  <si>
    <t>4.3</t>
  </si>
  <si>
    <t>EQUIPAMENTOS E FERRAGENS PARA SUPORTE DAS CHAVES SECCIONADORAS, PARA-RAIOS E MUFLAS</t>
  </si>
  <si>
    <t>5.1</t>
  </si>
  <si>
    <t>5.2</t>
  </si>
  <si>
    <t>5.3</t>
  </si>
  <si>
    <t>Suporte para Para Raios Polimérico</t>
  </si>
  <si>
    <t>5.4</t>
  </si>
  <si>
    <t>Suporte inclinado para Chave seccionadora</t>
  </si>
  <si>
    <t>5.5</t>
  </si>
  <si>
    <t>5.6</t>
  </si>
  <si>
    <t>Suporte de CHP</t>
  </si>
  <si>
    <t>5.7</t>
  </si>
  <si>
    <t>Suporte de cabos ou muflas</t>
  </si>
  <si>
    <t>6.1</t>
  </si>
  <si>
    <t>6.1.1</t>
  </si>
  <si>
    <t>6.1.2</t>
  </si>
  <si>
    <t>6.1.3</t>
  </si>
  <si>
    <t>6.1.4</t>
  </si>
  <si>
    <t>6.1.5</t>
  </si>
  <si>
    <t>6.1.6</t>
  </si>
  <si>
    <t>6.1.7</t>
  </si>
  <si>
    <t>6.1.8</t>
  </si>
  <si>
    <t>6.1.9</t>
  </si>
  <si>
    <t>6.2.1</t>
  </si>
  <si>
    <t>6.2.2</t>
  </si>
  <si>
    <t>6.2.3</t>
  </si>
  <si>
    <t>6.2.5</t>
  </si>
  <si>
    <t>6.3</t>
  </si>
  <si>
    <t>6.4</t>
  </si>
  <si>
    <t>ELETROFERRAGENS</t>
  </si>
  <si>
    <t>7.1</t>
  </si>
  <si>
    <t>Ancoragem de condutores em estruturas de amarração</t>
  </si>
  <si>
    <t>7.2</t>
  </si>
  <si>
    <t>7.3</t>
  </si>
  <si>
    <t>GRAMPOS E CONECTORES</t>
  </si>
  <si>
    <t>Ligação entre condutores quando houver mudança de bitola</t>
  </si>
  <si>
    <t>Ligação entre condutores quando houver mudança de bobina</t>
  </si>
  <si>
    <t>8.5</t>
  </si>
  <si>
    <t>8.6</t>
  </si>
  <si>
    <t>Interligação entre condutores e para-raios</t>
  </si>
  <si>
    <t>Ligação entre a chave seccionadora e o condutor</t>
  </si>
  <si>
    <t>Conector para para-raios</t>
  </si>
  <si>
    <t>MATERIAIS PARA FIBRA ÓPTICA</t>
  </si>
  <si>
    <t>9.1</t>
  </si>
  <si>
    <t>9.2</t>
  </si>
  <si>
    <t>9.3</t>
  </si>
  <si>
    <t>9.4</t>
  </si>
  <si>
    <t>9.5</t>
  </si>
  <si>
    <t>Parafuso M12 x 35mm + Porca Sextavada galvanizada</t>
  </si>
  <si>
    <t>9.6</t>
  </si>
  <si>
    <t>9.7</t>
  </si>
  <si>
    <t>9.8</t>
  </si>
  <si>
    <t>9.9</t>
  </si>
  <si>
    <t>Cruzeta para escolta de cabo óptico</t>
  </si>
  <si>
    <t>MATERIAIS PARA ATERRAMENTO</t>
  </si>
  <si>
    <t>09</t>
  </si>
  <si>
    <t>10.1</t>
  </si>
  <si>
    <t>10.2</t>
  </si>
  <si>
    <t>10.3</t>
  </si>
  <si>
    <t>10.4</t>
  </si>
  <si>
    <t>Parafuso fendido (tipo split-bolt)</t>
  </si>
  <si>
    <t>FERRAGENS PARA ESTAIAMENTO</t>
  </si>
  <si>
    <t>11.1</t>
  </si>
  <si>
    <t>Material para a plicação de estaiamento de estruturas</t>
  </si>
  <si>
    <t>11.2</t>
  </si>
  <si>
    <t>Arruela Lisa Galvanizada M16 18 mm</t>
  </si>
  <si>
    <t>11.3</t>
  </si>
  <si>
    <t>11.4</t>
  </si>
  <si>
    <t>Parafuso Máquina M16x500mm</t>
  </si>
  <si>
    <t>11.5</t>
  </si>
  <si>
    <t>Chapa de fixação de estai de aço</t>
  </si>
  <si>
    <t>11.6</t>
  </si>
  <si>
    <t>11.7</t>
  </si>
  <si>
    <t>11.8</t>
  </si>
  <si>
    <t>NÍVEL 1</t>
  </si>
  <si>
    <t>NÚMERO</t>
  </si>
  <si>
    <t>TIPO</t>
  </si>
  <si>
    <t>ALTURA / CARGA</t>
  </si>
  <si>
    <t>POSIÇÃO</t>
  </si>
  <si>
    <t>VÃO VANTE</t>
  </si>
  <si>
    <t>NÍVEL SUPERIOR
RÉ</t>
  </si>
  <si>
    <t>NÍVEL SUPERIOR
VANTE</t>
  </si>
  <si>
    <t>NÍVEL INFERIOR
RÉ</t>
  </si>
  <si>
    <t>NÍVEL INFERIOR
VANTE</t>
  </si>
  <si>
    <t>TIPO | CARGA</t>
  </si>
  <si>
    <t>TIPO | CABOS</t>
  </si>
  <si>
    <t>RÉ</t>
  </si>
  <si>
    <t>VANTE</t>
  </si>
  <si>
    <t>ATERRAMENTO</t>
  </si>
  <si>
    <t>13/1000</t>
  </si>
  <si>
    <t>15/1500</t>
  </si>
  <si>
    <t>TOPO</t>
  </si>
  <si>
    <t>ALÇAS</t>
  </si>
  <si>
    <t>13/1500</t>
  </si>
  <si>
    <t>N1 | 1000</t>
  </si>
  <si>
    <t>GAVETA</t>
  </si>
  <si>
    <t>15/2500</t>
  </si>
  <si>
    <t>LAÇOS</t>
  </si>
  <si>
    <t>14/1000</t>
  </si>
  <si>
    <t>15/1000</t>
  </si>
  <si>
    <t>2N1 | 1000</t>
  </si>
  <si>
    <t>ORCHID</t>
  </si>
  <si>
    <t>13/2000</t>
  </si>
  <si>
    <t>15/2000</t>
  </si>
  <si>
    <t>14/1500</t>
  </si>
  <si>
    <t>14/2000</t>
  </si>
  <si>
    <t>17/2000</t>
  </si>
  <si>
    <t>2N4 | 2000</t>
  </si>
  <si>
    <t>14/3000</t>
  </si>
  <si>
    <t>17/3000</t>
  </si>
  <si>
    <t>14/2500</t>
  </si>
  <si>
    <t>2N4 | 2500</t>
  </si>
  <si>
    <t/>
  </si>
  <si>
    <t>15/3000</t>
  </si>
  <si>
    <t>17/2500</t>
  </si>
  <si>
    <t>2N4 | 3000</t>
  </si>
  <si>
    <t>17/1000</t>
  </si>
  <si>
    <t>17/1500</t>
  </si>
  <si>
    <t>N4 | 1000</t>
  </si>
  <si>
    <t>TOTAL</t>
  </si>
  <si>
    <t>BAP</t>
  </si>
  <si>
    <t>FITA DE AÇO INOXIDÁVEL AISI 304 COM ESPESSURA DE 0,5 mm, LARGURA DE 19 mm (3/4")</t>
  </si>
  <si>
    <t>FECHO DENTADO PARA FITA DE AÇO INOXIDÁVEL AISI 304 COM LARGURA DE 19 MM (3/4")</t>
  </si>
  <si>
    <t>CX DE EMENDA ÓPTICA PARA 48 FIBRAS DUAL.CONFIG. UNIDIRECIONAL COM ENTRADAS DE FECHAMENTO MECÂNICO OU TERMOCONTRÁTIL</t>
  </si>
  <si>
    <t>CRUZETA DE RESERVA TÉCNICA GALVANIZADA A FOGO PARA FIBRA ÓTICA E INSTALAÇÃO EM POSTE DE CONCRETO</t>
  </si>
  <si>
    <t>ELETRODUTO DE AÇO GALVANIZADO, DIÂMETRO DE 8" BSP, COMPRIMENTO 3,00 m</t>
  </si>
  <si>
    <t>ELETRODUTO DE AÇO GALVANIZADO, DIÂMETRO DE 2" BSP, COMPRIMENTO 3,00 m</t>
  </si>
  <si>
    <t>UNIÃO DE DUTOS 6". LUVA METÁLICA ELETRODUTO AÇO GALVANIZADO.</t>
  </si>
  <si>
    <t>UNIÃO DE DUTOS 2". LUVA METÁLICA ELETRODUTO AÇO GALVANIZADO.</t>
  </si>
  <si>
    <t>ELETRODUTO CORRUGADO PEAD 8".</t>
  </si>
  <si>
    <t>ELETRODUTO CORRUGADO PEAD 2".</t>
  </si>
  <si>
    <t>TERMINAÇÃO POLIMÉRICA: TERMINAL CONTRÁTIL A FRIO (MUFLA) PARA CONEXÃO EM AMBIENTE EXTERNO, ACOMPANHADO DE CONECTOR BIMETÁLICO</t>
  </si>
  <si>
    <t>BUCHA TERMINAL DE FERRO MODULAR COM GALVANIZAÇÃO A FOGO PARA ELETRODUTO, DIÂMETRO DE 8", ROSCA BSP. TERMINAL PARA ATERRAMENTO</t>
  </si>
  <si>
    <t>BUCHA TERMINAL DE FERRO MODULAR COM GALVANIZAÇÃO ELETROLÍTICA PARA ELETRODUTO, DIÂMETRO DE 2", ROSCA BSP. TERMINAL PARA ATERRAMENTO</t>
  </si>
  <si>
    <t>PERFIL METÁLICO TIPO "U" ENRIJECIDO COM DIMENSÕES DE 200X2400, EM AÇO GALVANIZADO E FURAÇÃO CONFORME PROJETO</t>
  </si>
  <si>
    <t>SUPORTE "L" PARA CABOS, CONFORME DIMENSÕES E FURAÇÕES DO PROJETO</t>
  </si>
  <si>
    <t>SUPORTE PARA CABO ISOLADO (500 mm²) COM DIÂMETRO EXTERNO DE APROXIMADAMENTE 38 mm</t>
  </si>
  <si>
    <t>CHAVE SECCIONADORA MONOPOLAR COM ACIONAMENTO MANUAL, TENSÃO MÁXIMA 38kV, CORRENTE NOMINAL 630A, NBI 200kV C/ CONTRA PLACA DE FIXAÇÃO E PARAFUSOS</t>
  </si>
  <si>
    <t>SUPORTE L PARA PARA-RAIO COMPOSTO DE PEÇAS METÁLICAS E PARAFUSOS FRANCÊS, TODOS GALVANIZADOS A FOGO</t>
  </si>
  <si>
    <t>CONECTOR DE ALUMÍNIO, TERMINAL RETO PARA CABO CONDUTOR A BARRA PLANA COM 2 FUROS NEMA</t>
  </si>
  <si>
    <t>CONECTOR DE ALUMÍNIO, TERMINAL RETO CABO-BARRA DE PRESSÃO COM UM FURO PARA CONEXÃO NO TOPO DO PARA-RAIO</t>
  </si>
  <si>
    <t>SUPORTE INCLINADO EM CHAPA DE AÇO GALVANIZADO A FOGO P/ CHAVE SECCIONADORA, FORNECIDO COM FERRAGENS DE SUPORTE EM CRUZETA/PERFIL METÁLICO</t>
  </si>
  <si>
    <t>QUANT</t>
  </si>
  <si>
    <t>PÇ</t>
  </si>
  <si>
    <t>POSTE DE CONCRETO DUPLO T</t>
  </si>
  <si>
    <t>CRUZETA DE CONCRETO TIPO T, COMPRIMENTO DE 2,40 m, RESTISTÊNCIA NOMINAL 500 daN</t>
  </si>
  <si>
    <t>ISOLADOR POLIMÉRICO TIPO "PILAR", DISTÂNCIA DE ESCOAMENTO MÍNIMA 1132 mm</t>
  </si>
  <si>
    <t>PINO AUTOTRAVANTE GALVANIZADO A FOGO PARA ISOLADOR TIPO PILAR</t>
  </si>
  <si>
    <t>PARAFUSO TIPO MAQUINA CABEÇA QUADRADA EM AÇO GALVANIZADO M16xCOMPRIMENTO ADEQUADO</t>
  </si>
  <si>
    <t>PORCA QUADRADA, EM AÇO GALVANIZADO, M16</t>
  </si>
  <si>
    <t>ARRUELA QUADRADA 50x50x5 PARA PARAFUSO M16 GALVANIZADA A FOGO</t>
  </si>
  <si>
    <t>LAÇO PRÉ-FORMADO TOPO, DESTINADO À FIXAÇÃO DO CABO CONDUTOR NO ISOLADOR</t>
  </si>
  <si>
    <t>PORCA OLHAL PARA PARAFUSO M16, EM AÇO FORJADO GALVANIZADO A QUENTE, CARGA DE RUPTURA 50kN</t>
  </si>
  <si>
    <t>CORDOALHA DE AÇO 5/16"</t>
  </si>
  <si>
    <t>ABRAÇADEIRA BAP N° 3 - 1200mm COMPOSTA DE CINTA DE AÇO AJUSTÁVEL, PARAFUSO AJUSTADOR, ARRUELA E PORCA</t>
  </si>
  <si>
    <t xml:space="preserve">SUPORTE PARA BAP EM AÇO GALVANIZADO, FURO 14mm PARA PARAFUSOS M12 </t>
  </si>
  <si>
    <t>PORCA OLHAL PARA PARAFUSO M12, EM AÇO FORJADO GALVANIZADO A QUENTE, CARGA DE RUPTURA 70kN</t>
  </si>
  <si>
    <t xml:space="preserve">PÇ </t>
  </si>
  <si>
    <t>PARAFUSO TIPO ROSCA DUPLA EM AÇO GALVANIZADO M16xCOMPRIMENTO ADEQUADO</t>
  </si>
  <si>
    <t>SAPATILHA PARA CABO DE AÇO  5/16", GALV. A QUENTE, CARGA DE RUP. 50 kN</t>
  </si>
  <si>
    <t>ALÇA PRÉ-FORMADO, DEST. À FIX. DE CABO DE AÇO 5/16"</t>
  </si>
  <si>
    <t>MANILHA SAPATILHA GALVANIZADA A FOGO 50kN</t>
  </si>
  <si>
    <t>ALÇA PRÉ-FORMADO, DESTINADO À FIXAÇÃO DE FIBRA ÓPTICA AUTOSUSTENTAVEL</t>
  </si>
  <si>
    <t>ISOLADOR. POLIMÉRICO TIPO BASTÃO, DISTÂNCIA DE ESCOAMENTO 1132 mm, CARGA DE RUPT. 50 KN</t>
  </si>
  <si>
    <t>ALÇA PRÉ-FORMADA PARA FIXAÇÃO DO CABO CONDUTOR</t>
  </si>
  <si>
    <t>GANCHO OLHAL, EM AÇO FORJADO GALVANIZADO A QUENTE, CARGA DE RUPTURA 50KN</t>
  </si>
  <si>
    <t>GRAMPO PARAL. DE ALUMÍNIO PARA CABOS CONDUTORES DE DIMENSÕES VARIÁVEIS</t>
  </si>
  <si>
    <t>PARAFUSO SEXTAVADO EM AÇO GALVANIZADO, M12</t>
  </si>
  <si>
    <t>CONECTOR PARALELO BIMETÁLICO (CABO GUARDA-ATERRAMENTO)</t>
  </si>
  <si>
    <t>ELEMENTOS DE ATERRAMENTO</t>
  </si>
  <si>
    <t>CORDOALHA DE AÇO 3/8''</t>
  </si>
  <si>
    <t>PÁRA-RAIOS ZNO POLIMÉRICO DE LINHA</t>
  </si>
  <si>
    <t>SAPATILHA PARA CABO DE AÇO  3/8", GALV. A QUENTE, CARGA DE RUP. 50 kN</t>
  </si>
  <si>
    <t>ALÇA PRÉ-FORMADO, DESTINADO À FIX. DE CABO DE AÇO 3/8"</t>
  </si>
  <si>
    <t>ISOLADOR POLIMÉRICO TIPO BASTÃO, DISTÂNCIA DE ESCOAMENTO 1132 mm, CARGA DE RUPT. 50 KN</t>
  </si>
  <si>
    <t>GRAMPO PARALELO EM LIGA DE ALUMÍNIO FUNDIDO PARA CONEXÃO ENTRE DOIS CABOS CAL 1120</t>
  </si>
  <si>
    <t>CRUZETA DE CONCRETO TIPO T, COMPRIMENTO DE 2,70 m, RESTISTÊNCIA NOMINAL 500 daN</t>
  </si>
  <si>
    <t>ELETRODUTO DE AÇO GALVANIZADO, DIÂMETRO DE 6" BSP, COMPRIMENTO 3,00 m</t>
  </si>
  <si>
    <t xml:space="preserve">LUVA DE TRANSIÇÃO TIPO 2, 6". </t>
  </si>
  <si>
    <t xml:space="preserve">LUVA DE TRANSIÇÃO TIPO 2, 2". </t>
  </si>
  <si>
    <t>CURVA 90° EM ELETRODUTO DE PEAD 6".</t>
  </si>
  <si>
    <t>CURVA 90° EM ELETRODUTO DE PEAD 2".</t>
  </si>
  <si>
    <t>BUCHA TERMINAL DE FERRO NODULAR COM GALVANIZAÇÃO A FOGO PARA ELETRODUTO, DIÂMETRO DE 6", ROSCA BSP. TERMINAL PARA ATERRAMENTO</t>
  </si>
  <si>
    <t>BUCHA TERMINAL DE FERRO NODULAR COM GALVANIZAÇÃO ELETROLÍTICA PARA ELETRODUTO, DIÂMETRO DE 2", ROSCA BSP. TERMINAL PARA ATERRAMENTO</t>
  </si>
  <si>
    <t>SUPORTE PARA CABO ISOLADO (95 mm²) COM DIÂMETRO EXTERNO DE APROXIMADAMENTE 38 mm</t>
  </si>
  <si>
    <t>CHAVE SECCIONADORA MONOPOLAR COM ACIONAMENTO MANUAL</t>
  </si>
  <si>
    <t>CONECTOR DE ALUMÍNIO, TERMINAL RETO PARA CABO CONDUTOR A PARA RAIO COM 1 FURO NEMA</t>
  </si>
  <si>
    <t>SUPORTE INCLINADO 30° PARA CHAVE SECCIONADORA MONOPOLAR  COMPOSTO DE PEÇAS METÁLICAS E PARAFUSOS FRANCÊS, TODOS GALVANIZADOS A FOGO</t>
  </si>
  <si>
    <t xml:space="preserve"> </t>
  </si>
  <si>
    <t>LISTA DE MATERIAL</t>
  </si>
  <si>
    <t>OLHAL PARA PARAFUSO, EM AÇO FORJADO GALVANIZADO A QUENTE, CARGA DE RUPTURA 50kN</t>
  </si>
  <si>
    <t>AMORTECEDOR STOCKBRIDGE</t>
  </si>
  <si>
    <t>ISOLADOR POLIMÉRICO TIPO BASTÃO, DISTÂNCIA DE ESCOAMENTO 900 mm, CARGA DE RUPTURA 70 KN</t>
  </si>
  <si>
    <t>AFASTADOR PARA ISOLADOR TIPO PILAR</t>
  </si>
  <si>
    <t>MANILHA SAPATILHA, EM AÇO FORJADO GALVANIZADO A QUENTE, CARGA DE RUPTURA 120KN</t>
  </si>
  <si>
    <t>GANCHO OLHAL, EM AÇO FORJADO GALVANIZADO A QUENTE, CARGA DE RUPTURA 120KN</t>
  </si>
  <si>
    <t>OLHAL PARA PARAFUSO, EM AÇO FORJADO GALVANIZADO A QUENTE, CARGA DE RUPTURA 120kN</t>
  </si>
  <si>
    <t>PORCA QUADRADA, EM AÇO GALVANIZADO, M20</t>
  </si>
  <si>
    <t>ARRUELA QUADRADA PARA PARAFUSO M20 GALVANIZADA A FOGO</t>
  </si>
  <si>
    <t>PARAFUSO TIPO ROSCA DUPLA AÇO GALVANIZADO M20xCOMP. ADEQUADO</t>
  </si>
  <si>
    <t>13/2500</t>
  </si>
  <si>
    <t>13/3000</t>
  </si>
  <si>
    <t>SOMA</t>
  </si>
  <si>
    <t>2N3-CHP-CHP-02</t>
  </si>
  <si>
    <t>V4</t>
  </si>
  <si>
    <t>CRUZETAS</t>
  </si>
  <si>
    <t>CABO VERBENA</t>
  </si>
  <si>
    <t>1 - ESTRUTURAS DE CONCRETO</t>
  </si>
  <si>
    <t>2 - CABOS AÉREOS</t>
  </si>
  <si>
    <t>OS CABOS AÉREOS DEVEM SER CONTABILIZADOS POR FORA COM AUXÍLIO DO DOCUMENTO PLANO DE CORTES</t>
  </si>
  <si>
    <t>GOLDENTUFT</t>
  </si>
  <si>
    <t>COLUMBINE</t>
  </si>
  <si>
    <t>MAGNOLIA</t>
  </si>
  <si>
    <t xml:space="preserve">ORCHID </t>
  </si>
  <si>
    <t>ARBUTUS</t>
  </si>
  <si>
    <t xml:space="preserve">ALÇAS </t>
  </si>
  <si>
    <t>LOCAIS</t>
  </si>
  <si>
    <t>N3_N3</t>
  </si>
  <si>
    <t>2N3_N3</t>
  </si>
  <si>
    <t>N4_N3</t>
  </si>
  <si>
    <t>2N4_N3</t>
  </si>
  <si>
    <t>N4_N3_N3</t>
  </si>
  <si>
    <t>N4_CHP</t>
  </si>
  <si>
    <t>2N4_CHP</t>
  </si>
  <si>
    <t>N4_N3_CHP</t>
  </si>
  <si>
    <t>N3_CHP</t>
  </si>
  <si>
    <t>2N3_CHP_CHP_02</t>
  </si>
  <si>
    <t>VERBENA</t>
  </si>
  <si>
    <t>(N3-N3)-3N3</t>
  </si>
  <si>
    <t>2N3-2CHP</t>
  </si>
  <si>
    <t>16/1000</t>
  </si>
  <si>
    <t>18/1500</t>
  </si>
  <si>
    <t>18/1000</t>
  </si>
  <si>
    <t>18/2000</t>
  </si>
  <si>
    <t>16/2000</t>
  </si>
  <si>
    <t>16/2500</t>
  </si>
  <si>
    <t>19/2500</t>
  </si>
  <si>
    <t>19/2000</t>
  </si>
  <si>
    <t>20/2000</t>
  </si>
  <si>
    <t>20/2500</t>
  </si>
  <si>
    <t>18/2500</t>
  </si>
  <si>
    <t>18/3000</t>
  </si>
  <si>
    <t>19/1000</t>
  </si>
  <si>
    <t>19/1500</t>
  </si>
  <si>
    <t>19/3000</t>
  </si>
  <si>
    <t>16/1500</t>
  </si>
  <si>
    <t>16/3000</t>
  </si>
  <si>
    <t>16/3500</t>
  </si>
  <si>
    <t>20/1000</t>
  </si>
  <si>
    <t>20/1500</t>
  </si>
  <si>
    <t>20/3000</t>
  </si>
  <si>
    <t>20/3500</t>
  </si>
  <si>
    <t>1° NÍVEL</t>
  </si>
  <si>
    <t>2º NÍVEL</t>
  </si>
  <si>
    <t xml:space="preserve">RÉ </t>
  </si>
  <si>
    <t>3° NÍVEL</t>
  </si>
  <si>
    <t>2° NÍVEL</t>
  </si>
  <si>
    <t>ANEMONE</t>
  </si>
  <si>
    <t>CABO ANENOME</t>
  </si>
  <si>
    <t>3 - ALÇAS E LAÇOS</t>
  </si>
  <si>
    <t>4 - ISOLADORES</t>
  </si>
  <si>
    <t>ISOLADOR PILAR</t>
  </si>
  <si>
    <t>ISOLADOR BASTÃO</t>
  </si>
  <si>
    <t>PINO AUTOTRAVANTE</t>
  </si>
  <si>
    <t>5 - EQUIPAMENTOS E FERRAGENS PARA SUPORTE DAS CHAVES SECCIONADORAS, PARA-RAIOS E MUFLAS</t>
  </si>
  <si>
    <t>SUPORTE POLIMÉRICO PARA PARA-RAIO</t>
  </si>
  <si>
    <t>SUPORTE INCLINADO PARA CHAVE SECCIONADORA</t>
  </si>
  <si>
    <t>CHAVE SECCIONADORA POLIMÉRICA UNIPOLAR</t>
  </si>
  <si>
    <t>PARA-RAIOS</t>
  </si>
  <si>
    <t>VIGA U</t>
  </si>
  <si>
    <t>PERFIL L</t>
  </si>
  <si>
    <t>6 - PARAFUSOS</t>
  </si>
  <si>
    <t>PARAFUSO CABEÇA QUADRADA M16 [5]</t>
  </si>
  <si>
    <t>PARAFUSO ROSCA DUPLA M16 [8]</t>
  </si>
  <si>
    <t>PARAFUSO ROSCA DUPLA M20 [45]</t>
  </si>
  <si>
    <t>PORCA QUADRADA M16 [6]</t>
  </si>
  <si>
    <t>ARRUELA QUADRADA M16 [7]</t>
  </si>
  <si>
    <t>7 - ELETROFERRAGENS</t>
  </si>
  <si>
    <t>SUPORTE "L" COM DIMENSÕES ADEQUADAS</t>
  </si>
  <si>
    <t>ISOLADOR ROLDANA PORCELANA COM ARMAÇÃO SECUNDÁRIA TIPO "PESADA" DE 1 ESTRIBO, EM AÇO CARBONO GALVANIZADA A FOGO</t>
  </si>
  <si>
    <t>CORDOALHA DE AÇO 3/8"</t>
  </si>
  <si>
    <t>ISOLADOR ROLDANA PORCELANA COM ARMAÇÃO SECUNDÁRIA TIPO "PESADA" DE 1 ESTRIBO, EM AÇO CARBONO GALVANIZADO A FOGO</t>
  </si>
  <si>
    <t>ALÇA PRÉ-FORMADO, DEST. À FIX. DE CABO DE AÇO 3/8"</t>
  </si>
  <si>
    <t>MANILHA SAPATILHA [20]</t>
  </si>
  <si>
    <t>GANCHO OLHAL [30]</t>
  </si>
  <si>
    <t xml:space="preserve"> PORCA OLHAL PARA PARAFUSO M16 [10]</t>
  </si>
  <si>
    <t>8 - GRAMPOS E CONECTORES</t>
  </si>
  <si>
    <t xml:space="preserve">CONECTOR TERMINAL (PARA-RAIOS) </t>
  </si>
  <si>
    <t>PASSANTE</t>
  </si>
  <si>
    <t>AMARRAÇÃO</t>
  </si>
  <si>
    <t>QUANT.</t>
  </si>
  <si>
    <t>SUPORTE BAP</t>
  </si>
  <si>
    <t>M12</t>
  </si>
  <si>
    <t>SUPORTE DIELÉTRICO</t>
  </si>
  <si>
    <t>LAÇO</t>
  </si>
  <si>
    <t>OLHAL</t>
  </si>
  <si>
    <t>BRAÇADEIRA TIPO BAP 03</t>
  </si>
  <si>
    <t>PARAFUSO M12</t>
  </si>
  <si>
    <t>LAÇO PRE-FORMADO</t>
  </si>
  <si>
    <t>SUPORTE FDS</t>
  </si>
  <si>
    <t>PORCA OLHAL M12</t>
  </si>
  <si>
    <t>CRUZETA DE ESCOLTA</t>
  </si>
  <si>
    <r>
      <t xml:space="preserve">AS ESTRUTURAS QUE ESTÃO EM ROXO DEVE TER UMA ATENÇÃO A MAIS! DEPENDENDO DA SITUAÇÃO O </t>
    </r>
    <r>
      <rPr>
        <b/>
        <sz val="11"/>
        <color theme="1"/>
        <rFont val="Calibri"/>
        <family val="2"/>
        <scheme val="minor"/>
      </rPr>
      <t>N3</t>
    </r>
    <r>
      <rPr>
        <sz val="11"/>
        <color theme="1"/>
        <rFont val="Calibri"/>
        <family val="2"/>
        <scheme val="minor"/>
      </rPr>
      <t xml:space="preserve"> PODE SER </t>
    </r>
    <r>
      <rPr>
        <b/>
        <sz val="11"/>
        <color theme="1"/>
        <rFont val="Calibri"/>
        <family val="2"/>
        <scheme val="minor"/>
      </rPr>
      <t>RÉ</t>
    </r>
    <r>
      <rPr>
        <sz val="11"/>
        <color theme="1"/>
        <rFont val="Calibri"/>
        <family val="2"/>
        <scheme val="minor"/>
      </rPr>
      <t xml:space="preserve"> OU PODE SER</t>
    </r>
    <r>
      <rPr>
        <b/>
        <sz val="11"/>
        <color theme="1"/>
        <rFont val="Calibri"/>
        <family val="2"/>
        <scheme val="minor"/>
      </rPr>
      <t xml:space="preserve"> VANTE</t>
    </r>
    <r>
      <rPr>
        <sz val="11"/>
        <color theme="1"/>
        <rFont val="Calibri"/>
        <family val="2"/>
        <scheme val="minor"/>
      </rPr>
      <t xml:space="preserve">. ENTÃO, NO CÁLCULO, OBSERVAR ISSO, TANTO A </t>
    </r>
    <r>
      <rPr>
        <b/>
        <sz val="11"/>
        <color theme="1"/>
        <rFont val="Calibri"/>
        <family val="2"/>
        <scheme val="minor"/>
      </rPr>
      <t>ALÇA</t>
    </r>
    <r>
      <rPr>
        <sz val="11"/>
        <color theme="1"/>
        <rFont val="Calibri"/>
        <family val="2"/>
        <scheme val="minor"/>
      </rPr>
      <t xml:space="preserve"> QUANTO O </t>
    </r>
    <r>
      <rPr>
        <b/>
        <sz val="11"/>
        <color theme="1"/>
        <rFont val="Calibri"/>
        <family val="2"/>
        <scheme val="minor"/>
      </rPr>
      <t>LAÇO</t>
    </r>
  </si>
  <si>
    <t>CABO ÓPTICO AS200</t>
  </si>
  <si>
    <t>CAIXA DE EMENDA</t>
  </si>
  <si>
    <t>PARA CONTABILIZAR A QUANTIDADE DE CRUZETA PARA ESCOLTA PRECISAMOS SABER A QUANTIDADE DE CAIXAS DE EMENDAS E A QUANTIDADE DE ESCOLTAS SEPARADAS. ESSA SOMA DÁ A QUANTIDADE TOTAL.</t>
  </si>
  <si>
    <t>AS CAIXAS DE EMENDA E AS ESCOLTAS VÃO ESTAR INDENTIFICADAS NO PLANO DE CORTES DA FIBRA</t>
  </si>
  <si>
    <t>9 - MATERIAIS PARA FIBRA</t>
  </si>
  <si>
    <t>CABO DE ALUMÍNIO 70mm²</t>
  </si>
  <si>
    <t>FORNECEDOR</t>
  </si>
  <si>
    <t xml:space="preserve">Poste de Concreto duplo "T" (Tipo B):  H = 16m - 1000 daN </t>
  </si>
  <si>
    <t xml:space="preserve">Poste de Concreto duplo "T" (Tipo B):  H = 16m - 2000 daN </t>
  </si>
  <si>
    <t xml:space="preserve">Poste de Concreto duplo "T" (Tipo B):  H = 16m - 2500 daN </t>
  </si>
  <si>
    <t xml:space="preserve">Poste de Concreto duplo "T" (Tipo B):  H = 17m - 1000 daN </t>
  </si>
  <si>
    <t xml:space="preserve">Poste de Concreto duplo "T" (Tipo B):  H = 17m - 2000 daN </t>
  </si>
  <si>
    <t xml:space="preserve">Poste de Concreto duplo "T" (Tipo B):  H = 17m - 2500 daN </t>
  </si>
  <si>
    <t xml:space="preserve">Poste de Concreto duplo "T" (Tipo B):  H = 17m - 3000 daN </t>
  </si>
  <si>
    <t xml:space="preserve">Poste de Concreto duplo "T" (Tipo B):  H = 18m - 1000 daN </t>
  </si>
  <si>
    <t xml:space="preserve">Poste de Concreto duplo "T" (Tipo B):  H = 18m - 1500 daN </t>
  </si>
  <si>
    <t xml:space="preserve">Poste de Concreto duplo "T" (Tipo B):  H = 18m - 2000 daN </t>
  </si>
  <si>
    <t xml:space="preserve">Poste de Concreto duplo "T" (Tipo B):  H = 19m - 2000 daN </t>
  </si>
  <si>
    <t xml:space="preserve">Poste de Concreto duplo "T" (Tipo B):  H = 19m - 2500 daN </t>
  </si>
  <si>
    <t xml:space="preserve">Poste de Concreto duplo "T" (Tipo B):  H = 20m - 2500 daN </t>
  </si>
  <si>
    <t>1.1.6</t>
  </si>
  <si>
    <t>1.1.8</t>
  </si>
  <si>
    <t>1.1.9</t>
  </si>
  <si>
    <t>1.1.15</t>
  </si>
  <si>
    <t>1.1.18</t>
  </si>
  <si>
    <t>1.1.19</t>
  </si>
  <si>
    <r>
      <rPr>
        <b/>
        <sz val="9"/>
        <rFont val="Arial"/>
        <family val="2"/>
      </rPr>
      <t>Cabo condutor de alumínio nu - CA</t>
    </r>
    <r>
      <rPr>
        <sz val="9"/>
        <rFont val="Arial"/>
        <family val="2"/>
      </rPr>
      <t xml:space="preserve">, formado por coroas de fios de alumínio Al 1350, composto por 37 fios de alumínio, seção 402,14 mm², bitola 795 kcmil, diâmetro nominal 26,04 mm, peso nominal 1109 kg/km, código </t>
    </r>
    <r>
      <rPr>
        <b/>
        <sz val="9"/>
        <rFont val="Arial"/>
        <family val="2"/>
      </rPr>
      <t>Arbutus</t>
    </r>
    <r>
      <rPr>
        <sz val="9"/>
        <rFont val="Arial"/>
        <family val="2"/>
      </rPr>
      <t>.</t>
    </r>
  </si>
  <si>
    <r>
      <rPr>
        <b/>
        <sz val="9"/>
        <rFont val="Arial"/>
        <family val="2"/>
      </rPr>
      <t>Cabo condutor de alumínio nu - CA</t>
    </r>
    <r>
      <rPr>
        <sz val="9"/>
        <rFont val="Arial"/>
        <family val="2"/>
      </rPr>
      <t xml:space="preserve">, formado por coroas de fios de alumínio Al 1350, composto por 37 fios de alumínio, seção 322,24 mm², bitola 636 kcmil, diâmetro nominal 23,31 mm, peso nominal 888,4 kg/km, código </t>
    </r>
    <r>
      <rPr>
        <b/>
        <sz val="9"/>
        <rFont val="Arial"/>
        <family val="2"/>
      </rPr>
      <t>Orchid</t>
    </r>
    <r>
      <rPr>
        <sz val="9"/>
        <rFont val="Arial"/>
        <family val="2"/>
      </rPr>
      <t>.</t>
    </r>
  </si>
  <si>
    <r>
      <rPr>
        <b/>
        <sz val="9"/>
        <rFont val="Arial"/>
        <family val="2"/>
      </rPr>
      <t>Cabo condutor de alumínio nu - CA</t>
    </r>
    <r>
      <rPr>
        <sz val="9"/>
        <rFont val="Arial"/>
        <family val="2"/>
      </rPr>
      <t xml:space="preserve">, formado por coroas de fios de alumínio Al 1350, composto por 19 fios de alumínio, seção 228,1 mm², bitola 450 kcmil, diâmetro nominal 19,55 mm, peso nominal 629 kg/km, código </t>
    </r>
    <r>
      <rPr>
        <b/>
        <sz val="9"/>
        <rFont val="Arial"/>
        <family val="2"/>
      </rPr>
      <t>Goldentuft</t>
    </r>
    <r>
      <rPr>
        <sz val="9"/>
        <rFont val="Arial"/>
        <family val="2"/>
      </rPr>
      <t>.</t>
    </r>
  </si>
  <si>
    <t>3.1.1</t>
  </si>
  <si>
    <t>3.1.2</t>
  </si>
  <si>
    <t>3.1.3</t>
  </si>
  <si>
    <t>Condutores de média tensão</t>
  </si>
  <si>
    <r>
      <rPr>
        <b/>
        <sz val="9"/>
        <rFont val="Arial"/>
        <family val="2"/>
      </rPr>
      <t>Laço de Distribuição Preformado</t>
    </r>
    <r>
      <rPr>
        <sz val="9"/>
        <rFont val="Arial"/>
        <family val="2"/>
      </rPr>
      <t xml:space="preserve"> UTC/F/K para amarração do condutor </t>
    </r>
    <r>
      <rPr>
        <b/>
        <sz val="9"/>
        <rFont val="Arial"/>
        <family val="2"/>
      </rPr>
      <t>CA ORCHID 636 MCM</t>
    </r>
    <r>
      <rPr>
        <sz val="9"/>
        <rFont val="Arial"/>
        <family val="2"/>
      </rPr>
      <t xml:space="preserve"> no topo do isolador de pino. </t>
    </r>
  </si>
  <si>
    <r>
      <rPr>
        <b/>
        <sz val="9"/>
        <rFont val="Arial"/>
        <family val="2"/>
      </rPr>
      <t>Laço de Distribuição Preformado</t>
    </r>
    <r>
      <rPr>
        <sz val="9"/>
        <rFont val="Arial"/>
        <family val="2"/>
      </rPr>
      <t xml:space="preserve"> UTC/F/K para amarração do condutor </t>
    </r>
    <r>
      <rPr>
        <b/>
        <sz val="9"/>
        <rFont val="Arial"/>
        <family val="2"/>
      </rPr>
      <t>CA ARBUTUS 795 MCM</t>
    </r>
    <r>
      <rPr>
        <sz val="9"/>
        <rFont val="Arial"/>
        <family val="2"/>
      </rPr>
      <t xml:space="preserve"> no topo do isolador de pino. </t>
    </r>
  </si>
  <si>
    <r>
      <rPr>
        <b/>
        <sz val="9"/>
        <rFont val="Arial"/>
        <family val="2"/>
      </rPr>
      <t>Laço de Distribuição Preformado</t>
    </r>
    <r>
      <rPr>
        <sz val="9"/>
        <rFont val="Arial"/>
        <family val="2"/>
      </rPr>
      <t xml:space="preserve"> UTC/F/K para amarração do condutor </t>
    </r>
    <r>
      <rPr>
        <b/>
        <sz val="9"/>
        <rFont val="Arial"/>
        <family val="2"/>
      </rPr>
      <t>CA GOLDENTUFT 450 MCM</t>
    </r>
    <r>
      <rPr>
        <sz val="9"/>
        <rFont val="Arial"/>
        <family val="2"/>
      </rPr>
      <t xml:space="preserve"> no topo do isolador de pino. </t>
    </r>
  </si>
  <si>
    <t>3.2.1</t>
  </si>
  <si>
    <r>
      <rPr>
        <b/>
        <sz val="9"/>
        <rFont val="Arial"/>
        <family val="2"/>
      </rPr>
      <t>Alça Preformada de Distribuição</t>
    </r>
    <r>
      <rPr>
        <sz val="9"/>
        <rFont val="Arial"/>
        <family val="2"/>
      </rPr>
      <t xml:space="preserve"> - DG destina-se à execução de pontos finais mecânicos no primário junto ao isolador de disco, ou no secundário diretamente no isolador roldana para cabos </t>
    </r>
    <r>
      <rPr>
        <b/>
        <sz val="9"/>
        <rFont val="Arial"/>
        <family val="2"/>
      </rPr>
      <t>CA ORCHID 636 MCM</t>
    </r>
    <r>
      <rPr>
        <sz val="9"/>
        <rFont val="Arial"/>
        <family val="2"/>
      </rPr>
      <t>.</t>
    </r>
  </si>
  <si>
    <t>3.2.2</t>
  </si>
  <si>
    <t>3.2.3</t>
  </si>
  <si>
    <r>
      <rPr>
        <b/>
        <sz val="9"/>
        <rFont val="Arial"/>
        <family val="2"/>
      </rPr>
      <t>Alça Preformada de Distribuição</t>
    </r>
    <r>
      <rPr>
        <sz val="9"/>
        <rFont val="Arial"/>
        <family val="2"/>
      </rPr>
      <t xml:space="preserve"> - DG destina-se à execução de pontos finais mecânicos no primário junto ao isolador de disco, ou no secundário diretamente no isolador roldana para cabos </t>
    </r>
    <r>
      <rPr>
        <b/>
        <sz val="9"/>
        <rFont val="Arial"/>
        <family val="2"/>
      </rPr>
      <t>CA ARBUTUS 795 MCM</t>
    </r>
    <r>
      <rPr>
        <sz val="9"/>
        <rFont val="Arial"/>
        <family val="2"/>
      </rPr>
      <t>.</t>
    </r>
  </si>
  <si>
    <r>
      <rPr>
        <b/>
        <sz val="9"/>
        <rFont val="Arial"/>
        <family val="2"/>
      </rPr>
      <t>Alça Preformada de Distribuição</t>
    </r>
    <r>
      <rPr>
        <sz val="9"/>
        <rFont val="Arial"/>
        <family val="2"/>
      </rPr>
      <t xml:space="preserve"> - DG destina-se à execução de pontos finais mecânicos no primário junto ao isolador de disco, ou no secundário diretamente no isolador roldana para cabos </t>
    </r>
    <r>
      <rPr>
        <b/>
        <sz val="9"/>
        <rFont val="Arial"/>
        <family val="2"/>
      </rPr>
      <t>CA GOLDENTUFT 450 MCM</t>
    </r>
    <r>
      <rPr>
        <sz val="9"/>
        <rFont val="Arial"/>
        <family val="2"/>
      </rPr>
      <t>.</t>
    </r>
  </si>
  <si>
    <r>
      <rPr>
        <b/>
        <sz val="9"/>
        <rFont val="Arial"/>
        <family val="2"/>
      </rPr>
      <t>Isolador pilar</t>
    </r>
    <r>
      <rPr>
        <sz val="9"/>
        <rFont val="Arial"/>
        <family val="2"/>
      </rPr>
      <t xml:space="preserve">, tipo polimérico, classe de tensão 36,2 kV, terminal cabeça de porcelana neck-f, terminal base isolador pilar
(rosca M20x2,5) conectado pino isolador pilar autotravante M16xM20 para fixação em cruzeta de concreto, carga de flexão
nominal de 11kN, alta poluição,distância de escoamento especifico 31 mm/kV, completo. </t>
    </r>
    <r>
      <rPr>
        <b/>
        <sz val="9"/>
        <rFont val="Arial"/>
        <family val="2"/>
      </rPr>
      <t>REF.: PIN-A6+5-NECK-F BM
M20x2,5</t>
    </r>
  </si>
  <si>
    <t>03</t>
  </si>
  <si>
    <t>01</t>
  </si>
  <si>
    <r>
      <rPr>
        <b/>
        <sz val="9"/>
        <rFont val="Arial"/>
        <family val="2"/>
      </rPr>
      <t xml:space="preserve">Chave seccionadora polimérica unipolar 36,2kV </t>
    </r>
    <r>
      <rPr>
        <sz val="9"/>
        <rFont val="Arial"/>
        <family val="2"/>
      </rPr>
      <t>de média tensão. NBI 200 kV, corrente nominal 630 A, corrente de curtocircuito 25 kA, distância de escoamento 33mm/kV. Base da chave conectada com viga "U" em aço galvanizado a fogo.</t>
    </r>
  </si>
  <si>
    <r>
      <rPr>
        <b/>
        <sz val="9"/>
        <rFont val="Arial"/>
        <family val="2"/>
      </rPr>
      <t>Para-raios de óxido de zinco polimérico</t>
    </r>
    <r>
      <rPr>
        <sz val="9"/>
        <rFont val="Arial"/>
        <family val="2"/>
      </rPr>
      <t xml:space="preserve"> (silicone), instalação externa, tensão nominal 36 kV, máxima tensão residual para impulso a impulso atmosférico (8/20 µs) 110 kV, corrente de descarga 10 kA,  terminais de linha e de aterramento para cabos de alumínio e cobre  até 35 mm² respectivamente, completo com cobertura isolante fabricada em borracha de silicone, desligador automático, suporte isolante e ferragens tipo NEMA para fixação em cruzeta de concreto. </t>
    </r>
    <r>
      <rPr>
        <b/>
        <sz val="9"/>
        <rFont val="Arial"/>
        <family val="2"/>
      </rPr>
      <t>REF.: SURGEARRESTER-36-DT com suporte NEMA</t>
    </r>
  </si>
  <si>
    <r>
      <rPr>
        <b/>
        <sz val="9"/>
        <rFont val="Arial"/>
        <family val="2"/>
      </rPr>
      <t>Viga "U"</t>
    </r>
    <r>
      <rPr>
        <sz val="9"/>
        <rFont val="Arial"/>
        <family val="2"/>
      </rPr>
      <t xml:space="preserve"> em aço carbono galvanizada a fogo de 4" x 1 5/8" x 2,40m de 1ª alma</t>
    </r>
  </si>
  <si>
    <r>
      <rPr>
        <b/>
        <sz val="9"/>
        <rFont val="Arial"/>
        <family val="2"/>
      </rPr>
      <t>Perfil "L"</t>
    </r>
    <r>
      <rPr>
        <sz val="9"/>
        <rFont val="Arial"/>
        <family val="2"/>
      </rPr>
      <t xml:space="preserve"> em aço galvanizado a fogo de 75mm x 6,3mm x 2400mm</t>
    </r>
  </si>
  <si>
    <t>PARAFUSOS, PORCAS E MISCELÂNIAS</t>
  </si>
  <si>
    <r>
      <rPr>
        <b/>
        <sz val="9"/>
        <rFont val="Arial"/>
        <family val="2"/>
      </rPr>
      <t>Porca quadrada</t>
    </r>
    <r>
      <rPr>
        <sz val="9"/>
        <rFont val="Arial"/>
        <family val="2"/>
      </rPr>
      <t>, galvanizada a fogo, para parafuso M16</t>
    </r>
  </si>
  <si>
    <r>
      <rPr>
        <b/>
        <sz val="9"/>
        <rFont val="Arial"/>
        <family val="2"/>
      </rPr>
      <t>Arruela quadrada</t>
    </r>
    <r>
      <rPr>
        <sz val="9"/>
        <rFont val="Arial"/>
        <family val="2"/>
      </rPr>
      <t>, em aço carbono, para parafuso M16</t>
    </r>
  </si>
  <si>
    <t>PARAFUSOS TOPO</t>
  </si>
  <si>
    <t>PARAFUSOS GAVETA</t>
  </si>
  <si>
    <t>POSTE ALTURA E ESFORÇO</t>
  </si>
  <si>
    <t>N3-CHP - 15/1000</t>
  </si>
  <si>
    <t>N4-CHP - 15/1000</t>
  </si>
  <si>
    <t>N4-CHP - 18/1500</t>
  </si>
  <si>
    <t>2N4-CHP - 17/2000</t>
  </si>
  <si>
    <t>2N4-CHP - 18/2000</t>
  </si>
  <si>
    <t>2N3-2CHP - 15/2500</t>
  </si>
  <si>
    <t>PARAFUSOS TOTAIS CABEÇA QUADRADA</t>
  </si>
  <si>
    <t>PARAFUSOS TOTAIS ROSCA DUPLA</t>
  </si>
  <si>
    <r>
      <rPr>
        <b/>
        <sz val="9"/>
        <rFont val="Arial"/>
        <family val="2"/>
      </rPr>
      <t>Parafuso máquina cabeça quadrada</t>
    </r>
    <r>
      <rPr>
        <sz val="9"/>
        <rFont val="Arial"/>
        <family val="2"/>
      </rPr>
      <t xml:space="preserve"> rosca BSP simples M16</t>
    </r>
  </si>
  <si>
    <r>
      <rPr>
        <b/>
        <sz val="9"/>
        <rFont val="Arial"/>
        <family val="2"/>
      </rPr>
      <t>Parafuso máquina cabeça quadrada</t>
    </r>
    <r>
      <rPr>
        <sz val="9"/>
        <rFont val="Arial"/>
        <family val="2"/>
      </rPr>
      <t xml:space="preserve">, em aço carbono M16 x </t>
    </r>
    <r>
      <rPr>
        <b/>
        <sz val="9"/>
        <rFont val="Arial"/>
        <family val="2"/>
      </rPr>
      <t>300mm</t>
    </r>
  </si>
  <si>
    <r>
      <rPr>
        <b/>
        <sz val="9"/>
        <rFont val="Arial"/>
        <family val="2"/>
      </rPr>
      <t>Parafuso máquina cabeça quadrada</t>
    </r>
    <r>
      <rPr>
        <sz val="9"/>
        <rFont val="Arial"/>
        <family val="2"/>
      </rPr>
      <t xml:space="preserve">, em aço carbono M16 x </t>
    </r>
    <r>
      <rPr>
        <b/>
        <sz val="9"/>
        <rFont val="Arial"/>
        <family val="2"/>
      </rPr>
      <t>350mm</t>
    </r>
  </si>
  <si>
    <r>
      <rPr>
        <b/>
        <sz val="9"/>
        <rFont val="Arial"/>
        <family val="2"/>
      </rPr>
      <t>Parafuso máquina cabeça quadrada</t>
    </r>
    <r>
      <rPr>
        <sz val="9"/>
        <rFont val="Arial"/>
        <family val="2"/>
      </rPr>
      <t xml:space="preserve">, em aço carbono M16 x </t>
    </r>
    <r>
      <rPr>
        <b/>
        <sz val="9"/>
        <rFont val="Arial"/>
        <family val="2"/>
      </rPr>
      <t>400mm</t>
    </r>
  </si>
  <si>
    <r>
      <rPr>
        <b/>
        <sz val="9"/>
        <rFont val="Arial"/>
        <family val="2"/>
      </rPr>
      <t>Parafuso máquina cabeça quadrada</t>
    </r>
    <r>
      <rPr>
        <sz val="9"/>
        <rFont val="Arial"/>
        <family val="2"/>
      </rPr>
      <t xml:space="preserve">, em aço carbono M16 x </t>
    </r>
    <r>
      <rPr>
        <b/>
        <sz val="9"/>
        <rFont val="Arial"/>
        <family val="2"/>
      </rPr>
      <t>450mm</t>
    </r>
  </si>
  <si>
    <r>
      <rPr>
        <b/>
        <sz val="9"/>
        <rFont val="Arial"/>
        <family val="2"/>
      </rPr>
      <t>Parafuso máquina cabeça quadrada</t>
    </r>
    <r>
      <rPr>
        <sz val="9"/>
        <rFont val="Arial"/>
        <family val="2"/>
      </rPr>
      <t xml:space="preserve">, em aço carbono M16 x </t>
    </r>
    <r>
      <rPr>
        <b/>
        <sz val="9"/>
        <rFont val="Arial"/>
        <family val="2"/>
      </rPr>
      <t>500mm</t>
    </r>
  </si>
  <si>
    <r>
      <rPr>
        <b/>
        <sz val="9"/>
        <rFont val="Arial"/>
        <family val="2"/>
      </rPr>
      <t>Parafuso máquina cabeça quadrada</t>
    </r>
    <r>
      <rPr>
        <sz val="9"/>
        <rFont val="Arial"/>
        <family val="2"/>
      </rPr>
      <t xml:space="preserve">, em aço carbono M16 x </t>
    </r>
    <r>
      <rPr>
        <b/>
        <sz val="9"/>
        <rFont val="Arial"/>
        <family val="2"/>
      </rPr>
      <t>550mm</t>
    </r>
  </si>
  <si>
    <r>
      <rPr>
        <b/>
        <sz val="9"/>
        <rFont val="Arial"/>
        <family val="2"/>
      </rPr>
      <t>Parafuso máquina cabeça quadrada</t>
    </r>
    <r>
      <rPr>
        <sz val="9"/>
        <rFont val="Arial"/>
        <family val="2"/>
      </rPr>
      <t xml:space="preserve">, em aço carbono M16 x </t>
    </r>
    <r>
      <rPr>
        <b/>
        <sz val="9"/>
        <rFont val="Arial"/>
        <family val="2"/>
      </rPr>
      <t>600mm</t>
    </r>
  </si>
  <si>
    <r>
      <rPr>
        <b/>
        <sz val="9"/>
        <rFont val="Arial"/>
        <family val="2"/>
      </rPr>
      <t>Parafuso máquina cabeça quadrada</t>
    </r>
    <r>
      <rPr>
        <sz val="9"/>
        <rFont val="Arial"/>
        <family val="2"/>
      </rPr>
      <t xml:space="preserve">, em aço carbono M16 x </t>
    </r>
    <r>
      <rPr>
        <b/>
        <sz val="9"/>
        <rFont val="Arial"/>
        <family val="2"/>
      </rPr>
      <t>650mm</t>
    </r>
  </si>
  <si>
    <r>
      <rPr>
        <b/>
        <sz val="9"/>
        <rFont val="Arial"/>
        <family val="2"/>
      </rPr>
      <t>Parafuso máquina cabeça quadrada</t>
    </r>
    <r>
      <rPr>
        <sz val="9"/>
        <rFont val="Arial"/>
        <family val="2"/>
      </rPr>
      <t xml:space="preserve">, em aço carbono M16 x </t>
    </r>
    <r>
      <rPr>
        <b/>
        <sz val="9"/>
        <rFont val="Arial"/>
        <family val="2"/>
      </rPr>
      <t>700mm</t>
    </r>
  </si>
  <si>
    <r>
      <rPr>
        <b/>
        <sz val="9"/>
        <rFont val="Arial"/>
        <family val="2"/>
      </rPr>
      <t>Parafuso máquina cabeça quadrada</t>
    </r>
    <r>
      <rPr>
        <sz val="9"/>
        <rFont val="Arial"/>
        <family val="2"/>
      </rPr>
      <t xml:space="preserve">, em aço carbono M16 x </t>
    </r>
    <r>
      <rPr>
        <b/>
        <sz val="9"/>
        <rFont val="Arial"/>
        <family val="2"/>
      </rPr>
      <t>750mm</t>
    </r>
  </si>
  <si>
    <r>
      <rPr>
        <b/>
        <sz val="9"/>
        <rFont val="Arial"/>
        <family val="2"/>
      </rPr>
      <t>Parafuso máquina cabeça quadrada</t>
    </r>
    <r>
      <rPr>
        <sz val="9"/>
        <rFont val="Arial"/>
        <family val="2"/>
      </rPr>
      <t xml:space="preserve">, em aço carbono M16 x </t>
    </r>
    <r>
      <rPr>
        <b/>
        <sz val="9"/>
        <rFont val="Arial"/>
        <family val="2"/>
      </rPr>
      <t>850mm</t>
    </r>
  </si>
  <si>
    <r>
      <rPr>
        <b/>
        <sz val="9"/>
        <rFont val="Arial"/>
        <family val="2"/>
      </rPr>
      <t>Parafuso rosca dupla</t>
    </r>
    <r>
      <rPr>
        <sz val="9"/>
        <rFont val="Arial"/>
        <family val="2"/>
      </rPr>
      <t xml:space="preserve"> em aço galvanizado M16</t>
    </r>
  </si>
  <si>
    <t>6.1.10</t>
  </si>
  <si>
    <t>6.1.12</t>
  </si>
  <si>
    <t>6.2</t>
  </si>
  <si>
    <t>6.2.6</t>
  </si>
  <si>
    <t>6.2.7</t>
  </si>
  <si>
    <t>6.2.8</t>
  </si>
  <si>
    <r>
      <rPr>
        <b/>
        <sz val="9"/>
        <rFont val="Arial"/>
        <family val="2"/>
      </rPr>
      <t>Parafuso rosca dupla</t>
    </r>
    <r>
      <rPr>
        <sz val="9"/>
        <rFont val="Arial"/>
        <family val="2"/>
      </rPr>
      <t xml:space="preserve"> em aço galvanizado, M16 x</t>
    </r>
    <r>
      <rPr>
        <b/>
        <sz val="9"/>
        <rFont val="Arial"/>
        <family val="2"/>
      </rPr>
      <t xml:space="preserve"> 300mm</t>
    </r>
  </si>
  <si>
    <r>
      <rPr>
        <b/>
        <sz val="9"/>
        <rFont val="Arial"/>
        <family val="2"/>
      </rPr>
      <t>Parafuso rosca dupla</t>
    </r>
    <r>
      <rPr>
        <sz val="9"/>
        <rFont val="Arial"/>
        <family val="2"/>
      </rPr>
      <t xml:space="preserve"> em aço galvanizado, M16 x </t>
    </r>
    <r>
      <rPr>
        <b/>
        <sz val="9"/>
        <rFont val="Arial"/>
        <family val="2"/>
      </rPr>
      <t>350mm</t>
    </r>
  </si>
  <si>
    <r>
      <rPr>
        <b/>
        <sz val="9"/>
        <rFont val="Arial"/>
        <family val="2"/>
      </rPr>
      <t>Parafuso rosca dupla</t>
    </r>
    <r>
      <rPr>
        <sz val="9"/>
        <rFont val="Arial"/>
        <family val="2"/>
      </rPr>
      <t xml:space="preserve"> em aço galvanizado, M16 x </t>
    </r>
    <r>
      <rPr>
        <b/>
        <sz val="9"/>
        <rFont val="Arial"/>
        <family val="2"/>
      </rPr>
      <t>400mm</t>
    </r>
  </si>
  <si>
    <r>
      <rPr>
        <b/>
        <sz val="9"/>
        <rFont val="Arial"/>
        <family val="2"/>
      </rPr>
      <t>Parafuso rosca dupla</t>
    </r>
    <r>
      <rPr>
        <sz val="9"/>
        <rFont val="Arial"/>
        <family val="2"/>
      </rPr>
      <t xml:space="preserve"> em aço galvanizado, M16 x </t>
    </r>
    <r>
      <rPr>
        <b/>
        <sz val="9"/>
        <rFont val="Arial"/>
        <family val="2"/>
      </rPr>
      <t>550mm</t>
    </r>
  </si>
  <si>
    <r>
      <rPr>
        <b/>
        <sz val="9"/>
        <rFont val="Arial"/>
        <family val="2"/>
      </rPr>
      <t>Parafuso rosca dupla</t>
    </r>
    <r>
      <rPr>
        <sz val="9"/>
        <rFont val="Arial"/>
        <family val="2"/>
      </rPr>
      <t xml:space="preserve"> em aço galvanizado, M16 x </t>
    </r>
    <r>
      <rPr>
        <b/>
        <sz val="9"/>
        <rFont val="Arial"/>
        <family val="2"/>
      </rPr>
      <t>600mm</t>
    </r>
  </si>
  <si>
    <r>
      <rPr>
        <b/>
        <sz val="9"/>
        <rFont val="Arial"/>
        <family val="2"/>
      </rPr>
      <t>Parafuso rosca dupla</t>
    </r>
    <r>
      <rPr>
        <sz val="9"/>
        <rFont val="Arial"/>
        <family val="2"/>
      </rPr>
      <t xml:space="preserve"> em aço galvanizado, M16 x </t>
    </r>
    <r>
      <rPr>
        <b/>
        <sz val="9"/>
        <rFont val="Arial"/>
        <family val="2"/>
      </rPr>
      <t>650mm</t>
    </r>
  </si>
  <si>
    <r>
      <rPr>
        <b/>
        <sz val="9"/>
        <rFont val="Arial"/>
        <family val="2"/>
      </rPr>
      <t>Parafuso rosca dupla</t>
    </r>
    <r>
      <rPr>
        <sz val="9"/>
        <rFont val="Arial"/>
        <family val="2"/>
      </rPr>
      <t xml:space="preserve"> em aço galvanizado, M16 x </t>
    </r>
    <r>
      <rPr>
        <b/>
        <sz val="9"/>
        <rFont val="Arial"/>
        <family val="2"/>
      </rPr>
      <t>700mm</t>
    </r>
  </si>
  <si>
    <r>
      <rPr>
        <b/>
        <sz val="9"/>
        <rFont val="Arial"/>
        <family val="2"/>
      </rPr>
      <t>Parafuso rosca dupla</t>
    </r>
    <r>
      <rPr>
        <sz val="9"/>
        <rFont val="Arial"/>
        <family val="2"/>
      </rPr>
      <t xml:space="preserve"> em aço galvanizado, M16 x </t>
    </r>
    <r>
      <rPr>
        <b/>
        <sz val="9"/>
        <rFont val="Arial"/>
        <family val="2"/>
      </rPr>
      <t>750mm</t>
    </r>
  </si>
  <si>
    <t>Fixação das cruzetas, equipamentos e eletroferrangens nos postes duplo "T"</t>
  </si>
  <si>
    <t>CA ARBUTUS
795 MCM - CA ARBUTUS
795 MCM</t>
  </si>
  <si>
    <t>CA ORCHID
636 MCM - CA GOLDENTUFT
450 MCM</t>
  </si>
  <si>
    <r>
      <rPr>
        <b/>
        <sz val="9"/>
        <rFont val="Arial"/>
        <family val="2"/>
      </rPr>
      <t>Conector paralelo 3 furos NEMA</t>
    </r>
    <r>
      <rPr>
        <sz val="9"/>
        <rFont val="Arial"/>
        <family val="2"/>
      </rPr>
      <t xml:space="preserve"> para conexão de 2 cabos </t>
    </r>
    <r>
      <rPr>
        <b/>
        <sz val="9"/>
        <rFont val="Arial"/>
        <family val="2"/>
      </rPr>
      <t>CA ARBUTUS 795 MCM x ARBUTUS 795 MCM</t>
    </r>
  </si>
  <si>
    <t>1º NÍVEL</t>
  </si>
  <si>
    <t>CONECTOR 70mm² - CABOS / TERMINAL 4 PARAFUSOS, 2 FUROS NEMA</t>
  </si>
  <si>
    <t xml:space="preserve"> ANEMONE</t>
  </si>
  <si>
    <t>8.1.2</t>
  </si>
  <si>
    <t>8.2.1</t>
  </si>
  <si>
    <t>8.2.2</t>
  </si>
  <si>
    <t>8.3.1</t>
  </si>
  <si>
    <t>8.3.2</t>
  </si>
  <si>
    <t>8.4.1</t>
  </si>
  <si>
    <t>8.4.2</t>
  </si>
  <si>
    <t>FOL.: 4 DE 5</t>
  </si>
  <si>
    <t>FOL.: 3 DE 5</t>
  </si>
  <si>
    <r>
      <rPr>
        <b/>
        <sz val="9"/>
        <rFont val="Arial"/>
        <family val="2"/>
      </rPr>
      <t>Conector Terminal compressão estanhado</t>
    </r>
    <r>
      <rPr>
        <sz val="9"/>
        <rFont val="Arial"/>
        <family val="2"/>
      </rPr>
      <t xml:space="preserve"> (PARA-RAIOS)</t>
    </r>
  </si>
  <si>
    <r>
      <rPr>
        <b/>
        <sz val="9"/>
        <rFont val="Arial"/>
        <family val="2"/>
      </rPr>
      <t>Cabo óptico dielétrico autosustentado CFOA-SM-AS200-S-024F NR KP</t>
    </r>
    <r>
      <rPr>
        <sz val="9"/>
        <rFont val="Arial"/>
        <family val="2"/>
      </rPr>
      <t>, aplicação suspenso em postes de concreto, capa externa com proteção UV, com temperatura de operação de -20oC a +65oC, diâmetro externo máximo 10 mm, composto por 24 fibras Mono-Modo, com diâmetros de 9/125 μm de núcleo e casca, para operar na faixa de 1310/1550 nm com atenuação em operação 1310 nm ≤ 0,35 dB/km e 1550 nm ≤ 0,25 dB/km. Acondicionado em bobinas de madeira em lances de 4000 m. Vão máximo 200 m.</t>
    </r>
  </si>
  <si>
    <t>Cabos de Fibra Óptica</t>
  </si>
  <si>
    <r>
      <rPr>
        <b/>
        <sz val="9"/>
        <rFont val="Arial"/>
        <family val="2"/>
      </rPr>
      <t>Caixa de emenda óptica</t>
    </r>
    <r>
      <rPr>
        <sz val="9"/>
        <rFont val="Arial"/>
        <family val="2"/>
      </rPr>
      <t>, instalação aérea, grau de proteção IP 67, composta por 1(uma) bandeja com capacidade de 24 fusões, 4 (quatro) entradas redondas para entrada cabos óticos dielétricos com diâmetro máximo de 8 a 17.5 mm, 1 (uma) entrada oval para entrada de dois cabos com dâmetro entre 10 e 17 mm, ambas seladas com tubos termocontráteis, sistema de proteção de emendas, base e junção da cúpila seladas através de manopla mecânica e com válvula de ar para teste de vedação, completa com suporte para fixação em poste e cruzeta para folga elétrica.</t>
    </r>
  </si>
  <si>
    <t>Suporte (BAP)</t>
  </si>
  <si>
    <r>
      <rPr>
        <b/>
        <sz val="9"/>
        <rFont val="Arial"/>
        <family val="2"/>
      </rPr>
      <t xml:space="preserve">Porca olhal M12 </t>
    </r>
    <r>
      <rPr>
        <sz val="9"/>
        <rFont val="Arial"/>
        <family val="2"/>
      </rPr>
      <t>em aço galvanizado</t>
    </r>
  </si>
  <si>
    <r>
      <rPr>
        <b/>
        <sz val="9"/>
        <rFont val="Arial"/>
        <family val="2"/>
      </rPr>
      <t>Suporte Dielétrico Fiberlign</t>
    </r>
    <r>
      <rPr>
        <sz val="9"/>
        <rFont val="Arial"/>
        <family val="2"/>
      </rPr>
      <t xml:space="preserve"> (FDS)</t>
    </r>
  </si>
  <si>
    <t>Estrutura de encabeçamento e passagem da fibra óptica</t>
  </si>
  <si>
    <r>
      <rPr>
        <b/>
        <sz val="9"/>
        <rFont val="Arial"/>
        <family val="2"/>
      </rPr>
      <t>Abraçadeira Tipo BAP 03</t>
    </r>
    <r>
      <rPr>
        <sz val="9"/>
        <rFont val="Arial"/>
        <family val="2"/>
      </rPr>
      <t xml:space="preserve"> em aço galvanizado</t>
    </r>
  </si>
  <si>
    <t>CABO 16mm²</t>
  </si>
  <si>
    <t>PARAFUSO SPLIT BOLT</t>
  </si>
  <si>
    <t>CONECTOR A COMPRESSÃO</t>
  </si>
  <si>
    <t>HASTE DE ATERRAMENTO</t>
  </si>
  <si>
    <t>FOL.: 5 DE 5</t>
  </si>
  <si>
    <t>Suporte do cabo guarda</t>
  </si>
  <si>
    <t xml:space="preserve">Suporte "L" </t>
  </si>
  <si>
    <t>SUPORTE L</t>
  </si>
  <si>
    <t>ISOLADOR ROLDANA</t>
  </si>
  <si>
    <r>
      <rPr>
        <b/>
        <sz val="9"/>
        <rFont val="Arial"/>
        <family val="2"/>
      </rPr>
      <t>Isolador roldana</t>
    </r>
    <r>
      <rPr>
        <sz val="9"/>
        <rFont val="Arial"/>
        <family val="2"/>
      </rPr>
      <t xml:space="preserve"> porcelana com armação secundária tipo "pesada" de 1 estribo, em aço carbono galvanizada a fogo</t>
    </r>
  </si>
  <si>
    <r>
      <rPr>
        <b/>
        <sz val="9"/>
        <rFont val="Arial"/>
        <family val="2"/>
      </rPr>
      <t>Manilha sapatilha</t>
    </r>
    <r>
      <rPr>
        <sz val="9"/>
        <rFont val="Arial"/>
        <family val="2"/>
      </rPr>
      <t>, em aço carbono galvanizado a fogo, 50kN</t>
    </r>
  </si>
  <si>
    <r>
      <rPr>
        <b/>
        <sz val="9"/>
        <rFont val="Arial"/>
        <family val="2"/>
      </rPr>
      <t>Olhal para parafuso</t>
    </r>
    <r>
      <rPr>
        <sz val="9"/>
        <rFont val="Arial"/>
        <family val="2"/>
      </rPr>
      <t>, em aço carbono galvanizada a fogo, M16, 50kN</t>
    </r>
  </si>
  <si>
    <r>
      <rPr>
        <b/>
        <sz val="9"/>
        <rFont val="Arial"/>
        <family val="2"/>
      </rPr>
      <t>Gancho suspensão olhal</t>
    </r>
    <r>
      <rPr>
        <sz val="9"/>
        <rFont val="Arial"/>
        <family val="2"/>
      </rPr>
      <t>, em aço carbono galvanizado a fogo, 50kN</t>
    </r>
  </si>
  <si>
    <t>7.4</t>
  </si>
  <si>
    <r>
      <rPr>
        <b/>
        <sz val="9"/>
        <rFont val="Arial"/>
        <family val="2"/>
      </rPr>
      <t>Sapatilha para cabo de aço 3/8"</t>
    </r>
    <r>
      <rPr>
        <sz val="9"/>
        <rFont val="Arial"/>
        <family val="2"/>
      </rPr>
      <t>, galvanizada a quente, carga de ruptura 50kN</t>
    </r>
  </si>
  <si>
    <t>SAPATILHA PARA CABO DE AÇO</t>
  </si>
  <si>
    <t>Amarração do cabo guarda</t>
  </si>
  <si>
    <t>Alça pré-formado destina à fixação de cabo de aço 3/8"</t>
  </si>
  <si>
    <t>ALÇA CABO 3/8"</t>
  </si>
  <si>
    <t>Amarração do cabo guarda nas estruturas</t>
  </si>
  <si>
    <r>
      <rPr>
        <b/>
        <sz val="9"/>
        <rFont val="Arial"/>
        <family val="2"/>
      </rPr>
      <t>Conector paralelo bimetálico</t>
    </r>
    <r>
      <rPr>
        <sz val="9"/>
        <rFont val="Arial"/>
        <family val="2"/>
      </rPr>
      <t xml:space="preserve"> (cabo guarda-aterramento)</t>
    </r>
  </si>
  <si>
    <t>CONECTOR PARALELO BIMETÁLICO</t>
  </si>
  <si>
    <r>
      <rPr>
        <b/>
        <sz val="9"/>
        <rFont val="Arial"/>
        <family val="2"/>
      </rPr>
      <t xml:space="preserve">Alça pré-formado </t>
    </r>
    <r>
      <rPr>
        <sz val="9"/>
        <rFont val="Arial"/>
        <family val="2"/>
      </rPr>
      <t>destinada à fixação de fibra óptica autosutentável</t>
    </r>
  </si>
  <si>
    <t>ARRUELA LISA GALVANIZADA M16 18mm</t>
  </si>
  <si>
    <t>PARAFUSO MÁQUINA M16x500mm</t>
  </si>
  <si>
    <t>CHAPA DE FIXAÇÃO DE ESTAI DE AÇO</t>
  </si>
  <si>
    <t>CORDOALHA PARA ESTAIAMENTO</t>
  </si>
  <si>
    <t>BLOCO DE CONCRETO</t>
  </si>
  <si>
    <t>HASTE DE ÂNCORA</t>
  </si>
  <si>
    <t>ALÇA PRÉ-FORMADA PARA ESTAI</t>
  </si>
  <si>
    <t>SAPATILHA PARA ALÇA PRÉ-FORMADA</t>
  </si>
  <si>
    <t>ESTAIS</t>
  </si>
  <si>
    <t>11 - ESTAIAMENTO</t>
  </si>
  <si>
    <r>
      <rPr>
        <b/>
        <sz val="9"/>
        <rFont val="Arial"/>
        <family val="2"/>
      </rPr>
      <t>Cordoalha para estaiamento</t>
    </r>
    <r>
      <rPr>
        <sz val="9"/>
        <rFont val="Arial"/>
        <family val="2"/>
      </rPr>
      <t xml:space="preserve"> de aço zincado, carga nominal do estai 4660 kgf, diâmetro nominal da cordoalha 9.52 (3/8) mm (pol), 7 fios, categoria EAR 6850.3 (6990) daN (kgf), classe A (peso minimo da camada zinco 260 g/m² ). (Foi considerado 24m por estai)</t>
    </r>
  </si>
  <si>
    <r>
      <rPr>
        <b/>
        <sz val="9"/>
        <rFont val="Arial"/>
        <family val="2"/>
      </rPr>
      <t>Bloco de concreto armado</t>
    </r>
    <r>
      <rPr>
        <sz val="9"/>
        <rFont val="Arial"/>
        <family val="2"/>
      </rPr>
      <t xml:space="preserve"> 50x50x15 cm, para estai de âncora</t>
    </r>
  </si>
  <si>
    <r>
      <rPr>
        <b/>
        <sz val="9"/>
        <rFont val="Arial"/>
        <family val="2"/>
      </rPr>
      <t>Sapatilha para alça pré-formada para cordoalha de aço</t>
    </r>
    <r>
      <rPr>
        <sz val="9"/>
        <rFont val="Arial"/>
        <family val="2"/>
      </rPr>
      <t xml:space="preserve"> para condutor com diametro maximo Φ 9.5 mm</t>
    </r>
  </si>
  <si>
    <r>
      <rPr>
        <b/>
        <sz val="9"/>
        <rFont val="Arial"/>
        <family val="2"/>
      </rPr>
      <t>Alça pré-formada para estai</t>
    </r>
    <r>
      <rPr>
        <sz val="9"/>
        <rFont val="Arial"/>
        <family val="2"/>
      </rPr>
      <t>, para cordoalha de aço de diametro Φ 9.5 mm</t>
    </r>
  </si>
  <si>
    <r>
      <rPr>
        <b/>
        <sz val="9"/>
        <rFont val="Arial"/>
        <family val="2"/>
      </rPr>
      <t>Haste de âncora aço zincado</t>
    </r>
    <r>
      <rPr>
        <sz val="9"/>
        <rFont val="Arial"/>
        <family val="2"/>
      </rPr>
      <t xml:space="preserve"> M20X2.3 L=2400 mm com duas porcas quadradas</t>
    </r>
  </si>
  <si>
    <t>Conector para cabo-guarda</t>
  </si>
  <si>
    <t>VINÍCIUS ARAÚJO</t>
  </si>
  <si>
    <t>10.5</t>
  </si>
  <si>
    <t>10.6</t>
  </si>
  <si>
    <t>10.7</t>
  </si>
  <si>
    <t>10.8</t>
  </si>
  <si>
    <t>NOTAS:</t>
  </si>
  <si>
    <r>
      <rPr>
        <b/>
        <sz val="11"/>
        <rFont val="Arial"/>
        <family val="2"/>
      </rPr>
      <t>DOCUMENTOS DE REFERÊNCIA</t>
    </r>
    <r>
      <rPr>
        <sz val="11"/>
        <rFont val="Arial"/>
        <family val="2"/>
      </rPr>
      <t xml:space="preserve">
</t>
    </r>
  </si>
  <si>
    <r>
      <t xml:space="preserve">A COLUNA CÓDIGO REPRESENTA O CÓDIGO QUE ESTÁ REFERENCIADO NOS DOCUMENTOS DE DETALHES </t>
    </r>
    <r>
      <rPr>
        <b/>
        <sz val="11"/>
        <rFont val="Arial"/>
        <family val="2"/>
      </rPr>
      <t>OW3890BRN06810EW1ML21</t>
    </r>
    <r>
      <rPr>
        <sz val="11"/>
        <rFont val="Arial"/>
        <family val="2"/>
      </rPr>
      <t xml:space="preserve"> E </t>
    </r>
    <r>
      <rPr>
        <b/>
        <sz val="11"/>
        <rFont val="Arial"/>
        <family val="2"/>
      </rPr>
      <t>OW3890BRN06810EW1ML22</t>
    </r>
    <r>
      <rPr>
        <sz val="11"/>
        <rFont val="Arial"/>
        <family val="2"/>
      </rPr>
      <t>, ITENS QUE ESTÃO EM BRANCO NÃO SE ENCONTRAM NESSES DOCUMENTOS;</t>
    </r>
  </si>
  <si>
    <t>- OW3890BRN06810EW1ML22 - ITAÚNA - CADERNO DE ESTRUTURAS ESPECIAIS;</t>
  </si>
  <si>
    <t>- OW3890BRN06810EW1ML21 - ITAÚNA - CADERNO DE ESTRUTURAS TÍPICAS;</t>
  </si>
  <si>
    <t>CABO 70mm²</t>
  </si>
  <si>
    <t>N1 - 17</t>
  </si>
  <si>
    <t>2N4 - 17</t>
  </si>
  <si>
    <t>2N4 - 15</t>
  </si>
  <si>
    <t>CONECTOR TERMINAL 70mm²</t>
  </si>
  <si>
    <t>N3-CHP-15</t>
  </si>
  <si>
    <t>N4-CHP-15</t>
  </si>
  <si>
    <t>N4-CHP-18</t>
  </si>
  <si>
    <t>2N4-CHP-17</t>
  </si>
  <si>
    <t>2N4-CHP-18</t>
  </si>
  <si>
    <t>2N3-2CHP-17</t>
  </si>
  <si>
    <t>CABO 70mm² SUBIDA</t>
  </si>
  <si>
    <t>CABO 70mm² CHÃO</t>
  </si>
  <si>
    <t>SOLDA CABO-HASTE</t>
  </si>
  <si>
    <t>SOLDA CABO-CABO</t>
  </si>
  <si>
    <t>CARTUCHO PÓ DE SOLDA EXOTÉRMICA Nº 115 PLUS F20</t>
  </si>
  <si>
    <t>CARTUCHO PÓ DE SOLDA EXOTÉRMICA Nº 90 PLUS F20</t>
  </si>
  <si>
    <t>MOLDE PARA SOLDA EXOTÉRMICA CABO 70mm² x HASTE PASSANTE</t>
  </si>
  <si>
    <t>MOLDE PARA SOLDA EXOTÉRMICA CABO 70mm² x CABO 70mm² T</t>
  </si>
  <si>
    <t>ALICATE PARA MOLDE</t>
  </si>
  <si>
    <t>KIT DE PEDRA DE REPOSIÇÃO PARA ACENDEDOR DE SOLDA EXOTÉRMICA</t>
  </si>
  <si>
    <t>Terminal de compressão tipo olhal</t>
  </si>
  <si>
    <t>Cabo de aço cobreado 70mm² 30% IACS 7 FIOS</t>
  </si>
  <si>
    <t>Conector paralelo parafusado para cabos de aço cobrado 70mm²</t>
  </si>
  <si>
    <t>Haste de aterramento de alta camada 254 micras de ø3/4" x 3,00m</t>
  </si>
  <si>
    <t>Cartucho pó de solda exotérmica Nº115 PLUS F20</t>
  </si>
  <si>
    <t>Cartucho pó de solda exotérmica Nº90 PLUS F20</t>
  </si>
  <si>
    <t>Molde para solda exotérmica CABO 70mm² x CABO 70mm² "T"</t>
  </si>
  <si>
    <t>Molde para solda exotérmica CABO 70mm² x HASTE PASSANTE</t>
  </si>
  <si>
    <t>Alicate para molde</t>
  </si>
  <si>
    <t>Kit de reposição para acendendor de solda exotérmica</t>
  </si>
  <si>
    <t>10.9</t>
  </si>
  <si>
    <t>10.10</t>
  </si>
  <si>
    <t>10.11</t>
  </si>
  <si>
    <t>Estrutura de aterramento dos postes</t>
  </si>
  <si>
    <t>0/1C</t>
  </si>
  <si>
    <t>0/2C</t>
  </si>
  <si>
    <t>0/3C</t>
  </si>
  <si>
    <t>0/4C</t>
  </si>
  <si>
    <t>0/5C</t>
  </si>
  <si>
    <t>0/6C</t>
  </si>
  <si>
    <t>0/7C</t>
  </si>
  <si>
    <t>0/8C</t>
  </si>
  <si>
    <t>0/9C</t>
  </si>
  <si>
    <t>0/10C</t>
  </si>
  <si>
    <t>0/11C</t>
  </si>
  <si>
    <t>0/12C</t>
  </si>
  <si>
    <t>1/1C</t>
  </si>
  <si>
    <t>1/2C</t>
  </si>
  <si>
    <t>1/3C</t>
  </si>
  <si>
    <t>1/4C</t>
  </si>
  <si>
    <t>1/5C</t>
  </si>
  <si>
    <t>1/6C</t>
  </si>
  <si>
    <t>1/7C</t>
  </si>
  <si>
    <t>1/8C</t>
  </si>
  <si>
    <t>1/9C</t>
  </si>
  <si>
    <t>1/10C</t>
  </si>
  <si>
    <t>1/11C</t>
  </si>
  <si>
    <t>1/12C</t>
  </si>
  <si>
    <t>2/1C</t>
  </si>
  <si>
    <t>2/2C</t>
  </si>
  <si>
    <t>2/3C</t>
  </si>
  <si>
    <t>2/4C</t>
  </si>
  <si>
    <t>2/5C</t>
  </si>
  <si>
    <t>2/6C</t>
  </si>
  <si>
    <t>2/7C</t>
  </si>
  <si>
    <t>2/8C</t>
  </si>
  <si>
    <t>2/9C</t>
  </si>
  <si>
    <t>2/10C</t>
  </si>
  <si>
    <t>3/1C</t>
  </si>
  <si>
    <t>3/2C</t>
  </si>
  <si>
    <t>3/3C</t>
  </si>
  <si>
    <t>3/4C</t>
  </si>
  <si>
    <t>3/5C</t>
  </si>
  <si>
    <t>3/6C</t>
  </si>
  <si>
    <t>3/7C</t>
  </si>
  <si>
    <t>3/8C</t>
  </si>
  <si>
    <t>3/9C</t>
  </si>
  <si>
    <t>3/10C</t>
  </si>
  <si>
    <t>4/1C</t>
  </si>
  <si>
    <t>4/2C</t>
  </si>
  <si>
    <t>4/3C</t>
  </si>
  <si>
    <t>4/4C</t>
  </si>
  <si>
    <t>4/5C</t>
  </si>
  <si>
    <t>4/6C</t>
  </si>
  <si>
    <t>4/7C</t>
  </si>
  <si>
    <t>4/8C</t>
  </si>
  <si>
    <t>5/1C</t>
  </si>
  <si>
    <t>5/2C</t>
  </si>
  <si>
    <t>5/3C</t>
  </si>
  <si>
    <t>5/4C</t>
  </si>
  <si>
    <t>5/5C</t>
  </si>
  <si>
    <t>5/6C</t>
  </si>
  <si>
    <t>5/7C</t>
  </si>
  <si>
    <t>5/8C</t>
  </si>
  <si>
    <t>5/9C</t>
  </si>
  <si>
    <t>6/1C</t>
  </si>
  <si>
    <t>6/2C</t>
  </si>
  <si>
    <t>6/3C</t>
  </si>
  <si>
    <t>6/4C</t>
  </si>
  <si>
    <t>6/5C</t>
  </si>
  <si>
    <t>6/6C</t>
  </si>
  <si>
    <t>6/7C</t>
  </si>
  <si>
    <t>6/8C</t>
  </si>
  <si>
    <t>6/9C</t>
  </si>
  <si>
    <t>6/10C</t>
  </si>
  <si>
    <t>6/11C</t>
  </si>
  <si>
    <t>6/12C</t>
  </si>
  <si>
    <t>7/1C</t>
  </si>
  <si>
    <t>7/2C</t>
  </si>
  <si>
    <t>7/3C</t>
  </si>
  <si>
    <t>7/4C</t>
  </si>
  <si>
    <t>7/5C</t>
  </si>
  <si>
    <t>7/6C</t>
  </si>
  <si>
    <t>7/7C</t>
  </si>
  <si>
    <t>7/8C</t>
  </si>
  <si>
    <t>7/9C</t>
  </si>
  <si>
    <t>7/10C</t>
  </si>
  <si>
    <t>7/11C</t>
  </si>
  <si>
    <t>2/11C</t>
  </si>
  <si>
    <t>3/11C</t>
  </si>
  <si>
    <t>5/10C</t>
  </si>
  <si>
    <t xml:space="preserve">Poste de Concreto duplo "T" (Tipo B):  H = 16m - 1500 daN </t>
  </si>
  <si>
    <t xml:space="preserve">Poste de Concreto duplo "T" (Tipo B):  H = 19m - 3000 daN </t>
  </si>
  <si>
    <t xml:space="preserve">Poste de Concreto duplo "T" (Tipo B):  H = 20m - 1000 daN </t>
  </si>
  <si>
    <t xml:space="preserve">Poste de Concreto duplo "T" (Tipo B):  H = 20m - 3000 daN </t>
  </si>
  <si>
    <t xml:space="preserve">Poste de Concreto duplo "T" (Tipo B):  H = 18m - 2500 daN </t>
  </si>
  <si>
    <t xml:space="preserve">Poste de Concreto duplo "T" (Tipo B):  H = 18m - 3000 daN </t>
  </si>
  <si>
    <t xml:space="preserve">Poste de Concreto duplo "T" (Tipo B):  H = 19m - 1000 daN </t>
  </si>
  <si>
    <t>1.1.20</t>
  </si>
  <si>
    <t>2N4 - 16</t>
  </si>
  <si>
    <t>2N4 - 19</t>
  </si>
  <si>
    <t>2N3-2CHP-02-19</t>
  </si>
  <si>
    <t>N4-N3-CHP-17</t>
  </si>
  <si>
    <t>CA ARBUTUS
795 MCM - CA ORCHID
636 MCM</t>
  </si>
  <si>
    <t>CA GOLDENTUFT
450 MCM - CA GOLDENTUFT
450 MCM</t>
  </si>
  <si>
    <t>conectores</t>
  </si>
  <si>
    <r>
      <rPr>
        <b/>
        <sz val="9"/>
        <rFont val="Arial"/>
        <family val="2"/>
      </rPr>
      <t>Conector paralelo 3 furos NEMA</t>
    </r>
    <r>
      <rPr>
        <sz val="9"/>
        <rFont val="Arial"/>
        <family val="2"/>
      </rPr>
      <t xml:space="preserve"> para conexão de 2 cabos </t>
    </r>
    <r>
      <rPr>
        <b/>
        <sz val="9"/>
        <rFont val="Arial"/>
        <family val="2"/>
      </rPr>
      <t>CA ARBUTUS 795 MCM x ORCHID 636 MCM</t>
    </r>
  </si>
  <si>
    <r>
      <rPr>
        <b/>
        <sz val="9"/>
        <rFont val="Arial"/>
        <family val="2"/>
      </rPr>
      <t>Conector paralelo 3 furos NEMA</t>
    </r>
    <r>
      <rPr>
        <sz val="9"/>
        <rFont val="Arial"/>
        <family val="2"/>
      </rPr>
      <t xml:space="preserve"> para conexão de 2 cabos </t>
    </r>
    <r>
      <rPr>
        <b/>
        <sz val="9"/>
        <rFont val="Arial"/>
        <family val="2"/>
      </rPr>
      <t>GOLDENTUFT 450 MCM x GOLDENTUFT 450 MCM</t>
    </r>
  </si>
  <si>
    <r>
      <rPr>
        <b/>
        <sz val="9"/>
        <rFont val="Arial"/>
        <family val="2"/>
      </rPr>
      <t>Conector paralelo 3 furos NEMA</t>
    </r>
    <r>
      <rPr>
        <sz val="9"/>
        <rFont val="Arial"/>
        <family val="2"/>
      </rPr>
      <t xml:space="preserve"> para conexão de 2 cabos </t>
    </r>
    <r>
      <rPr>
        <b/>
        <sz val="9"/>
        <rFont val="Arial"/>
        <family val="2"/>
      </rPr>
      <t>CAL 70mm² x CA ORCHID 636 MCM</t>
    </r>
  </si>
  <si>
    <r>
      <rPr>
        <b/>
        <sz val="9"/>
        <rFont val="Arial"/>
        <family val="2"/>
      </rPr>
      <t>Conector terminal 4 parafusos</t>
    </r>
    <r>
      <rPr>
        <sz val="9"/>
        <rFont val="Arial"/>
        <family val="2"/>
      </rPr>
      <t xml:space="preserve">, 2 furos NEMA para conexão do cabo </t>
    </r>
    <r>
      <rPr>
        <b/>
        <sz val="9"/>
        <rFont val="Arial"/>
        <family val="2"/>
      </rPr>
      <t>CA ORCHID 636 MCM</t>
    </r>
  </si>
  <si>
    <t>Cordoalha de aço 3/8"</t>
  </si>
  <si>
    <t>Sistema de aterramento</t>
  </si>
  <si>
    <t>2N4 | 1500</t>
  </si>
  <si>
    <t>2(N3-N3) | 3000</t>
  </si>
  <si>
    <t>N4-N3-CHP - 17/3000</t>
  </si>
  <si>
    <t>2N4-CHP - 18/2500</t>
  </si>
  <si>
    <t>2N3-CHP-CHP-02 - 19/3000</t>
  </si>
  <si>
    <t>ITAÚNA II - LISTA DE MATERIAIS DA REDE AÉREA</t>
  </si>
  <si>
    <t>COMPLEXO EÓLICO ITAÚNA</t>
  </si>
  <si>
    <t>OW3890BRN06810EWA_ITA2-LIST-MAT-ERA</t>
  </si>
  <si>
    <t>- OW3890BRN06810EWA_ITA2-PLAN-CORT - ITAÚNA II - PLANOS DE CORTE DOS CABOS;</t>
  </si>
  <si>
    <t>- OW3890BRN06810EW1LL02 - ITAÚNA II - PLANTA TRAÇADO;</t>
  </si>
  <si>
    <t>- OW3890BRN06810EWA_ITA2-PLAN-CORT-FO - ITAÚNA II - PLANOS DE CORTE DOS CABOS DE FIBRA ÓPTICA;</t>
  </si>
  <si>
    <t>- OW3890BRN06810EWA_ITA2-TAB-LOC - ITAÚNA II - TABELA DE LOCAÇÃO.</t>
  </si>
  <si>
    <t>- OW3890BRN06810EW1CO02 - ITAÚNA II - TRAÇADO DA REDE DE DADOS</t>
  </si>
  <si>
    <t>RMT - LISTA DE MATERIAIS DA REDE AÉREA</t>
  </si>
  <si>
    <t>1.1.1</t>
  </si>
  <si>
    <t>1.1.2</t>
  </si>
  <si>
    <t>1.1.3</t>
  </si>
  <si>
    <t>1.1.4</t>
  </si>
  <si>
    <t>2.4</t>
  </si>
  <si>
    <t>2.5</t>
  </si>
  <si>
    <r>
      <rPr>
        <b/>
        <sz val="9"/>
        <rFont val="Arial"/>
        <family val="2"/>
      </rPr>
      <t>Parafuso máquina cabeça quadrada</t>
    </r>
    <r>
      <rPr>
        <sz val="9"/>
        <rFont val="Arial"/>
        <family val="2"/>
      </rPr>
      <t xml:space="preserve">, em aço carbono M16 x </t>
    </r>
    <r>
      <rPr>
        <b/>
        <sz val="9"/>
        <rFont val="Arial"/>
        <family val="2"/>
      </rPr>
      <t>900mm</t>
    </r>
  </si>
  <si>
    <t>6.1.11</t>
  </si>
  <si>
    <t>6.2.4</t>
  </si>
  <si>
    <t>8.1.1</t>
  </si>
  <si>
    <t>ITAUNA II</t>
  </si>
  <si>
    <t>ITAÚNA-II</t>
  </si>
  <si>
    <t>ITAUNA-II</t>
  </si>
  <si>
    <t>8.3.3</t>
  </si>
  <si>
    <r>
      <rPr>
        <b/>
        <sz val="9"/>
        <rFont val="Arial"/>
        <family val="2"/>
      </rPr>
      <t>Conector paralelo 3 furos NEMA</t>
    </r>
    <r>
      <rPr>
        <sz val="9"/>
        <rFont val="Arial"/>
        <family val="2"/>
      </rPr>
      <t xml:space="preserve"> para conexão de 2 cabos </t>
    </r>
    <r>
      <rPr>
        <b/>
        <sz val="9"/>
        <rFont val="Arial"/>
        <family val="2"/>
      </rPr>
      <t>CAL 70mm² x CA ARBUTUS 795 MCM</t>
    </r>
  </si>
  <si>
    <t>8.4.3</t>
  </si>
  <si>
    <r>
      <rPr>
        <b/>
        <sz val="9"/>
        <rFont val="Arial"/>
        <family val="2"/>
      </rPr>
      <t>Conector terminal 4 parafusos</t>
    </r>
    <r>
      <rPr>
        <sz val="9"/>
        <rFont val="Arial"/>
        <family val="2"/>
      </rPr>
      <t xml:space="preserve">, 2 furos NEMA para conexão do cabo </t>
    </r>
    <r>
      <rPr>
        <b/>
        <sz val="9"/>
        <rFont val="Arial"/>
        <family val="2"/>
      </rPr>
      <t>CA ARBUTUS 795 MCM</t>
    </r>
  </si>
  <si>
    <r>
      <rPr>
        <b/>
        <sz val="9"/>
        <rFont val="Arial"/>
        <family val="2"/>
      </rPr>
      <t>Conector terminal 4 parafusos</t>
    </r>
    <r>
      <rPr>
        <sz val="9"/>
        <rFont val="Arial"/>
        <family val="2"/>
      </rPr>
      <t xml:space="preserve">, 2 furos NEMA para conexão do cabo </t>
    </r>
    <r>
      <rPr>
        <b/>
        <sz val="9"/>
        <rFont val="Arial"/>
        <family val="2"/>
      </rPr>
      <t>CA GOLDENTUFT 450 MCM</t>
    </r>
  </si>
  <si>
    <r>
      <rPr>
        <b/>
        <sz val="9"/>
        <rFont val="Arial"/>
        <family val="2"/>
      </rPr>
      <t>Conector paralelo 3 furos NEMA</t>
    </r>
    <r>
      <rPr>
        <sz val="9"/>
        <rFont val="Arial"/>
        <family val="2"/>
      </rPr>
      <t xml:space="preserve"> para conexão de 2 cabos </t>
    </r>
    <r>
      <rPr>
        <b/>
        <sz val="9"/>
        <rFont val="Arial"/>
        <family val="2"/>
      </rPr>
      <t>CAL 70mm² x CA GOLDENTUFT 450 MCM</t>
    </r>
  </si>
  <si>
    <r>
      <rPr>
        <b/>
        <sz val="9"/>
        <rFont val="Arial"/>
        <family val="2"/>
      </rPr>
      <t>Conector paralelo 3 furos NEMA</t>
    </r>
    <r>
      <rPr>
        <sz val="9"/>
        <rFont val="Arial"/>
        <family val="2"/>
      </rPr>
      <t xml:space="preserve"> para conexão de 2 cabos </t>
    </r>
    <r>
      <rPr>
        <b/>
        <sz val="9"/>
        <rFont val="Arial"/>
        <family val="2"/>
      </rPr>
      <t>CA ORCHID 636 MCM x ARBUTUS 795 MCM</t>
    </r>
  </si>
  <si>
    <r>
      <rPr>
        <b/>
        <sz val="9"/>
        <rFont val="Arial"/>
        <family val="2"/>
      </rPr>
      <t>Parafuso rosca dupla</t>
    </r>
    <r>
      <rPr>
        <sz val="9"/>
        <rFont val="Arial"/>
        <family val="2"/>
      </rPr>
      <t xml:space="preserve"> em aço galvanizado, M16 x </t>
    </r>
    <r>
      <rPr>
        <b/>
        <sz val="9"/>
        <rFont val="Arial"/>
        <family val="2"/>
      </rPr>
      <t>450mm</t>
    </r>
  </si>
  <si>
    <r>
      <rPr>
        <b/>
        <sz val="9"/>
        <rFont val="Arial"/>
        <family val="2"/>
      </rPr>
      <t>Isolador bastão de ancoragem</t>
    </r>
    <r>
      <rPr>
        <sz val="9"/>
        <rFont val="Arial"/>
        <family val="2"/>
      </rPr>
      <t xml:space="preserve">, tipo polimérico, classe de tensão 34,5 kV, terminais garfo e olhal, carga mecânica nominal de 70 kN, nível de alta poluição, distância de escoamento especifico 31 mm/kV, completo. </t>
    </r>
    <r>
      <rPr>
        <b/>
        <sz val="9"/>
        <rFont val="Arial"/>
        <family val="2"/>
      </rPr>
      <t>REF.: SKY-A007-70CT</t>
    </r>
  </si>
  <si>
    <t>1</t>
  </si>
  <si>
    <t>ADEQUAÇÃO AOS COMENTÁRIOS</t>
  </si>
  <si>
    <t>REV. 1</t>
  </si>
  <si>
    <t>DATA: 16/05/2024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</si>
</sst>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 _€_-;\-* #,##0.00\ _€_-;_-* &quot;-&quot;??\ _€_-;_-@_-"/>
    <numFmt numFmtId="165" formatCode="_-* #,##0.00\ [$€]_-;\-* #,##0.00\ [$€]_-;_-* \-??\ [$€]_-;_-@_-"/>
  </numFmts>
  <fonts count="25" x14ac:knownFonts="1">
    <font>
      <sz val="11"/>
      <color theme="1"/>
      <name val="Calibri"/>
      <family val="2"/>
      <scheme val="minor"/>
    </font>
    <font>
      <sz val="11"/>
      <color theme="1"/>
      <name val="Calibri"/>
      <family val="2"/>
      <scheme val="minor"/>
    </font>
    <font>
      <sz val="10"/>
      <color indexed="8"/>
      <name val="Arial"/>
      <family val="2"/>
    </font>
    <font>
      <sz val="10"/>
      <name val="Arial"/>
      <family val="2"/>
    </font>
    <font>
      <sz val="12"/>
      <color theme="1"/>
      <name val="Franklin Gothic Book"/>
      <family val="2"/>
    </font>
    <font>
      <sz val="12"/>
      <color theme="1"/>
      <name val="Franklin Gothic Heavy"/>
      <family val="2"/>
    </font>
    <font>
      <sz val="10"/>
      <color rgb="FF000000"/>
      <name val="Times New Roman"/>
      <family val="1"/>
    </font>
    <font>
      <b/>
      <sz val="11"/>
      <color theme="1"/>
      <name val="Calibri"/>
      <family val="2"/>
      <scheme val="minor"/>
    </font>
    <font>
      <b/>
      <sz val="11"/>
      <color theme="1"/>
      <name val="Arial"/>
      <family val="2"/>
    </font>
    <font>
      <sz val="11"/>
      <color theme="1"/>
      <name val="Arial"/>
      <family val="2"/>
    </font>
    <font>
      <sz val="10"/>
      <color theme="1"/>
      <name val="Arial"/>
      <family val="2"/>
    </font>
    <font>
      <sz val="8"/>
      <color theme="1"/>
      <name val="Arial"/>
      <family val="2"/>
    </font>
    <font>
      <b/>
      <sz val="12"/>
      <color theme="1"/>
      <name val="Arial"/>
      <family val="2"/>
    </font>
    <font>
      <b/>
      <sz val="11"/>
      <name val="Arial"/>
      <family val="2"/>
    </font>
    <font>
      <sz val="9"/>
      <name val="Arial"/>
      <family val="2"/>
    </font>
    <font>
      <sz val="11"/>
      <color rgb="FFFF0000"/>
      <name val="Calibri"/>
      <family val="2"/>
      <scheme val="minor"/>
    </font>
    <font>
      <b/>
      <sz val="10"/>
      <color theme="1"/>
      <name val="Arial"/>
      <family val="2"/>
    </font>
    <font>
      <sz val="8"/>
      <name val="Calibri"/>
      <family val="2"/>
      <scheme val="minor"/>
    </font>
    <font>
      <b/>
      <sz val="12"/>
      <color theme="1"/>
      <name val="Calibri"/>
      <family val="2"/>
      <scheme val="minor"/>
    </font>
    <font>
      <b/>
      <sz val="16"/>
      <color theme="1"/>
      <name val="Calibri"/>
      <family val="2"/>
      <scheme val="minor"/>
    </font>
    <font>
      <sz val="11"/>
      <color rgb="FF000000"/>
      <name val="Calibri"/>
      <family val="2"/>
      <charset val="1"/>
    </font>
    <font>
      <sz val="11"/>
      <name val="Arial"/>
      <family val="2"/>
    </font>
    <font>
      <b/>
      <sz val="10"/>
      <name val="Arial"/>
      <family val="2"/>
    </font>
    <font>
      <sz val="9"/>
      <color theme="1"/>
      <name val="Arial"/>
      <family val="2"/>
    </font>
    <font>
      <b/>
      <sz val="9"/>
      <name val="Arial"/>
      <family val="2"/>
    </font>
  </fonts>
  <fills count="26">
    <fill>
      <patternFill patternType="none"/>
    </fill>
    <fill>
      <patternFill patternType="gray125"/>
    </fill>
    <fill>
      <patternFill patternType="solid">
        <fgColor rgb="FFFFFFCC"/>
      </patternFill>
    </fill>
    <fill>
      <patternFill patternType="solid">
        <fgColor theme="4" tint="0.59999389629810485"/>
        <bgColor indexed="65"/>
      </patternFill>
    </fill>
    <fill>
      <patternFill patternType="solid">
        <fgColor theme="4"/>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FF01FF"/>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2D2D"/>
        <bgColor indexed="64"/>
      </patternFill>
    </fill>
    <fill>
      <patternFill patternType="solid">
        <fgColor theme="4" tint="0.7999816888943144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0"/>
        <bgColor indexed="64"/>
      </patternFill>
    </fill>
  </fills>
  <borders count="142">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ck">
        <color indexed="64"/>
      </right>
      <top/>
      <bottom/>
      <diagonal/>
    </border>
    <border>
      <left/>
      <right style="thick">
        <color indexed="64"/>
      </right>
      <top style="medium">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style="thick">
        <color indexed="64"/>
      </top>
      <bottom/>
      <diagonal/>
    </border>
    <border>
      <left style="thin">
        <color indexed="64"/>
      </left>
      <right style="thick">
        <color indexed="64"/>
      </right>
      <top style="thick">
        <color indexed="64"/>
      </top>
      <bottom style="medium">
        <color indexed="64"/>
      </bottom>
      <diagonal/>
    </border>
    <border>
      <left style="thin">
        <color indexed="64"/>
      </left>
      <right style="thick">
        <color indexed="64"/>
      </right>
      <top/>
      <bottom/>
      <diagonal/>
    </border>
    <border>
      <left style="thick">
        <color indexed="64"/>
      </left>
      <right/>
      <top style="thick">
        <color indexed="64"/>
      </top>
      <bottom/>
      <diagonal/>
    </border>
    <border>
      <left/>
      <right/>
      <top style="thick">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n">
        <color indexed="64"/>
      </right>
      <top style="medium">
        <color indexed="64"/>
      </top>
      <bottom style="thick">
        <color indexed="64"/>
      </bottom>
      <diagonal/>
    </border>
    <border>
      <left style="medium">
        <color indexed="64"/>
      </left>
      <right style="thick">
        <color indexed="64"/>
      </right>
      <top/>
      <bottom/>
      <diagonal/>
    </border>
    <border>
      <left style="medium">
        <color indexed="64"/>
      </left>
      <right/>
      <top/>
      <bottom style="thick">
        <color indexed="64"/>
      </bottom>
      <diagonal/>
    </border>
    <border>
      <left style="medium">
        <color indexed="64"/>
      </left>
      <right style="thin">
        <color indexed="64"/>
      </right>
      <top style="thick">
        <color indexed="64"/>
      </top>
      <bottom style="thick">
        <color indexed="64"/>
      </bottom>
      <diagonal/>
    </border>
    <border>
      <left style="thin">
        <color indexed="64"/>
      </left>
      <right/>
      <top style="medium">
        <color indexed="64"/>
      </top>
      <bottom style="thick">
        <color rgb="FFFFC000"/>
      </bottom>
      <diagonal/>
    </border>
    <border>
      <left/>
      <right/>
      <top style="medium">
        <color indexed="64"/>
      </top>
      <bottom style="thick">
        <color rgb="FFFFC000"/>
      </bottom>
      <diagonal/>
    </border>
    <border>
      <left/>
      <right style="thin">
        <color indexed="64"/>
      </right>
      <top style="medium">
        <color indexed="64"/>
      </top>
      <bottom style="thick">
        <color rgb="FFFFC000"/>
      </bottom>
      <diagonal/>
    </border>
    <border>
      <left style="thick">
        <color rgb="FFFF0000"/>
      </left>
      <right/>
      <top style="thick">
        <color rgb="FFFF0000"/>
      </top>
      <bottom style="medium">
        <color indexed="64"/>
      </bottom>
      <diagonal/>
    </border>
    <border>
      <left/>
      <right/>
      <top style="thick">
        <color rgb="FFFF0000"/>
      </top>
      <bottom style="medium">
        <color indexed="64"/>
      </bottom>
      <diagonal/>
    </border>
    <border>
      <left/>
      <right style="thick">
        <color rgb="FFFF0000"/>
      </right>
      <top style="thick">
        <color rgb="FFFF0000"/>
      </top>
      <bottom style="medium">
        <color indexed="64"/>
      </bottom>
      <diagonal/>
    </border>
    <border>
      <left style="thick">
        <color rgb="FFFF0000"/>
      </left>
      <right style="thin">
        <color indexed="64"/>
      </right>
      <top style="medium">
        <color indexed="64"/>
      </top>
      <bottom style="thick">
        <color rgb="FFFFC000"/>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style="medium">
        <color indexed="64"/>
      </top>
      <bottom/>
      <diagonal/>
    </border>
    <border>
      <left style="thin">
        <color indexed="64"/>
      </left>
      <right style="thick">
        <color rgb="FFFF0000"/>
      </right>
      <top style="medium">
        <color indexed="64"/>
      </top>
      <bottom style="thin">
        <color indexed="64"/>
      </bottom>
      <diagonal/>
    </border>
    <border>
      <left style="thick">
        <color rgb="FFFF0000"/>
      </left>
      <right/>
      <top/>
      <bottom/>
      <diagonal/>
    </border>
    <border>
      <left style="thin">
        <color indexed="64"/>
      </left>
      <right style="thick">
        <color rgb="FFFF0000"/>
      </right>
      <top style="thin">
        <color indexed="64"/>
      </top>
      <bottom style="thin">
        <color indexed="64"/>
      </bottom>
      <diagonal/>
    </border>
    <border>
      <left style="thick">
        <color rgb="FFFF0000"/>
      </left>
      <right/>
      <top/>
      <bottom style="medium">
        <color indexed="64"/>
      </bottom>
      <diagonal/>
    </border>
    <border>
      <left/>
      <right style="thick">
        <color rgb="FFFF0000"/>
      </right>
      <top/>
      <bottom style="medium">
        <color indexed="64"/>
      </bottom>
      <diagonal/>
    </border>
    <border>
      <left/>
      <right style="thick">
        <color rgb="FFFF0000"/>
      </right>
      <top/>
      <bottom/>
      <diagonal/>
    </border>
    <border>
      <left style="thick">
        <color rgb="FFFF0000"/>
      </left>
      <right style="thin">
        <color indexed="64"/>
      </right>
      <top style="medium">
        <color indexed="64"/>
      </top>
      <bottom style="thin">
        <color indexed="64"/>
      </bottom>
      <diagonal/>
    </border>
    <border>
      <left style="thick">
        <color rgb="FFFF0000"/>
      </left>
      <right style="thin">
        <color indexed="64"/>
      </right>
      <top style="thin">
        <color indexed="64"/>
      </top>
      <bottom style="thin">
        <color indexed="64"/>
      </bottom>
      <diagonal/>
    </border>
    <border>
      <left/>
      <right style="thick">
        <color rgb="FFFF0000"/>
      </right>
      <top/>
      <bottom style="thick">
        <color indexed="64"/>
      </bottom>
      <diagonal/>
    </border>
    <border>
      <left style="thin">
        <color indexed="64"/>
      </left>
      <right style="thick">
        <color rgb="FFFF0000"/>
      </right>
      <top style="thick">
        <color indexed="64"/>
      </top>
      <bottom style="thick">
        <color indexed="64"/>
      </bottom>
      <diagonal/>
    </border>
    <border>
      <left style="thick">
        <color rgb="FFFF0000"/>
      </left>
      <right style="thin">
        <color indexed="64"/>
      </right>
      <top style="thin">
        <color indexed="64"/>
      </top>
      <bottom style="thick">
        <color rgb="FFFF0000"/>
      </bottom>
      <diagonal/>
    </border>
    <border>
      <left/>
      <right style="medium">
        <color indexed="64"/>
      </right>
      <top/>
      <bottom style="thick">
        <color rgb="FFFF0000"/>
      </bottom>
      <diagonal/>
    </border>
    <border>
      <left style="thin">
        <color indexed="64"/>
      </left>
      <right/>
      <top style="medium">
        <color indexed="64"/>
      </top>
      <bottom style="thin">
        <color indexed="64"/>
      </bottom>
      <diagonal/>
    </border>
    <border>
      <left/>
      <right style="thick">
        <color rgb="FFFF0000"/>
      </right>
      <top style="medium">
        <color indexed="64"/>
      </top>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bottom style="thick">
        <color indexed="64"/>
      </bottom>
      <diagonal/>
    </border>
    <border>
      <left/>
      <right style="thick">
        <color indexed="64"/>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ck">
        <color indexed="64"/>
      </right>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style="thick">
        <color indexed="64"/>
      </right>
      <top style="medium">
        <color indexed="64"/>
      </top>
      <bottom style="medium">
        <color indexed="64"/>
      </bottom>
      <diagonal/>
    </border>
    <border>
      <left/>
      <right style="medium">
        <color indexed="64"/>
      </right>
      <top/>
      <bottom style="thin">
        <color indexed="64"/>
      </bottom>
      <diagonal/>
    </border>
    <border>
      <left/>
      <right style="thick">
        <color indexed="64"/>
      </right>
      <top/>
      <bottom style="thin">
        <color indexed="64"/>
      </bottom>
      <diagonal/>
    </border>
    <border>
      <left style="thick">
        <color indexed="64"/>
      </left>
      <right style="medium">
        <color indexed="64"/>
      </right>
      <top/>
      <bottom style="thin">
        <color indexed="64"/>
      </bottom>
      <diagonal/>
    </border>
    <border>
      <left style="thick">
        <color indexed="64"/>
      </left>
      <right/>
      <top style="medium">
        <color indexed="64"/>
      </top>
      <bottom style="medium">
        <color indexed="64"/>
      </bottom>
      <diagonal/>
    </border>
    <border>
      <left style="thick">
        <color indexed="64"/>
      </left>
      <right style="thick">
        <color indexed="64"/>
      </right>
      <top/>
      <bottom style="thick">
        <color indexed="64"/>
      </bottom>
      <diagonal/>
    </border>
    <border>
      <left style="thick">
        <color indexed="64"/>
      </left>
      <right style="thick">
        <color indexed="64"/>
      </right>
      <top/>
      <bottom/>
      <diagonal/>
    </border>
    <border>
      <left style="thick">
        <color indexed="64"/>
      </left>
      <right style="thick">
        <color indexed="64"/>
      </right>
      <top style="thick">
        <color indexed="64"/>
      </top>
      <bottom style="medium">
        <color indexed="64"/>
      </bottom>
      <diagonal/>
    </border>
    <border>
      <left style="thick">
        <color indexed="64"/>
      </left>
      <right style="thick">
        <color indexed="64"/>
      </right>
      <top style="medium">
        <color indexed="64"/>
      </top>
      <bottom style="thin">
        <color indexed="64"/>
      </bottom>
      <diagonal/>
    </border>
    <border>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right/>
      <top style="thick">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ck">
        <color indexed="64"/>
      </top>
      <bottom style="thin">
        <color indexed="64"/>
      </bottom>
      <diagonal/>
    </border>
    <border>
      <left/>
      <right style="thick">
        <color indexed="64"/>
      </right>
      <top style="thin">
        <color indexed="64"/>
      </top>
      <bottom/>
      <diagonal/>
    </border>
    <border>
      <left style="thick">
        <color indexed="64"/>
      </left>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n">
        <color indexed="64"/>
      </right>
      <top/>
      <bottom style="thick">
        <color indexed="64"/>
      </bottom>
      <diagonal/>
    </border>
    <border>
      <left/>
      <right style="thick">
        <color indexed="64"/>
      </right>
      <top style="thin">
        <color indexed="64"/>
      </top>
      <bottom style="thick">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style="medium">
        <color indexed="64"/>
      </right>
      <top style="medium">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style="thin">
        <color indexed="64"/>
      </right>
      <top/>
      <bottom/>
      <diagonal/>
    </border>
    <border>
      <left style="thick">
        <color indexed="64"/>
      </left>
      <right style="thick">
        <color indexed="64"/>
      </right>
      <top style="thin">
        <color indexed="64"/>
      </top>
      <bottom/>
      <diagonal/>
    </border>
    <border>
      <left style="thick">
        <color rgb="FFFF2D2D"/>
      </left>
      <right/>
      <top style="thick">
        <color rgb="FFFF2D2D"/>
      </top>
      <bottom/>
      <diagonal/>
    </border>
    <border>
      <left/>
      <right/>
      <top style="thick">
        <color rgb="FFFF2D2D"/>
      </top>
      <bottom/>
      <diagonal/>
    </border>
    <border>
      <left/>
      <right style="thick">
        <color rgb="FFFF2D2D"/>
      </right>
      <top style="thick">
        <color rgb="FFFF2D2D"/>
      </top>
      <bottom/>
      <diagonal/>
    </border>
    <border>
      <left style="thick">
        <color rgb="FFFF2D2D"/>
      </left>
      <right/>
      <top/>
      <bottom/>
      <diagonal/>
    </border>
    <border>
      <left/>
      <right style="thick">
        <color rgb="FFFF2D2D"/>
      </right>
      <top/>
      <bottom/>
      <diagonal/>
    </border>
    <border>
      <left style="thick">
        <color rgb="FFFF2D2D"/>
      </left>
      <right/>
      <top/>
      <bottom style="thick">
        <color rgb="FFFF2D2D"/>
      </bottom>
      <diagonal/>
    </border>
    <border>
      <left/>
      <right/>
      <top/>
      <bottom style="thick">
        <color rgb="FFFF2D2D"/>
      </bottom>
      <diagonal/>
    </border>
    <border>
      <left/>
      <right style="thick">
        <color rgb="FFFF2D2D"/>
      </right>
      <top/>
      <bottom style="thick">
        <color rgb="FFFF2D2D"/>
      </bottom>
      <diagonal/>
    </border>
    <border>
      <left/>
      <right style="thick">
        <color rgb="FFFF2D2D"/>
      </right>
      <top style="thick">
        <color rgb="FFFF0000"/>
      </top>
      <bottom/>
      <diagonal/>
    </border>
  </borders>
  <cellStyleXfs count="18">
    <xf numFmtId="0" fontId="0" fillId="0" borderId="0"/>
    <xf numFmtId="165" fontId="3" fillId="0" borderId="0" applyFill="0" applyBorder="0" applyAlignment="0" applyProtection="0"/>
    <xf numFmtId="0" fontId="3" fillId="0" borderId="0"/>
    <xf numFmtId="0" fontId="3" fillId="0" borderId="0"/>
    <xf numFmtId="0" fontId="2" fillId="0" borderId="0">
      <alignment vertical="top"/>
    </xf>
    <xf numFmtId="0" fontId="4" fillId="0" borderId="0"/>
    <xf numFmtId="0" fontId="5" fillId="4" borderId="2"/>
    <xf numFmtId="0" fontId="1" fillId="0" borderId="0"/>
    <xf numFmtId="0" fontId="1" fillId="2" borderId="1" applyNumberFormat="0" applyFont="0" applyAlignment="0" applyProtection="0"/>
    <xf numFmtId="164" fontId="1" fillId="0" borderId="0" applyFont="0" applyFill="0" applyBorder="0" applyAlignment="0" applyProtection="0"/>
    <xf numFmtId="0" fontId="1" fillId="0" borderId="0"/>
    <xf numFmtId="0" fontId="1" fillId="3" borderId="0" applyNumberFormat="0" applyBorder="0" applyAlignment="0" applyProtection="0"/>
    <xf numFmtId="0" fontId="1" fillId="0" borderId="0"/>
    <xf numFmtId="0" fontId="3" fillId="0" borderId="0"/>
    <xf numFmtId="0" fontId="1" fillId="0" borderId="0"/>
    <xf numFmtId="0" fontId="1" fillId="0" borderId="0"/>
    <xf numFmtId="0" fontId="6" fillId="0" borderId="0"/>
    <xf numFmtId="0" fontId="20" fillId="0" borderId="0"/>
  </cellStyleXfs>
  <cellXfs count="493">
    <xf numFmtId="0" fontId="0" fillId="0" borderId="0" xfId="0"/>
    <xf numFmtId="0" fontId="0" fillId="0" borderId="6" xfId="0" applyBorder="1"/>
    <xf numFmtId="0" fontId="0" fillId="0" borderId="7" xfId="0" applyBorder="1"/>
    <xf numFmtId="0" fontId="0" fillId="0" borderId="3" xfId="0" applyBorder="1"/>
    <xf numFmtId="0" fontId="0" fillId="0" borderId="4" xfId="0" applyBorder="1"/>
    <xf numFmtId="0" fontId="0" fillId="0" borderId="5" xfId="0" applyBorder="1"/>
    <xf numFmtId="0" fontId="0" fillId="0" borderId="8" xfId="0" applyBorder="1"/>
    <xf numFmtId="0" fontId="0" fillId="0" borderId="9" xfId="0" applyBorder="1"/>
    <xf numFmtId="0" fontId="0" fillId="0" borderId="10" xfId="0" applyBorder="1"/>
    <xf numFmtId="0" fontId="0" fillId="0" borderId="0" xfId="0" applyBorder="1"/>
    <xf numFmtId="0" fontId="9" fillId="0" borderId="6" xfId="0" applyFont="1" applyFill="1" applyBorder="1" applyAlignment="1">
      <alignment vertical="center"/>
    </xf>
    <xf numFmtId="0" fontId="9" fillId="0" borderId="7" xfId="0" applyFont="1" applyFill="1" applyBorder="1" applyAlignment="1">
      <alignment vertical="center"/>
    </xf>
    <xf numFmtId="0" fontId="0" fillId="0" borderId="2" xfId="0" applyBorder="1" applyAlignment="1">
      <alignment horizontal="center"/>
    </xf>
    <xf numFmtId="0" fontId="16" fillId="8" borderId="14" xfId="0" applyFont="1" applyFill="1" applyBorder="1" applyAlignment="1">
      <alignment horizontal="center" vertical="center" wrapText="1"/>
    </xf>
    <xf numFmtId="0" fontId="16" fillId="8" borderId="7" xfId="0" applyFont="1" applyFill="1" applyBorder="1" applyAlignment="1">
      <alignment horizontal="center" vertical="center" wrapText="1"/>
    </xf>
    <xf numFmtId="0" fontId="0" fillId="0" borderId="0" xfId="0" applyAlignment="1">
      <alignment horizontal="center" vertical="center"/>
    </xf>
    <xf numFmtId="2" fontId="0" fillId="0" borderId="0" xfId="0" applyNumberFormat="1" applyAlignment="1">
      <alignment horizontal="center" vertical="center"/>
    </xf>
    <xf numFmtId="0" fontId="15" fillId="0" borderId="0" xfId="0" applyFont="1" applyAlignment="1">
      <alignment horizontal="center" vertical="center"/>
    </xf>
    <xf numFmtId="0" fontId="7" fillId="10" borderId="18" xfId="0" applyFont="1" applyFill="1" applyBorder="1" applyAlignment="1">
      <alignment horizontal="center" vertical="center"/>
    </xf>
    <xf numFmtId="0" fontId="7" fillId="10" borderId="19" xfId="0" applyFont="1" applyFill="1" applyBorder="1" applyAlignment="1">
      <alignment horizontal="center" vertical="center"/>
    </xf>
    <xf numFmtId="0" fontId="16" fillId="8" borderId="20" xfId="0" applyFont="1" applyFill="1" applyBorder="1" applyAlignment="1">
      <alignment horizontal="center" vertical="center" wrapText="1"/>
    </xf>
    <xf numFmtId="0" fontId="16" fillId="8" borderId="21" xfId="0" applyFont="1" applyFill="1" applyBorder="1" applyAlignment="1">
      <alignment horizontal="center" vertical="center" wrapText="1"/>
    </xf>
    <xf numFmtId="0" fontId="16" fillId="8" borderId="22" xfId="0" applyFont="1" applyFill="1" applyBorder="1" applyAlignment="1">
      <alignment horizontal="center" vertical="center" wrapText="1"/>
    </xf>
    <xf numFmtId="0" fontId="16" fillId="8" borderId="23" xfId="0" applyFont="1" applyFill="1" applyBorder="1" applyAlignment="1">
      <alignment horizontal="center" vertical="center" wrapText="1"/>
    </xf>
    <xf numFmtId="0" fontId="16" fillId="8" borderId="25" xfId="0" applyFont="1" applyFill="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xf>
    <xf numFmtId="0" fontId="0" fillId="0" borderId="2" xfId="0" applyBorder="1"/>
    <xf numFmtId="0" fontId="0" fillId="0" borderId="2" xfId="0" applyBorder="1" applyAlignment="1">
      <alignment wrapText="1"/>
    </xf>
    <xf numFmtId="0" fontId="0" fillId="0" borderId="0" xfId="0" applyAlignment="1">
      <alignment horizontal="center"/>
    </xf>
    <xf numFmtId="0" fontId="0" fillId="0" borderId="2" xfId="0" applyBorder="1" applyAlignment="1">
      <alignment horizontal="center" vertical="center" wrapText="1"/>
    </xf>
    <xf numFmtId="0" fontId="0" fillId="0" borderId="2" xfId="0" applyBorder="1" applyAlignment="1">
      <alignment horizontal="left" wrapText="1"/>
    </xf>
    <xf numFmtId="0" fontId="0" fillId="0" borderId="2" xfId="0" applyBorder="1" applyAlignment="1">
      <alignment vertical="center" wrapText="1"/>
    </xf>
    <xf numFmtId="0" fontId="15" fillId="0" borderId="0" xfId="0" applyFont="1"/>
    <xf numFmtId="0" fontId="16" fillId="11" borderId="24" xfId="0" applyFont="1" applyFill="1" applyBorder="1" applyAlignment="1">
      <alignment horizontal="center" vertical="center" wrapText="1"/>
    </xf>
    <xf numFmtId="0" fontId="0" fillId="0" borderId="0" xfId="0" applyAlignment="1">
      <alignment vertical="center"/>
    </xf>
    <xf numFmtId="0" fontId="0" fillId="0" borderId="27" xfId="0" applyBorder="1"/>
    <xf numFmtId="0" fontId="8" fillId="8" borderId="26" xfId="0" applyFont="1" applyFill="1" applyBorder="1" applyAlignment="1">
      <alignment horizontal="center" vertical="center"/>
    </xf>
    <xf numFmtId="0" fontId="0" fillId="10" borderId="10" xfId="0" applyFill="1" applyBorder="1" applyAlignment="1">
      <alignment horizontal="center" vertical="center"/>
    </xf>
    <xf numFmtId="0" fontId="0" fillId="0" borderId="32" xfId="0" applyBorder="1"/>
    <xf numFmtId="0" fontId="0" fillId="0" borderId="32" xfId="0" applyBorder="1" applyAlignment="1">
      <alignment horizontal="center" vertical="center"/>
    </xf>
    <xf numFmtId="0" fontId="0" fillId="0" borderId="38" xfId="0" applyBorder="1" applyAlignment="1">
      <alignment horizontal="center" vertical="center"/>
    </xf>
    <xf numFmtId="0" fontId="0" fillId="0" borderId="0"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16" fillId="8" borderId="42" xfId="0" applyFont="1" applyFill="1" applyBorder="1" applyAlignment="1">
      <alignment horizontal="center" vertical="center" wrapText="1"/>
    </xf>
    <xf numFmtId="0" fontId="16" fillId="8" borderId="43" xfId="0" applyFont="1" applyFill="1" applyBorder="1" applyAlignment="1">
      <alignment horizontal="center" vertical="center" wrapText="1"/>
    </xf>
    <xf numFmtId="0" fontId="16" fillId="8" borderId="48" xfId="0" applyFont="1" applyFill="1" applyBorder="1" applyAlignment="1">
      <alignment horizontal="center" vertical="center" wrapText="1"/>
    </xf>
    <xf numFmtId="0" fontId="0" fillId="0" borderId="41" xfId="0" applyBorder="1" applyAlignment="1">
      <alignment horizontal="center" vertical="center"/>
    </xf>
    <xf numFmtId="0" fontId="0" fillId="0" borderId="49" xfId="0" applyBorder="1"/>
    <xf numFmtId="0" fontId="0" fillId="0" borderId="50" xfId="0" applyBorder="1" applyAlignment="1">
      <alignment horizontal="center" vertical="center"/>
    </xf>
    <xf numFmtId="0" fontId="0" fillId="0" borderId="51" xfId="0" applyBorder="1" applyAlignment="1">
      <alignment horizontal="center" vertical="center"/>
    </xf>
    <xf numFmtId="0" fontId="7" fillId="10" borderId="52" xfId="0" applyFont="1" applyFill="1" applyBorder="1" applyAlignment="1">
      <alignment horizontal="center" vertical="center"/>
    </xf>
    <xf numFmtId="0" fontId="7" fillId="10" borderId="53" xfId="0" applyFont="1" applyFill="1" applyBorder="1" applyAlignment="1">
      <alignment horizontal="center" vertical="center"/>
    </xf>
    <xf numFmtId="0" fontId="7" fillId="10" borderId="54" xfId="0" applyFont="1" applyFill="1" applyBorder="1" applyAlignment="1">
      <alignment horizontal="center" vertical="center"/>
    </xf>
    <xf numFmtId="0" fontId="0" fillId="0" borderId="47" xfId="0" applyBorder="1" applyAlignment="1">
      <alignment horizontal="center" vertical="center"/>
    </xf>
    <xf numFmtId="0" fontId="7" fillId="10" borderId="55" xfId="0" applyFont="1" applyFill="1" applyBorder="1" applyAlignment="1">
      <alignment horizontal="center" vertical="center"/>
    </xf>
    <xf numFmtId="0" fontId="0" fillId="0" borderId="56" xfId="0" applyBorder="1" applyAlignment="1">
      <alignment vertical="center"/>
    </xf>
    <xf numFmtId="0" fontId="0" fillId="0" borderId="57" xfId="0" applyBorder="1"/>
    <xf numFmtId="0" fontId="16" fillId="11" borderId="58" xfId="0" applyFont="1" applyFill="1" applyBorder="1" applyAlignment="1">
      <alignment horizontal="center" vertical="center" wrapText="1"/>
    </xf>
    <xf numFmtId="0" fontId="0" fillId="0" borderId="0" xfId="0" applyFill="1" applyBorder="1" applyAlignment="1">
      <alignment horizontal="center" vertical="center"/>
    </xf>
    <xf numFmtId="0" fontId="16" fillId="14" borderId="23" xfId="0" applyFont="1" applyFill="1" applyBorder="1" applyAlignment="1">
      <alignment horizontal="center" vertical="center" wrapText="1"/>
    </xf>
    <xf numFmtId="0" fontId="7" fillId="10" borderId="65" xfId="0" applyFont="1" applyFill="1" applyBorder="1" applyAlignment="1">
      <alignment horizontal="center" vertical="center"/>
    </xf>
    <xf numFmtId="0" fontId="0" fillId="0" borderId="66" xfId="0" applyBorder="1" applyAlignment="1">
      <alignment horizontal="center" vertical="center"/>
    </xf>
    <xf numFmtId="0" fontId="0" fillId="0" borderId="67" xfId="0" applyBorder="1"/>
    <xf numFmtId="0" fontId="0" fillId="0" borderId="68" xfId="0" applyBorder="1"/>
    <xf numFmtId="0" fontId="7" fillId="10" borderId="72" xfId="0" applyFont="1" applyFill="1" applyBorder="1" applyAlignment="1">
      <alignment horizontal="center" vertical="center"/>
    </xf>
    <xf numFmtId="0" fontId="7" fillId="10" borderId="73" xfId="0" applyFont="1" applyFill="1" applyBorder="1" applyAlignment="1">
      <alignment horizontal="center" vertical="center"/>
    </xf>
    <xf numFmtId="0" fontId="0" fillId="10" borderId="74" xfId="0" applyFill="1" applyBorder="1" applyAlignment="1">
      <alignment horizontal="center" vertical="center"/>
    </xf>
    <xf numFmtId="0" fontId="0" fillId="10" borderId="76" xfId="0" applyFill="1" applyBorder="1" applyAlignment="1">
      <alignment horizontal="center" vertical="center"/>
    </xf>
    <xf numFmtId="0" fontId="0" fillId="0" borderId="74" xfId="0" applyBorder="1" applyAlignment="1">
      <alignment horizontal="center" vertical="center"/>
    </xf>
    <xf numFmtId="0" fontId="0" fillId="0" borderId="78" xfId="0" applyBorder="1"/>
    <xf numFmtId="0" fontId="16" fillId="8" borderId="79" xfId="0" applyFont="1" applyFill="1" applyBorder="1" applyAlignment="1">
      <alignment horizontal="center" vertical="center" wrapText="1"/>
    </xf>
    <xf numFmtId="0" fontId="16" fillId="8" borderId="80" xfId="0" applyFont="1" applyFill="1" applyBorder="1" applyAlignment="1">
      <alignment horizontal="center" vertical="center" wrapText="1"/>
    </xf>
    <xf numFmtId="0" fontId="7" fillId="10" borderId="75" xfId="0" applyFont="1" applyFill="1" applyBorder="1" applyAlignment="1">
      <alignment horizontal="center" vertical="center"/>
    </xf>
    <xf numFmtId="0" fontId="7" fillId="7" borderId="77" xfId="0" applyFont="1" applyFill="1" applyBorder="1" applyAlignment="1">
      <alignment horizontal="center" vertical="center"/>
    </xf>
    <xf numFmtId="0" fontId="0" fillId="0" borderId="81" xfId="0" applyBorder="1"/>
    <xf numFmtId="0" fontId="7" fillId="7" borderId="82" xfId="0" applyFont="1" applyFill="1" applyBorder="1" applyAlignment="1">
      <alignment horizontal="center" vertical="center"/>
    </xf>
    <xf numFmtId="0" fontId="16" fillId="11" borderId="83" xfId="0" applyFont="1" applyFill="1" applyBorder="1" applyAlignment="1">
      <alignment horizontal="center" vertical="center" wrapText="1"/>
    </xf>
    <xf numFmtId="0" fontId="7" fillId="7" borderId="84" xfId="0" applyFont="1" applyFill="1" applyBorder="1" applyAlignment="1">
      <alignment horizontal="center" vertical="center"/>
    </xf>
    <xf numFmtId="0" fontId="7" fillId="10" borderId="59" xfId="0" applyFont="1" applyFill="1" applyBorder="1" applyAlignment="1">
      <alignment horizontal="center" vertical="center"/>
    </xf>
    <xf numFmtId="0" fontId="0" fillId="10" borderId="12" xfId="0" applyFill="1" applyBorder="1"/>
    <xf numFmtId="0" fontId="0" fillId="10" borderId="27" xfId="0" applyFill="1" applyBorder="1"/>
    <xf numFmtId="0" fontId="0" fillId="0" borderId="69" xfId="0" applyBorder="1"/>
    <xf numFmtId="0" fontId="0" fillId="0" borderId="70" xfId="0" applyBorder="1"/>
    <xf numFmtId="0" fontId="0" fillId="0" borderId="71" xfId="0" applyBorder="1"/>
    <xf numFmtId="0" fontId="0" fillId="0" borderId="74" xfId="0" applyBorder="1"/>
    <xf numFmtId="0" fontId="0" fillId="12" borderId="74" xfId="0" applyFill="1" applyBorder="1" applyAlignment="1">
      <alignment horizontal="center" vertical="center"/>
    </xf>
    <xf numFmtId="0" fontId="0" fillId="13" borderId="74" xfId="0" applyFill="1" applyBorder="1" applyAlignment="1">
      <alignment horizontal="center"/>
    </xf>
    <xf numFmtId="0" fontId="0" fillId="0" borderId="66" xfId="0" applyBorder="1"/>
    <xf numFmtId="0" fontId="0" fillId="0" borderId="86" xfId="0" applyBorder="1"/>
    <xf numFmtId="0" fontId="0" fillId="10" borderId="17" xfId="0" applyFill="1" applyBorder="1" applyAlignment="1">
      <alignment horizontal="center" vertical="center"/>
    </xf>
    <xf numFmtId="0" fontId="0" fillId="10" borderId="87" xfId="0" applyFill="1" applyBorder="1" applyAlignment="1">
      <alignment horizontal="center" vertical="center"/>
    </xf>
    <xf numFmtId="0" fontId="0" fillId="0" borderId="89" xfId="0" applyBorder="1" applyAlignment="1">
      <alignment horizontal="center" vertical="center"/>
    </xf>
    <xf numFmtId="0" fontId="0" fillId="0" borderId="92" xfId="0" applyBorder="1" applyAlignment="1">
      <alignment horizontal="center" vertical="center"/>
    </xf>
    <xf numFmtId="0" fontId="7" fillId="8" borderId="0" xfId="0" applyFont="1" applyFill="1" applyBorder="1" applyAlignment="1">
      <alignment horizontal="center" vertical="center"/>
    </xf>
    <xf numFmtId="0" fontId="16" fillId="8" borderId="95" xfId="0" applyFont="1" applyFill="1" applyBorder="1" applyAlignment="1">
      <alignment horizontal="center" vertical="center" wrapText="1"/>
    </xf>
    <xf numFmtId="0" fontId="16" fillId="8" borderId="91" xfId="0" applyFont="1" applyFill="1" applyBorder="1" applyAlignment="1">
      <alignment horizontal="center" vertical="center" wrapText="1"/>
    </xf>
    <xf numFmtId="0" fontId="16" fillId="8" borderId="96" xfId="0" applyFont="1" applyFill="1" applyBorder="1" applyAlignment="1">
      <alignment horizontal="center" vertical="center" wrapText="1"/>
    </xf>
    <xf numFmtId="0" fontId="16" fillId="8" borderId="97" xfId="0" applyFont="1" applyFill="1" applyBorder="1" applyAlignment="1">
      <alignment horizontal="center" vertical="center" wrapText="1"/>
    </xf>
    <xf numFmtId="0" fontId="0" fillId="0" borderId="93" xfId="0" applyBorder="1" applyAlignment="1">
      <alignment horizontal="center" vertical="center"/>
    </xf>
    <xf numFmtId="0" fontId="0" fillId="0" borderId="11" xfId="0" applyBorder="1" applyAlignment="1">
      <alignment horizontal="center" vertical="center"/>
    </xf>
    <xf numFmtId="0" fontId="0" fillId="0" borderId="90" xfId="0" applyBorder="1" applyAlignment="1">
      <alignment horizontal="center" vertical="center"/>
    </xf>
    <xf numFmtId="0" fontId="0" fillId="0" borderId="88" xfId="0" applyBorder="1" applyAlignment="1">
      <alignment horizontal="center" vertical="center"/>
    </xf>
    <xf numFmtId="0" fontId="0" fillId="0" borderId="99" xfId="0" applyBorder="1" applyAlignment="1">
      <alignment horizontal="center" vertical="center"/>
    </xf>
    <xf numFmtId="0" fontId="0" fillId="0" borderId="9" xfId="0" applyBorder="1" applyAlignment="1">
      <alignment horizontal="center" vertical="center"/>
    </xf>
    <xf numFmtId="0" fontId="0" fillId="0" borderId="100" xfId="0" applyBorder="1" applyAlignment="1">
      <alignment horizontal="center" vertical="center"/>
    </xf>
    <xf numFmtId="0" fontId="0" fillId="0" borderId="101" xfId="0" applyBorder="1" applyAlignment="1">
      <alignment horizontal="center" vertical="center"/>
    </xf>
    <xf numFmtId="0" fontId="0" fillId="0" borderId="94" xfId="0" applyBorder="1" applyAlignment="1">
      <alignment horizontal="center" vertical="center"/>
    </xf>
    <xf numFmtId="0" fontId="0" fillId="10" borderId="102" xfId="0" applyFill="1" applyBorder="1" applyAlignment="1">
      <alignment horizontal="center" vertical="center"/>
    </xf>
    <xf numFmtId="0" fontId="0" fillId="10" borderId="16" xfId="0" applyFill="1" applyBorder="1" applyAlignment="1">
      <alignment horizontal="center" vertical="center"/>
    </xf>
    <xf numFmtId="0" fontId="0" fillId="10" borderId="33" xfId="0" applyFill="1" applyBorder="1" applyAlignment="1">
      <alignment horizontal="center" vertical="center"/>
    </xf>
    <xf numFmtId="0" fontId="16" fillId="14" borderId="91" xfId="0" applyFont="1" applyFill="1" applyBorder="1" applyAlignment="1">
      <alignment horizontal="center" vertical="center" wrapText="1"/>
    </xf>
    <xf numFmtId="0" fontId="7" fillId="10" borderId="37" xfId="0" applyFont="1" applyFill="1" applyBorder="1" applyAlignment="1">
      <alignment horizontal="center" vertical="center"/>
    </xf>
    <xf numFmtId="0" fontId="0" fillId="0" borderId="104" xfId="0" applyBorder="1" applyAlignment="1">
      <alignment horizontal="center" vertical="center"/>
    </xf>
    <xf numFmtId="0" fontId="7" fillId="10" borderId="105" xfId="0" applyFont="1" applyFill="1" applyBorder="1" applyAlignment="1">
      <alignment horizontal="center" vertical="center"/>
    </xf>
    <xf numFmtId="0" fontId="0" fillId="10" borderId="98" xfId="0" applyFill="1" applyBorder="1" applyAlignment="1">
      <alignment horizontal="center" vertical="center"/>
    </xf>
    <xf numFmtId="0" fontId="0" fillId="0" borderId="106" xfId="0" applyBorder="1" applyAlignment="1">
      <alignment horizontal="center" vertical="center"/>
    </xf>
    <xf numFmtId="0" fontId="0" fillId="0" borderId="107" xfId="0" applyBorder="1" applyAlignment="1">
      <alignment horizontal="center" vertical="center"/>
    </xf>
    <xf numFmtId="0" fontId="0" fillId="0" borderId="91" xfId="0" applyBorder="1" applyAlignment="1">
      <alignment horizontal="center" vertical="center"/>
    </xf>
    <xf numFmtId="0" fontId="0" fillId="0" borderId="103" xfId="0" applyBorder="1" applyAlignment="1">
      <alignment horizontal="center" vertical="center"/>
    </xf>
    <xf numFmtId="0" fontId="18" fillId="8" borderId="46" xfId="0" applyFont="1" applyFill="1" applyBorder="1" applyAlignment="1">
      <alignment horizontal="center" vertical="center"/>
    </xf>
    <xf numFmtId="0" fontId="18" fillId="8" borderId="34" xfId="0" applyFont="1" applyFill="1" applyBorder="1" applyAlignment="1">
      <alignment horizontal="center" vertical="center"/>
    </xf>
    <xf numFmtId="0" fontId="18" fillId="8" borderId="103" xfId="0" applyFont="1" applyFill="1" applyBorder="1" applyAlignment="1">
      <alignment horizontal="center"/>
    </xf>
    <xf numFmtId="0" fontId="0" fillId="0" borderId="34" xfId="0" applyBorder="1" applyAlignment="1">
      <alignment horizontal="center" vertical="center"/>
    </xf>
    <xf numFmtId="0" fontId="0" fillId="0" borderId="78" xfId="0" applyBorder="1" applyAlignment="1">
      <alignment vertical="center"/>
    </xf>
    <xf numFmtId="0" fontId="19" fillId="8" borderId="26" xfId="0" applyFont="1" applyFill="1" applyBorder="1"/>
    <xf numFmtId="0" fontId="0" fillId="9" borderId="26" xfId="0" applyFill="1" applyBorder="1" applyAlignment="1">
      <alignment horizontal="center" vertical="center"/>
    </xf>
    <xf numFmtId="0" fontId="0" fillId="9" borderId="26" xfId="0" applyFill="1" applyBorder="1" applyAlignment="1">
      <alignment horizontal="center"/>
    </xf>
    <xf numFmtId="0" fontId="20" fillId="0" borderId="2" xfId="17" applyBorder="1" applyAlignment="1">
      <alignment horizontal="center" vertical="center"/>
    </xf>
    <xf numFmtId="0" fontId="20" fillId="0" borderId="0" xfId="17"/>
    <xf numFmtId="0" fontId="20" fillId="0" borderId="2" xfId="17" applyBorder="1"/>
    <xf numFmtId="0" fontId="20" fillId="0" borderId="2" xfId="17" applyBorder="1" applyAlignment="1">
      <alignment wrapText="1"/>
    </xf>
    <xf numFmtId="0" fontId="20" fillId="0" borderId="2" xfId="17" applyBorder="1" applyAlignment="1">
      <alignment horizontal="left" wrapText="1"/>
    </xf>
    <xf numFmtId="0" fontId="20" fillId="0" borderId="2" xfId="17" applyBorder="1" applyAlignment="1">
      <alignment horizontal="center"/>
    </xf>
    <xf numFmtId="0" fontId="20" fillId="0" borderId="0" xfId="17" applyAlignment="1">
      <alignment horizontal="center" vertical="center"/>
    </xf>
    <xf numFmtId="0" fontId="20" fillId="0" borderId="2" xfId="17" applyBorder="1" applyAlignment="1">
      <alignment horizontal="left" vertical="center" wrapText="1"/>
    </xf>
    <xf numFmtId="0" fontId="20" fillId="0" borderId="2" xfId="17" applyBorder="1" applyAlignment="1">
      <alignment horizontal="left" vertical="center"/>
    </xf>
    <xf numFmtId="0" fontId="7" fillId="8" borderId="103" xfId="0" applyFont="1" applyFill="1" applyBorder="1" applyAlignment="1">
      <alignment horizontal="center" vertical="center"/>
    </xf>
    <xf numFmtId="0" fontId="7" fillId="15" borderId="115" xfId="0" applyFont="1" applyFill="1" applyBorder="1" applyAlignment="1">
      <alignment horizontal="center" vertical="center"/>
    </xf>
    <xf numFmtId="0" fontId="7" fillId="8" borderId="117" xfId="0" applyFont="1" applyFill="1" applyBorder="1" applyAlignment="1">
      <alignment horizontal="center"/>
    </xf>
    <xf numFmtId="0" fontId="7" fillId="8" borderId="47" xfId="0" applyFont="1" applyFill="1" applyBorder="1" applyAlignment="1">
      <alignment horizontal="center"/>
    </xf>
    <xf numFmtId="0" fontId="7" fillId="8" borderId="95" xfId="0" applyFont="1" applyFill="1" applyBorder="1" applyAlignment="1">
      <alignment horizontal="center" vertical="center"/>
    </xf>
    <xf numFmtId="0" fontId="0" fillId="10" borderId="2" xfId="0" applyFill="1" applyBorder="1" applyAlignment="1">
      <alignment horizontal="center"/>
    </xf>
    <xf numFmtId="0" fontId="0" fillId="10" borderId="108" xfId="0" applyFill="1" applyBorder="1" applyAlignment="1">
      <alignment horizontal="center"/>
    </xf>
    <xf numFmtId="0" fontId="0" fillId="10" borderId="118" xfId="0" applyFill="1" applyBorder="1" applyAlignment="1">
      <alignment horizontal="center" vertical="center"/>
    </xf>
    <xf numFmtId="0" fontId="0" fillId="10" borderId="41" xfId="0" applyFill="1" applyBorder="1" applyAlignment="1">
      <alignment horizontal="center" vertical="center"/>
    </xf>
    <xf numFmtId="0" fontId="0" fillId="10" borderId="95" xfId="0" applyFill="1" applyBorder="1" applyAlignment="1">
      <alignment horizontal="center" vertical="center"/>
    </xf>
    <xf numFmtId="0" fontId="0" fillId="10" borderId="91" xfId="0" applyFill="1" applyBorder="1" applyAlignment="1">
      <alignment horizontal="center" vertical="center"/>
    </xf>
    <xf numFmtId="0" fontId="0" fillId="16" borderId="91" xfId="0" applyFill="1" applyBorder="1" applyAlignment="1">
      <alignment horizontal="center" vertical="center"/>
    </xf>
    <xf numFmtId="0" fontId="0" fillId="16" borderId="103" xfId="0" applyFill="1" applyBorder="1" applyAlignment="1">
      <alignment horizontal="center" vertical="center"/>
    </xf>
    <xf numFmtId="0" fontId="0" fillId="16" borderId="41" xfId="0" applyFill="1" applyBorder="1" applyAlignment="1">
      <alignment horizontal="center" vertical="center"/>
    </xf>
    <xf numFmtId="0" fontId="7" fillId="16" borderId="85" xfId="0" applyFont="1" applyFill="1" applyBorder="1" applyAlignment="1">
      <alignment horizontal="center" vertical="center"/>
    </xf>
    <xf numFmtId="0" fontId="0" fillId="16" borderId="12" xfId="0" applyFill="1" applyBorder="1"/>
    <xf numFmtId="0" fontId="9" fillId="0" borderId="0" xfId="0" applyFont="1"/>
    <xf numFmtId="0" fontId="9" fillId="0" borderId="0" xfId="0" applyFont="1" applyAlignment="1">
      <alignment horizontal="center" vertical="center"/>
    </xf>
    <xf numFmtId="0" fontId="14" fillId="0" borderId="2" xfId="0" applyFont="1" applyBorder="1" applyAlignment="1">
      <alignment horizontal="center" vertical="center" wrapText="1"/>
    </xf>
    <xf numFmtId="0" fontId="0" fillId="16" borderId="12" xfId="0" applyFill="1" applyBorder="1" applyAlignment="1">
      <alignment horizontal="center" vertical="center"/>
    </xf>
    <xf numFmtId="0" fontId="22" fillId="18" borderId="2" xfId="0" applyFont="1" applyFill="1" applyBorder="1" applyAlignment="1">
      <alignment vertical="center" wrapText="1"/>
    </xf>
    <xf numFmtId="0" fontId="21" fillId="19" borderId="11" xfId="0" applyFont="1" applyFill="1" applyBorder="1" applyAlignment="1">
      <alignment vertical="center" wrapText="1"/>
    </xf>
    <xf numFmtId="0" fontId="21" fillId="19" borderId="13" xfId="0" applyFont="1" applyFill="1" applyBorder="1" applyAlignment="1">
      <alignment vertical="center" wrapText="1"/>
    </xf>
    <xf numFmtId="0" fontId="7" fillId="8" borderId="26" xfId="0" applyFont="1" applyFill="1" applyBorder="1" applyAlignment="1">
      <alignment horizontal="center" vertical="center"/>
    </xf>
    <xf numFmtId="0" fontId="0" fillId="9" borderId="22" xfId="0" applyFill="1" applyBorder="1" applyAlignment="1">
      <alignment horizontal="center"/>
    </xf>
    <xf numFmtId="0" fontId="0" fillId="9" borderId="18" xfId="0" applyFill="1" applyBorder="1" applyAlignment="1">
      <alignment horizontal="center"/>
    </xf>
    <xf numFmtId="0" fontId="0" fillId="9" borderId="23" xfId="0" applyFill="1" applyBorder="1" applyAlignment="1">
      <alignment horizontal="center"/>
    </xf>
    <xf numFmtId="0" fontId="0" fillId="9" borderId="19" xfId="0" applyFill="1" applyBorder="1" applyAlignment="1">
      <alignment horizontal="center"/>
    </xf>
    <xf numFmtId="0" fontId="0" fillId="9" borderId="24" xfId="0" applyFill="1" applyBorder="1" applyAlignment="1">
      <alignment horizontal="center"/>
    </xf>
    <xf numFmtId="0" fontId="0" fillId="9" borderId="120" xfId="0" applyFill="1" applyBorder="1" applyAlignment="1">
      <alignment horizontal="center"/>
    </xf>
    <xf numFmtId="0" fontId="7" fillId="8" borderId="17" xfId="0" applyFont="1" applyFill="1" applyBorder="1" applyAlignment="1">
      <alignment horizontal="center" vertical="center"/>
    </xf>
    <xf numFmtId="0" fontId="0" fillId="9" borderId="22" xfId="0" applyFill="1" applyBorder="1" applyAlignment="1">
      <alignment horizontal="center" vertical="center"/>
    </xf>
    <xf numFmtId="0" fontId="0" fillId="9" borderId="28" xfId="0" applyFill="1" applyBorder="1" applyAlignment="1">
      <alignment horizontal="center" vertical="center"/>
    </xf>
    <xf numFmtId="0" fontId="0" fillId="9" borderId="127" xfId="0" applyFill="1" applyBorder="1" applyAlignment="1">
      <alignment horizontal="center" vertical="center"/>
    </xf>
    <xf numFmtId="0" fontId="0" fillId="9" borderId="23" xfId="0" applyFill="1" applyBorder="1" applyAlignment="1">
      <alignment horizontal="center" vertical="center"/>
    </xf>
    <xf numFmtId="0" fontId="0" fillId="9" borderId="2" xfId="0" applyFill="1" applyBorder="1" applyAlignment="1">
      <alignment horizontal="center" vertical="center"/>
    </xf>
    <xf numFmtId="0" fontId="0" fillId="9" borderId="93" xfId="0" applyFill="1" applyBorder="1" applyAlignment="1">
      <alignment horizontal="center" vertical="center"/>
    </xf>
    <xf numFmtId="0" fontId="0" fillId="9" borderId="126" xfId="0" applyFill="1" applyBorder="1" applyAlignment="1">
      <alignment horizontal="center" vertical="center"/>
    </xf>
    <xf numFmtId="0" fontId="0" fillId="9" borderId="43" xfId="0" applyFill="1" applyBorder="1" applyAlignment="1">
      <alignment horizontal="center" vertical="center"/>
    </xf>
    <xf numFmtId="0" fontId="0" fillId="9" borderId="124" xfId="0" applyFill="1" applyBorder="1" applyAlignment="1">
      <alignment horizontal="center" vertical="center"/>
    </xf>
    <xf numFmtId="0" fontId="0" fillId="21" borderId="0" xfId="0" applyFill="1" applyAlignment="1">
      <alignment horizontal="center" vertical="center"/>
    </xf>
    <xf numFmtId="0" fontId="0" fillId="6" borderId="0" xfId="0" applyFill="1" applyAlignment="1">
      <alignment horizontal="center" vertical="center"/>
    </xf>
    <xf numFmtId="0" fontId="16" fillId="8" borderId="128" xfId="0" applyFont="1" applyFill="1" applyBorder="1" applyAlignment="1">
      <alignment horizontal="center" vertical="center" wrapText="1"/>
    </xf>
    <xf numFmtId="0" fontId="16" fillId="8" borderId="129" xfId="0" applyFont="1" applyFill="1" applyBorder="1" applyAlignment="1">
      <alignment horizontal="center" vertical="center" wrapText="1"/>
    </xf>
    <xf numFmtId="0" fontId="16" fillId="8" borderId="130" xfId="0" applyFont="1" applyFill="1" applyBorder="1" applyAlignment="1">
      <alignment horizontal="center" vertical="center" wrapText="1"/>
    </xf>
    <xf numFmtId="0" fontId="0" fillId="0" borderId="51" xfId="0" applyBorder="1"/>
    <xf numFmtId="0" fontId="0" fillId="0" borderId="0" xfId="0" quotePrefix="1"/>
    <xf numFmtId="0" fontId="0" fillId="0" borderId="131" xfId="0" applyBorder="1" applyAlignment="1">
      <alignment horizontal="center" vertical="center"/>
    </xf>
    <xf numFmtId="0" fontId="0" fillId="0" borderId="15" xfId="0" applyBorder="1" applyAlignment="1">
      <alignment horizontal="center" vertical="center"/>
    </xf>
    <xf numFmtId="0" fontId="0" fillId="0" borderId="7" xfId="0" applyBorder="1" applyAlignment="1">
      <alignment horizontal="center" vertical="center"/>
    </xf>
    <xf numFmtId="0" fontId="0" fillId="0" borderId="49" xfId="0" applyBorder="1" applyAlignment="1">
      <alignment horizontal="center" vertical="center"/>
    </xf>
    <xf numFmtId="0" fontId="7" fillId="8" borderId="128" xfId="0" applyFont="1" applyFill="1" applyBorder="1" applyAlignment="1">
      <alignment horizontal="center"/>
    </xf>
    <xf numFmtId="0" fontId="7" fillId="8" borderId="129" xfId="0" applyFont="1" applyFill="1" applyBorder="1" applyAlignment="1">
      <alignment horizontal="center"/>
    </xf>
    <xf numFmtId="0" fontId="7" fillId="8" borderId="130" xfId="0" applyFont="1" applyFill="1" applyBorder="1" applyAlignment="1">
      <alignment horizontal="center"/>
    </xf>
    <xf numFmtId="0" fontId="0" fillId="0" borderId="103" xfId="0" applyBorder="1"/>
    <xf numFmtId="0" fontId="0" fillId="0" borderId="115" xfId="0" applyBorder="1"/>
    <xf numFmtId="0" fontId="0" fillId="20" borderId="34" xfId="0" applyFill="1" applyBorder="1" applyAlignment="1">
      <alignment horizontal="center" vertical="center"/>
    </xf>
    <xf numFmtId="0" fontId="7" fillId="8" borderId="115" xfId="0" applyFont="1" applyFill="1" applyBorder="1" applyAlignment="1">
      <alignment horizontal="center" vertical="center"/>
    </xf>
    <xf numFmtId="0" fontId="0" fillId="22" borderId="115" xfId="0" applyFill="1" applyBorder="1" applyAlignment="1">
      <alignment horizontal="center" vertical="center"/>
    </xf>
    <xf numFmtId="0" fontId="7" fillId="8" borderId="132" xfId="0" applyFont="1" applyFill="1" applyBorder="1" applyAlignment="1">
      <alignment horizontal="center" vertical="center"/>
    </xf>
    <xf numFmtId="0" fontId="0" fillId="22" borderId="132" xfId="0" applyFill="1" applyBorder="1" applyAlignment="1">
      <alignment horizontal="center" vertical="center"/>
    </xf>
    <xf numFmtId="0" fontId="7" fillId="8" borderId="91" xfId="0" applyFont="1" applyFill="1" applyBorder="1" applyAlignment="1">
      <alignment horizontal="center" vertical="center"/>
    </xf>
    <xf numFmtId="0" fontId="0" fillId="22" borderId="97" xfId="0" applyFill="1" applyBorder="1" applyAlignment="1">
      <alignment horizontal="center" vertical="center"/>
    </xf>
    <xf numFmtId="0" fontId="0" fillId="0" borderId="133" xfId="0" applyBorder="1"/>
    <xf numFmtId="0" fontId="0" fillId="0" borderId="134" xfId="0" applyBorder="1"/>
    <xf numFmtId="0" fontId="0" fillId="0" borderId="135" xfId="0" applyBorder="1"/>
    <xf numFmtId="0" fontId="0" fillId="0" borderId="136" xfId="0" applyBorder="1"/>
    <xf numFmtId="0" fontId="0" fillId="0" borderId="137" xfId="0" applyBorder="1"/>
    <xf numFmtId="0" fontId="0" fillId="0" borderId="138" xfId="0" applyBorder="1"/>
    <xf numFmtId="0" fontId="0" fillId="0" borderId="139" xfId="0" applyBorder="1"/>
    <xf numFmtId="0" fontId="0" fillId="0" borderId="140" xfId="0" applyBorder="1"/>
    <xf numFmtId="0" fontId="0" fillId="0" borderId="45" xfId="0" applyBorder="1" applyAlignment="1">
      <alignment horizontal="center" vertical="center"/>
    </xf>
    <xf numFmtId="0" fontId="0" fillId="10" borderId="0" xfId="0" applyFill="1" applyBorder="1" applyAlignment="1">
      <alignment horizontal="center" vertical="center"/>
    </xf>
    <xf numFmtId="0" fontId="7" fillId="8" borderId="0" xfId="0" applyFont="1" applyFill="1"/>
    <xf numFmtId="0" fontId="0" fillId="10" borderId="104" xfId="0" applyFill="1" applyBorder="1" applyAlignment="1">
      <alignment horizontal="center" vertical="center"/>
    </xf>
    <xf numFmtId="0" fontId="0" fillId="10" borderId="103" xfId="0" applyFill="1" applyBorder="1" applyAlignment="1">
      <alignment horizontal="center" vertical="center"/>
    </xf>
    <xf numFmtId="0" fontId="7" fillId="8" borderId="34" xfId="0" applyFont="1" applyFill="1" applyBorder="1" applyAlignment="1">
      <alignment horizontal="center" vertical="center"/>
    </xf>
    <xf numFmtId="0" fontId="7" fillId="8" borderId="32" xfId="0" applyFont="1" applyFill="1" applyBorder="1"/>
    <xf numFmtId="0" fontId="7" fillId="8" borderId="39" xfId="0" applyFont="1" applyFill="1" applyBorder="1"/>
    <xf numFmtId="0" fontId="7" fillId="8" borderId="41" xfId="0" applyFont="1" applyFill="1" applyBorder="1"/>
    <xf numFmtId="0" fontId="7" fillId="8" borderId="46" xfId="0" applyFont="1" applyFill="1" applyBorder="1"/>
    <xf numFmtId="0" fontId="7" fillId="8" borderId="109" xfId="0" applyFont="1" applyFill="1" applyBorder="1"/>
    <xf numFmtId="0" fontId="7" fillId="8" borderId="112" xfId="0" applyFont="1" applyFill="1" applyBorder="1"/>
    <xf numFmtId="0" fontId="7" fillId="8" borderId="11" xfId="0" applyFont="1" applyFill="1" applyBorder="1"/>
    <xf numFmtId="0" fontId="7" fillId="8" borderId="89" xfId="0" applyFont="1" applyFill="1" applyBorder="1"/>
    <xf numFmtId="0" fontId="0" fillId="10" borderId="132" xfId="0" applyFill="1" applyBorder="1" applyAlignment="1">
      <alignment horizontal="center" vertical="center"/>
    </xf>
    <xf numFmtId="0" fontId="7" fillId="8" borderId="113" xfId="0" applyFont="1" applyFill="1" applyBorder="1"/>
    <xf numFmtId="0" fontId="7" fillId="8" borderId="114" xfId="0" applyFont="1" applyFill="1" applyBorder="1"/>
    <xf numFmtId="0" fontId="0" fillId="10" borderId="97" xfId="0" applyFill="1" applyBorder="1" applyAlignment="1">
      <alignment horizontal="center" vertical="center"/>
    </xf>
    <xf numFmtId="0" fontId="7" fillId="8" borderId="44" xfId="0" applyFont="1" applyFill="1" applyBorder="1" applyAlignment="1">
      <alignment horizontal="right" vertical="center"/>
    </xf>
    <xf numFmtId="0" fontId="0" fillId="0" borderId="141" xfId="0" applyBorder="1"/>
    <xf numFmtId="0" fontId="9" fillId="0" borderId="6" xfId="0" applyFont="1" applyBorder="1"/>
    <xf numFmtId="0" fontId="9" fillId="0" borderId="0" xfId="0" applyFont="1" applyBorder="1"/>
    <xf numFmtId="0" fontId="9" fillId="0" borderId="7" xfId="0" applyFont="1" applyBorder="1"/>
    <xf numFmtId="0" fontId="21" fillId="0" borderId="0" xfId="0" applyFont="1" applyBorder="1" applyAlignment="1">
      <alignment vertical="top" wrapText="1"/>
    </xf>
    <xf numFmtId="0" fontId="9" fillId="0" borderId="6"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7" fillId="8" borderId="97" xfId="0" applyFont="1" applyFill="1" applyBorder="1" applyAlignment="1">
      <alignment horizontal="center" vertical="center"/>
    </xf>
    <xf numFmtId="0" fontId="0" fillId="10" borderId="112" xfId="0" applyFill="1" applyBorder="1" applyAlignment="1">
      <alignment horizontal="center" vertical="center"/>
    </xf>
    <xf numFmtId="0" fontId="0" fillId="10" borderId="32" xfId="0" applyFill="1" applyBorder="1" applyAlignment="1">
      <alignment horizontal="center" vertical="center"/>
    </xf>
    <xf numFmtId="0" fontId="0" fillId="6" borderId="136" xfId="0" applyFill="1" applyBorder="1"/>
    <xf numFmtId="0" fontId="9" fillId="23" borderId="0" xfId="0" applyFont="1" applyFill="1" applyAlignment="1">
      <alignment horizontal="center" vertical="center"/>
    </xf>
    <xf numFmtId="0" fontId="9" fillId="23" borderId="0" xfId="0" applyFont="1" applyFill="1"/>
    <xf numFmtId="0" fontId="9" fillId="6" borderId="0" xfId="0" applyFont="1" applyFill="1" applyAlignment="1">
      <alignment horizontal="center" vertical="center"/>
    </xf>
    <xf numFmtId="0" fontId="9" fillId="6" borderId="0" xfId="0" applyFont="1" applyFill="1"/>
    <xf numFmtId="0" fontId="7" fillId="23" borderId="26" xfId="0" applyFont="1" applyFill="1" applyBorder="1" applyAlignment="1">
      <alignment horizontal="center" vertical="center"/>
    </xf>
    <xf numFmtId="0" fontId="9" fillId="17" borderId="12" xfId="0" applyFont="1" applyFill="1" applyBorder="1" applyAlignment="1">
      <alignment horizontal="center" vertical="center"/>
    </xf>
    <xf numFmtId="0" fontId="9" fillId="17" borderId="11" xfId="0" applyFont="1" applyFill="1" applyBorder="1" applyAlignment="1">
      <alignment horizontal="center" vertical="center"/>
    </xf>
    <xf numFmtId="0" fontId="9" fillId="17" borderId="13" xfId="0" applyFont="1" applyFill="1" applyBorder="1" applyAlignment="1">
      <alignment horizontal="center" vertical="center"/>
    </xf>
    <xf numFmtId="0" fontId="8" fillId="17" borderId="12" xfId="0" applyFont="1" applyFill="1" applyBorder="1" applyAlignment="1">
      <alignment horizontal="center" vertical="center"/>
    </xf>
    <xf numFmtId="0" fontId="8" fillId="17" borderId="11" xfId="0" applyFont="1" applyFill="1" applyBorder="1" applyAlignment="1">
      <alignment horizontal="center" vertical="center"/>
    </xf>
    <xf numFmtId="0" fontId="8" fillId="17" borderId="13" xfId="0" applyFont="1" applyFill="1" applyBorder="1" applyAlignment="1">
      <alignment horizontal="center" vertical="center"/>
    </xf>
    <xf numFmtId="0" fontId="0" fillId="24" borderId="0" xfId="0" applyFill="1"/>
    <xf numFmtId="0" fontId="7" fillId="23" borderId="19" xfId="0" applyFont="1" applyFill="1" applyBorder="1" applyAlignment="1">
      <alignment horizontal="center" vertical="center"/>
    </xf>
    <xf numFmtId="0" fontId="0" fillId="23" borderId="0" xfId="0" applyFill="1" applyAlignment="1">
      <alignment horizontal="center" vertical="center"/>
    </xf>
    <xf numFmtId="0" fontId="9" fillId="0" borderId="12" xfId="0" applyFont="1" applyBorder="1" applyAlignment="1">
      <alignment horizontal="center" vertical="center"/>
    </xf>
    <xf numFmtId="0" fontId="9" fillId="0" borderId="11" xfId="0" applyFont="1" applyBorder="1" applyAlignment="1">
      <alignment horizontal="center" vertical="center"/>
    </xf>
    <xf numFmtId="0" fontId="9" fillId="0" borderId="13" xfId="0" applyFont="1" applyBorder="1" applyAlignment="1">
      <alignment horizontal="center" vertical="center"/>
    </xf>
    <xf numFmtId="0" fontId="8" fillId="5" borderId="12" xfId="0" applyFont="1" applyFill="1" applyBorder="1" applyAlignment="1">
      <alignment horizontal="center" vertical="center"/>
    </xf>
    <xf numFmtId="0" fontId="8" fillId="5" borderId="11" xfId="0" applyFont="1" applyFill="1" applyBorder="1" applyAlignment="1">
      <alignment horizontal="center" vertical="center"/>
    </xf>
    <xf numFmtId="0" fontId="8" fillId="5" borderId="13" xfId="0" applyFont="1" applyFill="1" applyBorder="1" applyAlignment="1">
      <alignment horizontal="center" vertical="center"/>
    </xf>
    <xf numFmtId="0" fontId="12" fillId="5" borderId="2" xfId="0" applyFont="1" applyFill="1" applyBorder="1" applyAlignment="1">
      <alignment horizontal="center" vertical="center"/>
    </xf>
    <xf numFmtId="0" fontId="9"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14" fontId="9" fillId="0" borderId="2" xfId="0" applyNumberFormat="1" applyFont="1" applyBorder="1" applyAlignment="1">
      <alignment horizontal="center" vertical="center"/>
    </xf>
    <xf numFmtId="0" fontId="9" fillId="0" borderId="2" xfId="0" applyFont="1" applyBorder="1" applyAlignment="1">
      <alignment horizontal="center" vertical="center"/>
    </xf>
    <xf numFmtId="0" fontId="9" fillId="5" borderId="12" xfId="0" applyFont="1" applyFill="1" applyBorder="1" applyAlignment="1">
      <alignment horizontal="center" vertical="center"/>
    </xf>
    <xf numFmtId="0" fontId="9" fillId="5" borderId="11" xfId="0" applyFont="1" applyFill="1" applyBorder="1" applyAlignment="1">
      <alignment horizontal="center" vertical="center"/>
    </xf>
    <xf numFmtId="0" fontId="9" fillId="5" borderId="13" xfId="0" applyFont="1" applyFill="1" applyBorder="1" applyAlignment="1">
      <alignment horizontal="center" vertical="center"/>
    </xf>
    <xf numFmtId="0" fontId="0" fillId="0" borderId="2" xfId="0" applyBorder="1" applyAlignment="1">
      <alignment horizontal="center"/>
    </xf>
    <xf numFmtId="0" fontId="10" fillId="0" borderId="12" xfId="0" applyFont="1" applyBorder="1" applyAlignment="1">
      <alignment horizontal="center" vertical="center"/>
    </xf>
    <xf numFmtId="0" fontId="10" fillId="0" borderId="13" xfId="0" applyFont="1" applyBorder="1" applyAlignment="1">
      <alignment horizontal="center" vertical="center"/>
    </xf>
    <xf numFmtId="14" fontId="3" fillId="25" borderId="12" xfId="0" applyNumberFormat="1" applyFont="1" applyFill="1" applyBorder="1" applyAlignment="1">
      <alignment horizontal="center" vertical="center" wrapText="1"/>
    </xf>
    <xf numFmtId="14" fontId="3" fillId="25" borderId="11" xfId="0" applyNumberFormat="1" applyFont="1" applyFill="1" applyBorder="1" applyAlignment="1">
      <alignment horizontal="center" vertical="center" wrapText="1"/>
    </xf>
    <xf numFmtId="14" fontId="3" fillId="25" borderId="13" xfId="0" applyNumberFormat="1" applyFont="1" applyFill="1" applyBorder="1" applyAlignment="1">
      <alignment horizontal="center" vertical="center" wrapText="1"/>
    </xf>
    <xf numFmtId="0" fontId="10" fillId="0" borderId="11" xfId="0" applyFont="1" applyBorder="1" applyAlignment="1">
      <alignment horizontal="center" vertical="center"/>
    </xf>
    <xf numFmtId="0" fontId="10" fillId="0" borderId="12"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3" xfId="0" applyFont="1" applyBorder="1" applyAlignment="1">
      <alignment horizontal="center" vertical="center" wrapText="1"/>
    </xf>
    <xf numFmtId="49" fontId="10" fillId="0" borderId="12" xfId="0" applyNumberFormat="1" applyFont="1" applyBorder="1" applyAlignment="1">
      <alignment horizontal="center" vertical="center"/>
    </xf>
    <xf numFmtId="49" fontId="10" fillId="0" borderId="13" xfId="0" applyNumberFormat="1" applyFont="1" applyBorder="1" applyAlignment="1">
      <alignment horizontal="center" vertical="center"/>
    </xf>
    <xf numFmtId="14" fontId="10" fillId="0" borderId="12" xfId="0" applyNumberFormat="1" applyFont="1" applyBorder="1" applyAlignment="1">
      <alignment horizontal="center" vertical="center"/>
    </xf>
    <xf numFmtId="49" fontId="11" fillId="0" borderId="4" xfId="0" quotePrefix="1" applyNumberFormat="1" applyFont="1" applyBorder="1" applyAlignment="1">
      <alignment horizontal="center" vertical="center"/>
    </xf>
    <xf numFmtId="49" fontId="11" fillId="0" borderId="4" xfId="0" applyNumberFormat="1" applyFont="1" applyBorder="1" applyAlignment="1">
      <alignment horizontal="center" vertical="center"/>
    </xf>
    <xf numFmtId="49" fontId="11" fillId="0" borderId="5" xfId="0" applyNumberFormat="1" applyFont="1" applyBorder="1" applyAlignment="1">
      <alignment horizontal="center" vertical="center"/>
    </xf>
    <xf numFmtId="49" fontId="10" fillId="0" borderId="12" xfId="0" quotePrefix="1" applyNumberFormat="1" applyFont="1" applyBorder="1" applyAlignment="1">
      <alignment horizontal="center" vertical="center"/>
    </xf>
    <xf numFmtId="14" fontId="10" fillId="0" borderId="12" xfId="0" quotePrefix="1" applyNumberFormat="1"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21" fillId="25" borderId="0" xfId="0" quotePrefix="1" applyFont="1" applyFill="1" applyBorder="1" applyAlignment="1">
      <alignment horizontal="left" vertical="center" wrapText="1"/>
    </xf>
    <xf numFmtId="0" fontId="21" fillId="25" borderId="0" xfId="0" applyFont="1" applyFill="1" applyBorder="1" applyAlignment="1">
      <alignment horizontal="left" vertical="center" wrapText="1"/>
    </xf>
    <xf numFmtId="0" fontId="21" fillId="25" borderId="0" xfId="0" quotePrefix="1" applyFont="1" applyFill="1" applyBorder="1" applyAlignment="1">
      <alignment horizontal="left" vertical="top" wrapText="1"/>
    </xf>
    <xf numFmtId="0" fontId="21" fillId="25" borderId="0" xfId="0" applyFont="1" applyFill="1" applyBorder="1" applyAlignment="1">
      <alignment horizontal="left" vertical="top" wrapText="1"/>
    </xf>
    <xf numFmtId="0" fontId="21" fillId="0" borderId="0" xfId="0" applyFont="1" applyBorder="1" applyAlignment="1">
      <alignment horizontal="center" vertical="top" wrapText="1"/>
    </xf>
    <xf numFmtId="0" fontId="21" fillId="0" borderId="0" xfId="0" quotePrefix="1" applyFont="1" applyBorder="1" applyAlignment="1">
      <alignment horizontal="left" vertical="top" wrapText="1"/>
    </xf>
    <xf numFmtId="0" fontId="21" fillId="0" borderId="0" xfId="0" applyFont="1" applyBorder="1" applyAlignment="1">
      <alignment horizontal="left" vertical="top" wrapText="1"/>
    </xf>
    <xf numFmtId="0" fontId="9" fillId="0" borderId="3" xfId="0" applyFont="1" applyBorder="1" applyAlignment="1">
      <alignment horizontal="center"/>
    </xf>
    <xf numFmtId="0" fontId="9" fillId="0" borderId="4" xfId="0" applyFont="1" applyBorder="1" applyAlignment="1">
      <alignment horizontal="center"/>
    </xf>
    <xf numFmtId="0" fontId="9" fillId="0" borderId="5" xfId="0" applyFont="1" applyBorder="1" applyAlignment="1">
      <alignment horizontal="center"/>
    </xf>
    <xf numFmtId="0" fontId="9" fillId="0" borderId="6" xfId="0" applyFont="1" applyBorder="1" applyAlignment="1">
      <alignment horizontal="center"/>
    </xf>
    <xf numFmtId="0" fontId="9" fillId="0" borderId="0" xfId="0" applyFont="1" applyBorder="1" applyAlignment="1">
      <alignment horizontal="center"/>
    </xf>
    <xf numFmtId="0" fontId="9" fillId="0" borderId="7" xfId="0" applyFont="1" applyBorder="1" applyAlignment="1">
      <alignment horizontal="center"/>
    </xf>
    <xf numFmtId="0" fontId="9" fillId="0" borderId="8" xfId="0" applyFont="1" applyBorder="1" applyAlignment="1">
      <alignment horizontal="center"/>
    </xf>
    <xf numFmtId="0" fontId="9" fillId="0" borderId="9" xfId="0" applyFont="1" applyBorder="1" applyAlignment="1">
      <alignment horizontal="center"/>
    </xf>
    <xf numFmtId="0" fontId="9" fillId="0" borderId="10" xfId="0" applyFont="1" applyBorder="1" applyAlignment="1">
      <alignment horizontal="center"/>
    </xf>
    <xf numFmtId="0" fontId="8" fillId="5" borderId="8" xfId="0" applyFont="1" applyFill="1" applyBorder="1" applyAlignment="1">
      <alignment horizontal="center" vertical="center"/>
    </xf>
    <xf numFmtId="0" fontId="8" fillId="5" borderId="9" xfId="0" applyFont="1" applyFill="1" applyBorder="1" applyAlignment="1">
      <alignment horizontal="center" vertical="center"/>
    </xf>
    <xf numFmtId="0" fontId="8" fillId="5" borderId="10" xfId="0" applyFont="1" applyFill="1" applyBorder="1" applyAlignment="1">
      <alignment horizontal="center" vertical="center"/>
    </xf>
    <xf numFmtId="0" fontId="13" fillId="25" borderId="0" xfId="0" quotePrefix="1" applyFont="1" applyFill="1" applyBorder="1" applyAlignment="1">
      <alignment horizontal="left" vertical="top" wrapText="1"/>
    </xf>
    <xf numFmtId="0" fontId="23" fillId="0" borderId="12" xfId="0" applyFont="1" applyBorder="1" applyAlignment="1">
      <alignment horizontal="center" vertical="center"/>
    </xf>
    <xf numFmtId="0" fontId="23" fillId="0" borderId="13" xfId="0" applyFont="1" applyBorder="1" applyAlignment="1">
      <alignment horizontal="center" vertical="center"/>
    </xf>
    <xf numFmtId="0" fontId="14" fillId="0" borderId="12" xfId="0" quotePrefix="1" applyFont="1" applyBorder="1" applyAlignment="1">
      <alignment horizontal="center" vertical="center" wrapText="1"/>
    </xf>
    <xf numFmtId="0" fontId="14" fillId="0" borderId="11" xfId="0" applyFont="1" applyBorder="1" applyAlignment="1">
      <alignment horizontal="center" vertical="center" wrapText="1"/>
    </xf>
    <xf numFmtId="0" fontId="14" fillId="0" borderId="13" xfId="0" applyFont="1" applyBorder="1" applyAlignment="1">
      <alignment horizontal="center" vertical="center" wrapText="1"/>
    </xf>
    <xf numFmtId="0" fontId="14" fillId="25" borderId="12" xfId="0" applyFont="1" applyFill="1" applyBorder="1" applyAlignment="1">
      <alignment horizontal="left" vertical="center" wrapText="1"/>
    </xf>
    <xf numFmtId="0" fontId="14" fillId="25" borderId="11" xfId="0" applyFont="1" applyFill="1" applyBorder="1" applyAlignment="1">
      <alignment horizontal="left" vertical="center" wrapText="1"/>
    </xf>
    <xf numFmtId="0" fontId="14" fillId="25" borderId="13" xfId="0" applyFont="1" applyFill="1" applyBorder="1" applyAlignment="1">
      <alignment horizontal="left" vertical="center" wrapText="1"/>
    </xf>
    <xf numFmtId="0" fontId="14" fillId="0" borderId="12"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wrapText="1"/>
    </xf>
    <xf numFmtId="0" fontId="23" fillId="0" borderId="6" xfId="0" applyFont="1" applyBorder="1" applyAlignment="1">
      <alignment horizontal="center" vertical="center" wrapText="1"/>
    </xf>
    <xf numFmtId="0" fontId="23" fillId="0" borderId="0" xfId="0" applyFont="1" applyBorder="1" applyAlignment="1">
      <alignment horizontal="center" vertical="center" wrapText="1"/>
    </xf>
    <xf numFmtId="0" fontId="23" fillId="0" borderId="7" xfId="0" applyFont="1" applyBorder="1" applyAlignment="1">
      <alignment horizontal="center" vertical="center" wrapText="1"/>
    </xf>
    <xf numFmtId="0" fontId="23" fillId="0" borderId="8" xfId="0" applyFont="1" applyBorder="1" applyAlignment="1">
      <alignment horizontal="center" vertical="center" wrapText="1"/>
    </xf>
    <xf numFmtId="0" fontId="23" fillId="0" borderId="9" xfId="0" applyFont="1" applyBorder="1" applyAlignment="1">
      <alignment horizontal="center" vertical="center" wrapText="1"/>
    </xf>
    <xf numFmtId="0" fontId="23" fillId="0" borderId="10" xfId="0" applyFont="1" applyBorder="1" applyAlignment="1">
      <alignment horizontal="center" vertical="center" wrapText="1"/>
    </xf>
    <xf numFmtId="0" fontId="9" fillId="17" borderId="12" xfId="0" applyFont="1" applyFill="1" applyBorder="1" applyAlignment="1">
      <alignment horizontal="center" vertical="center"/>
    </xf>
    <xf numFmtId="0" fontId="9" fillId="17" borderId="11" xfId="0" applyFont="1" applyFill="1" applyBorder="1" applyAlignment="1">
      <alignment horizontal="center" vertical="center"/>
    </xf>
    <xf numFmtId="0" fontId="9" fillId="17" borderId="13" xfId="0" applyFont="1" applyFill="1" applyBorder="1" applyAlignment="1">
      <alignment horizontal="center" vertical="center"/>
    </xf>
    <xf numFmtId="0" fontId="8" fillId="17" borderId="12" xfId="0" applyFont="1" applyFill="1" applyBorder="1" applyAlignment="1">
      <alignment horizontal="center" vertical="center"/>
    </xf>
    <xf numFmtId="0" fontId="8" fillId="17" borderId="11" xfId="0" applyFont="1" applyFill="1" applyBorder="1" applyAlignment="1">
      <alignment horizontal="center" vertical="center"/>
    </xf>
    <xf numFmtId="0" fontId="8" fillId="17" borderId="13" xfId="0" applyFont="1" applyFill="1" applyBorder="1" applyAlignment="1">
      <alignment horizontal="center" vertical="center"/>
    </xf>
    <xf numFmtId="0" fontId="16" fillId="19" borderId="12" xfId="0" applyFont="1" applyFill="1" applyBorder="1" applyAlignment="1">
      <alignment horizontal="center" vertical="center"/>
    </xf>
    <xf numFmtId="0" fontId="16" fillId="19" borderId="13" xfId="0" applyFont="1" applyFill="1" applyBorder="1" applyAlignment="1">
      <alignment horizontal="center" vertical="center"/>
    </xf>
    <xf numFmtId="0" fontId="9" fillId="19" borderId="12" xfId="0" applyFont="1" applyFill="1" applyBorder="1" applyAlignment="1">
      <alignment horizontal="center" vertical="center"/>
    </xf>
    <xf numFmtId="0" fontId="9" fillId="19" borderId="11" xfId="0" applyFont="1" applyFill="1" applyBorder="1" applyAlignment="1">
      <alignment horizontal="center" vertical="center"/>
    </xf>
    <xf numFmtId="0" fontId="22" fillId="19" borderId="11" xfId="0" applyFont="1" applyFill="1" applyBorder="1" applyAlignment="1">
      <alignment horizontal="center" vertical="center" wrapText="1"/>
    </xf>
    <xf numFmtId="0" fontId="16" fillId="18" borderId="12" xfId="0" applyFont="1" applyFill="1" applyBorder="1" applyAlignment="1">
      <alignment horizontal="center" vertical="center"/>
    </xf>
    <xf numFmtId="0" fontId="16" fillId="18" borderId="13" xfId="0" applyFont="1" applyFill="1" applyBorder="1" applyAlignment="1">
      <alignment horizontal="center" vertical="center"/>
    </xf>
    <xf numFmtId="0" fontId="16" fillId="18" borderId="11" xfId="0" applyFont="1" applyFill="1" applyBorder="1" applyAlignment="1">
      <alignment horizontal="center" vertical="center"/>
    </xf>
    <xf numFmtId="0" fontId="22" fillId="18" borderId="12" xfId="0" applyFont="1" applyFill="1" applyBorder="1" applyAlignment="1">
      <alignment horizontal="center" vertical="center" wrapText="1"/>
    </xf>
    <xf numFmtId="0" fontId="22" fillId="18" borderId="11" xfId="0" applyFont="1" applyFill="1" applyBorder="1" applyAlignment="1">
      <alignment horizontal="center" vertical="center" wrapText="1"/>
    </xf>
    <xf numFmtId="0" fontId="22" fillId="18" borderId="13" xfId="0" applyFont="1" applyFill="1" applyBorder="1" applyAlignment="1">
      <alignment horizontal="center" vertical="center" wrapText="1"/>
    </xf>
    <xf numFmtId="3" fontId="14" fillId="0" borderId="12" xfId="0" applyNumberFormat="1" applyFont="1" applyBorder="1" applyAlignment="1">
      <alignment horizontal="center" vertical="center" wrapText="1"/>
    </xf>
    <xf numFmtId="0" fontId="23" fillId="0" borderId="12"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13" xfId="0" applyFont="1" applyBorder="1" applyAlignment="1">
      <alignment horizontal="center" vertical="center" wrapText="1"/>
    </xf>
    <xf numFmtId="0" fontId="24" fillId="25" borderId="12" xfId="0" applyFont="1" applyFill="1" applyBorder="1" applyAlignment="1">
      <alignment horizontal="left" vertical="center" wrapText="1"/>
    </xf>
    <xf numFmtId="0" fontId="21" fillId="0" borderId="12"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14" fillId="0" borderId="11" xfId="0" quotePrefix="1" applyFont="1" applyBorder="1" applyAlignment="1">
      <alignment horizontal="center" vertical="center" wrapText="1"/>
    </xf>
    <xf numFmtId="0" fontId="14" fillId="0" borderId="13" xfId="0" quotePrefix="1"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0"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0" xfId="0" applyFont="1" applyBorder="1" applyAlignment="1">
      <alignment horizontal="center" vertical="center" wrapText="1"/>
    </xf>
    <xf numFmtId="0" fontId="23" fillId="0" borderId="11" xfId="0" applyFont="1" applyBorder="1" applyAlignment="1">
      <alignment horizontal="center" vertical="center"/>
    </xf>
    <xf numFmtId="0" fontId="23" fillId="25" borderId="3" xfId="0" applyFont="1" applyFill="1" applyBorder="1" applyAlignment="1">
      <alignment horizontal="center" vertical="center"/>
    </xf>
    <xf numFmtId="0" fontId="23" fillId="25" borderId="4" xfId="0" applyFont="1" applyFill="1" applyBorder="1" applyAlignment="1">
      <alignment horizontal="center" vertical="center"/>
    </xf>
    <xf numFmtId="0" fontId="23" fillId="25" borderId="5" xfId="0" applyFont="1" applyFill="1" applyBorder="1" applyAlignment="1">
      <alignment horizontal="center" vertical="center"/>
    </xf>
    <xf numFmtId="0" fontId="23" fillId="25" borderId="6" xfId="0" applyFont="1" applyFill="1" applyBorder="1" applyAlignment="1">
      <alignment horizontal="center" vertical="center"/>
    </xf>
    <xf numFmtId="0" fontId="23" fillId="25" borderId="0" xfId="0" applyFont="1" applyFill="1" applyBorder="1" applyAlignment="1">
      <alignment horizontal="center" vertical="center"/>
    </xf>
    <xf numFmtId="0" fontId="23" fillId="25" borderId="7" xfId="0" applyFont="1" applyFill="1" applyBorder="1" applyAlignment="1">
      <alignment horizontal="center" vertical="center"/>
    </xf>
    <xf numFmtId="0" fontId="23" fillId="25" borderId="8" xfId="0" applyFont="1" applyFill="1" applyBorder="1" applyAlignment="1">
      <alignment horizontal="center" vertical="center"/>
    </xf>
    <xf numFmtId="0" fontId="23" fillId="25" borderId="9" xfId="0" applyFont="1" applyFill="1" applyBorder="1" applyAlignment="1">
      <alignment horizontal="center" vertical="center"/>
    </xf>
    <xf numFmtId="0" fontId="23" fillId="25" borderId="10" xfId="0" applyFont="1" applyFill="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0" xfId="0" applyFont="1" applyBorder="1" applyAlignment="1">
      <alignment horizontal="center" vertical="center"/>
    </xf>
    <xf numFmtId="0" fontId="23" fillId="25" borderId="12" xfId="0" applyFont="1" applyFill="1" applyBorder="1" applyAlignment="1">
      <alignment horizontal="center" vertical="center"/>
    </xf>
    <xf numFmtId="0" fontId="23" fillId="25" borderId="11" xfId="0" applyFont="1" applyFill="1" applyBorder="1" applyAlignment="1">
      <alignment horizontal="center" vertical="center"/>
    </xf>
    <xf numFmtId="0" fontId="23" fillId="25" borderId="13" xfId="0" applyFont="1" applyFill="1" applyBorder="1" applyAlignment="1">
      <alignment horizontal="center" vertical="center"/>
    </xf>
    <xf numFmtId="0" fontId="23" fillId="25" borderId="6" xfId="0" applyFont="1" applyFill="1" applyBorder="1" applyAlignment="1">
      <alignment horizontal="center" vertical="center" wrapText="1"/>
    </xf>
    <xf numFmtId="0" fontId="23" fillId="25" borderId="0" xfId="0" applyFont="1" applyFill="1" applyBorder="1" applyAlignment="1">
      <alignment horizontal="center" vertical="center" wrapText="1"/>
    </xf>
    <xf numFmtId="0" fontId="23" fillId="25" borderId="7" xfId="0" applyFont="1" applyFill="1" applyBorder="1" applyAlignment="1">
      <alignment horizontal="center" vertical="center" wrapText="1"/>
    </xf>
    <xf numFmtId="0" fontId="23" fillId="25" borderId="8" xfId="0" applyFont="1" applyFill="1" applyBorder="1" applyAlignment="1">
      <alignment horizontal="center" vertical="center" wrapText="1"/>
    </xf>
    <xf numFmtId="0" fontId="23" fillId="25" borderId="9" xfId="0" applyFont="1" applyFill="1" applyBorder="1" applyAlignment="1">
      <alignment horizontal="center" vertical="center" wrapText="1"/>
    </xf>
    <xf numFmtId="0" fontId="23" fillId="25" borderId="10" xfId="0" applyFont="1" applyFill="1" applyBorder="1" applyAlignment="1">
      <alignment horizontal="center" vertical="center" wrapText="1"/>
    </xf>
    <xf numFmtId="0" fontId="7" fillId="8" borderId="114" xfId="0" applyFont="1" applyFill="1" applyBorder="1" applyAlignment="1">
      <alignment horizontal="center"/>
    </xf>
    <xf numFmtId="0" fontId="7" fillId="8" borderId="11" xfId="0" applyFont="1" applyFill="1" applyBorder="1" applyAlignment="1">
      <alignment horizontal="center"/>
    </xf>
    <xf numFmtId="0" fontId="7" fillId="8" borderId="89" xfId="0" applyFont="1" applyFill="1" applyBorder="1" applyAlignment="1">
      <alignment horizontal="center"/>
    </xf>
    <xf numFmtId="0" fontId="0" fillId="10" borderId="114" xfId="0" applyFill="1" applyBorder="1" applyAlignment="1">
      <alignment horizontal="center"/>
    </xf>
    <xf numFmtId="0" fontId="0" fillId="10" borderId="11" xfId="0" applyFill="1" applyBorder="1" applyAlignment="1">
      <alignment horizontal="center"/>
    </xf>
    <xf numFmtId="0" fontId="0" fillId="10" borderId="89"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7" borderId="44" xfId="0" applyFont="1" applyFill="1" applyBorder="1" applyAlignment="1">
      <alignment horizontal="center"/>
    </xf>
    <xf numFmtId="0" fontId="0" fillId="7" borderId="45" xfId="0" applyFont="1" applyFill="1" applyBorder="1" applyAlignment="1">
      <alignment horizontal="center"/>
    </xf>
    <xf numFmtId="0" fontId="0" fillId="7" borderId="46" xfId="0" applyFont="1" applyFill="1" applyBorder="1" applyAlignment="1">
      <alignment horizontal="center"/>
    </xf>
    <xf numFmtId="0" fontId="7" fillId="8" borderId="116" xfId="0" applyFont="1" applyFill="1" applyBorder="1" applyAlignment="1">
      <alignment horizontal="center"/>
    </xf>
    <xf numFmtId="0" fontId="7" fillId="8" borderId="109" xfId="0" applyFont="1" applyFill="1" applyBorder="1" applyAlignment="1">
      <alignment horizontal="center"/>
    </xf>
    <xf numFmtId="0" fontId="7" fillId="8" borderId="112" xfId="0" applyFont="1" applyFill="1" applyBorder="1" applyAlignment="1">
      <alignment horizontal="center"/>
    </xf>
    <xf numFmtId="0" fontId="7" fillId="8" borderId="114" xfId="0" applyFont="1" applyFill="1" applyBorder="1" applyAlignment="1">
      <alignment horizontal="center" vertical="center"/>
    </xf>
    <xf numFmtId="0" fontId="7" fillId="8" borderId="11" xfId="0" applyFont="1" applyFill="1" applyBorder="1" applyAlignment="1">
      <alignment horizontal="center" vertical="center"/>
    </xf>
    <xf numFmtId="0" fontId="7" fillId="8" borderId="89" xfId="0" applyFont="1" applyFill="1" applyBorder="1" applyAlignment="1">
      <alignment horizontal="center" vertical="center"/>
    </xf>
    <xf numFmtId="0" fontId="0" fillId="12" borderId="50" xfId="0" applyFill="1" applyBorder="1" applyAlignment="1">
      <alignment horizontal="center" vertical="center" wrapText="1"/>
    </xf>
    <xf numFmtId="0" fontId="0" fillId="12" borderId="51" xfId="0" applyFill="1" applyBorder="1" applyAlignment="1">
      <alignment horizontal="center" vertical="center" wrapText="1"/>
    </xf>
    <xf numFmtId="0" fontId="0" fillId="12" borderId="47" xfId="0" applyFill="1" applyBorder="1" applyAlignment="1">
      <alignment horizontal="center" vertical="center" wrapText="1"/>
    </xf>
    <xf numFmtId="0" fontId="0" fillId="12" borderId="38" xfId="0" applyFill="1" applyBorder="1" applyAlignment="1">
      <alignment horizontal="center" vertical="center" wrapText="1"/>
    </xf>
    <xf numFmtId="0" fontId="0" fillId="12" borderId="0" xfId="0" applyFill="1" applyBorder="1" applyAlignment="1">
      <alignment horizontal="center" vertical="center" wrapText="1"/>
    </xf>
    <xf numFmtId="0" fontId="0" fillId="12" borderId="32" xfId="0" applyFill="1" applyBorder="1" applyAlignment="1">
      <alignment horizontal="center" vertical="center" wrapText="1"/>
    </xf>
    <xf numFmtId="0" fontId="0" fillId="12" borderId="39" xfId="0" applyFill="1" applyBorder="1" applyAlignment="1">
      <alignment horizontal="center" vertical="center" wrapText="1"/>
    </xf>
    <xf numFmtId="0" fontId="0" fillId="12" borderId="40" xfId="0" applyFill="1" applyBorder="1" applyAlignment="1">
      <alignment horizontal="center" vertical="center" wrapText="1"/>
    </xf>
    <xf numFmtId="0" fontId="0" fillId="12" borderId="41" xfId="0" applyFill="1" applyBorder="1" applyAlignment="1">
      <alignment horizontal="center" vertical="center" wrapText="1"/>
    </xf>
    <xf numFmtId="0" fontId="7" fillId="14" borderId="114" xfId="0" applyFont="1" applyFill="1" applyBorder="1" applyAlignment="1">
      <alignment horizontal="center"/>
    </xf>
    <xf numFmtId="0" fontId="7" fillId="14" borderId="11" xfId="0" applyFont="1" applyFill="1" applyBorder="1" applyAlignment="1">
      <alignment horizontal="center"/>
    </xf>
    <xf numFmtId="0" fontId="7" fillId="14" borderId="89" xfId="0" applyFont="1" applyFill="1" applyBorder="1" applyAlignment="1">
      <alignment horizontal="center"/>
    </xf>
    <xf numFmtId="0" fontId="7" fillId="14" borderId="110" xfId="0" applyFont="1" applyFill="1" applyBorder="1" applyAlignment="1">
      <alignment horizontal="center"/>
    </xf>
    <xf numFmtId="0" fontId="7" fillId="14" borderId="111" xfId="0" applyFont="1" applyFill="1" applyBorder="1" applyAlignment="1">
      <alignment horizontal="center"/>
    </xf>
    <xf numFmtId="0" fontId="7" fillId="14" borderId="119" xfId="0" applyFont="1" applyFill="1" applyBorder="1" applyAlignment="1">
      <alignment horizontal="center"/>
    </xf>
    <xf numFmtId="0" fontId="0" fillId="7" borderId="69" xfId="0" applyFill="1" applyBorder="1" applyAlignment="1">
      <alignment horizontal="center"/>
    </xf>
    <xf numFmtId="0" fontId="0" fillId="7" borderId="70" xfId="0" applyFill="1" applyBorder="1" applyAlignment="1">
      <alignment horizontal="center"/>
    </xf>
    <xf numFmtId="0" fontId="0" fillId="8" borderId="28" xfId="0" applyFill="1" applyBorder="1" applyAlignment="1">
      <alignment horizontal="center"/>
    </xf>
    <xf numFmtId="0" fontId="0" fillId="8" borderId="12" xfId="0" applyFill="1" applyBorder="1" applyAlignment="1">
      <alignment horizontal="center"/>
    </xf>
    <xf numFmtId="0" fontId="0" fillId="8" borderId="11" xfId="0" applyFill="1" applyBorder="1" applyAlignment="1">
      <alignment horizontal="center"/>
    </xf>
    <xf numFmtId="0" fontId="0" fillId="8" borderId="13" xfId="0" applyFill="1" applyBorder="1" applyAlignment="1">
      <alignment horizontal="center"/>
    </xf>
    <xf numFmtId="0" fontId="0" fillId="12" borderId="50" xfId="0" applyFill="1" applyBorder="1" applyAlignment="1">
      <alignment horizontal="center" wrapText="1"/>
    </xf>
    <xf numFmtId="0" fontId="0" fillId="12" borderId="51" xfId="0" applyFill="1" applyBorder="1" applyAlignment="1">
      <alignment horizontal="center" wrapText="1"/>
    </xf>
    <xf numFmtId="0" fontId="0" fillId="12" borderId="47" xfId="0" applyFill="1" applyBorder="1" applyAlignment="1">
      <alignment horizontal="center" wrapText="1"/>
    </xf>
    <xf numFmtId="0" fontId="0" fillId="12" borderId="38" xfId="0" applyFill="1" applyBorder="1" applyAlignment="1">
      <alignment horizontal="center" wrapText="1"/>
    </xf>
    <xf numFmtId="0" fontId="0" fillId="12" borderId="0" xfId="0" applyFill="1" applyBorder="1" applyAlignment="1">
      <alignment horizontal="center" wrapText="1"/>
    </xf>
    <xf numFmtId="0" fontId="0" fillId="12" borderId="32" xfId="0" applyFill="1" applyBorder="1" applyAlignment="1">
      <alignment horizontal="center" wrapText="1"/>
    </xf>
    <xf numFmtId="0" fontId="0" fillId="12" borderId="39" xfId="0" applyFill="1" applyBorder="1" applyAlignment="1">
      <alignment horizontal="center" wrapText="1"/>
    </xf>
    <xf numFmtId="0" fontId="0" fillId="12" borderId="40" xfId="0" applyFill="1" applyBorder="1" applyAlignment="1">
      <alignment horizontal="center" wrapText="1"/>
    </xf>
    <xf numFmtId="0" fontId="0" fillId="12" borderId="41" xfId="0" applyFill="1" applyBorder="1" applyAlignment="1">
      <alignment horizontal="center" wrapText="1"/>
    </xf>
    <xf numFmtId="0" fontId="0" fillId="8" borderId="12" xfId="0" applyFill="1" applyBorder="1" applyAlignment="1">
      <alignment horizontal="center" vertical="center"/>
    </xf>
    <xf numFmtId="0" fontId="0" fillId="8" borderId="11" xfId="0" applyFill="1" applyBorder="1" applyAlignment="1">
      <alignment horizontal="center" vertical="center"/>
    </xf>
    <xf numFmtId="0" fontId="0" fillId="8" borderId="13" xfId="0" applyFill="1" applyBorder="1" applyAlignment="1">
      <alignment horizontal="center" vertical="center"/>
    </xf>
    <xf numFmtId="0" fontId="0" fillId="8" borderId="29" xfId="0" applyFill="1" applyBorder="1" applyAlignment="1">
      <alignment horizontal="center"/>
    </xf>
    <xf numFmtId="0" fontId="0" fillId="8" borderId="30" xfId="0" applyFill="1" applyBorder="1" applyAlignment="1">
      <alignment horizontal="center"/>
    </xf>
    <xf numFmtId="0" fontId="0" fillId="8" borderId="31"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59" xfId="0" applyFill="1" applyBorder="1" applyAlignment="1">
      <alignment horizontal="center"/>
    </xf>
    <xf numFmtId="0" fontId="0" fillId="8" borderId="60" xfId="0" applyFill="1" applyBorder="1" applyAlignment="1">
      <alignment horizontal="center"/>
    </xf>
    <xf numFmtId="0" fontId="0" fillId="8" borderId="61" xfId="0" applyFill="1" applyBorder="1" applyAlignment="1">
      <alignment horizontal="center"/>
    </xf>
    <xf numFmtId="0" fontId="16" fillId="8" borderId="44" xfId="0" applyFont="1" applyFill="1" applyBorder="1" applyAlignment="1">
      <alignment horizontal="center" vertical="center" wrapText="1"/>
    </xf>
    <xf numFmtId="0" fontId="16" fillId="8" borderId="45" xfId="0" applyFont="1" applyFill="1" applyBorder="1" applyAlignment="1">
      <alignment horizontal="center" vertical="center" wrapText="1"/>
    </xf>
    <xf numFmtId="0" fontId="16" fillId="8" borderId="46" xfId="0" applyFont="1" applyFill="1" applyBorder="1" applyAlignment="1">
      <alignment horizontal="center" vertical="center" wrapText="1"/>
    </xf>
    <xf numFmtId="0" fontId="0" fillId="7" borderId="62" xfId="0" applyFill="1" applyBorder="1" applyAlignment="1">
      <alignment horizontal="center" vertical="center"/>
    </xf>
    <xf numFmtId="0" fontId="0" fillId="7" borderId="63" xfId="0" applyFill="1" applyBorder="1" applyAlignment="1">
      <alignment horizontal="center" vertical="center"/>
    </xf>
    <xf numFmtId="0" fontId="0" fillId="7" borderId="64" xfId="0" applyFill="1" applyBorder="1" applyAlignment="1">
      <alignment horizontal="center" vertical="center"/>
    </xf>
    <xf numFmtId="0" fontId="0" fillId="7" borderId="0" xfId="0" applyFill="1" applyBorder="1" applyAlignment="1">
      <alignment horizontal="center" vertical="center"/>
    </xf>
    <xf numFmtId="0" fontId="18" fillId="8" borderId="44" xfId="0" applyFont="1" applyFill="1" applyBorder="1" applyAlignment="1">
      <alignment horizontal="center" vertical="center"/>
    </xf>
    <xf numFmtId="0" fontId="18" fillId="8" borderId="46" xfId="0" applyFont="1" applyFill="1" applyBorder="1" applyAlignment="1">
      <alignment horizontal="center" vertical="center"/>
    </xf>
    <xf numFmtId="0" fontId="0" fillId="12" borderId="50" xfId="0" applyFont="1" applyFill="1" applyBorder="1" applyAlignment="1">
      <alignment horizontal="center" vertical="center" wrapText="1"/>
    </xf>
    <xf numFmtId="0" fontId="0" fillId="12" borderId="51" xfId="0" applyFont="1" applyFill="1" applyBorder="1" applyAlignment="1">
      <alignment horizontal="center" vertical="center" wrapText="1"/>
    </xf>
    <xf numFmtId="0" fontId="0" fillId="12" borderId="47" xfId="0" applyFont="1" applyFill="1" applyBorder="1" applyAlignment="1">
      <alignment horizontal="center" vertical="center" wrapText="1"/>
    </xf>
    <xf numFmtId="0" fontId="0" fillId="12" borderId="38" xfId="0" applyFont="1" applyFill="1" applyBorder="1" applyAlignment="1">
      <alignment horizontal="center" vertical="center" wrapText="1"/>
    </xf>
    <xf numFmtId="0" fontId="0" fillId="12" borderId="0" xfId="0" applyFont="1" applyFill="1" applyBorder="1" applyAlignment="1">
      <alignment horizontal="center" vertical="center" wrapText="1"/>
    </xf>
    <xf numFmtId="0" fontId="0" fillId="12" borderId="32" xfId="0" applyFont="1" applyFill="1" applyBorder="1" applyAlignment="1">
      <alignment horizontal="center" vertical="center" wrapText="1"/>
    </xf>
    <xf numFmtId="0" fontId="0" fillId="12" borderId="39" xfId="0" applyFont="1" applyFill="1" applyBorder="1" applyAlignment="1">
      <alignment horizontal="center" vertical="center" wrapText="1"/>
    </xf>
    <xf numFmtId="0" fontId="0" fillId="12" borderId="40" xfId="0" applyFont="1" applyFill="1" applyBorder="1" applyAlignment="1">
      <alignment horizontal="center" vertical="center" wrapText="1"/>
    </xf>
    <xf numFmtId="0" fontId="0" fillId="12" borderId="41" xfId="0" applyFont="1" applyFill="1" applyBorder="1" applyAlignment="1">
      <alignment horizontal="center" vertical="center" wrapText="1"/>
    </xf>
    <xf numFmtId="0" fontId="7" fillId="10" borderId="35" xfId="0" applyFont="1" applyFill="1" applyBorder="1" applyAlignment="1">
      <alignment horizontal="center" vertical="center"/>
    </xf>
    <xf numFmtId="0" fontId="7" fillId="10" borderId="36" xfId="0" applyFont="1" applyFill="1" applyBorder="1" applyAlignment="1">
      <alignment horizontal="center" vertical="center"/>
    </xf>
    <xf numFmtId="0" fontId="7" fillId="10" borderId="37" xfId="0" applyFont="1" applyFill="1" applyBorder="1" applyAlignment="1">
      <alignment horizontal="center" vertical="center"/>
    </xf>
    <xf numFmtId="0" fontId="18" fillId="8" borderId="50" xfId="0" applyFont="1" applyFill="1" applyBorder="1" applyAlignment="1">
      <alignment horizontal="center" vertical="center"/>
    </xf>
    <xf numFmtId="0" fontId="18" fillId="8" borderId="51" xfId="0" applyFont="1" applyFill="1" applyBorder="1" applyAlignment="1">
      <alignment horizontal="center" vertical="center"/>
    </xf>
    <xf numFmtId="0" fontId="18" fillId="8" borderId="47" xfId="0" applyFont="1" applyFill="1" applyBorder="1" applyAlignment="1">
      <alignment horizontal="center" vertical="center"/>
    </xf>
    <xf numFmtId="0" fontId="0" fillId="10" borderId="116" xfId="0" applyFill="1" applyBorder="1" applyAlignment="1">
      <alignment horizontal="center"/>
    </xf>
    <xf numFmtId="0" fontId="0" fillId="10" borderId="109" xfId="0" applyFill="1" applyBorder="1" applyAlignment="1">
      <alignment horizontal="center"/>
    </xf>
    <xf numFmtId="0" fontId="0" fillId="10" borderId="112" xfId="0" applyFill="1" applyBorder="1" applyAlignment="1">
      <alignment horizontal="center"/>
    </xf>
    <xf numFmtId="0" fontId="7" fillId="8" borderId="39" xfId="0" applyFont="1" applyFill="1" applyBorder="1" applyAlignment="1">
      <alignment horizontal="center"/>
    </xf>
    <xf numFmtId="0" fontId="7" fillId="8" borderId="40" xfId="0" applyFont="1" applyFill="1" applyBorder="1" applyAlignment="1">
      <alignment horizontal="center"/>
    </xf>
    <xf numFmtId="0" fontId="7" fillId="8" borderId="41" xfId="0" applyFont="1" applyFill="1" applyBorder="1" applyAlignment="1">
      <alignment horizontal="center"/>
    </xf>
    <xf numFmtId="0" fontId="0" fillId="10" borderId="39" xfId="0" applyFill="1" applyBorder="1" applyAlignment="1">
      <alignment horizontal="center"/>
    </xf>
    <xf numFmtId="0" fontId="0" fillId="10" borderId="40" xfId="0" applyFill="1" applyBorder="1" applyAlignment="1">
      <alignment horizontal="center"/>
    </xf>
    <xf numFmtId="0" fontId="0" fillId="10" borderId="41" xfId="0" applyFill="1" applyBorder="1" applyAlignment="1">
      <alignment horizontal="center"/>
    </xf>
    <xf numFmtId="0" fontId="7" fillId="8" borderId="110" xfId="0" applyFont="1" applyFill="1" applyBorder="1" applyAlignment="1">
      <alignment horizontal="center"/>
    </xf>
    <xf numFmtId="0" fontId="7" fillId="8" borderId="111" xfId="0" applyFont="1" applyFill="1" applyBorder="1" applyAlignment="1">
      <alignment horizontal="center"/>
    </xf>
    <xf numFmtId="0" fontId="7" fillId="8" borderId="119" xfId="0" applyFont="1" applyFill="1" applyBorder="1" applyAlignment="1">
      <alignment horizontal="center"/>
    </xf>
    <xf numFmtId="0" fontId="0" fillId="0" borderId="44" xfId="0" applyBorder="1" applyAlignment="1">
      <alignment horizontal="center"/>
    </xf>
    <xf numFmtId="0" fontId="0" fillId="0" borderId="46" xfId="0" applyBorder="1" applyAlignment="1">
      <alignment horizontal="center"/>
    </xf>
    <xf numFmtId="0" fontId="0" fillId="7" borderId="0" xfId="0" applyFill="1" applyBorder="1" applyAlignment="1">
      <alignment horizontal="center"/>
    </xf>
    <xf numFmtId="0" fontId="7" fillId="20" borderId="125" xfId="0" applyFont="1" applyFill="1" applyBorder="1" applyAlignment="1">
      <alignment horizontal="center"/>
    </xf>
    <xf numFmtId="0" fontId="7" fillId="20" borderId="16" xfId="0" applyFont="1" applyFill="1" applyBorder="1" applyAlignment="1">
      <alignment horizontal="center"/>
    </xf>
    <xf numFmtId="0" fontId="7" fillId="20" borderId="17" xfId="0" applyFont="1" applyFill="1" applyBorder="1" applyAlignment="1">
      <alignment horizontal="center"/>
    </xf>
    <xf numFmtId="0" fontId="7" fillId="20" borderId="121" xfId="0" applyFont="1" applyFill="1" applyBorder="1" applyAlignment="1">
      <alignment horizontal="center"/>
    </xf>
    <xf numFmtId="0" fontId="7" fillId="20" borderId="122" xfId="0" applyFont="1" applyFill="1" applyBorder="1" applyAlignment="1">
      <alignment horizontal="center"/>
    </xf>
    <xf numFmtId="0" fontId="7" fillId="20" borderId="123" xfId="0" applyFont="1" applyFill="1" applyBorder="1" applyAlignment="1">
      <alignment horizontal="center"/>
    </xf>
  </cellXfs>
  <cellStyles count="18">
    <cellStyle name="40% - Énfasis1 2" xfId="11" xr:uid="{00000000-0005-0000-0000-000000000000}"/>
    <cellStyle name="azul" xfId="6" xr:uid="{00000000-0005-0000-0000-000001000000}"/>
    <cellStyle name="Euro" xfId="1" xr:uid="{00000000-0005-0000-0000-000002000000}"/>
    <cellStyle name="Millares 2" xfId="9" xr:uid="{00000000-0005-0000-0000-000003000000}"/>
    <cellStyle name="Normal" xfId="0" builtinId="0"/>
    <cellStyle name="Normal 10" xfId="17" xr:uid="{5751C188-8B8A-4271-9958-2ECD194B1340}"/>
    <cellStyle name="Normal 2" xfId="2" xr:uid="{00000000-0005-0000-0000-000005000000}"/>
    <cellStyle name="Normal 2 2" xfId="13" xr:uid="{00000000-0005-0000-0000-000006000000}"/>
    <cellStyle name="Normal 2 2 2" xfId="16" xr:uid="{00000000-0005-0000-0000-000007000000}"/>
    <cellStyle name="Normal 2 3" xfId="7" xr:uid="{00000000-0005-0000-0000-000008000000}"/>
    <cellStyle name="Normal 3" xfId="3" xr:uid="{00000000-0005-0000-0000-000009000000}"/>
    <cellStyle name="Normal 4" xfId="10" xr:uid="{00000000-0005-0000-0000-00000A000000}"/>
    <cellStyle name="Normal 5" xfId="12" xr:uid="{00000000-0005-0000-0000-00000B000000}"/>
    <cellStyle name="Normal 6" xfId="14" xr:uid="{00000000-0005-0000-0000-00000C000000}"/>
    <cellStyle name="Normal 7" xfId="15" xr:uid="{00000000-0005-0000-0000-00000D000000}"/>
    <cellStyle name="Normal 8" xfId="4" xr:uid="{00000000-0005-0000-0000-00000E000000}"/>
    <cellStyle name="Normal 9" xfId="5" xr:uid="{00000000-0005-0000-0000-00000F000000}"/>
    <cellStyle name="Notas 2" xfId="8" xr:uid="{00000000-0005-0000-0000-000010000000}"/>
  </cellStyles>
  <dxfs count="11">
    <dxf>
      <fill>
        <patternFill patternType="none">
          <fgColor indexed="64"/>
          <bgColor auto="1"/>
        </patternFill>
      </fill>
    </dxf>
    <dxf>
      <font>
        <b/>
        <i val="0"/>
      </font>
      <fill>
        <patternFill patternType="solid">
          <fgColor theme="4" tint="0.79995117038483843"/>
          <bgColor theme="4"/>
        </patternFill>
      </fill>
    </dxf>
    <dxf>
      <font>
        <b/>
        <i val="0"/>
      </font>
    </dxf>
    <dxf>
      <font>
        <b/>
        <i val="0"/>
        <color theme="4"/>
      </font>
      <fill>
        <patternFill patternType="solid">
          <fgColor theme="4" tint="0.79995117038483843"/>
          <bgColor theme="1"/>
        </patternFill>
      </fill>
      <border>
        <top style="thin">
          <color auto="1"/>
        </top>
        <bottom style="thin">
          <color auto="1"/>
        </bottom>
      </border>
    </dxf>
    <dxf>
      <font>
        <b/>
        <i val="0"/>
        <color theme="1"/>
      </font>
      <fill>
        <patternFill patternType="none">
          <bgColor auto="1"/>
        </patternFill>
      </fill>
      <border>
        <top/>
        <bottom/>
      </border>
    </dxf>
    <dxf>
      <font>
        <b/>
        <color theme="1"/>
      </font>
      <fill>
        <patternFill patternType="solid">
          <fgColor theme="4" tint="0.59999389629810485"/>
          <bgColor theme="6" tint="0.79998168889431442"/>
        </patternFill>
      </fill>
      <border>
        <top style="thin">
          <color auto="1"/>
        </top>
        <bottom style="thin">
          <color auto="1"/>
        </bottom>
      </border>
    </dxf>
    <dxf>
      <font>
        <b/>
        <color theme="1"/>
      </font>
      <border>
        <left style="thin">
          <color auto="1"/>
        </left>
        <right style="thin">
          <color auto="1"/>
        </right>
        <top style="thin">
          <color auto="1"/>
        </top>
        <bottom style="thin">
          <color auto="1"/>
        </bottom>
      </border>
    </dxf>
    <dxf>
      <fill>
        <patternFill>
          <bgColor theme="4"/>
        </patternFill>
      </fill>
    </dxf>
    <dxf>
      <font>
        <b/>
        <i val="0"/>
        <color theme="1"/>
      </font>
      <fill>
        <patternFill>
          <bgColor theme="4"/>
        </patternFill>
      </fill>
      <border>
        <left style="medium">
          <color auto="1"/>
        </left>
        <right style="medium">
          <color auto="1"/>
        </right>
        <top style="medium">
          <color auto="1"/>
        </top>
        <bottom style="medium">
          <color auto="1"/>
        </bottom>
      </border>
    </dxf>
    <dxf>
      <font>
        <b/>
        <i val="0"/>
        <color auto="1"/>
      </font>
      <fill>
        <patternFill patternType="solid">
          <fgColor theme="4"/>
          <bgColor theme="4"/>
        </patternFill>
      </fill>
      <border>
        <left style="medium">
          <color auto="1"/>
        </left>
        <right style="medium">
          <color auto="1"/>
        </right>
        <top style="medium">
          <color auto="1"/>
        </top>
        <bottom style="medium">
          <color auto="1"/>
        </bottom>
        <vertical/>
        <horizontal/>
      </border>
    </dxf>
    <dxf>
      <font>
        <color theme="1"/>
      </font>
      <fill>
        <patternFill patternType="none">
          <bgColor auto="1"/>
        </patternFill>
      </fill>
      <border>
        <left style="medium">
          <color auto="1"/>
        </left>
        <right style="medium">
          <color auto="1"/>
        </right>
        <top style="medium">
          <color auto="1"/>
        </top>
        <bottom style="medium">
          <color auto="1"/>
        </bottom>
      </border>
    </dxf>
  </dxfs>
  <tableStyles count="3" defaultTableStyle="TableStyleMedium2" defaultPivotStyle="PivotStyleLight16">
    <tableStyle name="Estilo de tabla 1" pivot="0" count="0" xr9:uid="{00000000-0011-0000-FFFF-FFFF00000000}"/>
    <tableStyle name="Estilo de tabla 2" pivot="0" count="0" xr9:uid="{00000000-0011-0000-FFFF-FFFF01000000}"/>
    <tableStyle name="GES" table="0" count="11" xr9:uid="{00000000-0011-0000-FFFF-FFFF02000000}">
      <tableStyleElement type="wholeTable" dxfId="10"/>
      <tableStyleElement type="headerRow" dxfId="9"/>
      <tableStyleElement type="totalRow" dxfId="8"/>
      <tableStyleElement type="lastColumn"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mruColors>
      <color rgb="FFFF2D2D"/>
      <color rgb="FFFF1919"/>
      <color rgb="FFFF7C80"/>
      <color rgb="FFFF01FF"/>
      <color rgb="FF3FA2C1"/>
      <color rgb="FF4A8FB6"/>
      <color rgb="FF8E0000"/>
      <color rgb="FFD20000"/>
      <color rgb="FF365F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1.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6.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externalLink" Target="externalLinks/externalLink9.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128150</xdr:colOff>
      <xdr:row>50</xdr:row>
      <xdr:rowOff>60163</xdr:rowOff>
    </xdr:from>
    <xdr:ext cx="2520000" cy="443591"/>
    <xdr:pic>
      <xdr:nvPicPr>
        <xdr:cNvPr id="5" name="Imagem 4">
          <a:extLst>
            <a:ext uri="{FF2B5EF4-FFF2-40B4-BE49-F238E27FC236}">
              <a16:creationId xmlns:a16="http://schemas.microsoft.com/office/drawing/2014/main" id="{E01A7618-8E04-40F4-BFF6-8B6844B31B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150" y="8061163"/>
          <a:ext cx="2520000" cy="443591"/>
        </a:xfrm>
        <a:prstGeom prst="rect">
          <a:avLst/>
        </a:prstGeom>
      </xdr:spPr>
    </xdr:pic>
    <xdr:clientData/>
  </xdr:oneCellAnchor>
  <xdr:twoCellAnchor editAs="oneCell">
    <xdr:from>
      <xdr:col>16</xdr:col>
      <xdr:colOff>63500</xdr:colOff>
      <xdr:row>49</xdr:row>
      <xdr:rowOff>158750</xdr:rowOff>
    </xdr:from>
    <xdr:to>
      <xdr:col>29</xdr:col>
      <xdr:colOff>19447</xdr:colOff>
      <xdr:row>53</xdr:row>
      <xdr:rowOff>91440</xdr:rowOff>
    </xdr:to>
    <xdr:pic>
      <xdr:nvPicPr>
        <xdr:cNvPr id="8" name="Picture 6">
          <a:extLst>
            <a:ext uri="{FF2B5EF4-FFF2-40B4-BE49-F238E27FC236}">
              <a16:creationId xmlns:a16="http://schemas.microsoft.com/office/drawing/2014/main" id="{7409E1D9-B5D2-480E-A41E-596154800F7F}"/>
            </a:ext>
          </a:extLst>
        </xdr:cNvPr>
        <xdr:cNvPicPr>
          <a:picLocks noChangeAspect="1"/>
        </xdr:cNvPicPr>
      </xdr:nvPicPr>
      <xdr:blipFill>
        <a:blip xmlns:r="http://schemas.openxmlformats.org/officeDocument/2006/relationships" r:embed="rId2"/>
        <a:stretch>
          <a:fillRect/>
        </a:stretch>
      </xdr:blipFill>
      <xdr:spPr>
        <a:xfrm>
          <a:off x="5143500" y="7969250"/>
          <a:ext cx="4070112" cy="698500"/>
        </a:xfrm>
        <a:prstGeom prst="rect">
          <a:avLst/>
        </a:prstGeom>
      </xdr:spPr>
    </xdr:pic>
    <xdr:clientData/>
  </xdr:twoCellAnchor>
  <xdr:twoCellAnchor editAs="oneCell">
    <xdr:from>
      <xdr:col>8</xdr:col>
      <xdr:colOff>238125</xdr:colOff>
      <xdr:row>49</xdr:row>
      <xdr:rowOff>31750</xdr:rowOff>
    </xdr:from>
    <xdr:to>
      <xdr:col>14</xdr:col>
      <xdr:colOff>136935</xdr:colOff>
      <xdr:row>53</xdr:row>
      <xdr:rowOff>98320</xdr:rowOff>
    </xdr:to>
    <xdr:pic>
      <xdr:nvPicPr>
        <xdr:cNvPr id="9" name="Imagem 8">
          <a:extLst>
            <a:ext uri="{FF2B5EF4-FFF2-40B4-BE49-F238E27FC236}">
              <a16:creationId xmlns:a16="http://schemas.microsoft.com/office/drawing/2014/main" id="{98AD5FAE-4144-2F48-B921-BA51F88309F8}"/>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4847" b="3060"/>
        <a:stretch/>
      </xdr:blipFill>
      <xdr:spPr bwMode="auto">
        <a:xfrm>
          <a:off x="2778125" y="7842250"/>
          <a:ext cx="1800000" cy="84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130130</xdr:colOff>
      <xdr:row>0</xdr:row>
      <xdr:rowOff>279892</xdr:rowOff>
    </xdr:from>
    <xdr:ext cx="2016000" cy="348137"/>
    <xdr:pic>
      <xdr:nvPicPr>
        <xdr:cNvPr id="4" name="Imagem 3">
          <a:extLst>
            <a:ext uri="{FF2B5EF4-FFF2-40B4-BE49-F238E27FC236}">
              <a16:creationId xmlns:a16="http://schemas.microsoft.com/office/drawing/2014/main" id="{21C274AC-EA98-4198-B088-CA01819FB4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130" y="279892"/>
          <a:ext cx="2016000" cy="348137"/>
        </a:xfrm>
        <a:prstGeom prst="rect">
          <a:avLst/>
        </a:prstGeom>
      </xdr:spPr>
    </xdr:pic>
    <xdr:clientData/>
  </xdr:oneCellAnchor>
  <xdr:twoCellAnchor editAs="oneCell">
    <xdr:from>
      <xdr:col>23</xdr:col>
      <xdr:colOff>190500</xdr:colOff>
      <xdr:row>1</xdr:row>
      <xdr:rowOff>31750</xdr:rowOff>
    </xdr:from>
    <xdr:to>
      <xdr:col>29</xdr:col>
      <xdr:colOff>136558</xdr:colOff>
      <xdr:row>3</xdr:row>
      <xdr:rowOff>20473</xdr:rowOff>
    </xdr:to>
    <xdr:pic>
      <xdr:nvPicPr>
        <xdr:cNvPr id="7" name="Picture 6">
          <a:extLst>
            <a:ext uri="{FF2B5EF4-FFF2-40B4-BE49-F238E27FC236}">
              <a16:creationId xmlns:a16="http://schemas.microsoft.com/office/drawing/2014/main" id="{EBEF44B0-F1EF-41A5-8ACD-433B8C1326E6}"/>
            </a:ext>
          </a:extLst>
        </xdr:cNvPr>
        <xdr:cNvPicPr>
          <a:picLocks noChangeAspect="1"/>
        </xdr:cNvPicPr>
      </xdr:nvPicPr>
      <xdr:blipFill>
        <a:blip xmlns:r="http://schemas.openxmlformats.org/officeDocument/2006/relationships" r:embed="rId2"/>
        <a:stretch>
          <a:fillRect/>
        </a:stretch>
      </xdr:blipFill>
      <xdr:spPr>
        <a:xfrm>
          <a:off x="7683500" y="222250"/>
          <a:ext cx="1847248" cy="3170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2332</xdr:colOff>
      <xdr:row>1</xdr:row>
      <xdr:rowOff>1762</xdr:rowOff>
    </xdr:from>
    <xdr:ext cx="2016000" cy="348137"/>
    <xdr:pic>
      <xdr:nvPicPr>
        <xdr:cNvPr id="2" name="Imagem 1">
          <a:extLst>
            <a:ext uri="{FF2B5EF4-FFF2-40B4-BE49-F238E27FC236}">
              <a16:creationId xmlns:a16="http://schemas.microsoft.com/office/drawing/2014/main" id="{F16E4F57-2BD3-423A-9158-A7DA705A16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5354" y="175697"/>
          <a:ext cx="2016000" cy="348137"/>
        </a:xfrm>
        <a:prstGeom prst="rect">
          <a:avLst/>
        </a:prstGeom>
      </xdr:spPr>
    </xdr:pic>
    <xdr:clientData/>
  </xdr:oneCellAnchor>
  <xdr:twoCellAnchor editAs="oneCell">
    <xdr:from>
      <xdr:col>24</xdr:col>
      <xdr:colOff>394088</xdr:colOff>
      <xdr:row>1</xdr:row>
      <xdr:rowOff>16510</xdr:rowOff>
    </xdr:from>
    <xdr:to>
      <xdr:col>29</xdr:col>
      <xdr:colOff>309665</xdr:colOff>
      <xdr:row>3</xdr:row>
      <xdr:rowOff>23014</xdr:rowOff>
    </xdr:to>
    <xdr:pic>
      <xdr:nvPicPr>
        <xdr:cNvPr id="3" name="Picture 6">
          <a:extLst>
            <a:ext uri="{FF2B5EF4-FFF2-40B4-BE49-F238E27FC236}">
              <a16:creationId xmlns:a16="http://schemas.microsoft.com/office/drawing/2014/main" id="{F0E46F49-973B-4F87-AF81-C347A484430B}"/>
            </a:ext>
          </a:extLst>
        </xdr:cNvPr>
        <xdr:cNvPicPr>
          <a:picLocks noChangeAspect="1"/>
        </xdr:cNvPicPr>
      </xdr:nvPicPr>
      <xdr:blipFill>
        <a:blip xmlns:r="http://schemas.openxmlformats.org/officeDocument/2006/relationships" r:embed="rId2"/>
        <a:stretch>
          <a:fillRect/>
        </a:stretch>
      </xdr:blipFill>
      <xdr:spPr>
        <a:xfrm>
          <a:off x="9024566" y="190445"/>
          <a:ext cx="1873421" cy="350563"/>
        </a:xfrm>
        <a:prstGeom prst="rect">
          <a:avLst/>
        </a:prstGeom>
      </xdr:spPr>
    </xdr:pic>
    <xdr:clientData/>
  </xdr:twoCellAnchor>
  <xdr:oneCellAnchor>
    <xdr:from>
      <xdr:col>1</xdr:col>
      <xdr:colOff>1670</xdr:colOff>
      <xdr:row>56</xdr:row>
      <xdr:rowOff>19570</xdr:rowOff>
    </xdr:from>
    <xdr:ext cx="2016000" cy="348137"/>
    <xdr:pic>
      <xdr:nvPicPr>
        <xdr:cNvPr id="9" name="Imagem 8">
          <a:extLst>
            <a:ext uri="{FF2B5EF4-FFF2-40B4-BE49-F238E27FC236}">
              <a16:creationId xmlns:a16="http://schemas.microsoft.com/office/drawing/2014/main" id="{F0C7C0BF-33BA-4B8A-8602-F654DEB802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4692" y="16510244"/>
          <a:ext cx="2016000" cy="348137"/>
        </a:xfrm>
        <a:prstGeom prst="rect">
          <a:avLst/>
        </a:prstGeom>
      </xdr:spPr>
    </xdr:pic>
    <xdr:clientData/>
  </xdr:oneCellAnchor>
  <xdr:oneCellAnchor>
    <xdr:from>
      <xdr:col>24</xdr:col>
      <xdr:colOff>401791</xdr:colOff>
      <xdr:row>56</xdr:row>
      <xdr:rowOff>2428</xdr:rowOff>
    </xdr:from>
    <xdr:ext cx="1885348" cy="332259"/>
    <xdr:pic>
      <xdr:nvPicPr>
        <xdr:cNvPr id="10" name="Picture 6">
          <a:extLst>
            <a:ext uri="{FF2B5EF4-FFF2-40B4-BE49-F238E27FC236}">
              <a16:creationId xmlns:a16="http://schemas.microsoft.com/office/drawing/2014/main" id="{E83E322A-A585-484D-9B82-FB2483C902A1}"/>
            </a:ext>
          </a:extLst>
        </xdr:cNvPr>
        <xdr:cNvPicPr>
          <a:picLocks noChangeAspect="1"/>
        </xdr:cNvPicPr>
      </xdr:nvPicPr>
      <xdr:blipFill>
        <a:blip xmlns:r="http://schemas.openxmlformats.org/officeDocument/2006/relationships" r:embed="rId2"/>
        <a:stretch>
          <a:fillRect/>
        </a:stretch>
      </xdr:blipFill>
      <xdr:spPr>
        <a:xfrm>
          <a:off x="9032269" y="16493102"/>
          <a:ext cx="1885348" cy="332259"/>
        </a:xfrm>
        <a:prstGeom prst="rect">
          <a:avLst/>
        </a:prstGeom>
      </xdr:spPr>
    </xdr:pic>
    <xdr:clientData/>
  </xdr:oneCellAnchor>
  <xdr:oneCellAnchor>
    <xdr:from>
      <xdr:col>1</xdr:col>
      <xdr:colOff>4238</xdr:colOff>
      <xdr:row>120</xdr:row>
      <xdr:rowOff>3667</xdr:rowOff>
    </xdr:from>
    <xdr:ext cx="2016000" cy="348137"/>
    <xdr:pic>
      <xdr:nvPicPr>
        <xdr:cNvPr id="4" name="Imagem 3">
          <a:extLst>
            <a:ext uri="{FF2B5EF4-FFF2-40B4-BE49-F238E27FC236}">
              <a16:creationId xmlns:a16="http://schemas.microsoft.com/office/drawing/2014/main" id="{606FA381-0919-4F31-A743-6A8F520F55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7260" y="32893906"/>
          <a:ext cx="2016000" cy="348137"/>
        </a:xfrm>
        <a:prstGeom prst="rect">
          <a:avLst/>
        </a:prstGeom>
      </xdr:spPr>
    </xdr:pic>
    <xdr:clientData/>
  </xdr:oneCellAnchor>
  <xdr:oneCellAnchor>
    <xdr:from>
      <xdr:col>24</xdr:col>
      <xdr:colOff>406843</xdr:colOff>
      <xdr:row>120</xdr:row>
      <xdr:rowOff>22225</xdr:rowOff>
    </xdr:from>
    <xdr:ext cx="1885348" cy="332259"/>
    <xdr:pic>
      <xdr:nvPicPr>
        <xdr:cNvPr id="5" name="Picture 6">
          <a:extLst>
            <a:ext uri="{FF2B5EF4-FFF2-40B4-BE49-F238E27FC236}">
              <a16:creationId xmlns:a16="http://schemas.microsoft.com/office/drawing/2014/main" id="{31DB4847-4A14-4A9C-B8F7-44E664734068}"/>
            </a:ext>
          </a:extLst>
        </xdr:cNvPr>
        <xdr:cNvPicPr>
          <a:picLocks noChangeAspect="1"/>
        </xdr:cNvPicPr>
      </xdr:nvPicPr>
      <xdr:blipFill>
        <a:blip xmlns:r="http://schemas.openxmlformats.org/officeDocument/2006/relationships" r:embed="rId2"/>
        <a:stretch>
          <a:fillRect/>
        </a:stretch>
      </xdr:blipFill>
      <xdr:spPr>
        <a:xfrm>
          <a:off x="9037321" y="32912464"/>
          <a:ext cx="1885348" cy="332259"/>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MRJ-01\Projetos\Concorr&#234;ncia%2004-2007%20-%20SEE\prop\prop_cc0042007_SEE.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ervidor01\C\Licita&#231;&#245;es\Em%20Maio\Fund.%20Educ%20TP%209-02\prop\planilha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ervidor\D\Licita&#231;&#245;es\2003\08%20Agosto\TP%20092003%20-%20SEE\Prop\PRA-05(2002)%20EC%2004%20PARANO&#193;-MOD.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CONTRATO\372-01\SIS\372-01-00-411-001-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idor\D\2004\01%20Janeiro\Conc.%2008-2003%20-%20SEE\Prop\Planilh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mp1\c\Licita&#231;&#245;es\Em%20Maio\Fund.%20Educ%20TP%209-02\prop\planilha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MRJ-01\Projetos\Users\fernando%20canal\AppData\Local\Microsoft\Windows\Temporary%20Internet%20Files\Content.Outlook\ESKGJY5J\Concorr&#234;ncia%2004-2007%20-%20SEE\prop\prop_cc0042007_SE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Meus%20documentos\DB%20F&#225;bric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BRUCUTU\R\WINDOWS\TEMP\Lista%20de%20Cabos\Lista-Rota%20de%20Cabo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simmsa.sharepoint.com/Users/virgilio.silva/Dropbox/Projetos/Serra%20do%20Mel%20II%20-%202020/VES%2003/VES%2003%20R00.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le22\c\Documents%20and%20Settings\Administrador\Meus%20documentos\Meus%20documentos\Sossego\Modelo%20EV\Mss_OpexEV03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idor01\C\Meus%20documentos\Recanto%20das%20Emas\Varj&#227;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O"/>
      <sheetName val="PLANILHA"/>
      <sheetName val="COMPOSIÇÃO"/>
      <sheetName val="CRONOGRAMA"/>
      <sheetName val="BDI 24,00%"/>
      <sheetName val="LEIS SOCIAIS"/>
      <sheetName val="CADASTRO"/>
    </sheetNames>
    <sheetDataSet>
      <sheetData sheetId="0"/>
      <sheetData sheetId="1"/>
      <sheetData sheetId="2"/>
      <sheetData sheetId="3"/>
      <sheetData sheetId="4"/>
      <sheetData sheetId="5"/>
      <sheetData sheetId="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ilha"/>
      <sheetName val="Cronograma"/>
      <sheetName val="rosto"/>
      <sheetName val="resumo"/>
      <sheetName val="USUARIO"/>
      <sheetName val="PINI"/>
      <sheetName val="NOVACAP"/>
    </sheetNames>
    <sheetDataSet>
      <sheetData sheetId="0">
        <row r="27">
          <cell r="G27">
            <v>8018.26</v>
          </cell>
        </row>
      </sheetData>
      <sheetData sheetId="1"/>
      <sheetData sheetId="2"/>
      <sheetData sheetId="3"/>
      <sheetData sheetId="4"/>
      <sheetData sheetId="5"/>
      <sheetData sheetId="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ilha"/>
      <sheetName val="Cronograma"/>
      <sheetName val="rosto"/>
      <sheetName val="resumo"/>
      <sheetName val="USUARIO"/>
      <sheetName val="PINI"/>
      <sheetName val="NOVACAP"/>
    </sheetNames>
    <sheetDataSet>
      <sheetData sheetId="0" refreshError="1">
        <row r="22">
          <cell r="G22">
            <v>14593.099999999999</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CBR"/>
      <sheetName val="Folha de Rosto - 50"/>
      <sheetName val="Rates"/>
      <sheetName val="Dados"/>
      <sheetName val="Folha_de_Rosto_-_50"/>
      <sheetName val="1.Dados HH"/>
      <sheetName val="COMP_ROLO"/>
      <sheetName val="Principal"/>
      <sheetName val="Trens"/>
      <sheetName val="FCD"/>
      <sheetName val="Composição"/>
      <sheetName val="OUTROS_DADOS_MEDIÇÃO"/>
      <sheetName val="KREBS (original)"/>
      <sheetName val="Teste"/>
      <sheetName val="grossoCONE"/>
      <sheetName val="Parameters"/>
      <sheetName val=" rougher de barita "/>
      <sheetName val="FAPMUT"/>
      <sheetName val="CFE"/>
      <sheetName val="Wages"/>
      <sheetName val="GAVNG -EPI"/>
      <sheetName val="thp "/>
      <sheetName val="DATOS DE ORIGEN Rev.04-II "/>
      <sheetName val="Mes"/>
      <sheetName val="Dados-Cadam"/>
      <sheetName val="Premissas"/>
      <sheetName val="Desccrição e Parâmetros"/>
      <sheetName val="Detalhamento"/>
      <sheetName val="Plan1"/>
      <sheetName val="Resumo"/>
      <sheetName val="Escalation"/>
      <sheetName val="Desembolso"/>
      <sheetName val="Sistema 01"/>
      <sheetName val="Sistema 02"/>
      <sheetName val="Sistema 03"/>
      <sheetName val="Sistema de Espuma"/>
      <sheetName val="Detecção de Incêndio"/>
      <sheetName val="BDI (2)"/>
      <sheetName val="COMPOSIÇÃO PARA BDI"/>
      <sheetName val="COMPOSIÇÕES UNITARIAS"/>
      <sheetName val="MÃO DE OBRA CALCULO RACs "/>
      <sheetName val="ABC MÃO DE OBRA"/>
      <sheetName val="ABC SERVIÇOS"/>
      <sheetName val="ABC EQUIPAMENTOS"/>
      <sheetName val="BDI"/>
      <sheetName val="Equipe SS"/>
      <sheetName val="Detalhamento SS"/>
      <sheetName val="RAC´s"/>
      <sheetName val="Dimensionamento SS"/>
      <sheetName val="Curva S"/>
      <sheetName val="EXEMPLO"/>
      <sheetName val="372-01-00-411-001-01"/>
      <sheetName val="Weekly by BU"/>
      <sheetName val="Geral"/>
      <sheetName val="QuQuant"/>
      <sheetName val="MP+Insumos"/>
      <sheetName val="Simula"/>
      <sheetName val="#REF"/>
      <sheetName val="Bajadas"/>
    </sheetNames>
    <sheetDataSet>
      <sheetData sheetId="0"/>
      <sheetData sheetId="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ilha"/>
      <sheetName val="Cronograma"/>
      <sheetName val="rosto"/>
      <sheetName val="resumo"/>
      <sheetName val="USUARIO"/>
      <sheetName val="NOVACAP"/>
      <sheetName val="PINI"/>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ilha"/>
      <sheetName val="Cronograma"/>
      <sheetName val="rosto"/>
      <sheetName val="resumo"/>
      <sheetName val="USUARIO"/>
      <sheetName val="PINI"/>
      <sheetName val="NOVACAP"/>
    </sheetNames>
    <sheetDataSet>
      <sheetData sheetId="0" refreshError="1">
        <row r="27">
          <cell r="G27">
            <v>8018.26</v>
          </cell>
        </row>
        <row r="325">
          <cell r="G325">
            <v>2685.59</v>
          </cell>
        </row>
        <row r="331">
          <cell r="G331">
            <v>475.02</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O"/>
      <sheetName val="PLANILHA"/>
      <sheetName val="COMPOSIÇÃO"/>
      <sheetName val="CRONOGRAMA"/>
      <sheetName val="BDI 24,00%"/>
      <sheetName val="LEIS SOCIAIS"/>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B Fábrica"/>
      <sheetName val="Introd"/>
      <sheetName val="MCBR"/>
      <sheetName val="#REF"/>
      <sheetName val="_REF"/>
      <sheetName val="Espess"/>
      <sheetName val="TC"/>
      <sheetName val="1.Dados HH"/>
      <sheetName val="DB_Fábrica"/>
      <sheetName val="G03-02CV001 (60&quot;)"/>
      <sheetName val="DB_Fábrica1"/>
      <sheetName val="KREBS_(original)"/>
      <sheetName val="DB_Fábrica2"/>
      <sheetName val="Graf"/>
      <sheetName val="ESCALPADORAS"/>
      <sheetName val="Plan7"/>
      <sheetName val="Unitários"/>
      <sheetName val="Flot(rota1)"/>
      <sheetName val="Plano de Ação - Alfandegamento"/>
      <sheetName val="DB_Fábrica3"/>
      <sheetName val="G03-02CV001_(60&quot;)"/>
      <sheetName val="CADASTRO"/>
      <sheetName val="Plan2"/>
      <sheetName val="Plan3"/>
      <sheetName val="Plan1"/>
      <sheetName val="Listas"/>
      <sheetName val="RESUMO_AUT1"/>
      <sheetName val="Propostas 24.05"/>
      <sheetName val="DESCRITIVO 00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sheetData sheetId="9" refreshError="1"/>
      <sheetData sheetId="10"/>
      <sheetData sheetId="11"/>
      <sheetData sheetId="12" refreshError="1"/>
      <sheetData sheetId="13"/>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AGEM"/>
      <sheetName val="BANCO DE DADOS"/>
      <sheetName val="CÁLCULO"/>
      <sheetName val="SOMATÓRIO"/>
      <sheetName val="Fresagem de Pista Ago-98"/>
      <sheetName val="BANCO_DE_DADOS"/>
      <sheetName val="Fresagem_de_Pista_Ago-98"/>
      <sheetName val="MCBR"/>
      <sheetName val="#REF"/>
      <sheetName val="Lista"/>
      <sheetName val="grossoCONE"/>
      <sheetName val="samarco"/>
      <sheetName val="Min. Fe. WI  (2)"/>
      <sheetName val="FAPMUT"/>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ÂMETROS INICIAIS"/>
      <sheetName val="DADOS DE ENTRADA"/>
      <sheetName val="RESUMO"/>
      <sheetName val="DADOS SAÍDA - CADISTAS"/>
      <sheetName val="DADOS SAÍDA - CIVIL"/>
      <sheetName val="PLANILHA DE CÁLCULOS"/>
      <sheetName val="TABELA DE LOCAÇÃO"/>
      <sheetName val="GABARITO"/>
      <sheetName val="Cabo rompido"/>
      <sheetName val="MC INDIVIDUAIS"/>
      <sheetName val="LM CADERNO DE DETALHES"/>
      <sheetName val="LM GRAMPO TERMINAL"/>
      <sheetName val="LM POSTES"/>
      <sheetName val="LM ALÇA E LAÇO"/>
      <sheetName val="Trações Temp Vão básico"/>
      <sheetName val="LISTA DE MATERIAIS"/>
      <sheetName val="TABELA DE ESTICAMENTO ENEL"/>
      <sheetName val="LISTAS DE CABOS"/>
      <sheetName val="LISTA DE POSTES"/>
      <sheetName val="SAÍDA MATERIAIS - CLIENTE"/>
      <sheetName val="LM - CLIENTE"/>
      <sheetName val="TABELA DE ESTICAMENTO"/>
      <sheetName val="MC SAÍDA 2.0"/>
      <sheetName val="VÃO LIMITE"/>
      <sheetName val="PLANILHA DE LOCAÇÃO - SAÍDA"/>
      <sheetName val="TRAÇÃO COM VENTO"/>
      <sheetName val="Árvore de Carregamento"/>
    </sheetNames>
    <sheetDataSet>
      <sheetData sheetId="0"/>
      <sheetData sheetId="1">
        <row r="516">
          <cell r="D516">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6">
          <cell r="C6" t="str">
            <v>Peachbell</v>
          </cell>
        </row>
        <row r="7">
          <cell r="C7" t="str">
            <v>Daffodil</v>
          </cell>
        </row>
        <row r="8">
          <cell r="C8" t="str">
            <v>Cosmos</v>
          </cell>
        </row>
        <row r="9">
          <cell r="C9" t="str">
            <v>Orchid</v>
          </cell>
        </row>
        <row r="10">
          <cell r="C10" t="str">
            <v>Petunia</v>
          </cell>
        </row>
        <row r="11">
          <cell r="C11" t="str">
            <v>Magnolia</v>
          </cell>
        </row>
        <row r="12">
          <cell r="C12" t="str">
            <v>Marigold</v>
          </cell>
        </row>
        <row r="13">
          <cell r="C13" t="str">
            <v>Hawthorn</v>
          </cell>
        </row>
        <row r="14">
          <cell r="C14" t="str">
            <v>Columbine</v>
          </cell>
        </row>
        <row r="15">
          <cell r="C15" t="str">
            <v>Cairo</v>
          </cell>
        </row>
        <row r="16">
          <cell r="C16" t="str">
            <v>Goldentuft</v>
          </cell>
        </row>
        <row r="17">
          <cell r="C17" t="str">
            <v>Lilac</v>
          </cell>
        </row>
        <row r="18">
          <cell r="C18" t="str">
            <v>Anemone</v>
          </cell>
        </row>
        <row r="19">
          <cell r="C19" t="str">
            <v>Flag</v>
          </cell>
        </row>
        <row r="20">
          <cell r="C20">
            <v>0</v>
          </cell>
        </row>
        <row r="21">
          <cell r="C21">
            <v>0</v>
          </cell>
        </row>
        <row r="22">
          <cell r="C22">
            <v>0</v>
          </cell>
        </row>
        <row r="23">
          <cell r="C23">
            <v>0</v>
          </cell>
        </row>
      </sheetData>
      <sheetData sheetId="18"/>
      <sheetData sheetId="19"/>
      <sheetData sheetId="20"/>
      <sheetData sheetId="21"/>
      <sheetData sheetId="22"/>
      <sheetData sheetId="23"/>
      <sheetData sheetId="24"/>
      <sheetData sheetId="25"/>
      <sheetData sheetId="2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sis"/>
      <sheetName val="Production"/>
      <sheetName val="Unit_Costs"/>
      <sheetName val="Annual_Costs"/>
      <sheetName val="Annual_Cons"/>
      <sheetName val="El_Energy"/>
      <sheetName val="Cost_Incid"/>
      <sheetName val="Equip_Hours"/>
      <sheetName val="Cost_Alloc"/>
      <sheetName val="Man Power"/>
      <sheetName val="Wages"/>
      <sheetName val="Soc_Burden"/>
      <sheetName val="Benefits"/>
      <sheetName val="G&amp;A"/>
      <sheetName val="Inland_Freight"/>
      <sheetName val="Assumptions"/>
      <sheetName val="Mining_Plan"/>
      <sheetName val="AUXILIAR"/>
      <sheetName val="Man_Power"/>
      <sheetName val="grosso"/>
      <sheetName val="CADASTRO_CONTRATO"/>
      <sheetName val="BOLETIM_DE_MEDIÇÃO"/>
      <sheetName val="LISTAGEM"/>
      <sheetName val="KREBS (original)"/>
      <sheetName val="PROJETO"/>
      <sheetName val="J&amp;T"/>
      <sheetName val="Flot(rot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ILHA"/>
      <sheetName val="MEMORIAL"/>
      <sheetName val="Cronograma"/>
      <sheetName val="rosto"/>
      <sheetName val="resumo"/>
      <sheetName val="USUARIO"/>
      <sheetName val="PINI"/>
      <sheetName val="NOVACAP"/>
      <sheetName val="COMPOSIÇÃO DE EQUIPES 8-12-11"/>
      <sheetName val="PARTE DIÁRIA"/>
      <sheetName val="PARTE DIÁRIA 30+"/>
      <sheetName val="Plan1"/>
    </sheetNames>
    <sheetDataSet>
      <sheetData sheetId="0" refreshError="1">
        <row r="21">
          <cell r="G21">
            <v>2209.8000000000002</v>
          </cell>
        </row>
        <row r="124">
          <cell r="G124">
            <v>20681.2</v>
          </cell>
        </row>
        <row r="137">
          <cell r="G137">
            <v>7728.52</v>
          </cell>
        </row>
        <row r="157">
          <cell r="G157">
            <v>1627.41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A7C6F-7301-44ED-9453-5047B275D6A0}">
  <dimension ref="A1:AD69"/>
  <sheetViews>
    <sheetView tabSelected="1" view="pageBreakPreview" topLeftCell="A43" zoomScale="115" zoomScaleNormal="100" zoomScaleSheetLayoutView="115" workbookViewId="0">
      <selection activeCell="AK15" sqref="AK15"/>
    </sheetView>
  </sheetViews>
  <sheetFormatPr defaultRowHeight="15" x14ac:dyDescent="0.25"/>
  <cols>
    <col min="1" max="30" width="4.7109375" customWidth="1"/>
  </cols>
  <sheetData>
    <row r="1" spans="1:30" x14ac:dyDescent="0.25">
      <c r="A1" s="3"/>
      <c r="B1" s="4"/>
      <c r="C1" s="4"/>
      <c r="D1" s="4"/>
      <c r="E1" s="4"/>
      <c r="F1" s="4"/>
      <c r="G1" s="4"/>
      <c r="H1" s="4"/>
      <c r="I1" s="4"/>
      <c r="J1" s="4"/>
      <c r="K1" s="4"/>
      <c r="L1" s="4"/>
      <c r="M1" s="4"/>
      <c r="N1" s="4"/>
      <c r="O1" s="4"/>
      <c r="P1" s="4"/>
      <c r="Q1" s="4"/>
      <c r="R1" s="4"/>
      <c r="S1" s="4"/>
      <c r="T1" s="4"/>
      <c r="U1" s="4"/>
      <c r="V1" s="4"/>
      <c r="W1" s="4"/>
      <c r="X1" s="4"/>
      <c r="Y1" s="4"/>
      <c r="Z1" s="4"/>
      <c r="AA1" s="4"/>
      <c r="AB1" s="4"/>
      <c r="AC1" s="4"/>
      <c r="AD1" s="5"/>
    </row>
    <row r="2" spans="1:30" x14ac:dyDescent="0.25">
      <c r="A2" s="1"/>
      <c r="B2" s="9"/>
      <c r="C2" s="9"/>
      <c r="D2" s="9"/>
      <c r="E2" s="9"/>
      <c r="F2" s="9"/>
      <c r="G2" s="9"/>
      <c r="H2" s="9"/>
      <c r="I2" s="9"/>
      <c r="J2" s="9"/>
      <c r="K2" s="9"/>
      <c r="L2" s="9"/>
      <c r="M2" s="9"/>
      <c r="N2" s="9"/>
      <c r="O2" s="9"/>
      <c r="P2" s="9"/>
      <c r="Q2" s="9"/>
      <c r="R2" s="9"/>
      <c r="S2" s="9"/>
      <c r="T2" s="9"/>
      <c r="U2" s="9"/>
      <c r="V2" s="9"/>
      <c r="W2" s="9"/>
      <c r="X2" s="9"/>
      <c r="Y2" s="9"/>
      <c r="Z2" s="9"/>
      <c r="AA2" s="9"/>
      <c r="AB2" s="9"/>
      <c r="AC2" s="9"/>
      <c r="AD2" s="2"/>
    </row>
    <row r="3" spans="1:30" x14ac:dyDescent="0.25">
      <c r="A3" s="1"/>
      <c r="B3" s="9"/>
      <c r="C3" s="9"/>
      <c r="D3" s="9"/>
      <c r="E3" s="9"/>
      <c r="F3" s="9"/>
      <c r="G3" s="9"/>
      <c r="H3" s="9"/>
      <c r="I3" s="9"/>
      <c r="J3" s="9"/>
      <c r="K3" s="9"/>
      <c r="L3" s="9"/>
      <c r="M3" s="9"/>
      <c r="N3" s="9"/>
      <c r="O3" s="9"/>
      <c r="P3" s="9"/>
      <c r="Q3" s="9"/>
      <c r="R3" s="9"/>
      <c r="S3" s="9"/>
      <c r="T3" s="9"/>
      <c r="U3" s="9"/>
      <c r="V3" s="9"/>
      <c r="W3" s="9"/>
      <c r="X3" s="9"/>
      <c r="Y3" s="9"/>
      <c r="Z3" s="9"/>
      <c r="AA3" s="9"/>
      <c r="AB3" s="9"/>
      <c r="AC3" s="9"/>
      <c r="AD3" s="2"/>
    </row>
    <row r="4" spans="1:30" x14ac:dyDescent="0.25">
      <c r="A4" s="1"/>
      <c r="B4" s="9"/>
      <c r="C4" s="9"/>
      <c r="D4" s="9"/>
      <c r="E4" s="9"/>
      <c r="F4" s="9"/>
      <c r="G4" s="9"/>
      <c r="H4" s="9"/>
      <c r="I4" s="9"/>
      <c r="J4" s="9"/>
      <c r="K4" s="9"/>
      <c r="L4" s="9"/>
      <c r="M4" s="9"/>
      <c r="N4" s="9"/>
      <c r="O4" s="9"/>
      <c r="P4" s="9"/>
      <c r="Q4" s="9"/>
      <c r="R4" s="9"/>
      <c r="S4" s="9"/>
      <c r="T4" s="9"/>
      <c r="U4" s="9"/>
      <c r="V4" s="9"/>
      <c r="W4" s="9"/>
      <c r="X4" s="9"/>
      <c r="Y4" s="9"/>
      <c r="Z4" s="9"/>
      <c r="AA4" s="9"/>
      <c r="AB4" s="9"/>
      <c r="AC4" s="9"/>
      <c r="AD4" s="2"/>
    </row>
    <row r="5" spans="1:30" x14ac:dyDescent="0.25">
      <c r="A5" s="1"/>
      <c r="B5" s="9"/>
      <c r="C5" s="9"/>
      <c r="D5" s="9"/>
      <c r="E5" s="9"/>
      <c r="F5" s="9"/>
      <c r="G5" s="9"/>
      <c r="H5" s="9"/>
      <c r="I5" s="9"/>
      <c r="J5" s="9"/>
      <c r="K5" s="9"/>
      <c r="L5" s="9"/>
      <c r="M5" s="9"/>
      <c r="N5" s="9"/>
      <c r="O5" s="9"/>
      <c r="P5" s="9"/>
      <c r="Q5" s="9"/>
      <c r="R5" s="9"/>
      <c r="S5" s="9"/>
      <c r="T5" s="9"/>
      <c r="U5" s="9"/>
      <c r="V5" s="9"/>
      <c r="W5" s="9"/>
      <c r="X5" s="9"/>
      <c r="Y5" s="9"/>
      <c r="Z5" s="9"/>
      <c r="AA5" s="9"/>
      <c r="AB5" s="9"/>
      <c r="AC5" s="9"/>
      <c r="AD5" s="2"/>
    </row>
    <row r="6" spans="1:30" x14ac:dyDescent="0.25">
      <c r="A6" s="1"/>
      <c r="B6" s="9"/>
      <c r="C6" s="9"/>
      <c r="D6" s="9"/>
      <c r="E6" s="9"/>
      <c r="F6" s="9"/>
      <c r="G6" s="9"/>
      <c r="H6" s="9"/>
      <c r="I6" s="9"/>
      <c r="J6" s="9"/>
      <c r="K6" s="9"/>
      <c r="L6" s="9"/>
      <c r="M6" s="9"/>
      <c r="N6" s="9"/>
      <c r="O6" s="9"/>
      <c r="P6" s="9"/>
      <c r="Q6" s="9"/>
      <c r="R6" s="9"/>
      <c r="S6" s="9"/>
      <c r="T6" s="9"/>
      <c r="U6" s="9"/>
      <c r="V6" s="9"/>
      <c r="W6" s="9"/>
      <c r="X6" s="9"/>
      <c r="Y6" s="9"/>
      <c r="Z6" s="9"/>
      <c r="AA6" s="9"/>
      <c r="AB6" s="9"/>
      <c r="AC6" s="9"/>
      <c r="AD6" s="2"/>
    </row>
    <row r="7" spans="1:30" x14ac:dyDescent="0.25">
      <c r="A7" s="1"/>
      <c r="B7" s="9"/>
      <c r="C7" s="9"/>
      <c r="D7" s="9"/>
      <c r="E7" s="9"/>
      <c r="F7" s="9"/>
      <c r="G7" s="9"/>
      <c r="H7" s="9"/>
      <c r="I7" s="9"/>
      <c r="J7" s="9"/>
      <c r="K7" s="9"/>
      <c r="L7" s="9"/>
      <c r="M7" s="9"/>
      <c r="N7" s="9"/>
      <c r="O7" s="9"/>
      <c r="P7" s="9"/>
      <c r="Q7" s="9"/>
      <c r="R7" s="9"/>
      <c r="S7" s="9"/>
      <c r="T7" s="9"/>
      <c r="U7" s="9"/>
      <c r="V7" s="9"/>
      <c r="W7" s="9"/>
      <c r="X7" s="9"/>
      <c r="Y7" s="9"/>
      <c r="Z7" s="9"/>
      <c r="AA7" s="9"/>
      <c r="AB7" s="9"/>
      <c r="AC7" s="9"/>
      <c r="AD7" s="2"/>
    </row>
    <row r="8" spans="1:30" x14ac:dyDescent="0.25">
      <c r="A8" s="1"/>
      <c r="B8" s="9"/>
      <c r="C8" s="9"/>
      <c r="D8" s="9"/>
      <c r="E8" s="9"/>
      <c r="F8" s="9"/>
      <c r="G8" s="9"/>
      <c r="H8" s="9"/>
      <c r="I8" s="9"/>
      <c r="J8" s="9"/>
      <c r="K8" s="9"/>
      <c r="L8" s="9"/>
      <c r="M8" s="9"/>
      <c r="N8" s="9"/>
      <c r="O8" s="9"/>
      <c r="P8" s="9"/>
      <c r="Q8" s="9"/>
      <c r="R8" s="9"/>
      <c r="S8" s="9"/>
      <c r="T8" s="9"/>
      <c r="U8" s="9"/>
      <c r="V8" s="9"/>
      <c r="W8" s="9"/>
      <c r="X8" s="9"/>
      <c r="Y8" s="9"/>
      <c r="Z8" s="9"/>
      <c r="AA8" s="9"/>
      <c r="AB8" s="9"/>
      <c r="AC8" s="9"/>
      <c r="AD8" s="2"/>
    </row>
    <row r="9" spans="1:30" x14ac:dyDescent="0.25">
      <c r="A9" s="1"/>
      <c r="B9" s="9"/>
      <c r="C9" s="9"/>
      <c r="D9" s="9"/>
      <c r="E9" s="9"/>
      <c r="F9" s="9"/>
      <c r="G9" s="9"/>
      <c r="H9" s="9"/>
      <c r="I9" s="9"/>
      <c r="J9" s="9"/>
      <c r="K9" s="9"/>
      <c r="L9" s="9"/>
      <c r="M9" s="9"/>
      <c r="N9" s="9"/>
      <c r="O9" s="9"/>
      <c r="P9" s="9"/>
      <c r="Q9" s="9"/>
      <c r="R9" s="9"/>
      <c r="S9" s="9"/>
      <c r="T9" s="9"/>
      <c r="U9" s="9"/>
      <c r="V9" s="9"/>
      <c r="W9" s="9"/>
      <c r="X9" s="9"/>
      <c r="Y9" s="9"/>
      <c r="Z9" s="9"/>
      <c r="AA9" s="9"/>
      <c r="AB9" s="9"/>
      <c r="AC9" s="9"/>
      <c r="AD9" s="2"/>
    </row>
    <row r="10" spans="1:30" x14ac:dyDescent="0.25">
      <c r="A10" s="1"/>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2"/>
    </row>
    <row r="11" spans="1:30" x14ac:dyDescent="0.25">
      <c r="A11" s="1"/>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2"/>
    </row>
    <row r="12" spans="1:30" x14ac:dyDescent="0.25">
      <c r="A12" s="1"/>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2"/>
    </row>
    <row r="13" spans="1:30" x14ac:dyDescent="0.25">
      <c r="A13" s="1"/>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2"/>
    </row>
    <row r="14" spans="1:30" x14ac:dyDescent="0.25">
      <c r="A14" s="1"/>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2"/>
    </row>
    <row r="15" spans="1:30" x14ac:dyDescent="0.25">
      <c r="A15" s="1"/>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2"/>
    </row>
    <row r="16" spans="1:30" x14ac:dyDescent="0.25">
      <c r="A16" s="1"/>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2"/>
    </row>
    <row r="17" spans="1:30" x14ac:dyDescent="0.25">
      <c r="A17" s="1"/>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2"/>
    </row>
    <row r="18" spans="1:30" x14ac:dyDescent="0.25">
      <c r="A18" s="1"/>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2"/>
    </row>
    <row r="19" spans="1:30" x14ac:dyDescent="0.25">
      <c r="A19" s="1"/>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2"/>
    </row>
    <row r="20" spans="1:30" x14ac:dyDescent="0.25">
      <c r="A20" s="1"/>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2"/>
    </row>
    <row r="21" spans="1:30" x14ac:dyDescent="0.25">
      <c r="A21" s="1"/>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2"/>
    </row>
    <row r="22" spans="1:30" x14ac:dyDescent="0.25">
      <c r="A22" s="1"/>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2"/>
    </row>
    <row r="23" spans="1:30" x14ac:dyDescent="0.25">
      <c r="A23" s="1"/>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2"/>
    </row>
    <row r="24" spans="1:30" x14ac:dyDescent="0.25">
      <c r="A24" s="1"/>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2"/>
    </row>
    <row r="25" spans="1:30" x14ac:dyDescent="0.25">
      <c r="A25" s="1"/>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2"/>
    </row>
    <row r="26" spans="1:30" x14ac:dyDescent="0.25">
      <c r="A26" s="1"/>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2"/>
    </row>
    <row r="27" spans="1:30" x14ac:dyDescent="0.25">
      <c r="A27" s="1"/>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2"/>
    </row>
    <row r="28" spans="1:30" x14ac:dyDescent="0.25">
      <c r="A28" s="1"/>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2"/>
    </row>
    <row r="29" spans="1:30" x14ac:dyDescent="0.25">
      <c r="A29" s="1"/>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2"/>
    </row>
    <row r="30" spans="1:30" x14ac:dyDescent="0.25">
      <c r="A30" s="1"/>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2"/>
    </row>
    <row r="31" spans="1:30" x14ac:dyDescent="0.25">
      <c r="A31" s="1"/>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2"/>
    </row>
    <row r="32" spans="1:30" x14ac:dyDescent="0.25">
      <c r="A32" s="1"/>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2"/>
    </row>
    <row r="33" spans="1:30" x14ac:dyDescent="0.25">
      <c r="A33" s="1"/>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2"/>
    </row>
    <row r="34" spans="1:30" x14ac:dyDescent="0.25">
      <c r="A34" s="1"/>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2"/>
    </row>
    <row r="35" spans="1:30" x14ac:dyDescent="0.25">
      <c r="A35" s="1"/>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2"/>
    </row>
    <row r="36" spans="1:30" x14ac:dyDescent="0.25">
      <c r="A36" s="1"/>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2"/>
    </row>
    <row r="37" spans="1:30" x14ac:dyDescent="0.25">
      <c r="A37" s="1"/>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2"/>
    </row>
    <row r="38" spans="1:30" x14ac:dyDescent="0.25">
      <c r="A38" s="1"/>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2"/>
    </row>
    <row r="39" spans="1:30" x14ac:dyDescent="0.25">
      <c r="A39" s="6"/>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8"/>
    </row>
    <row r="40" spans="1:30" ht="30" customHeight="1" x14ac:dyDescent="0.25">
      <c r="A40" s="273"/>
      <c r="B40" s="274"/>
      <c r="C40" s="273"/>
      <c r="D40" s="278"/>
      <c r="E40" s="274"/>
      <c r="F40" s="273"/>
      <c r="G40" s="278"/>
      <c r="H40" s="278"/>
      <c r="I40" s="278"/>
      <c r="J40" s="278"/>
      <c r="K40" s="278"/>
      <c r="L40" s="278"/>
      <c r="M40" s="278"/>
      <c r="N40" s="278"/>
      <c r="O40" s="278"/>
      <c r="P40" s="278"/>
      <c r="Q40" s="278"/>
      <c r="R40" s="274"/>
      <c r="S40" s="273"/>
      <c r="T40" s="278"/>
      <c r="U40" s="278"/>
      <c r="V40" s="274"/>
      <c r="W40" s="290"/>
      <c r="X40" s="290"/>
      <c r="Y40" s="290"/>
      <c r="Z40" s="291"/>
      <c r="AA40" s="273"/>
      <c r="AB40" s="278"/>
      <c r="AC40" s="278"/>
      <c r="AD40" s="274"/>
    </row>
    <row r="41" spans="1:30" ht="30" customHeight="1" x14ac:dyDescent="0.25">
      <c r="A41" s="273"/>
      <c r="B41" s="274"/>
      <c r="C41" s="273"/>
      <c r="D41" s="278"/>
      <c r="E41" s="274"/>
      <c r="F41" s="273"/>
      <c r="G41" s="278"/>
      <c r="H41" s="278"/>
      <c r="I41" s="278"/>
      <c r="J41" s="278"/>
      <c r="K41" s="278"/>
      <c r="L41" s="278"/>
      <c r="M41" s="278"/>
      <c r="N41" s="278"/>
      <c r="O41" s="278"/>
      <c r="P41" s="278"/>
      <c r="Q41" s="278"/>
      <c r="R41" s="274"/>
      <c r="S41" s="273"/>
      <c r="T41" s="278"/>
      <c r="U41" s="278"/>
      <c r="V41" s="274"/>
      <c r="W41" s="290"/>
      <c r="X41" s="290"/>
      <c r="Y41" s="290"/>
      <c r="Z41" s="291"/>
      <c r="AA41" s="273"/>
      <c r="AB41" s="278"/>
      <c r="AC41" s="278"/>
      <c r="AD41" s="274"/>
    </row>
    <row r="42" spans="1:30" ht="30" customHeight="1" x14ac:dyDescent="0.25">
      <c r="A42" s="273"/>
      <c r="B42" s="274"/>
      <c r="C42" s="273"/>
      <c r="D42" s="278"/>
      <c r="E42" s="274"/>
      <c r="F42" s="273"/>
      <c r="G42" s="278"/>
      <c r="H42" s="278"/>
      <c r="I42" s="278"/>
      <c r="J42" s="278"/>
      <c r="K42" s="278"/>
      <c r="L42" s="278"/>
      <c r="M42" s="278"/>
      <c r="N42" s="278"/>
      <c r="O42" s="278"/>
      <c r="P42" s="278"/>
      <c r="Q42" s="278"/>
      <c r="R42" s="274"/>
      <c r="S42" s="273"/>
      <c r="T42" s="278"/>
      <c r="U42" s="278"/>
      <c r="V42" s="274"/>
      <c r="W42" s="290"/>
      <c r="X42" s="290"/>
      <c r="Y42" s="290"/>
      <c r="Z42" s="291"/>
      <c r="AA42" s="273"/>
      <c r="AB42" s="278"/>
      <c r="AC42" s="278"/>
      <c r="AD42" s="274"/>
    </row>
    <row r="43" spans="1:30" ht="30" customHeight="1" x14ac:dyDescent="0.25">
      <c r="A43" s="273"/>
      <c r="B43" s="274"/>
      <c r="C43" s="273"/>
      <c r="D43" s="278"/>
      <c r="E43" s="274"/>
      <c r="F43" s="273"/>
      <c r="G43" s="278"/>
      <c r="H43" s="278"/>
      <c r="I43" s="278"/>
      <c r="J43" s="278"/>
      <c r="K43" s="278"/>
      <c r="L43" s="278"/>
      <c r="M43" s="278"/>
      <c r="N43" s="278"/>
      <c r="O43" s="278"/>
      <c r="P43" s="278"/>
      <c r="Q43" s="278"/>
      <c r="R43" s="274"/>
      <c r="S43" s="273"/>
      <c r="T43" s="278"/>
      <c r="U43" s="278"/>
      <c r="V43" s="274"/>
      <c r="W43" s="290"/>
      <c r="X43" s="290"/>
      <c r="Y43" s="290"/>
      <c r="Z43" s="291"/>
      <c r="AA43" s="273"/>
      <c r="AB43" s="278"/>
      <c r="AC43" s="278"/>
      <c r="AD43" s="274"/>
    </row>
    <row r="44" spans="1:30" ht="30" customHeight="1" x14ac:dyDescent="0.25">
      <c r="A44" s="282"/>
      <c r="B44" s="283"/>
      <c r="C44" s="284"/>
      <c r="D44" s="278"/>
      <c r="E44" s="274"/>
      <c r="F44" s="273"/>
      <c r="G44" s="278"/>
      <c r="H44" s="278"/>
      <c r="I44" s="278"/>
      <c r="J44" s="278"/>
      <c r="K44" s="278"/>
      <c r="L44" s="278"/>
      <c r="M44" s="278"/>
      <c r="N44" s="278"/>
      <c r="O44" s="278"/>
      <c r="P44" s="278"/>
      <c r="Q44" s="278"/>
      <c r="R44" s="274"/>
      <c r="S44" s="273"/>
      <c r="T44" s="278"/>
      <c r="U44" s="278"/>
      <c r="V44" s="274"/>
      <c r="W44" s="285"/>
      <c r="X44" s="286"/>
      <c r="Y44" s="286"/>
      <c r="Z44" s="287"/>
      <c r="AA44" s="273"/>
      <c r="AB44" s="278"/>
      <c r="AC44" s="278"/>
      <c r="AD44" s="274"/>
    </row>
    <row r="45" spans="1:30" ht="30" customHeight="1" x14ac:dyDescent="0.25">
      <c r="A45" s="288" t="s">
        <v>718</v>
      </c>
      <c r="B45" s="283"/>
      <c r="C45" s="289">
        <v>45428</v>
      </c>
      <c r="D45" s="278"/>
      <c r="E45" s="274"/>
      <c r="F45" s="273" t="s">
        <v>719</v>
      </c>
      <c r="G45" s="278"/>
      <c r="H45" s="278"/>
      <c r="I45" s="278"/>
      <c r="J45" s="278"/>
      <c r="K45" s="278"/>
      <c r="L45" s="278"/>
      <c r="M45" s="278"/>
      <c r="N45" s="278"/>
      <c r="O45" s="278"/>
      <c r="P45" s="278"/>
      <c r="Q45" s="278"/>
      <c r="R45" s="274"/>
      <c r="S45" s="273" t="s">
        <v>529</v>
      </c>
      <c r="T45" s="278"/>
      <c r="U45" s="278"/>
      <c r="V45" s="274"/>
      <c r="W45" s="279" t="s">
        <v>4</v>
      </c>
      <c r="X45" s="280"/>
      <c r="Y45" s="280"/>
      <c r="Z45" s="281"/>
      <c r="AA45" s="279" t="s">
        <v>5</v>
      </c>
      <c r="AB45" s="280"/>
      <c r="AC45" s="280"/>
      <c r="AD45" s="281"/>
    </row>
    <row r="46" spans="1:30" ht="30" customHeight="1" x14ac:dyDescent="0.25">
      <c r="A46" s="273">
        <v>0</v>
      </c>
      <c r="B46" s="274"/>
      <c r="C46" s="275">
        <v>45398</v>
      </c>
      <c r="D46" s="276"/>
      <c r="E46" s="277"/>
      <c r="F46" s="273" t="s">
        <v>3</v>
      </c>
      <c r="G46" s="278"/>
      <c r="H46" s="278"/>
      <c r="I46" s="278"/>
      <c r="J46" s="278"/>
      <c r="K46" s="278"/>
      <c r="L46" s="278"/>
      <c r="M46" s="278"/>
      <c r="N46" s="278"/>
      <c r="O46" s="278"/>
      <c r="P46" s="278"/>
      <c r="Q46" s="278"/>
      <c r="R46" s="274"/>
      <c r="S46" s="273" t="s">
        <v>529</v>
      </c>
      <c r="T46" s="278"/>
      <c r="U46" s="278"/>
      <c r="V46" s="274"/>
      <c r="W46" s="279" t="s">
        <v>4</v>
      </c>
      <c r="X46" s="280"/>
      <c r="Y46" s="280"/>
      <c r="Z46" s="281"/>
      <c r="AA46" s="279" t="s">
        <v>5</v>
      </c>
      <c r="AB46" s="280"/>
      <c r="AC46" s="280"/>
      <c r="AD46" s="281"/>
    </row>
    <row r="47" spans="1:30" x14ac:dyDescent="0.25">
      <c r="A47" s="269" t="s">
        <v>6</v>
      </c>
      <c r="B47" s="271"/>
      <c r="C47" s="261" t="s">
        <v>7</v>
      </c>
      <c r="D47" s="261"/>
      <c r="E47" s="261"/>
      <c r="F47" s="261" t="s">
        <v>8</v>
      </c>
      <c r="G47" s="261"/>
      <c r="H47" s="261"/>
      <c r="I47" s="261"/>
      <c r="J47" s="261"/>
      <c r="K47" s="261"/>
      <c r="L47" s="261"/>
      <c r="M47" s="261"/>
      <c r="N47" s="261"/>
      <c r="O47" s="261"/>
      <c r="P47" s="261"/>
      <c r="Q47" s="261"/>
      <c r="R47" s="261"/>
      <c r="S47" s="261" t="s">
        <v>9</v>
      </c>
      <c r="T47" s="261"/>
      <c r="U47" s="261"/>
      <c r="V47" s="261"/>
      <c r="W47" s="261" t="s">
        <v>10</v>
      </c>
      <c r="X47" s="261"/>
      <c r="Y47" s="261"/>
      <c r="Z47" s="261"/>
      <c r="AA47" s="261" t="s">
        <v>11</v>
      </c>
      <c r="AB47" s="261"/>
      <c r="AC47" s="261"/>
      <c r="AD47" s="261"/>
    </row>
    <row r="48" spans="1:30" x14ac:dyDescent="0.25">
      <c r="A48" s="269" t="s">
        <v>12</v>
      </c>
      <c r="B48" s="270"/>
      <c r="C48" s="270"/>
      <c r="D48" s="270"/>
      <c r="E48" s="270"/>
      <c r="F48" s="270"/>
      <c r="G48" s="270"/>
      <c r="H48" s="270"/>
      <c r="I48" s="270"/>
      <c r="J48" s="270"/>
      <c r="K48" s="270"/>
      <c r="L48" s="270"/>
      <c r="M48" s="270"/>
      <c r="N48" s="270"/>
      <c r="O48" s="270"/>
      <c r="P48" s="270"/>
      <c r="Q48" s="270"/>
      <c r="R48" s="270"/>
      <c r="S48" s="270"/>
      <c r="T48" s="270"/>
      <c r="U48" s="270"/>
      <c r="V48" s="270"/>
      <c r="W48" s="270"/>
      <c r="X48" s="270"/>
      <c r="Y48" s="270"/>
      <c r="Z48" s="270"/>
      <c r="AA48" s="270"/>
      <c r="AB48" s="270"/>
      <c r="AC48" s="270"/>
      <c r="AD48" s="271"/>
    </row>
    <row r="49" spans="1:30" x14ac:dyDescent="0.25">
      <c r="A49" s="272"/>
      <c r="B49" s="272"/>
      <c r="C49" s="272"/>
      <c r="D49" s="272"/>
      <c r="E49" s="272"/>
      <c r="F49" s="272"/>
      <c r="G49" s="272"/>
      <c r="H49" s="272"/>
      <c r="I49" s="272"/>
      <c r="J49" s="272"/>
      <c r="K49" s="272"/>
      <c r="L49" s="272"/>
      <c r="M49" s="272"/>
      <c r="N49" s="272"/>
      <c r="O49" s="272"/>
      <c r="P49" s="272"/>
      <c r="Q49" s="272"/>
      <c r="R49" s="272"/>
      <c r="S49" s="272"/>
      <c r="T49" s="272"/>
      <c r="U49" s="272"/>
      <c r="V49" s="272"/>
      <c r="W49" s="272"/>
      <c r="X49" s="272"/>
      <c r="Y49" s="272"/>
      <c r="Z49" s="272"/>
      <c r="AA49" s="272"/>
      <c r="AB49" s="272"/>
      <c r="AC49" s="272"/>
      <c r="AD49" s="272"/>
    </row>
    <row r="50" spans="1:30" x14ac:dyDescent="0.25">
      <c r="A50" s="272"/>
      <c r="B50" s="272"/>
      <c r="C50" s="272"/>
      <c r="D50" s="272"/>
      <c r="E50" s="272"/>
      <c r="F50" s="272"/>
      <c r="G50" s="272"/>
      <c r="H50" s="272"/>
      <c r="I50" s="272"/>
      <c r="J50" s="272"/>
      <c r="K50" s="272"/>
      <c r="L50" s="272"/>
      <c r="M50" s="272"/>
      <c r="N50" s="272"/>
      <c r="O50" s="272"/>
      <c r="P50" s="272"/>
      <c r="Q50" s="272"/>
      <c r="R50" s="272"/>
      <c r="S50" s="272"/>
      <c r="T50" s="272"/>
      <c r="U50" s="272"/>
      <c r="V50" s="272"/>
      <c r="W50" s="272"/>
      <c r="X50" s="272"/>
      <c r="Y50" s="272"/>
      <c r="Z50" s="272"/>
      <c r="AA50" s="272"/>
      <c r="AB50" s="272"/>
      <c r="AC50" s="272"/>
      <c r="AD50" s="272"/>
    </row>
    <row r="51" spans="1:30" x14ac:dyDescent="0.25">
      <c r="A51" s="272"/>
      <c r="B51" s="272"/>
      <c r="C51" s="272"/>
      <c r="D51" s="272"/>
      <c r="E51" s="272"/>
      <c r="F51" s="272"/>
      <c r="G51" s="272"/>
      <c r="H51" s="272"/>
      <c r="I51" s="272"/>
      <c r="J51" s="272"/>
      <c r="K51" s="272"/>
      <c r="L51" s="272"/>
      <c r="M51" s="272"/>
      <c r="N51" s="272"/>
      <c r="O51" s="272"/>
      <c r="P51" s="272"/>
      <c r="Q51" s="272"/>
      <c r="R51" s="272"/>
      <c r="S51" s="272"/>
      <c r="T51" s="272"/>
      <c r="U51" s="272"/>
      <c r="V51" s="272"/>
      <c r="W51" s="272"/>
      <c r="X51" s="272"/>
      <c r="Y51" s="272"/>
      <c r="Z51" s="272"/>
      <c r="AA51" s="272"/>
      <c r="AB51" s="272"/>
      <c r="AC51" s="272"/>
      <c r="AD51" s="272"/>
    </row>
    <row r="52" spans="1:30" x14ac:dyDescent="0.25">
      <c r="A52" s="272"/>
      <c r="B52" s="272"/>
      <c r="C52" s="272"/>
      <c r="D52" s="272"/>
      <c r="E52" s="272"/>
      <c r="F52" s="272"/>
      <c r="G52" s="272"/>
      <c r="H52" s="272"/>
      <c r="I52" s="272"/>
      <c r="J52" s="272"/>
      <c r="K52" s="272"/>
      <c r="L52" s="272"/>
      <c r="M52" s="272"/>
      <c r="N52" s="272"/>
      <c r="O52" s="272"/>
      <c r="P52" s="272"/>
      <c r="Q52" s="272"/>
      <c r="R52" s="272"/>
      <c r="S52" s="272"/>
      <c r="T52" s="272"/>
      <c r="U52" s="272"/>
      <c r="V52" s="272"/>
      <c r="W52" s="272"/>
      <c r="X52" s="272"/>
      <c r="Y52" s="272"/>
      <c r="Z52" s="272"/>
      <c r="AA52" s="272"/>
      <c r="AB52" s="272"/>
      <c r="AC52" s="272"/>
      <c r="AD52" s="272"/>
    </row>
    <row r="53" spans="1:30" x14ac:dyDescent="0.25">
      <c r="A53" s="272"/>
      <c r="B53" s="272"/>
      <c r="C53" s="272"/>
      <c r="D53" s="272"/>
      <c r="E53" s="272"/>
      <c r="F53" s="272"/>
      <c r="G53" s="272"/>
      <c r="H53" s="272"/>
      <c r="I53" s="272"/>
      <c r="J53" s="272"/>
      <c r="K53" s="272"/>
      <c r="L53" s="272"/>
      <c r="M53" s="272"/>
      <c r="N53" s="272"/>
      <c r="O53" s="272"/>
      <c r="P53" s="272"/>
      <c r="Q53" s="272"/>
      <c r="R53" s="272"/>
      <c r="S53" s="272"/>
      <c r="T53" s="272"/>
      <c r="U53" s="272"/>
      <c r="V53" s="272"/>
      <c r="W53" s="272"/>
      <c r="X53" s="272"/>
      <c r="Y53" s="272"/>
      <c r="Z53" s="272"/>
      <c r="AA53" s="272"/>
      <c r="AB53" s="272"/>
      <c r="AC53" s="272"/>
      <c r="AD53" s="272"/>
    </row>
    <row r="54" spans="1:30" x14ac:dyDescent="0.25">
      <c r="A54" s="272"/>
      <c r="B54" s="272"/>
      <c r="C54" s="272"/>
      <c r="D54" s="272"/>
      <c r="E54" s="272"/>
      <c r="F54" s="272"/>
      <c r="G54" s="272"/>
      <c r="H54" s="272"/>
      <c r="I54" s="272"/>
      <c r="J54" s="272"/>
      <c r="K54" s="272"/>
      <c r="L54" s="272"/>
      <c r="M54" s="272"/>
      <c r="N54" s="272"/>
      <c r="O54" s="272"/>
      <c r="P54" s="272"/>
      <c r="Q54" s="272"/>
      <c r="R54" s="272"/>
      <c r="S54" s="272"/>
      <c r="T54" s="272"/>
      <c r="U54" s="272"/>
      <c r="V54" s="272"/>
      <c r="W54" s="272"/>
      <c r="X54" s="272"/>
      <c r="Y54" s="272"/>
      <c r="Z54" s="272"/>
      <c r="AA54" s="272"/>
      <c r="AB54" s="272"/>
      <c r="AC54" s="272"/>
      <c r="AD54" s="272"/>
    </row>
    <row r="55" spans="1:30" x14ac:dyDescent="0.25">
      <c r="A55" s="272"/>
      <c r="B55" s="272"/>
      <c r="C55" s="272"/>
      <c r="D55" s="272"/>
      <c r="E55" s="272"/>
      <c r="F55" s="272"/>
      <c r="G55" s="272"/>
      <c r="H55" s="272"/>
      <c r="I55" s="272"/>
      <c r="J55" s="272"/>
      <c r="K55" s="272"/>
      <c r="L55" s="272"/>
      <c r="M55" s="272"/>
      <c r="N55" s="272"/>
      <c r="O55" s="272"/>
      <c r="P55" s="272"/>
      <c r="Q55" s="272"/>
      <c r="R55" s="272"/>
      <c r="S55" s="272"/>
      <c r="T55" s="272"/>
      <c r="U55" s="272"/>
      <c r="V55" s="272"/>
      <c r="W55" s="272"/>
      <c r="X55" s="272"/>
      <c r="Y55" s="272"/>
      <c r="Z55" s="272"/>
      <c r="AA55" s="272"/>
      <c r="AB55" s="272"/>
      <c r="AC55" s="272"/>
      <c r="AD55" s="272"/>
    </row>
    <row r="56" spans="1:30" x14ac:dyDescent="0.25">
      <c r="A56" s="261" t="s">
        <v>13</v>
      </c>
      <c r="B56" s="261"/>
      <c r="C56" s="261"/>
      <c r="D56" s="261"/>
      <c r="E56" s="261"/>
      <c r="F56" s="261"/>
      <c r="G56" s="261"/>
      <c r="H56" s="261"/>
      <c r="I56" s="261"/>
      <c r="J56" s="261"/>
      <c r="K56" s="261"/>
      <c r="L56" s="261"/>
      <c r="M56" s="261"/>
      <c r="N56" s="261"/>
      <c r="O56" s="261"/>
      <c r="P56" s="261"/>
      <c r="Q56" s="261"/>
      <c r="R56" s="261"/>
      <c r="S56" s="261"/>
      <c r="T56" s="261"/>
      <c r="U56" s="261"/>
      <c r="V56" s="261"/>
      <c r="W56" s="261"/>
      <c r="X56" s="261"/>
      <c r="Y56" s="261"/>
      <c r="Z56" s="261"/>
      <c r="AA56" s="261"/>
      <c r="AB56" s="261"/>
      <c r="AC56" s="261"/>
      <c r="AD56" s="261"/>
    </row>
    <row r="57" spans="1:30" x14ac:dyDescent="0.25">
      <c r="A57" s="268"/>
      <c r="B57" s="268"/>
      <c r="C57" s="268"/>
      <c r="D57" s="268"/>
      <c r="E57" s="268"/>
      <c r="F57" s="268"/>
      <c r="G57" s="268"/>
      <c r="H57" s="268"/>
      <c r="I57" s="268"/>
      <c r="J57" s="268"/>
      <c r="K57" s="268" t="s">
        <v>14</v>
      </c>
      <c r="L57" s="268"/>
      <c r="M57" s="268"/>
      <c r="N57" s="268"/>
      <c r="O57" s="268"/>
      <c r="P57" s="268"/>
      <c r="Q57" s="268"/>
      <c r="R57" s="268"/>
      <c r="S57" s="268"/>
      <c r="T57" s="268"/>
      <c r="U57" s="268"/>
      <c r="V57" s="268"/>
      <c r="W57" s="268"/>
      <c r="X57" s="268"/>
      <c r="Y57" s="268"/>
      <c r="Z57" s="268"/>
      <c r="AA57" s="268"/>
      <c r="AB57" s="268"/>
      <c r="AC57" s="268"/>
      <c r="AD57" s="268"/>
    </row>
    <row r="58" spans="1:30" x14ac:dyDescent="0.25">
      <c r="A58" s="268"/>
      <c r="B58" s="268"/>
      <c r="C58" s="268"/>
      <c r="D58" s="268"/>
      <c r="E58" s="268"/>
      <c r="F58" s="268"/>
      <c r="G58" s="268"/>
      <c r="H58" s="268"/>
      <c r="I58" s="268"/>
      <c r="J58" s="268"/>
      <c r="K58" s="268" t="s">
        <v>15</v>
      </c>
      <c r="L58" s="268"/>
      <c r="M58" s="268"/>
      <c r="N58" s="268"/>
      <c r="O58" s="268"/>
      <c r="P58" s="268"/>
      <c r="Q58" s="268"/>
      <c r="R58" s="268"/>
      <c r="S58" s="268"/>
      <c r="T58" s="268"/>
      <c r="U58" s="268"/>
      <c r="V58" s="268"/>
      <c r="W58" s="268"/>
      <c r="X58" s="268"/>
      <c r="Y58" s="268"/>
      <c r="Z58" s="268"/>
      <c r="AA58" s="268"/>
      <c r="AB58" s="268"/>
      <c r="AC58" s="268"/>
      <c r="AD58" s="268"/>
    </row>
    <row r="59" spans="1:30" x14ac:dyDescent="0.25">
      <c r="A59" s="268"/>
      <c r="B59" s="268"/>
      <c r="C59" s="268"/>
      <c r="D59" s="268"/>
      <c r="E59" s="268"/>
      <c r="F59" s="268"/>
      <c r="G59" s="268"/>
      <c r="H59" s="268"/>
      <c r="I59" s="268"/>
      <c r="J59" s="268"/>
      <c r="K59" s="268">
        <v>2110107006</v>
      </c>
      <c r="L59" s="268"/>
      <c r="M59" s="268"/>
      <c r="N59" s="268"/>
      <c r="O59" s="268"/>
      <c r="P59" s="268"/>
      <c r="Q59" s="268"/>
      <c r="R59" s="268"/>
      <c r="S59" s="268"/>
      <c r="T59" s="268"/>
      <c r="U59" s="268"/>
      <c r="V59" s="268"/>
      <c r="W59" s="268"/>
      <c r="X59" s="268"/>
      <c r="Y59" s="268"/>
      <c r="Z59" s="268"/>
      <c r="AA59" s="268"/>
      <c r="AB59" s="268"/>
      <c r="AC59" s="268"/>
      <c r="AD59" s="268"/>
    </row>
    <row r="60" spans="1:30" x14ac:dyDescent="0.25">
      <c r="A60" s="261" t="s">
        <v>16</v>
      </c>
      <c r="B60" s="261"/>
      <c r="C60" s="261"/>
      <c r="D60" s="261"/>
      <c r="E60" s="261"/>
      <c r="F60" s="261"/>
      <c r="G60" s="261"/>
      <c r="H60" s="261"/>
      <c r="I60" s="261"/>
      <c r="J60" s="261"/>
      <c r="K60" s="261"/>
      <c r="L60" s="261"/>
      <c r="M60" s="261"/>
      <c r="N60" s="261"/>
      <c r="O60" s="261"/>
      <c r="P60" s="261"/>
      <c r="Q60" s="261"/>
      <c r="R60" s="261"/>
      <c r="S60" s="261"/>
      <c r="T60" s="261"/>
      <c r="U60" s="261"/>
      <c r="V60" s="261"/>
      <c r="W60" s="261"/>
      <c r="X60" s="261"/>
      <c r="Y60" s="261"/>
      <c r="Z60" s="261"/>
      <c r="AA60" s="261"/>
      <c r="AB60" s="261"/>
      <c r="AC60" s="261"/>
      <c r="AD60" s="261"/>
    </row>
    <row r="61" spans="1:30" x14ac:dyDescent="0.25">
      <c r="A61" s="268" t="s">
        <v>17</v>
      </c>
      <c r="B61" s="268"/>
      <c r="C61" s="268"/>
      <c r="D61" s="268"/>
      <c r="E61" s="268"/>
      <c r="F61" s="268"/>
      <c r="G61" s="268"/>
      <c r="H61" s="268"/>
      <c r="I61" s="268"/>
      <c r="J61" s="268"/>
      <c r="K61" s="268"/>
      <c r="L61" s="268"/>
      <c r="M61" s="268"/>
      <c r="N61" s="268"/>
      <c r="O61" s="268"/>
      <c r="P61" s="268" t="s">
        <v>18</v>
      </c>
      <c r="Q61" s="268"/>
      <c r="R61" s="268"/>
      <c r="S61" s="268"/>
      <c r="T61" s="268"/>
      <c r="U61" s="268"/>
      <c r="V61" s="268"/>
      <c r="W61" s="268"/>
      <c r="X61" s="268"/>
      <c r="Y61" s="268"/>
      <c r="Z61" s="268"/>
      <c r="AA61" s="268"/>
      <c r="AB61" s="268"/>
      <c r="AC61" s="268"/>
      <c r="AD61" s="268"/>
    </row>
    <row r="62" spans="1:30" x14ac:dyDescent="0.25">
      <c r="A62" s="268" t="s">
        <v>4</v>
      </c>
      <c r="B62" s="268"/>
      <c r="C62" s="268"/>
      <c r="D62" s="268"/>
      <c r="E62" s="268"/>
      <c r="F62" s="268"/>
      <c r="G62" s="268"/>
      <c r="H62" s="268"/>
      <c r="I62" s="268"/>
      <c r="J62" s="268"/>
      <c r="K62" s="268"/>
      <c r="L62" s="268"/>
      <c r="M62" s="268"/>
      <c r="N62" s="268"/>
      <c r="O62" s="268"/>
      <c r="P62" s="268" t="s">
        <v>5</v>
      </c>
      <c r="Q62" s="268"/>
      <c r="R62" s="268"/>
      <c r="S62" s="268"/>
      <c r="T62" s="268"/>
      <c r="U62" s="268"/>
      <c r="V62" s="268"/>
      <c r="W62" s="268"/>
      <c r="X62" s="268"/>
      <c r="Y62" s="268"/>
      <c r="Z62" s="268"/>
      <c r="AA62" s="268"/>
      <c r="AB62" s="268"/>
      <c r="AC62" s="268"/>
      <c r="AD62" s="268"/>
    </row>
    <row r="63" spans="1:30" x14ac:dyDescent="0.25">
      <c r="A63" s="267" t="s">
        <v>721</v>
      </c>
      <c r="B63" s="268"/>
      <c r="C63" s="268"/>
      <c r="D63" s="268"/>
      <c r="E63" s="268"/>
      <c r="F63" s="268"/>
      <c r="G63" s="268"/>
      <c r="H63" s="268"/>
      <c r="I63" s="268"/>
      <c r="J63" s="268"/>
      <c r="K63" s="268"/>
      <c r="L63" s="268"/>
      <c r="M63" s="268"/>
      <c r="N63" s="268"/>
      <c r="O63" s="268"/>
      <c r="P63" s="268" t="s">
        <v>721</v>
      </c>
      <c r="Q63" s="268"/>
      <c r="R63" s="268"/>
      <c r="S63" s="268"/>
      <c r="T63" s="268"/>
      <c r="U63" s="268"/>
      <c r="V63" s="268"/>
      <c r="W63" s="268"/>
      <c r="X63" s="268"/>
      <c r="Y63" s="268"/>
      <c r="Z63" s="268"/>
      <c r="AA63" s="268"/>
      <c r="AB63" s="268"/>
      <c r="AC63" s="268"/>
      <c r="AD63" s="268"/>
    </row>
    <row r="64" spans="1:30" ht="15.75" x14ac:dyDescent="0.25">
      <c r="A64" s="260" t="s">
        <v>687</v>
      </c>
      <c r="B64" s="260"/>
      <c r="C64" s="260"/>
      <c r="D64" s="260"/>
      <c r="E64" s="260"/>
      <c r="F64" s="260"/>
      <c r="G64" s="260"/>
      <c r="H64" s="260"/>
      <c r="I64" s="260"/>
      <c r="J64" s="260"/>
      <c r="K64" s="260"/>
      <c r="L64" s="260"/>
      <c r="M64" s="260"/>
      <c r="N64" s="260"/>
      <c r="O64" s="260"/>
      <c r="P64" s="260"/>
      <c r="Q64" s="260"/>
      <c r="R64" s="260"/>
      <c r="S64" s="260"/>
      <c r="T64" s="260"/>
      <c r="U64" s="260"/>
      <c r="V64" s="260"/>
      <c r="W64" s="260"/>
      <c r="X64" s="260"/>
      <c r="Y64" s="260"/>
      <c r="Z64" s="260"/>
      <c r="AA64" s="260"/>
      <c r="AB64" s="260"/>
      <c r="AC64" s="260"/>
      <c r="AD64" s="260"/>
    </row>
    <row r="65" spans="1:30" x14ac:dyDescent="0.25">
      <c r="A65" s="261" t="s">
        <v>0</v>
      </c>
      <c r="B65" s="261"/>
      <c r="C65" s="261"/>
      <c r="D65" s="261"/>
      <c r="E65" s="261"/>
      <c r="F65" s="261"/>
      <c r="G65" s="261"/>
      <c r="H65" s="261"/>
      <c r="I65" s="261"/>
      <c r="J65" s="261"/>
      <c r="K65" s="261"/>
      <c r="L65" s="261"/>
      <c r="M65" s="261"/>
      <c r="N65" s="261"/>
      <c r="O65" s="261"/>
      <c r="P65" s="261"/>
      <c r="Q65" s="261"/>
      <c r="R65" s="261"/>
      <c r="S65" s="261"/>
      <c r="T65" s="261"/>
      <c r="U65" s="261"/>
      <c r="V65" s="261"/>
      <c r="W65" s="261"/>
      <c r="X65" s="261"/>
      <c r="Y65" s="261"/>
      <c r="Z65" s="261"/>
      <c r="AA65" s="261"/>
      <c r="AB65" s="261"/>
      <c r="AC65" s="261"/>
      <c r="AD65" s="261"/>
    </row>
    <row r="66" spans="1:30" x14ac:dyDescent="0.25">
      <c r="A66" s="261" t="s">
        <v>688</v>
      </c>
      <c r="B66" s="261"/>
      <c r="C66" s="261"/>
      <c r="D66" s="261"/>
      <c r="E66" s="261"/>
      <c r="F66" s="261"/>
      <c r="G66" s="261"/>
      <c r="H66" s="261"/>
      <c r="I66" s="261"/>
      <c r="J66" s="261"/>
      <c r="K66" s="261"/>
      <c r="L66" s="261"/>
      <c r="M66" s="261"/>
      <c r="N66" s="261"/>
      <c r="O66" s="261"/>
      <c r="P66" s="261"/>
      <c r="Q66" s="261"/>
      <c r="R66" s="261"/>
      <c r="S66" s="261"/>
      <c r="T66" s="261"/>
      <c r="U66" s="261"/>
      <c r="V66" s="261"/>
      <c r="W66" s="261"/>
      <c r="X66" s="261"/>
      <c r="Y66" s="261"/>
      <c r="Z66" s="261"/>
      <c r="AA66" s="261"/>
      <c r="AB66" s="261"/>
      <c r="AC66" s="261"/>
      <c r="AD66" s="261"/>
    </row>
    <row r="67" spans="1:30" x14ac:dyDescent="0.25">
      <c r="A67" s="261"/>
      <c r="B67" s="261"/>
      <c r="C67" s="261"/>
      <c r="D67" s="261"/>
      <c r="E67" s="261"/>
      <c r="F67" s="261"/>
      <c r="G67" s="261"/>
      <c r="H67" s="261"/>
      <c r="I67" s="261"/>
      <c r="J67" s="261"/>
      <c r="K67" s="261"/>
      <c r="L67" s="261"/>
      <c r="M67" s="261"/>
      <c r="N67" s="261"/>
      <c r="O67" s="261"/>
      <c r="P67" s="261"/>
      <c r="Q67" s="261"/>
      <c r="R67" s="261"/>
      <c r="S67" s="261"/>
      <c r="T67" s="261"/>
      <c r="U67" s="261"/>
      <c r="V67" s="261"/>
      <c r="W67" s="261"/>
      <c r="X67" s="261"/>
      <c r="Y67" s="261"/>
      <c r="Z67" s="261"/>
      <c r="AA67" s="261"/>
      <c r="AB67" s="261"/>
      <c r="AC67" s="261"/>
      <c r="AD67" s="261"/>
    </row>
    <row r="68" spans="1:30" x14ac:dyDescent="0.25">
      <c r="A68" s="254"/>
      <c r="B68" s="255"/>
      <c r="C68" s="255"/>
      <c r="D68" s="255"/>
      <c r="E68" s="256"/>
      <c r="F68" s="262"/>
      <c r="G68" s="263"/>
      <c r="H68" s="263"/>
      <c r="I68" s="263"/>
      <c r="J68" s="263"/>
      <c r="K68" s="263"/>
      <c r="L68" s="263"/>
      <c r="M68" s="263"/>
      <c r="N68" s="263"/>
      <c r="O68" s="263"/>
      <c r="P68" s="263"/>
      <c r="Q68" s="263"/>
      <c r="R68" s="263"/>
      <c r="S68" s="263"/>
      <c r="T68" s="263"/>
      <c r="U68" s="263"/>
      <c r="V68" s="263"/>
      <c r="W68" s="263"/>
      <c r="X68" s="263"/>
      <c r="Y68" s="264"/>
      <c r="Z68" s="265" t="s">
        <v>720</v>
      </c>
      <c r="AA68" s="265"/>
      <c r="AB68" s="265"/>
      <c r="AC68" s="265"/>
      <c r="AD68" s="266"/>
    </row>
    <row r="69" spans="1:30" x14ac:dyDescent="0.25">
      <c r="A69" s="254" t="s">
        <v>1</v>
      </c>
      <c r="B69" s="255"/>
      <c r="C69" s="255"/>
      <c r="D69" s="255"/>
      <c r="E69" s="256"/>
      <c r="F69" s="257" t="s">
        <v>689</v>
      </c>
      <c r="G69" s="258"/>
      <c r="H69" s="258"/>
      <c r="I69" s="258"/>
      <c r="J69" s="258"/>
      <c r="K69" s="258"/>
      <c r="L69" s="258"/>
      <c r="M69" s="258"/>
      <c r="N69" s="258"/>
      <c r="O69" s="258"/>
      <c r="P69" s="258"/>
      <c r="Q69" s="258"/>
      <c r="R69" s="258"/>
      <c r="S69" s="258"/>
      <c r="T69" s="258"/>
      <c r="U69" s="258"/>
      <c r="V69" s="258"/>
      <c r="W69" s="258"/>
      <c r="X69" s="258"/>
      <c r="Y69" s="259"/>
      <c r="Z69" s="255" t="s">
        <v>19</v>
      </c>
      <c r="AA69" s="255"/>
      <c r="AB69" s="255"/>
      <c r="AC69" s="255"/>
      <c r="AD69" s="256"/>
    </row>
  </sheetData>
  <mergeCells count="78">
    <mergeCell ref="AA41:AD41"/>
    <mergeCell ref="A40:B40"/>
    <mergeCell ref="C40:E40"/>
    <mergeCell ref="F40:R40"/>
    <mergeCell ref="S40:V40"/>
    <mergeCell ref="W40:Z40"/>
    <mergeCell ref="AA40:AD40"/>
    <mergeCell ref="A41:B41"/>
    <mergeCell ref="C41:E41"/>
    <mergeCell ref="F41:R41"/>
    <mergeCell ref="S41:V41"/>
    <mergeCell ref="W41:Z41"/>
    <mergeCell ref="AA43:AD43"/>
    <mergeCell ref="A42:B42"/>
    <mergeCell ref="C42:E42"/>
    <mergeCell ref="F42:R42"/>
    <mergeCell ref="S42:V42"/>
    <mergeCell ref="W42:Z42"/>
    <mergeCell ref="AA42:AD42"/>
    <mergeCell ref="A43:B43"/>
    <mergeCell ref="C43:E43"/>
    <mergeCell ref="F43:R43"/>
    <mergeCell ref="S43:V43"/>
    <mergeCell ref="W43:Z43"/>
    <mergeCell ref="AA45:AD45"/>
    <mergeCell ref="A44:B44"/>
    <mergeCell ref="C44:E44"/>
    <mergeCell ref="F44:R44"/>
    <mergeCell ref="S44:V44"/>
    <mergeCell ref="W44:Z44"/>
    <mergeCell ref="AA44:AD44"/>
    <mergeCell ref="A45:B45"/>
    <mergeCell ref="C45:E45"/>
    <mergeCell ref="F45:R45"/>
    <mergeCell ref="S45:V45"/>
    <mergeCell ref="W45:Z45"/>
    <mergeCell ref="AA47:AD47"/>
    <mergeCell ref="A46:B46"/>
    <mergeCell ref="C46:E46"/>
    <mergeCell ref="F46:R46"/>
    <mergeCell ref="S46:V46"/>
    <mergeCell ref="W46:Z46"/>
    <mergeCell ref="AA46:AD46"/>
    <mergeCell ref="A47:B47"/>
    <mergeCell ref="C47:E47"/>
    <mergeCell ref="F47:R47"/>
    <mergeCell ref="S47:V47"/>
    <mergeCell ref="W47:Z47"/>
    <mergeCell ref="A48:AD48"/>
    <mergeCell ref="A49:O55"/>
    <mergeCell ref="P49:AD55"/>
    <mergeCell ref="A56:AD56"/>
    <mergeCell ref="A57:J57"/>
    <mergeCell ref="K57:T57"/>
    <mergeCell ref="U57:AD57"/>
    <mergeCell ref="A63:O63"/>
    <mergeCell ref="P63:AD63"/>
    <mergeCell ref="A58:J58"/>
    <mergeCell ref="K58:T58"/>
    <mergeCell ref="U58:AD58"/>
    <mergeCell ref="A59:J59"/>
    <mergeCell ref="K59:T59"/>
    <mergeCell ref="U59:AD59"/>
    <mergeCell ref="A60:AD60"/>
    <mergeCell ref="A61:O61"/>
    <mergeCell ref="P61:AD61"/>
    <mergeCell ref="A62:O62"/>
    <mergeCell ref="P62:AD62"/>
    <mergeCell ref="A69:E69"/>
    <mergeCell ref="F69:Y69"/>
    <mergeCell ref="Z69:AD69"/>
    <mergeCell ref="A64:AD64"/>
    <mergeCell ref="A65:AD65"/>
    <mergeCell ref="A66:AD66"/>
    <mergeCell ref="A67:AD67"/>
    <mergeCell ref="A68:E68"/>
    <mergeCell ref="F68:Y68"/>
    <mergeCell ref="Z68:AD68"/>
  </mergeCells>
  <pageMargins left="0.511811024" right="0.511811024" top="0.78740157499999996" bottom="0.78740157499999996" header="0.31496062000000002" footer="0.31496062000000002"/>
  <pageSetup paperSize="9" scale="64" orientation="portrait" r:id="rId1"/>
  <rowBreaks count="1" manualBreakCount="1">
    <brk id="69" max="29"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0868B-4885-49AA-8B00-8773962F9138}">
  <dimension ref="A1:D20"/>
  <sheetViews>
    <sheetView workbookViewId="0">
      <selection activeCell="D15" sqref="D15"/>
    </sheetView>
  </sheetViews>
  <sheetFormatPr defaultColWidth="8.5703125" defaultRowHeight="15" x14ac:dyDescent="0.25"/>
  <cols>
    <col min="1" max="1" width="5.28515625" style="130" customWidth="1"/>
    <col min="2" max="2" width="4.85546875" style="130" customWidth="1"/>
    <col min="3" max="3" width="100" style="130" customWidth="1"/>
    <col min="4" max="4" width="9.42578125" style="130" bestFit="1" customWidth="1"/>
    <col min="5" max="16384" width="8.5703125" style="130"/>
  </cols>
  <sheetData>
    <row r="1" spans="1:4" x14ac:dyDescent="0.25">
      <c r="A1" s="129" t="s">
        <v>37</v>
      </c>
      <c r="B1" s="129" t="s">
        <v>38</v>
      </c>
      <c r="C1" s="129" t="s">
        <v>8</v>
      </c>
      <c r="D1" s="129" t="s">
        <v>214</v>
      </c>
    </row>
    <row r="2" spans="1:4" x14ac:dyDescent="0.25">
      <c r="A2" s="129">
        <v>1</v>
      </c>
      <c r="B2" s="129" t="s">
        <v>215</v>
      </c>
      <c r="C2" s="131" t="s">
        <v>216</v>
      </c>
      <c r="D2" s="129">
        <v>1</v>
      </c>
    </row>
    <row r="3" spans="1:4" x14ac:dyDescent="0.25">
      <c r="A3" s="129">
        <v>2</v>
      </c>
      <c r="B3" s="129" t="s">
        <v>215</v>
      </c>
      <c r="C3" s="131" t="s">
        <v>217</v>
      </c>
      <c r="D3" s="129">
        <v>1</v>
      </c>
    </row>
    <row r="4" spans="1:4" x14ac:dyDescent="0.25">
      <c r="A4" s="129">
        <v>3</v>
      </c>
      <c r="B4" s="129" t="s">
        <v>215</v>
      </c>
      <c r="C4" s="131" t="s">
        <v>218</v>
      </c>
      <c r="D4" s="129">
        <v>3</v>
      </c>
    </row>
    <row r="5" spans="1:4" x14ac:dyDescent="0.25">
      <c r="A5" s="129">
        <v>4</v>
      </c>
      <c r="B5" s="129" t="s">
        <v>215</v>
      </c>
      <c r="C5" s="131" t="s">
        <v>219</v>
      </c>
      <c r="D5" s="129">
        <v>3</v>
      </c>
    </row>
    <row r="6" spans="1:4" x14ac:dyDescent="0.25">
      <c r="A6" s="129">
        <v>5</v>
      </c>
      <c r="B6" s="129" t="s">
        <v>215</v>
      </c>
      <c r="C6" s="131" t="s">
        <v>220</v>
      </c>
      <c r="D6" s="129">
        <v>4</v>
      </c>
    </row>
    <row r="7" spans="1:4" x14ac:dyDescent="0.25">
      <c r="A7" s="129">
        <v>6</v>
      </c>
      <c r="B7" s="129" t="s">
        <v>215</v>
      </c>
      <c r="C7" s="131" t="s">
        <v>221</v>
      </c>
      <c r="D7" s="129">
        <v>6</v>
      </c>
    </row>
    <row r="8" spans="1:4" x14ac:dyDescent="0.25">
      <c r="A8" s="129">
        <v>7</v>
      </c>
      <c r="B8" s="129" t="s">
        <v>215</v>
      </c>
      <c r="C8" s="131" t="s">
        <v>222</v>
      </c>
      <c r="D8" s="129">
        <v>7</v>
      </c>
    </row>
    <row r="9" spans="1:4" x14ac:dyDescent="0.25">
      <c r="A9" s="129">
        <v>9</v>
      </c>
      <c r="B9" s="129" t="s">
        <v>215</v>
      </c>
      <c r="C9" s="131" t="s">
        <v>223</v>
      </c>
      <c r="D9" s="129">
        <v>3</v>
      </c>
    </row>
    <row r="10" spans="1:4" x14ac:dyDescent="0.25">
      <c r="A10" s="129">
        <v>12</v>
      </c>
      <c r="B10" s="129" t="s">
        <v>215</v>
      </c>
      <c r="C10" s="131" t="s">
        <v>350</v>
      </c>
      <c r="D10" s="129">
        <v>1</v>
      </c>
    </row>
    <row r="11" spans="1:4" ht="30" x14ac:dyDescent="0.25">
      <c r="A11" s="129">
        <v>13</v>
      </c>
      <c r="B11" s="129" t="s">
        <v>215</v>
      </c>
      <c r="C11" s="132" t="s">
        <v>353</v>
      </c>
      <c r="D11" s="129">
        <v>1</v>
      </c>
    </row>
    <row r="12" spans="1:4" x14ac:dyDescent="0.25">
      <c r="A12" s="129">
        <v>14</v>
      </c>
      <c r="B12" s="129" t="s">
        <v>59</v>
      </c>
      <c r="C12" s="131" t="s">
        <v>352</v>
      </c>
      <c r="D12" s="129" t="s">
        <v>29</v>
      </c>
    </row>
    <row r="13" spans="1:4" ht="14.45" customHeight="1" x14ac:dyDescent="0.25">
      <c r="A13" s="129">
        <v>60</v>
      </c>
      <c r="B13" s="129" t="s">
        <v>215</v>
      </c>
      <c r="C13" s="136" t="s">
        <v>226</v>
      </c>
      <c r="D13" s="129">
        <v>2</v>
      </c>
    </row>
    <row r="14" spans="1:4" x14ac:dyDescent="0.25">
      <c r="A14" s="134">
        <v>61</v>
      </c>
      <c r="B14" s="129" t="s">
        <v>215</v>
      </c>
      <c r="C14" s="132" t="s">
        <v>239</v>
      </c>
      <c r="D14" s="129">
        <v>1</v>
      </c>
    </row>
    <row r="15" spans="1:4" x14ac:dyDescent="0.25">
      <c r="A15" s="129">
        <v>63</v>
      </c>
      <c r="B15" s="129" t="s">
        <v>215</v>
      </c>
      <c r="C15" s="131" t="s">
        <v>227</v>
      </c>
      <c r="D15" s="129">
        <v>1</v>
      </c>
    </row>
    <row r="16" spans="1:4" x14ac:dyDescent="0.25">
      <c r="A16" s="129">
        <v>65</v>
      </c>
      <c r="B16" s="129" t="s">
        <v>215</v>
      </c>
      <c r="C16" s="131" t="s">
        <v>20</v>
      </c>
      <c r="D16" s="129">
        <v>1</v>
      </c>
    </row>
    <row r="20" spans="4:4" x14ac:dyDescent="0.25">
      <c r="D20" s="130" t="s">
        <v>706</v>
      </c>
    </row>
  </sheetData>
  <pageMargins left="0.51180555555555596" right="0.51180555555555596" top="0.78749999999999998" bottom="0.78749999999999998"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7DECA-07F3-4DDB-9552-496C81FA3328}">
  <dimension ref="A1:D27"/>
  <sheetViews>
    <sheetView workbookViewId="0"/>
  </sheetViews>
  <sheetFormatPr defaultColWidth="8.5703125" defaultRowHeight="15" x14ac:dyDescent="0.25"/>
  <cols>
    <col min="1" max="1" width="5.28515625" style="135" customWidth="1"/>
    <col min="2" max="2" width="4.85546875" style="135" customWidth="1"/>
    <col min="3" max="3" width="100" style="130" customWidth="1"/>
    <col min="4" max="4" width="7.140625" style="135" customWidth="1"/>
    <col min="5" max="16384" width="8.5703125" style="130"/>
  </cols>
  <sheetData>
    <row r="1" spans="1:4" x14ac:dyDescent="0.25">
      <c r="A1" s="129" t="s">
        <v>37</v>
      </c>
      <c r="B1" s="129" t="s">
        <v>38</v>
      </c>
      <c r="C1" s="129" t="s">
        <v>8</v>
      </c>
      <c r="D1" s="129" t="s">
        <v>214</v>
      </c>
    </row>
    <row r="2" spans="1:4" x14ac:dyDescent="0.25">
      <c r="A2" s="129">
        <v>1</v>
      </c>
      <c r="B2" s="129" t="s">
        <v>215</v>
      </c>
      <c r="C2" s="131" t="s">
        <v>216</v>
      </c>
      <c r="D2" s="129">
        <v>1</v>
      </c>
    </row>
    <row r="3" spans="1:4" x14ac:dyDescent="0.25">
      <c r="A3" s="129">
        <v>2</v>
      </c>
      <c r="B3" s="129" t="s">
        <v>215</v>
      </c>
      <c r="C3" s="131" t="s">
        <v>217</v>
      </c>
      <c r="D3" s="129">
        <v>2</v>
      </c>
    </row>
    <row r="4" spans="1:4" x14ac:dyDescent="0.25">
      <c r="A4" s="129">
        <v>3</v>
      </c>
      <c r="B4" s="129" t="s">
        <v>215</v>
      </c>
      <c r="C4" s="131" t="s">
        <v>218</v>
      </c>
      <c r="D4" s="129">
        <v>1</v>
      </c>
    </row>
    <row r="5" spans="1:4" x14ac:dyDescent="0.25">
      <c r="A5" s="129">
        <v>4</v>
      </c>
      <c r="B5" s="129" t="s">
        <v>215</v>
      </c>
      <c r="C5" s="131" t="s">
        <v>219</v>
      </c>
      <c r="D5" s="129">
        <v>1</v>
      </c>
    </row>
    <row r="6" spans="1:4" x14ac:dyDescent="0.25">
      <c r="A6" s="129">
        <v>5</v>
      </c>
      <c r="B6" s="129" t="s">
        <v>215</v>
      </c>
      <c r="C6" s="131" t="s">
        <v>220</v>
      </c>
      <c r="D6" s="129">
        <v>1</v>
      </c>
    </row>
    <row r="7" spans="1:4" x14ac:dyDescent="0.25">
      <c r="A7" s="129">
        <v>6</v>
      </c>
      <c r="B7" s="129" t="s">
        <v>215</v>
      </c>
      <c r="C7" s="131" t="s">
        <v>221</v>
      </c>
      <c r="D7" s="129">
        <v>14</v>
      </c>
    </row>
    <row r="8" spans="1:4" x14ac:dyDescent="0.25">
      <c r="A8" s="129">
        <v>7</v>
      </c>
      <c r="B8" s="129" t="s">
        <v>215</v>
      </c>
      <c r="C8" s="131" t="s">
        <v>222</v>
      </c>
      <c r="D8" s="129">
        <f>12+2</f>
        <v>14</v>
      </c>
    </row>
    <row r="9" spans="1:4" x14ac:dyDescent="0.25">
      <c r="A9" s="129">
        <v>8</v>
      </c>
      <c r="B9" s="129" t="s">
        <v>229</v>
      </c>
      <c r="C9" s="131" t="s">
        <v>230</v>
      </c>
      <c r="D9" s="129">
        <v>4</v>
      </c>
    </row>
    <row r="10" spans="1:4" x14ac:dyDescent="0.25">
      <c r="A10" s="129">
        <v>9</v>
      </c>
      <c r="B10" s="129" t="s">
        <v>215</v>
      </c>
      <c r="C10" s="131" t="s">
        <v>223</v>
      </c>
      <c r="D10" s="129">
        <v>1</v>
      </c>
    </row>
    <row r="11" spans="1:4" x14ac:dyDescent="0.25">
      <c r="A11" s="129">
        <v>10</v>
      </c>
      <c r="B11" s="129" t="s">
        <v>215</v>
      </c>
      <c r="C11" s="131" t="s">
        <v>224</v>
      </c>
      <c r="D11" s="129">
        <v>8</v>
      </c>
    </row>
    <row r="12" spans="1:4" x14ac:dyDescent="0.25">
      <c r="A12" s="129">
        <v>14</v>
      </c>
      <c r="B12" s="129" t="s">
        <v>59</v>
      </c>
      <c r="C12" s="131" t="s">
        <v>352</v>
      </c>
      <c r="D12" s="129" t="s">
        <v>29</v>
      </c>
    </row>
    <row r="13" spans="1:4" x14ac:dyDescent="0.25">
      <c r="A13" s="129">
        <v>18</v>
      </c>
      <c r="B13" s="129" t="s">
        <v>215</v>
      </c>
      <c r="C13" s="131" t="s">
        <v>244</v>
      </c>
      <c r="D13" s="129">
        <v>4</v>
      </c>
    </row>
    <row r="14" spans="1:4" x14ac:dyDescent="0.25">
      <c r="A14" s="129">
        <v>19</v>
      </c>
      <c r="B14" s="129" t="s">
        <v>215</v>
      </c>
      <c r="C14" s="131" t="s">
        <v>354</v>
      </c>
      <c r="D14" s="129">
        <v>2</v>
      </c>
    </row>
    <row r="15" spans="1:4" x14ac:dyDescent="0.25">
      <c r="A15" s="129">
        <v>20</v>
      </c>
      <c r="B15" s="129" t="s">
        <v>215</v>
      </c>
      <c r="C15" s="131" t="s">
        <v>233</v>
      </c>
      <c r="D15" s="129">
        <v>6</v>
      </c>
    </row>
    <row r="16" spans="1:4" x14ac:dyDescent="0.25">
      <c r="A16" s="129">
        <v>21</v>
      </c>
      <c r="B16" s="129" t="s">
        <v>215</v>
      </c>
      <c r="C16" s="131" t="s">
        <v>234</v>
      </c>
      <c r="D16" s="129">
        <v>2</v>
      </c>
    </row>
    <row r="17" spans="1:4" x14ac:dyDescent="0.25">
      <c r="A17" s="129">
        <v>22</v>
      </c>
      <c r="B17" s="129" t="s">
        <v>215</v>
      </c>
      <c r="C17" s="131" t="s">
        <v>235</v>
      </c>
      <c r="D17" s="129">
        <v>6</v>
      </c>
    </row>
    <row r="18" spans="1:4" x14ac:dyDescent="0.25">
      <c r="A18" s="129">
        <v>24</v>
      </c>
      <c r="B18" s="129" t="s">
        <v>215</v>
      </c>
      <c r="C18" s="131" t="s">
        <v>236</v>
      </c>
      <c r="D18" s="129">
        <v>6</v>
      </c>
    </row>
    <row r="19" spans="1:4" x14ac:dyDescent="0.25">
      <c r="A19" s="129">
        <v>30</v>
      </c>
      <c r="B19" s="129" t="s">
        <v>215</v>
      </c>
      <c r="C19" s="131" t="s">
        <v>237</v>
      </c>
      <c r="D19" s="129">
        <v>6</v>
      </c>
    </row>
    <row r="20" spans="1:4" x14ac:dyDescent="0.25">
      <c r="A20" s="129">
        <v>31</v>
      </c>
      <c r="B20" s="129" t="s">
        <v>215</v>
      </c>
      <c r="C20" s="131" t="s">
        <v>247</v>
      </c>
      <c r="D20" s="129">
        <v>2</v>
      </c>
    </row>
    <row r="21" spans="1:4" ht="14.45" customHeight="1" x14ac:dyDescent="0.25">
      <c r="A21" s="129">
        <v>60</v>
      </c>
      <c r="B21" s="129" t="s">
        <v>215</v>
      </c>
      <c r="C21" s="133" t="s">
        <v>226</v>
      </c>
      <c r="D21" s="129">
        <v>2</v>
      </c>
    </row>
    <row r="22" spans="1:4" x14ac:dyDescent="0.25">
      <c r="A22" s="129">
        <v>61</v>
      </c>
      <c r="B22" s="129" t="s">
        <v>215</v>
      </c>
      <c r="C22" s="132" t="s">
        <v>239</v>
      </c>
      <c r="D22" s="129">
        <v>2</v>
      </c>
    </row>
    <row r="23" spans="1:4" x14ac:dyDescent="0.25">
      <c r="A23" s="129">
        <v>63</v>
      </c>
      <c r="B23" s="129" t="s">
        <v>215</v>
      </c>
      <c r="C23" s="131" t="s">
        <v>227</v>
      </c>
      <c r="D23" s="129">
        <v>2</v>
      </c>
    </row>
    <row r="24" spans="1:4" x14ac:dyDescent="0.25">
      <c r="A24" s="129">
        <v>66</v>
      </c>
      <c r="B24" s="129" t="s">
        <v>215</v>
      </c>
      <c r="C24" s="131" t="s">
        <v>228</v>
      </c>
      <c r="D24" s="129">
        <v>2</v>
      </c>
    </row>
    <row r="26" spans="1:4" x14ac:dyDescent="0.25">
      <c r="A26" s="129" t="s">
        <v>37</v>
      </c>
      <c r="B26" s="129" t="s">
        <v>38</v>
      </c>
      <c r="C26" s="129" t="s">
        <v>241</v>
      </c>
      <c r="D26" s="129" t="s">
        <v>214</v>
      </c>
    </row>
    <row r="27" spans="1:4" x14ac:dyDescent="0.25">
      <c r="A27" s="129" t="s">
        <v>30</v>
      </c>
      <c r="B27" s="129" t="s">
        <v>215</v>
      </c>
      <c r="C27" s="137" t="s">
        <v>240</v>
      </c>
      <c r="D27" s="129">
        <v>1</v>
      </c>
    </row>
  </sheetData>
  <pageMargins left="0.51180555555555596" right="0.51180555555555596" top="0.78749999999999998" bottom="0.78749999999999998"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3DEA7-353F-4E23-830E-BD97334DD842}">
  <dimension ref="A1:D30"/>
  <sheetViews>
    <sheetView workbookViewId="0">
      <selection activeCell="C7" sqref="C7:D7"/>
    </sheetView>
  </sheetViews>
  <sheetFormatPr defaultColWidth="8.5703125" defaultRowHeight="15" x14ac:dyDescent="0.25"/>
  <cols>
    <col min="1" max="1" width="5.28515625" style="130" customWidth="1"/>
    <col min="2" max="2" width="4.85546875" style="130" customWidth="1"/>
    <col min="3" max="3" width="100" style="130" customWidth="1"/>
    <col min="4" max="4" width="9.42578125" style="130" bestFit="1" customWidth="1"/>
    <col min="5" max="16384" width="8.5703125" style="130"/>
  </cols>
  <sheetData>
    <row r="1" spans="1:4" x14ac:dyDescent="0.25">
      <c r="A1" s="129" t="s">
        <v>37</v>
      </c>
      <c r="B1" s="129" t="s">
        <v>38</v>
      </c>
      <c r="C1" s="129" t="s">
        <v>8</v>
      </c>
      <c r="D1" s="129" t="s">
        <v>214</v>
      </c>
    </row>
    <row r="2" spans="1:4" x14ac:dyDescent="0.25">
      <c r="A2" s="129">
        <v>1</v>
      </c>
      <c r="B2" s="129" t="s">
        <v>215</v>
      </c>
      <c r="C2" s="131" t="s">
        <v>216</v>
      </c>
      <c r="D2" s="129">
        <v>1</v>
      </c>
    </row>
    <row r="3" spans="1:4" x14ac:dyDescent="0.25">
      <c r="A3" s="129">
        <v>2</v>
      </c>
      <c r="B3" s="129" t="s">
        <v>215</v>
      </c>
      <c r="C3" s="131" t="s">
        <v>217</v>
      </c>
      <c r="D3" s="129">
        <v>2</v>
      </c>
    </row>
    <row r="4" spans="1:4" x14ac:dyDescent="0.25">
      <c r="A4" s="129">
        <v>3</v>
      </c>
      <c r="B4" s="129" t="s">
        <v>215</v>
      </c>
      <c r="C4" s="131" t="s">
        <v>218</v>
      </c>
      <c r="D4" s="129">
        <v>1</v>
      </c>
    </row>
    <row r="5" spans="1:4" x14ac:dyDescent="0.25">
      <c r="A5" s="129">
        <v>4</v>
      </c>
      <c r="B5" s="129" t="s">
        <v>215</v>
      </c>
      <c r="C5" s="131" t="s">
        <v>219</v>
      </c>
      <c r="D5" s="129">
        <v>1</v>
      </c>
    </row>
    <row r="6" spans="1:4" x14ac:dyDescent="0.25">
      <c r="A6" s="129">
        <v>5</v>
      </c>
      <c r="B6" s="129" t="s">
        <v>215</v>
      </c>
      <c r="C6" s="131" t="s">
        <v>220</v>
      </c>
      <c r="D6" s="129">
        <v>1</v>
      </c>
    </row>
    <row r="7" spans="1:4" x14ac:dyDescent="0.25">
      <c r="A7" s="129">
        <v>6</v>
      </c>
      <c r="B7" s="129" t="s">
        <v>215</v>
      </c>
      <c r="C7" s="131" t="s">
        <v>221</v>
      </c>
      <c r="D7" s="129">
        <v>18</v>
      </c>
    </row>
    <row r="8" spans="1:4" x14ac:dyDescent="0.25">
      <c r="A8" s="129">
        <v>7</v>
      </c>
      <c r="B8" s="129" t="s">
        <v>215</v>
      </c>
      <c r="C8" s="131" t="s">
        <v>222</v>
      </c>
      <c r="D8" s="129">
        <v>14</v>
      </c>
    </row>
    <row r="9" spans="1:4" x14ac:dyDescent="0.25">
      <c r="A9" s="129">
        <v>8</v>
      </c>
      <c r="B9" s="129" t="s">
        <v>229</v>
      </c>
      <c r="C9" s="131" t="s">
        <v>230</v>
      </c>
      <c r="D9" s="129">
        <v>4</v>
      </c>
    </row>
    <row r="10" spans="1:4" x14ac:dyDescent="0.25">
      <c r="A10" s="129">
        <v>9</v>
      </c>
      <c r="B10" s="129" t="s">
        <v>215</v>
      </c>
      <c r="C10" s="131" t="s">
        <v>223</v>
      </c>
      <c r="D10" s="129">
        <v>1</v>
      </c>
    </row>
    <row r="11" spans="1:4" x14ac:dyDescent="0.25">
      <c r="A11" s="129">
        <v>10</v>
      </c>
      <c r="B11" s="129" t="s">
        <v>215</v>
      </c>
      <c r="C11" s="131" t="s">
        <v>224</v>
      </c>
      <c r="D11" s="129">
        <v>8</v>
      </c>
    </row>
    <row r="12" spans="1:4" x14ac:dyDescent="0.25">
      <c r="A12" s="129">
        <v>14</v>
      </c>
      <c r="B12" s="129" t="s">
        <v>59</v>
      </c>
      <c r="C12" s="131" t="s">
        <v>352</v>
      </c>
      <c r="D12" s="129" t="s">
        <v>29</v>
      </c>
    </row>
    <row r="13" spans="1:4" x14ac:dyDescent="0.25">
      <c r="A13" s="129">
        <v>18</v>
      </c>
      <c r="B13" s="129" t="s">
        <v>215</v>
      </c>
      <c r="C13" s="131" t="s">
        <v>244</v>
      </c>
      <c r="D13" s="129">
        <v>4</v>
      </c>
    </row>
    <row r="14" spans="1:4" x14ac:dyDescent="0.25">
      <c r="A14" s="129">
        <v>19</v>
      </c>
      <c r="B14" s="129" t="s">
        <v>215</v>
      </c>
      <c r="C14" s="131" t="s">
        <v>354</v>
      </c>
      <c r="D14" s="129">
        <v>2</v>
      </c>
    </row>
    <row r="15" spans="1:4" x14ac:dyDescent="0.25">
      <c r="A15" s="129">
        <v>20</v>
      </c>
      <c r="B15" s="129" t="s">
        <v>215</v>
      </c>
      <c r="C15" s="131" t="s">
        <v>233</v>
      </c>
      <c r="D15" s="129">
        <v>6</v>
      </c>
    </row>
    <row r="16" spans="1:4" x14ac:dyDescent="0.25">
      <c r="A16" s="129">
        <v>21</v>
      </c>
      <c r="B16" s="129" t="s">
        <v>215</v>
      </c>
      <c r="C16" s="131" t="s">
        <v>234</v>
      </c>
      <c r="D16" s="129">
        <v>2</v>
      </c>
    </row>
    <row r="17" spans="1:4" x14ac:dyDescent="0.25">
      <c r="A17" s="129">
        <v>22</v>
      </c>
      <c r="B17" s="129" t="s">
        <v>215</v>
      </c>
      <c r="C17" s="131" t="s">
        <v>235</v>
      </c>
      <c r="D17" s="129">
        <v>6</v>
      </c>
    </row>
    <row r="18" spans="1:4" x14ac:dyDescent="0.25">
      <c r="A18" s="129">
        <v>24</v>
      </c>
      <c r="B18" s="129" t="s">
        <v>215</v>
      </c>
      <c r="C18" s="131" t="s">
        <v>236</v>
      </c>
      <c r="D18" s="129">
        <v>6</v>
      </c>
    </row>
    <row r="19" spans="1:4" x14ac:dyDescent="0.25">
      <c r="A19" s="129">
        <v>30</v>
      </c>
      <c r="B19" s="129" t="s">
        <v>215</v>
      </c>
      <c r="C19" s="131" t="s">
        <v>237</v>
      </c>
      <c r="D19" s="129">
        <v>6</v>
      </c>
    </row>
    <row r="20" spans="1:4" x14ac:dyDescent="0.25">
      <c r="A20" s="129">
        <v>31</v>
      </c>
      <c r="B20" s="129" t="s">
        <v>215</v>
      </c>
      <c r="C20" s="131" t="s">
        <v>247</v>
      </c>
      <c r="D20" s="129">
        <v>3</v>
      </c>
    </row>
    <row r="21" spans="1:4" ht="14.45" customHeight="1" x14ac:dyDescent="0.25">
      <c r="A21" s="129">
        <v>60</v>
      </c>
      <c r="B21" s="129" t="s">
        <v>215</v>
      </c>
      <c r="C21" s="133" t="s">
        <v>226</v>
      </c>
      <c r="D21" s="129">
        <v>2</v>
      </c>
    </row>
    <row r="22" spans="1:4" x14ac:dyDescent="0.25">
      <c r="A22" s="129">
        <v>61</v>
      </c>
      <c r="B22" s="129" t="s">
        <v>215</v>
      </c>
      <c r="C22" s="132" t="s">
        <v>239</v>
      </c>
      <c r="D22" s="129">
        <v>2</v>
      </c>
    </row>
    <row r="23" spans="1:4" x14ac:dyDescent="0.25">
      <c r="A23" s="129">
        <v>63</v>
      </c>
      <c r="B23" s="129" t="s">
        <v>215</v>
      </c>
      <c r="C23" s="131" t="s">
        <v>227</v>
      </c>
      <c r="D23" s="129">
        <v>2</v>
      </c>
    </row>
    <row r="24" spans="1:4" x14ac:dyDescent="0.25">
      <c r="A24" s="129">
        <v>66</v>
      </c>
      <c r="B24" s="129" t="s">
        <v>215</v>
      </c>
      <c r="C24" s="131" t="s">
        <v>228</v>
      </c>
      <c r="D24" s="129">
        <v>2</v>
      </c>
    </row>
    <row r="25" spans="1:4" x14ac:dyDescent="0.25">
      <c r="A25" s="135"/>
      <c r="B25" s="135"/>
      <c r="D25" s="135"/>
    </row>
    <row r="26" spans="1:4" x14ac:dyDescent="0.25">
      <c r="A26" s="129" t="s">
        <v>37</v>
      </c>
      <c r="B26" s="129" t="s">
        <v>38</v>
      </c>
      <c r="C26" s="129" t="s">
        <v>241</v>
      </c>
      <c r="D26" s="129" t="s">
        <v>214</v>
      </c>
    </row>
    <row r="27" spans="1:4" x14ac:dyDescent="0.25">
      <c r="A27" s="129" t="s">
        <v>30</v>
      </c>
      <c r="B27" s="129" t="s">
        <v>215</v>
      </c>
      <c r="C27" s="137" t="s">
        <v>240</v>
      </c>
      <c r="D27" s="129">
        <v>1</v>
      </c>
    </row>
    <row r="30" spans="1:4" x14ac:dyDescent="0.25">
      <c r="D30" s="130" t="s">
        <v>706</v>
      </c>
    </row>
  </sheetData>
  <pageMargins left="0.51180555555555596" right="0.51180555555555596" top="0.78749999999999998" bottom="0.78749999999999998"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1CB14-4CB4-4151-9CF2-FC565B88B727}">
  <dimension ref="A1:D26"/>
  <sheetViews>
    <sheetView workbookViewId="0"/>
  </sheetViews>
  <sheetFormatPr defaultColWidth="8.5703125" defaultRowHeight="15" x14ac:dyDescent="0.25"/>
  <cols>
    <col min="1" max="1" width="5.28515625" style="130" customWidth="1"/>
    <col min="2" max="2" width="4.85546875" style="130" customWidth="1"/>
    <col min="3" max="3" width="100" style="130" customWidth="1"/>
    <col min="4" max="4" width="7.140625" style="130" customWidth="1"/>
    <col min="5" max="16384" width="8.5703125" style="130"/>
  </cols>
  <sheetData>
    <row r="1" spans="1:4" x14ac:dyDescent="0.25">
      <c r="A1" s="129" t="s">
        <v>37</v>
      </c>
      <c r="B1" s="129" t="s">
        <v>38</v>
      </c>
      <c r="C1" s="129" t="s">
        <v>8</v>
      </c>
      <c r="D1" s="129" t="s">
        <v>214</v>
      </c>
    </row>
    <row r="2" spans="1:4" x14ac:dyDescent="0.25">
      <c r="A2" s="129">
        <v>1</v>
      </c>
      <c r="B2" s="129" t="s">
        <v>215</v>
      </c>
      <c r="C2" s="131" t="s">
        <v>216</v>
      </c>
      <c r="D2" s="129">
        <v>1</v>
      </c>
    </row>
    <row r="3" spans="1:4" x14ac:dyDescent="0.25">
      <c r="A3" s="129">
        <v>2</v>
      </c>
      <c r="B3" s="129" t="s">
        <v>215</v>
      </c>
      <c r="C3" s="131" t="s">
        <v>217</v>
      </c>
      <c r="D3" s="129">
        <f>2*2</f>
        <v>4</v>
      </c>
    </row>
    <row r="4" spans="1:4" x14ac:dyDescent="0.25">
      <c r="A4" s="129">
        <v>3</v>
      </c>
      <c r="B4" s="129" t="s">
        <v>215</v>
      </c>
      <c r="C4" s="131" t="s">
        <v>218</v>
      </c>
      <c r="D4" s="129">
        <v>2</v>
      </c>
    </row>
    <row r="5" spans="1:4" x14ac:dyDescent="0.25">
      <c r="A5" s="129">
        <v>4</v>
      </c>
      <c r="B5" s="129" t="s">
        <v>215</v>
      </c>
      <c r="C5" s="131" t="s">
        <v>219</v>
      </c>
      <c r="D5" s="129">
        <v>2</v>
      </c>
    </row>
    <row r="6" spans="1:4" x14ac:dyDescent="0.25">
      <c r="A6" s="129">
        <v>5</v>
      </c>
      <c r="B6" s="129" t="s">
        <v>215</v>
      </c>
      <c r="C6" s="131" t="s">
        <v>220</v>
      </c>
      <c r="D6" s="129">
        <v>10</v>
      </c>
    </row>
    <row r="7" spans="1:4" x14ac:dyDescent="0.25">
      <c r="A7" s="129">
        <v>6</v>
      </c>
      <c r="B7" s="129" t="s">
        <v>215</v>
      </c>
      <c r="C7" s="131" t="s">
        <v>221</v>
      </c>
      <c r="D7" s="129">
        <v>20</v>
      </c>
    </row>
    <row r="8" spans="1:4" x14ac:dyDescent="0.25">
      <c r="A8" s="129">
        <v>7</v>
      </c>
      <c r="B8" s="129" t="s">
        <v>215</v>
      </c>
      <c r="C8" s="131" t="s">
        <v>222</v>
      </c>
      <c r="D8" s="129">
        <f>4+12*2</f>
        <v>28</v>
      </c>
    </row>
    <row r="9" spans="1:4" x14ac:dyDescent="0.25">
      <c r="A9" s="129">
        <v>9</v>
      </c>
      <c r="B9" s="129" t="s">
        <v>215</v>
      </c>
      <c r="C9" s="131" t="s">
        <v>223</v>
      </c>
      <c r="D9" s="129">
        <f>1*2</f>
        <v>2</v>
      </c>
    </row>
    <row r="10" spans="1:4" x14ac:dyDescent="0.25">
      <c r="A10" s="129">
        <v>10</v>
      </c>
      <c r="B10" s="129" t="s">
        <v>215</v>
      </c>
      <c r="C10" s="131" t="s">
        <v>224</v>
      </c>
      <c r="D10" s="129">
        <f>2+3*2</f>
        <v>8</v>
      </c>
    </row>
    <row r="11" spans="1:4" x14ac:dyDescent="0.25">
      <c r="A11" s="129">
        <v>14</v>
      </c>
      <c r="B11" s="129" t="s">
        <v>59</v>
      </c>
      <c r="C11" s="131" t="s">
        <v>352</v>
      </c>
      <c r="D11" s="129" t="s">
        <v>29</v>
      </c>
    </row>
    <row r="12" spans="1:4" x14ac:dyDescent="0.25">
      <c r="A12" s="129">
        <v>18</v>
      </c>
      <c r="B12" s="129" t="s">
        <v>215</v>
      </c>
      <c r="C12" s="131" t="s">
        <v>244</v>
      </c>
      <c r="D12" s="129">
        <v>4</v>
      </c>
    </row>
    <row r="13" spans="1:4" x14ac:dyDescent="0.25">
      <c r="A13" s="129">
        <v>19</v>
      </c>
      <c r="B13" s="129" t="s">
        <v>215</v>
      </c>
      <c r="C13" s="131" t="s">
        <v>354</v>
      </c>
      <c r="D13" s="129">
        <v>2</v>
      </c>
    </row>
    <row r="14" spans="1:4" x14ac:dyDescent="0.25">
      <c r="A14" s="129">
        <v>20</v>
      </c>
      <c r="B14" s="129" t="s">
        <v>215</v>
      </c>
      <c r="C14" s="131" t="s">
        <v>233</v>
      </c>
      <c r="D14" s="129">
        <f>3*2</f>
        <v>6</v>
      </c>
    </row>
    <row r="15" spans="1:4" x14ac:dyDescent="0.25">
      <c r="A15" s="129">
        <v>21</v>
      </c>
      <c r="B15" s="129" t="s">
        <v>215</v>
      </c>
      <c r="C15" s="131" t="s">
        <v>234</v>
      </c>
      <c r="D15" s="129">
        <v>2</v>
      </c>
    </row>
    <row r="16" spans="1:4" x14ac:dyDescent="0.25">
      <c r="A16" s="129">
        <v>22</v>
      </c>
      <c r="B16" s="129" t="s">
        <v>215</v>
      </c>
      <c r="C16" s="131" t="s">
        <v>235</v>
      </c>
      <c r="D16" s="129">
        <f>3*2</f>
        <v>6</v>
      </c>
    </row>
    <row r="17" spans="1:4" x14ac:dyDescent="0.25">
      <c r="A17" s="129">
        <v>24</v>
      </c>
      <c r="B17" s="129" t="s">
        <v>215</v>
      </c>
      <c r="C17" s="131" t="s">
        <v>236</v>
      </c>
      <c r="D17" s="129">
        <f>3*2</f>
        <v>6</v>
      </c>
    </row>
    <row r="18" spans="1:4" x14ac:dyDescent="0.25">
      <c r="A18" s="129">
        <v>30</v>
      </c>
      <c r="B18" s="129" t="s">
        <v>215</v>
      </c>
      <c r="C18" s="131" t="s">
        <v>237</v>
      </c>
      <c r="D18" s="129">
        <f>3*2</f>
        <v>6</v>
      </c>
    </row>
    <row r="19" spans="1:4" x14ac:dyDescent="0.25">
      <c r="A19" s="129">
        <v>31</v>
      </c>
      <c r="B19" s="129" t="s">
        <v>215</v>
      </c>
      <c r="C19" s="131" t="s">
        <v>247</v>
      </c>
      <c r="D19" s="129">
        <v>4</v>
      </c>
    </row>
    <row r="20" spans="1:4" ht="14.45" customHeight="1" x14ac:dyDescent="0.25">
      <c r="A20" s="129">
        <v>60</v>
      </c>
      <c r="B20" s="129" t="s">
        <v>215</v>
      </c>
      <c r="C20" s="133" t="s">
        <v>226</v>
      </c>
      <c r="D20" s="129">
        <v>2</v>
      </c>
    </row>
    <row r="21" spans="1:4" x14ac:dyDescent="0.25">
      <c r="A21" s="129">
        <v>61</v>
      </c>
      <c r="B21" s="129" t="s">
        <v>215</v>
      </c>
      <c r="C21" s="132" t="s">
        <v>239</v>
      </c>
      <c r="D21" s="129">
        <v>2</v>
      </c>
    </row>
    <row r="22" spans="1:4" x14ac:dyDescent="0.25">
      <c r="A22" s="129">
        <v>63</v>
      </c>
      <c r="B22" s="129" t="s">
        <v>215</v>
      </c>
      <c r="C22" s="131" t="s">
        <v>227</v>
      </c>
      <c r="D22" s="129">
        <v>2</v>
      </c>
    </row>
    <row r="23" spans="1:4" x14ac:dyDescent="0.25">
      <c r="A23" s="129">
        <v>66</v>
      </c>
      <c r="B23" s="129" t="s">
        <v>215</v>
      </c>
      <c r="C23" s="131" t="s">
        <v>228</v>
      </c>
      <c r="D23" s="129">
        <v>2</v>
      </c>
    </row>
    <row r="24" spans="1:4" x14ac:dyDescent="0.25">
      <c r="A24" s="135"/>
      <c r="B24" s="135"/>
      <c r="D24" s="135"/>
    </row>
    <row r="25" spans="1:4" x14ac:dyDescent="0.25">
      <c r="A25" s="129" t="s">
        <v>37</v>
      </c>
      <c r="B25" s="129" t="s">
        <v>38</v>
      </c>
      <c r="C25" s="129" t="s">
        <v>241</v>
      </c>
      <c r="D25" s="129" t="s">
        <v>214</v>
      </c>
    </row>
    <row r="26" spans="1:4" x14ac:dyDescent="0.25">
      <c r="A26" s="129" t="s">
        <v>30</v>
      </c>
      <c r="B26" s="129" t="s">
        <v>215</v>
      </c>
      <c r="C26" s="137" t="s">
        <v>240</v>
      </c>
      <c r="D26" s="129">
        <v>1</v>
      </c>
    </row>
  </sheetData>
  <pageMargins left="0.51180555555555596" right="0.51180555555555596" top="0.78749999999999998" bottom="0.78749999999999998"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F89ED-1D66-4BEC-A54F-E97356CE77FB}">
  <dimension ref="A1:D28"/>
  <sheetViews>
    <sheetView workbookViewId="0">
      <selection activeCell="D8" sqref="D8"/>
    </sheetView>
  </sheetViews>
  <sheetFormatPr defaultColWidth="8.5703125" defaultRowHeight="15" x14ac:dyDescent="0.25"/>
  <cols>
    <col min="1" max="1" width="5.28515625" style="130" customWidth="1"/>
    <col min="2" max="2" width="4.85546875" style="130" customWidth="1"/>
    <col min="3" max="3" width="99.85546875" style="130" customWidth="1"/>
    <col min="4" max="4" width="9.7109375" style="130" bestFit="1" customWidth="1"/>
    <col min="5" max="16384" width="8.5703125" style="130"/>
  </cols>
  <sheetData>
    <row r="1" spans="1:4" x14ac:dyDescent="0.25">
      <c r="A1" s="129" t="s">
        <v>37</v>
      </c>
      <c r="B1" s="129" t="s">
        <v>38</v>
      </c>
      <c r="C1" s="129" t="s">
        <v>8</v>
      </c>
      <c r="D1" s="129" t="s">
        <v>214</v>
      </c>
    </row>
    <row r="2" spans="1:4" x14ac:dyDescent="0.25">
      <c r="A2" s="129">
        <v>1</v>
      </c>
      <c r="B2" s="129" t="s">
        <v>215</v>
      </c>
      <c r="C2" s="131" t="s">
        <v>216</v>
      </c>
      <c r="D2" s="129">
        <v>1</v>
      </c>
    </row>
    <row r="3" spans="1:4" x14ac:dyDescent="0.25">
      <c r="A3" s="129">
        <v>2</v>
      </c>
      <c r="B3" s="129" t="s">
        <v>215</v>
      </c>
      <c r="C3" s="131" t="s">
        <v>217</v>
      </c>
      <c r="D3" s="129">
        <v>4</v>
      </c>
    </row>
    <row r="4" spans="1:4" x14ac:dyDescent="0.25">
      <c r="A4" s="129">
        <v>3</v>
      </c>
      <c r="B4" s="129" t="s">
        <v>215</v>
      </c>
      <c r="C4" s="131" t="s">
        <v>218</v>
      </c>
      <c r="D4" s="129">
        <v>2</v>
      </c>
    </row>
    <row r="5" spans="1:4" x14ac:dyDescent="0.25">
      <c r="A5" s="129">
        <v>4</v>
      </c>
      <c r="B5" s="129" t="s">
        <v>215</v>
      </c>
      <c r="C5" s="131" t="s">
        <v>219</v>
      </c>
      <c r="D5" s="129">
        <v>2</v>
      </c>
    </row>
    <row r="6" spans="1:4" x14ac:dyDescent="0.25">
      <c r="A6" s="129">
        <v>5</v>
      </c>
      <c r="B6" s="129" t="s">
        <v>215</v>
      </c>
      <c r="C6" s="131" t="s">
        <v>220</v>
      </c>
      <c r="D6" s="129">
        <v>10</v>
      </c>
    </row>
    <row r="7" spans="1:4" x14ac:dyDescent="0.25">
      <c r="A7" s="129">
        <v>6</v>
      </c>
      <c r="B7" s="129" t="s">
        <v>215</v>
      </c>
      <c r="C7" s="131" t="s">
        <v>221</v>
      </c>
      <c r="D7" s="129">
        <v>30</v>
      </c>
    </row>
    <row r="8" spans="1:4" x14ac:dyDescent="0.25">
      <c r="A8" s="129">
        <v>7</v>
      </c>
      <c r="B8" s="129" t="s">
        <v>215</v>
      </c>
      <c r="C8" s="131" t="s">
        <v>222</v>
      </c>
      <c r="D8" s="129">
        <v>28</v>
      </c>
    </row>
    <row r="9" spans="1:4" x14ac:dyDescent="0.25">
      <c r="A9" s="129">
        <v>9</v>
      </c>
      <c r="B9" s="129" t="s">
        <v>215</v>
      </c>
      <c r="C9" s="131" t="s">
        <v>223</v>
      </c>
      <c r="D9" s="129">
        <v>2</v>
      </c>
    </row>
    <row r="10" spans="1:4" x14ac:dyDescent="0.25">
      <c r="A10" s="129">
        <v>10</v>
      </c>
      <c r="B10" s="129" t="s">
        <v>215</v>
      </c>
      <c r="C10" s="131" t="s">
        <v>224</v>
      </c>
      <c r="D10" s="129">
        <v>8</v>
      </c>
    </row>
    <row r="11" spans="1:4" x14ac:dyDescent="0.25">
      <c r="A11" s="129">
        <v>14</v>
      </c>
      <c r="B11" s="129" t="s">
        <v>59</v>
      </c>
      <c r="C11" s="131" t="s">
        <v>352</v>
      </c>
      <c r="D11" s="129" t="s">
        <v>29</v>
      </c>
    </row>
    <row r="12" spans="1:4" x14ac:dyDescent="0.25">
      <c r="A12" s="129">
        <v>18</v>
      </c>
      <c r="B12" s="129" t="s">
        <v>215</v>
      </c>
      <c r="C12" s="131" t="s">
        <v>244</v>
      </c>
      <c r="D12" s="129">
        <v>4</v>
      </c>
    </row>
    <row r="13" spans="1:4" x14ac:dyDescent="0.25">
      <c r="A13" s="129">
        <v>19</v>
      </c>
      <c r="B13" s="129" t="s">
        <v>215</v>
      </c>
      <c r="C13" s="131" t="s">
        <v>354</v>
      </c>
      <c r="D13" s="129">
        <v>2</v>
      </c>
    </row>
    <row r="14" spans="1:4" x14ac:dyDescent="0.25">
      <c r="A14" s="129">
        <v>20</v>
      </c>
      <c r="B14" s="129" t="s">
        <v>215</v>
      </c>
      <c r="C14" s="131" t="s">
        <v>233</v>
      </c>
      <c r="D14" s="129">
        <v>6</v>
      </c>
    </row>
    <row r="15" spans="1:4" x14ac:dyDescent="0.25">
      <c r="A15" s="129">
        <v>21</v>
      </c>
      <c r="B15" s="129" t="s">
        <v>215</v>
      </c>
      <c r="C15" s="131" t="s">
        <v>234</v>
      </c>
      <c r="D15" s="129">
        <v>2</v>
      </c>
    </row>
    <row r="16" spans="1:4" x14ac:dyDescent="0.25">
      <c r="A16" s="129">
        <v>22</v>
      </c>
      <c r="B16" s="129" t="s">
        <v>215</v>
      </c>
      <c r="C16" s="131" t="s">
        <v>235</v>
      </c>
      <c r="D16" s="129">
        <v>6</v>
      </c>
    </row>
    <row r="17" spans="1:4" x14ac:dyDescent="0.25">
      <c r="A17" s="129">
        <v>24</v>
      </c>
      <c r="B17" s="129" t="s">
        <v>215</v>
      </c>
      <c r="C17" s="131" t="s">
        <v>236</v>
      </c>
      <c r="D17" s="129">
        <v>6</v>
      </c>
    </row>
    <row r="18" spans="1:4" x14ac:dyDescent="0.25">
      <c r="A18" s="129">
        <v>30</v>
      </c>
      <c r="B18" s="129" t="s">
        <v>215</v>
      </c>
      <c r="C18" s="131" t="s">
        <v>237</v>
      </c>
      <c r="D18" s="129">
        <v>6</v>
      </c>
    </row>
    <row r="19" spans="1:4" x14ac:dyDescent="0.25">
      <c r="A19" s="129">
        <v>31</v>
      </c>
      <c r="B19" s="129" t="s">
        <v>215</v>
      </c>
      <c r="C19" s="131" t="s">
        <v>247</v>
      </c>
      <c r="D19" s="129">
        <v>3</v>
      </c>
    </row>
    <row r="20" spans="1:4" ht="14.45" customHeight="1" x14ac:dyDescent="0.25">
      <c r="A20" s="129">
        <v>60</v>
      </c>
      <c r="B20" s="129" t="s">
        <v>215</v>
      </c>
      <c r="C20" s="136" t="s">
        <v>226</v>
      </c>
      <c r="D20" s="134">
        <v>2</v>
      </c>
    </row>
    <row r="21" spans="1:4" x14ac:dyDescent="0.25">
      <c r="A21" s="129">
        <v>61</v>
      </c>
      <c r="B21" s="129" t="s">
        <v>215</v>
      </c>
      <c r="C21" s="132" t="s">
        <v>239</v>
      </c>
      <c r="D21" s="129">
        <v>2</v>
      </c>
    </row>
    <row r="22" spans="1:4" x14ac:dyDescent="0.25">
      <c r="A22" s="129">
        <v>63</v>
      </c>
      <c r="B22" s="129" t="s">
        <v>215</v>
      </c>
      <c r="C22" s="131" t="s">
        <v>227</v>
      </c>
      <c r="D22" s="129">
        <v>2</v>
      </c>
    </row>
    <row r="23" spans="1:4" x14ac:dyDescent="0.25">
      <c r="A23" s="129">
        <v>66</v>
      </c>
      <c r="B23" s="129" t="s">
        <v>215</v>
      </c>
      <c r="C23" s="131" t="s">
        <v>228</v>
      </c>
      <c r="D23" s="129">
        <v>2</v>
      </c>
    </row>
    <row r="24" spans="1:4" x14ac:dyDescent="0.25">
      <c r="A24" s="135"/>
      <c r="B24" s="135"/>
      <c r="D24" s="135"/>
    </row>
    <row r="25" spans="1:4" x14ac:dyDescent="0.25">
      <c r="A25" s="129" t="s">
        <v>37</v>
      </c>
      <c r="B25" s="129" t="s">
        <v>38</v>
      </c>
      <c r="C25" s="129" t="s">
        <v>241</v>
      </c>
      <c r="D25" s="129" t="s">
        <v>214</v>
      </c>
    </row>
    <row r="26" spans="1:4" x14ac:dyDescent="0.25">
      <c r="A26" s="129" t="s">
        <v>30</v>
      </c>
      <c r="B26" s="129" t="s">
        <v>215</v>
      </c>
      <c r="C26" s="137" t="s">
        <v>240</v>
      </c>
      <c r="D26" s="129">
        <v>1</v>
      </c>
    </row>
    <row r="28" spans="1:4" x14ac:dyDescent="0.25">
      <c r="D28" s="130" t="s">
        <v>707</v>
      </c>
    </row>
  </sheetData>
  <pageMargins left="0.51180555555555596" right="0.51180555555555596" top="0.78749999999999998" bottom="0.78749999999999998"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B447-EB34-4BF3-962B-D500D6625827}">
  <dimension ref="A1:D27"/>
  <sheetViews>
    <sheetView workbookViewId="0"/>
  </sheetViews>
  <sheetFormatPr defaultColWidth="8.5703125" defaultRowHeight="15" x14ac:dyDescent="0.25"/>
  <cols>
    <col min="1" max="1" width="5.28515625" style="130" customWidth="1"/>
    <col min="2" max="2" width="4.85546875" style="130" customWidth="1"/>
    <col min="3" max="3" width="100" style="130" customWidth="1"/>
    <col min="4" max="4" width="7.140625" style="130" customWidth="1"/>
    <col min="5" max="16384" width="8.5703125" style="130"/>
  </cols>
  <sheetData>
    <row r="1" spans="1:4" x14ac:dyDescent="0.25">
      <c r="A1" s="129" t="s">
        <v>37</v>
      </c>
      <c r="B1" s="129" t="s">
        <v>38</v>
      </c>
      <c r="C1" s="129" t="s">
        <v>8</v>
      </c>
      <c r="D1" s="129" t="s">
        <v>214</v>
      </c>
    </row>
    <row r="2" spans="1:4" x14ac:dyDescent="0.25">
      <c r="A2" s="129">
        <v>1</v>
      </c>
      <c r="B2" s="129" t="s">
        <v>215</v>
      </c>
      <c r="C2" s="131" t="s">
        <v>216</v>
      </c>
      <c r="D2" s="129">
        <v>1</v>
      </c>
    </row>
    <row r="3" spans="1:4" x14ac:dyDescent="0.25">
      <c r="A3" s="129">
        <v>2</v>
      </c>
      <c r="B3" s="129" t="s">
        <v>215</v>
      </c>
      <c r="C3" s="131" t="s">
        <v>217</v>
      </c>
      <c r="D3" s="129">
        <f>2*2</f>
        <v>4</v>
      </c>
    </row>
    <row r="4" spans="1:4" x14ac:dyDescent="0.25">
      <c r="A4" s="129">
        <v>3</v>
      </c>
      <c r="B4" s="129" t="s">
        <v>215</v>
      </c>
      <c r="C4" s="131" t="s">
        <v>218</v>
      </c>
      <c r="D4" s="129">
        <v>2</v>
      </c>
    </row>
    <row r="5" spans="1:4" x14ac:dyDescent="0.25">
      <c r="A5" s="129">
        <v>4</v>
      </c>
      <c r="B5" s="129" t="s">
        <v>215</v>
      </c>
      <c r="C5" s="131" t="s">
        <v>219</v>
      </c>
      <c r="D5" s="129">
        <v>2</v>
      </c>
    </row>
    <row r="6" spans="1:4" x14ac:dyDescent="0.25">
      <c r="A6" s="129">
        <v>5</v>
      </c>
      <c r="B6" s="129" t="s">
        <v>215</v>
      </c>
      <c r="C6" s="131" t="s">
        <v>220</v>
      </c>
      <c r="D6" s="129">
        <v>6</v>
      </c>
    </row>
    <row r="7" spans="1:4" x14ac:dyDescent="0.25">
      <c r="A7" s="129">
        <v>6</v>
      </c>
      <c r="B7" s="129" t="s">
        <v>215</v>
      </c>
      <c r="C7" s="131" t="s">
        <v>221</v>
      </c>
      <c r="D7" s="129">
        <v>24</v>
      </c>
    </row>
    <row r="8" spans="1:4" x14ac:dyDescent="0.25">
      <c r="A8" s="129">
        <v>7</v>
      </c>
      <c r="B8" s="129" t="s">
        <v>215</v>
      </c>
      <c r="C8" s="131" t="s">
        <v>222</v>
      </c>
      <c r="D8" s="129">
        <f>2+12*2</f>
        <v>26</v>
      </c>
    </row>
    <row r="9" spans="1:4" x14ac:dyDescent="0.25">
      <c r="A9" s="129">
        <v>8</v>
      </c>
      <c r="B9" s="129" t="s">
        <v>229</v>
      </c>
      <c r="C9" s="131" t="s">
        <v>230</v>
      </c>
      <c r="D9" s="129">
        <v>4</v>
      </c>
    </row>
    <row r="10" spans="1:4" x14ac:dyDescent="0.25">
      <c r="A10" s="129">
        <v>9</v>
      </c>
      <c r="B10" s="129" t="s">
        <v>215</v>
      </c>
      <c r="C10" s="131" t="s">
        <v>223</v>
      </c>
      <c r="D10" s="129">
        <v>2</v>
      </c>
    </row>
    <row r="11" spans="1:4" x14ac:dyDescent="0.25">
      <c r="A11" s="129">
        <v>10</v>
      </c>
      <c r="B11" s="129" t="s">
        <v>215</v>
      </c>
      <c r="C11" s="131" t="s">
        <v>224</v>
      </c>
      <c r="D11" s="129">
        <v>12</v>
      </c>
    </row>
    <row r="12" spans="1:4" x14ac:dyDescent="0.25">
      <c r="A12" s="129">
        <v>14</v>
      </c>
      <c r="B12" s="129" t="s">
        <v>59</v>
      </c>
      <c r="C12" s="131" t="s">
        <v>352</v>
      </c>
      <c r="D12" s="129" t="s">
        <v>29</v>
      </c>
    </row>
    <row r="13" spans="1:4" x14ac:dyDescent="0.25">
      <c r="A13" s="129">
        <v>18</v>
      </c>
      <c r="B13" s="129" t="s">
        <v>215</v>
      </c>
      <c r="C13" s="131" t="s">
        <v>244</v>
      </c>
      <c r="D13" s="129">
        <v>6</v>
      </c>
    </row>
    <row r="14" spans="1:4" x14ac:dyDescent="0.25">
      <c r="A14" s="129">
        <v>19</v>
      </c>
      <c r="B14" s="129" t="s">
        <v>215</v>
      </c>
      <c r="C14" s="131" t="s">
        <v>354</v>
      </c>
      <c r="D14" s="129">
        <v>3</v>
      </c>
    </row>
    <row r="15" spans="1:4" x14ac:dyDescent="0.25">
      <c r="A15" s="129">
        <v>20</v>
      </c>
      <c r="B15" s="129" t="s">
        <v>215</v>
      </c>
      <c r="C15" s="131" t="s">
        <v>233</v>
      </c>
      <c r="D15" s="129">
        <f>3*1+6*1</f>
        <v>9</v>
      </c>
    </row>
    <row r="16" spans="1:4" x14ac:dyDescent="0.25">
      <c r="A16" s="129">
        <v>21</v>
      </c>
      <c r="B16" s="129" t="s">
        <v>215</v>
      </c>
      <c r="C16" s="131" t="s">
        <v>234</v>
      </c>
      <c r="D16" s="129">
        <v>3</v>
      </c>
    </row>
    <row r="17" spans="1:4" x14ac:dyDescent="0.25">
      <c r="A17" s="129">
        <v>22</v>
      </c>
      <c r="B17" s="129" t="s">
        <v>215</v>
      </c>
      <c r="C17" s="131" t="s">
        <v>235</v>
      </c>
      <c r="D17" s="129">
        <f>3*1+6*1</f>
        <v>9</v>
      </c>
    </row>
    <row r="18" spans="1:4" x14ac:dyDescent="0.25">
      <c r="A18" s="129">
        <v>24</v>
      </c>
      <c r="B18" s="129" t="s">
        <v>215</v>
      </c>
      <c r="C18" s="131" t="s">
        <v>236</v>
      </c>
      <c r="D18" s="129">
        <f>3*1+6*1</f>
        <v>9</v>
      </c>
    </row>
    <row r="19" spans="1:4" x14ac:dyDescent="0.25">
      <c r="A19" s="129">
        <v>30</v>
      </c>
      <c r="B19" s="129" t="s">
        <v>215</v>
      </c>
      <c r="C19" s="131" t="s">
        <v>237</v>
      </c>
      <c r="D19" s="129">
        <f>3*1+6*1</f>
        <v>9</v>
      </c>
    </row>
    <row r="20" spans="1:4" x14ac:dyDescent="0.25">
      <c r="A20" s="129">
        <v>31</v>
      </c>
      <c r="B20" s="129" t="s">
        <v>215</v>
      </c>
      <c r="C20" s="131" t="s">
        <v>247</v>
      </c>
      <c r="D20" s="129">
        <v>6</v>
      </c>
    </row>
    <row r="21" spans="1:4" ht="14.45" customHeight="1" x14ac:dyDescent="0.25">
      <c r="A21" s="129">
        <v>60</v>
      </c>
      <c r="B21" s="129" t="s">
        <v>215</v>
      </c>
      <c r="C21" s="133" t="s">
        <v>226</v>
      </c>
      <c r="D21" s="129">
        <v>2</v>
      </c>
    </row>
    <row r="22" spans="1:4" x14ac:dyDescent="0.25">
      <c r="A22" s="129">
        <v>61</v>
      </c>
      <c r="B22" s="129" t="s">
        <v>215</v>
      </c>
      <c r="C22" s="132" t="s">
        <v>239</v>
      </c>
      <c r="D22" s="129">
        <v>3</v>
      </c>
    </row>
    <row r="23" spans="1:4" x14ac:dyDescent="0.25">
      <c r="A23" s="129">
        <v>63</v>
      </c>
      <c r="B23" s="129" t="s">
        <v>215</v>
      </c>
      <c r="C23" s="131" t="s">
        <v>227</v>
      </c>
      <c r="D23" s="129">
        <v>3</v>
      </c>
    </row>
    <row r="24" spans="1:4" x14ac:dyDescent="0.25">
      <c r="A24" s="129">
        <v>66</v>
      </c>
      <c r="B24" s="129" t="s">
        <v>215</v>
      </c>
      <c r="C24" s="131" t="s">
        <v>228</v>
      </c>
      <c r="D24" s="129">
        <v>3</v>
      </c>
    </row>
    <row r="25" spans="1:4" x14ac:dyDescent="0.25">
      <c r="A25" s="135"/>
      <c r="B25" s="135"/>
      <c r="D25" s="135"/>
    </row>
    <row r="26" spans="1:4" x14ac:dyDescent="0.25">
      <c r="A26" s="129" t="s">
        <v>37</v>
      </c>
      <c r="B26" s="129" t="s">
        <v>38</v>
      </c>
      <c r="C26" s="129" t="s">
        <v>241</v>
      </c>
      <c r="D26" s="129" t="s">
        <v>214</v>
      </c>
    </row>
    <row r="27" spans="1:4" x14ac:dyDescent="0.25">
      <c r="A27" s="129" t="s">
        <v>30</v>
      </c>
      <c r="B27" s="129" t="s">
        <v>215</v>
      </c>
      <c r="C27" s="137" t="s">
        <v>240</v>
      </c>
      <c r="D27" s="129">
        <v>2</v>
      </c>
    </row>
  </sheetData>
  <pageMargins left="0.51180555555555596" right="0.51180555555555596" top="0.78749999999999998" bottom="0.78749999999999998"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F056A-0D9C-4F46-9D01-EE059240E653}">
  <dimension ref="A1:D27"/>
  <sheetViews>
    <sheetView workbookViewId="0"/>
  </sheetViews>
  <sheetFormatPr defaultColWidth="8.5703125" defaultRowHeight="15" x14ac:dyDescent="0.25"/>
  <cols>
    <col min="1" max="1" width="5.28515625" style="130" customWidth="1"/>
    <col min="2" max="2" width="4.85546875" style="130" customWidth="1"/>
    <col min="3" max="3" width="100" style="130" customWidth="1"/>
    <col min="4" max="4" width="7.140625" style="130" customWidth="1"/>
    <col min="5" max="16384" width="8.5703125" style="130"/>
  </cols>
  <sheetData>
    <row r="1" spans="1:4" x14ac:dyDescent="0.25">
      <c r="A1" s="129" t="s">
        <v>37</v>
      </c>
      <c r="B1" s="129" t="s">
        <v>38</v>
      </c>
      <c r="C1" s="129" t="s">
        <v>8</v>
      </c>
      <c r="D1" s="129" t="s">
        <v>214</v>
      </c>
    </row>
    <row r="2" spans="1:4" x14ac:dyDescent="0.25">
      <c r="A2" s="129">
        <v>1</v>
      </c>
      <c r="B2" s="129" t="s">
        <v>215</v>
      </c>
      <c r="C2" s="131" t="s">
        <v>216</v>
      </c>
      <c r="D2" s="129">
        <v>1</v>
      </c>
    </row>
    <row r="3" spans="1:4" x14ac:dyDescent="0.25">
      <c r="A3" s="129">
        <v>2</v>
      </c>
      <c r="B3" s="129" t="s">
        <v>215</v>
      </c>
      <c r="C3" s="131" t="s">
        <v>217</v>
      </c>
      <c r="D3" s="129">
        <f>2*3</f>
        <v>6</v>
      </c>
    </row>
    <row r="4" spans="1:4" x14ac:dyDescent="0.25">
      <c r="A4" s="129">
        <v>3</v>
      </c>
      <c r="B4" s="129" t="s">
        <v>215</v>
      </c>
      <c r="C4" s="131" t="s">
        <v>218</v>
      </c>
      <c r="D4" s="129">
        <v>3</v>
      </c>
    </row>
    <row r="5" spans="1:4" x14ac:dyDescent="0.25">
      <c r="A5" s="129">
        <v>4</v>
      </c>
      <c r="B5" s="129" t="s">
        <v>215</v>
      </c>
      <c r="C5" s="131" t="s">
        <v>219</v>
      </c>
      <c r="D5" s="129">
        <v>3</v>
      </c>
    </row>
    <row r="6" spans="1:4" x14ac:dyDescent="0.25">
      <c r="A6" s="129">
        <v>5</v>
      </c>
      <c r="B6" s="129" t="s">
        <v>215</v>
      </c>
      <c r="C6" s="131" t="s">
        <v>220</v>
      </c>
      <c r="D6" s="129">
        <v>7</v>
      </c>
    </row>
    <row r="7" spans="1:4" x14ac:dyDescent="0.25">
      <c r="A7" s="129">
        <v>6</v>
      </c>
      <c r="B7" s="129" t="s">
        <v>215</v>
      </c>
      <c r="C7" s="131" t="s">
        <v>221</v>
      </c>
      <c r="D7" s="129">
        <v>36</v>
      </c>
    </row>
    <row r="8" spans="1:4" x14ac:dyDescent="0.25">
      <c r="A8" s="129">
        <v>7</v>
      </c>
      <c r="B8" s="129" t="s">
        <v>215</v>
      </c>
      <c r="C8" s="131" t="s">
        <v>222</v>
      </c>
      <c r="D8" s="129">
        <v>40</v>
      </c>
    </row>
    <row r="9" spans="1:4" x14ac:dyDescent="0.25">
      <c r="A9" s="129">
        <v>8</v>
      </c>
      <c r="B9" s="129" t="s">
        <v>229</v>
      </c>
      <c r="C9" s="131" t="s">
        <v>230</v>
      </c>
      <c r="D9" s="129">
        <v>7</v>
      </c>
    </row>
    <row r="10" spans="1:4" x14ac:dyDescent="0.25">
      <c r="A10" s="129">
        <v>9</v>
      </c>
      <c r="B10" s="129" t="s">
        <v>215</v>
      </c>
      <c r="C10" s="131" t="s">
        <v>223</v>
      </c>
      <c r="D10" s="129">
        <v>3</v>
      </c>
    </row>
    <row r="11" spans="1:4" x14ac:dyDescent="0.25">
      <c r="A11" s="129">
        <v>10</v>
      </c>
      <c r="B11" s="129" t="s">
        <v>215</v>
      </c>
      <c r="C11" s="131" t="s">
        <v>224</v>
      </c>
      <c r="D11" s="129">
        <v>18</v>
      </c>
    </row>
    <row r="12" spans="1:4" x14ac:dyDescent="0.25">
      <c r="A12" s="129">
        <v>14</v>
      </c>
      <c r="B12" s="129" t="s">
        <v>59</v>
      </c>
      <c r="C12" s="131" t="s">
        <v>352</v>
      </c>
      <c r="D12" s="129" t="s">
        <v>29</v>
      </c>
    </row>
    <row r="13" spans="1:4" x14ac:dyDescent="0.25">
      <c r="A13" s="129">
        <v>18</v>
      </c>
      <c r="B13" s="129" t="s">
        <v>215</v>
      </c>
      <c r="C13" s="131" t="s">
        <v>244</v>
      </c>
      <c r="D13" s="129">
        <v>6</v>
      </c>
    </row>
    <row r="14" spans="1:4" x14ac:dyDescent="0.25">
      <c r="A14" s="129">
        <v>19</v>
      </c>
      <c r="B14" s="129" t="s">
        <v>215</v>
      </c>
      <c r="C14" s="131" t="s">
        <v>354</v>
      </c>
      <c r="D14" s="129">
        <v>3</v>
      </c>
    </row>
    <row r="15" spans="1:4" x14ac:dyDescent="0.25">
      <c r="A15" s="129">
        <v>20</v>
      </c>
      <c r="B15" s="129" t="s">
        <v>215</v>
      </c>
      <c r="C15" s="131" t="s">
        <v>233</v>
      </c>
      <c r="D15" s="129">
        <f>3*1+6*2</f>
        <v>15</v>
      </c>
    </row>
    <row r="16" spans="1:4" x14ac:dyDescent="0.25">
      <c r="A16" s="129">
        <v>21</v>
      </c>
      <c r="B16" s="129" t="s">
        <v>215</v>
      </c>
      <c r="C16" s="131" t="s">
        <v>234</v>
      </c>
      <c r="D16" s="129">
        <v>3</v>
      </c>
    </row>
    <row r="17" spans="1:4" x14ac:dyDescent="0.25">
      <c r="A17" s="129">
        <v>22</v>
      </c>
      <c r="B17" s="129" t="s">
        <v>215</v>
      </c>
      <c r="C17" s="131" t="s">
        <v>235</v>
      </c>
      <c r="D17" s="129">
        <f>3*1+6*2</f>
        <v>15</v>
      </c>
    </row>
    <row r="18" spans="1:4" x14ac:dyDescent="0.25">
      <c r="A18" s="129">
        <v>24</v>
      </c>
      <c r="B18" s="129" t="s">
        <v>215</v>
      </c>
      <c r="C18" s="131" t="s">
        <v>236</v>
      </c>
      <c r="D18" s="129">
        <v>15</v>
      </c>
    </row>
    <row r="19" spans="1:4" x14ac:dyDescent="0.25">
      <c r="A19" s="129">
        <v>30</v>
      </c>
      <c r="B19" s="129" t="s">
        <v>215</v>
      </c>
      <c r="C19" s="131" t="s">
        <v>237</v>
      </c>
      <c r="D19" s="129">
        <f>3*1+6*2</f>
        <v>15</v>
      </c>
    </row>
    <row r="20" spans="1:4" x14ac:dyDescent="0.25">
      <c r="A20" s="129">
        <v>31</v>
      </c>
      <c r="B20" s="129" t="s">
        <v>215</v>
      </c>
      <c r="C20" s="131" t="s">
        <v>247</v>
      </c>
      <c r="D20" s="129">
        <v>9</v>
      </c>
    </row>
    <row r="21" spans="1:4" ht="14.45" customHeight="1" x14ac:dyDescent="0.25">
      <c r="A21" s="129">
        <v>60</v>
      </c>
      <c r="B21" s="129" t="s">
        <v>215</v>
      </c>
      <c r="C21" s="133" t="s">
        <v>226</v>
      </c>
      <c r="D21" s="129">
        <v>2</v>
      </c>
    </row>
    <row r="22" spans="1:4" x14ac:dyDescent="0.25">
      <c r="A22" s="129">
        <v>61</v>
      </c>
      <c r="B22" s="129" t="s">
        <v>215</v>
      </c>
      <c r="C22" s="132" t="s">
        <v>239</v>
      </c>
      <c r="D22" s="129">
        <v>3</v>
      </c>
    </row>
    <row r="23" spans="1:4" x14ac:dyDescent="0.25">
      <c r="A23" s="129">
        <v>63</v>
      </c>
      <c r="B23" s="129" t="s">
        <v>215</v>
      </c>
      <c r="C23" s="131" t="s">
        <v>227</v>
      </c>
      <c r="D23" s="129">
        <v>3</v>
      </c>
    </row>
    <row r="24" spans="1:4" x14ac:dyDescent="0.25">
      <c r="A24" s="129">
        <v>66</v>
      </c>
      <c r="B24" s="129" t="s">
        <v>215</v>
      </c>
      <c r="C24" s="131" t="s">
        <v>228</v>
      </c>
      <c r="D24" s="129">
        <v>3</v>
      </c>
    </row>
    <row r="25" spans="1:4" x14ac:dyDescent="0.25">
      <c r="A25" s="135"/>
      <c r="B25" s="135"/>
      <c r="D25" s="135"/>
    </row>
    <row r="26" spans="1:4" x14ac:dyDescent="0.25">
      <c r="A26" s="129" t="s">
        <v>37</v>
      </c>
      <c r="B26" s="129" t="s">
        <v>38</v>
      </c>
      <c r="C26" s="129" t="s">
        <v>241</v>
      </c>
      <c r="D26" s="129" t="s">
        <v>214</v>
      </c>
    </row>
    <row r="27" spans="1:4" x14ac:dyDescent="0.25">
      <c r="A27" s="129" t="s">
        <v>30</v>
      </c>
      <c r="B27" s="129" t="s">
        <v>215</v>
      </c>
      <c r="C27" s="137" t="s">
        <v>240</v>
      </c>
      <c r="D27" s="129">
        <v>2</v>
      </c>
    </row>
  </sheetData>
  <pageMargins left="0.51180555555555596" right="0.51180555555555596" top="0.78749999999999998" bottom="0.78749999999999998"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96B51-93BC-417A-9704-955D3B5A9697}">
  <dimension ref="A1:D27"/>
  <sheetViews>
    <sheetView workbookViewId="0"/>
  </sheetViews>
  <sheetFormatPr defaultColWidth="8.5703125" defaultRowHeight="15" x14ac:dyDescent="0.25"/>
  <cols>
    <col min="1" max="1" width="5.28515625" style="130" customWidth="1"/>
    <col min="2" max="2" width="4.85546875" style="130" customWidth="1"/>
    <col min="3" max="3" width="99.85546875" style="130" customWidth="1"/>
    <col min="4" max="4" width="7.140625" style="130" customWidth="1"/>
    <col min="5" max="16384" width="8.5703125" style="130"/>
  </cols>
  <sheetData>
    <row r="1" spans="1:4" x14ac:dyDescent="0.25">
      <c r="A1" s="129" t="s">
        <v>37</v>
      </c>
      <c r="B1" s="129" t="s">
        <v>38</v>
      </c>
      <c r="C1" s="129" t="s">
        <v>8</v>
      </c>
      <c r="D1" s="129" t="s">
        <v>214</v>
      </c>
    </row>
    <row r="2" spans="1:4" x14ac:dyDescent="0.25">
      <c r="A2" s="129">
        <v>1</v>
      </c>
      <c r="B2" s="129" t="s">
        <v>215</v>
      </c>
      <c r="C2" s="131" t="s">
        <v>216</v>
      </c>
      <c r="D2" s="129">
        <v>1</v>
      </c>
    </row>
    <row r="3" spans="1:4" x14ac:dyDescent="0.25">
      <c r="A3" s="129">
        <v>2</v>
      </c>
      <c r="B3" s="129" t="s">
        <v>215</v>
      </c>
      <c r="C3" s="131" t="s">
        <v>217</v>
      </c>
      <c r="D3" s="129">
        <f>2*3</f>
        <v>6</v>
      </c>
    </row>
    <row r="4" spans="1:4" x14ac:dyDescent="0.25">
      <c r="A4" s="129">
        <v>3</v>
      </c>
      <c r="B4" s="129" t="s">
        <v>215</v>
      </c>
      <c r="C4" s="131" t="s">
        <v>218</v>
      </c>
      <c r="D4" s="129">
        <f>1*3</f>
        <v>3</v>
      </c>
    </row>
    <row r="5" spans="1:4" x14ac:dyDescent="0.25">
      <c r="A5" s="129">
        <v>4</v>
      </c>
      <c r="B5" s="129" t="s">
        <v>215</v>
      </c>
      <c r="C5" s="131" t="s">
        <v>219</v>
      </c>
      <c r="D5" s="129">
        <f>1*3</f>
        <v>3</v>
      </c>
    </row>
    <row r="6" spans="1:4" x14ac:dyDescent="0.25">
      <c r="A6" s="129">
        <v>5</v>
      </c>
      <c r="B6" s="129" t="s">
        <v>215</v>
      </c>
      <c r="C6" s="131" t="s">
        <v>220</v>
      </c>
      <c r="D6" s="129">
        <v>10</v>
      </c>
    </row>
    <row r="7" spans="1:4" x14ac:dyDescent="0.25">
      <c r="A7" s="129">
        <v>6</v>
      </c>
      <c r="B7" s="129" t="s">
        <v>215</v>
      </c>
      <c r="C7" s="131" t="s">
        <v>221</v>
      </c>
      <c r="D7" s="129">
        <v>33</v>
      </c>
    </row>
    <row r="8" spans="1:4" x14ac:dyDescent="0.25">
      <c r="A8" s="129">
        <v>7</v>
      </c>
      <c r="B8" s="129" t="s">
        <v>215</v>
      </c>
      <c r="C8" s="131" t="s">
        <v>222</v>
      </c>
      <c r="D8" s="129">
        <v>40</v>
      </c>
    </row>
    <row r="9" spans="1:4" x14ac:dyDescent="0.25">
      <c r="A9" s="129">
        <v>8</v>
      </c>
      <c r="B9" s="129" t="s">
        <v>229</v>
      </c>
      <c r="C9" s="131" t="s">
        <v>230</v>
      </c>
      <c r="D9" s="129">
        <v>4</v>
      </c>
    </row>
    <row r="10" spans="1:4" x14ac:dyDescent="0.25">
      <c r="A10" s="129">
        <v>9</v>
      </c>
      <c r="B10" s="129" t="s">
        <v>215</v>
      </c>
      <c r="C10" s="131" t="s">
        <v>223</v>
      </c>
      <c r="D10" s="129">
        <v>3</v>
      </c>
    </row>
    <row r="11" spans="1:4" x14ac:dyDescent="0.25">
      <c r="A11" s="129">
        <v>10</v>
      </c>
      <c r="B11" s="129" t="s">
        <v>215</v>
      </c>
      <c r="C11" s="131" t="s">
        <v>224</v>
      </c>
      <c r="D11" s="129">
        <v>15</v>
      </c>
    </row>
    <row r="12" spans="1:4" x14ac:dyDescent="0.25">
      <c r="A12" s="129">
        <v>14</v>
      </c>
      <c r="B12" s="129" t="s">
        <v>59</v>
      </c>
      <c r="C12" s="131" t="s">
        <v>352</v>
      </c>
      <c r="D12" s="129" t="s">
        <v>29</v>
      </c>
    </row>
    <row r="13" spans="1:4" x14ac:dyDescent="0.25">
      <c r="A13" s="129">
        <v>18</v>
      </c>
      <c r="B13" s="129" t="s">
        <v>215</v>
      </c>
      <c r="C13" s="131" t="s">
        <v>244</v>
      </c>
      <c r="D13" s="129">
        <v>6</v>
      </c>
    </row>
    <row r="14" spans="1:4" x14ac:dyDescent="0.25">
      <c r="A14" s="129">
        <v>19</v>
      </c>
      <c r="B14" s="129" t="s">
        <v>215</v>
      </c>
      <c r="C14" s="131" t="s">
        <v>354</v>
      </c>
      <c r="D14" s="129">
        <v>3</v>
      </c>
    </row>
    <row r="15" spans="1:4" x14ac:dyDescent="0.25">
      <c r="A15" s="129">
        <v>20</v>
      </c>
      <c r="B15" s="129" t="s">
        <v>215</v>
      </c>
      <c r="C15" s="131" t="s">
        <v>233</v>
      </c>
      <c r="D15" s="129">
        <f>3*2+6*1</f>
        <v>12</v>
      </c>
    </row>
    <row r="16" spans="1:4" x14ac:dyDescent="0.25">
      <c r="A16" s="129">
        <v>21</v>
      </c>
      <c r="B16" s="129" t="s">
        <v>215</v>
      </c>
      <c r="C16" s="131" t="s">
        <v>234</v>
      </c>
      <c r="D16" s="129">
        <v>3</v>
      </c>
    </row>
    <row r="17" spans="1:4" x14ac:dyDescent="0.25">
      <c r="A17" s="129">
        <v>22</v>
      </c>
      <c r="B17" s="129" t="s">
        <v>215</v>
      </c>
      <c r="C17" s="131" t="s">
        <v>235</v>
      </c>
      <c r="D17" s="129">
        <f>3*2+6*1</f>
        <v>12</v>
      </c>
    </row>
    <row r="18" spans="1:4" x14ac:dyDescent="0.25">
      <c r="A18" s="129">
        <v>24</v>
      </c>
      <c r="B18" s="129" t="s">
        <v>215</v>
      </c>
      <c r="C18" s="131" t="s">
        <v>236</v>
      </c>
      <c r="D18" s="129">
        <f>3*2+6*1</f>
        <v>12</v>
      </c>
    </row>
    <row r="19" spans="1:4" x14ac:dyDescent="0.25">
      <c r="A19" s="129">
        <v>30</v>
      </c>
      <c r="B19" s="129" t="s">
        <v>215</v>
      </c>
      <c r="C19" s="131" t="s">
        <v>237</v>
      </c>
      <c r="D19" s="129">
        <f>3*2+6*1</f>
        <v>12</v>
      </c>
    </row>
    <row r="20" spans="1:4" x14ac:dyDescent="0.25">
      <c r="A20" s="129">
        <v>31</v>
      </c>
      <c r="B20" s="129" t="s">
        <v>215</v>
      </c>
      <c r="C20" s="131" t="s">
        <v>247</v>
      </c>
      <c r="D20" s="129">
        <v>6</v>
      </c>
    </row>
    <row r="21" spans="1:4" ht="14.45" customHeight="1" x14ac:dyDescent="0.25">
      <c r="A21" s="129">
        <v>60</v>
      </c>
      <c r="B21" s="129" t="s">
        <v>215</v>
      </c>
      <c r="C21" s="133" t="s">
        <v>226</v>
      </c>
      <c r="D21" s="129">
        <v>2</v>
      </c>
    </row>
    <row r="22" spans="1:4" x14ac:dyDescent="0.25">
      <c r="A22" s="129">
        <v>61</v>
      </c>
      <c r="B22" s="129" t="s">
        <v>215</v>
      </c>
      <c r="C22" s="132" t="s">
        <v>239</v>
      </c>
      <c r="D22" s="129">
        <v>3</v>
      </c>
    </row>
    <row r="23" spans="1:4" x14ac:dyDescent="0.25">
      <c r="A23" s="129">
        <v>63</v>
      </c>
      <c r="B23" s="129" t="s">
        <v>215</v>
      </c>
      <c r="C23" s="131" t="s">
        <v>227</v>
      </c>
      <c r="D23" s="129">
        <v>3</v>
      </c>
    </row>
    <row r="24" spans="1:4" x14ac:dyDescent="0.25">
      <c r="A24" s="129">
        <v>66</v>
      </c>
      <c r="B24" s="129" t="s">
        <v>215</v>
      </c>
      <c r="C24" s="131" t="s">
        <v>228</v>
      </c>
      <c r="D24" s="129">
        <v>3</v>
      </c>
    </row>
    <row r="25" spans="1:4" x14ac:dyDescent="0.25">
      <c r="A25" s="135"/>
      <c r="B25" s="135"/>
      <c r="D25" s="135"/>
    </row>
    <row r="26" spans="1:4" x14ac:dyDescent="0.25">
      <c r="A26" s="129" t="s">
        <v>37</v>
      </c>
      <c r="B26" s="129" t="s">
        <v>38</v>
      </c>
      <c r="C26" s="129" t="s">
        <v>241</v>
      </c>
      <c r="D26" s="129" t="s">
        <v>214</v>
      </c>
    </row>
    <row r="27" spans="1:4" x14ac:dyDescent="0.25">
      <c r="A27" s="129" t="s">
        <v>30</v>
      </c>
      <c r="B27" s="129" t="s">
        <v>215</v>
      </c>
      <c r="C27" s="137" t="s">
        <v>240</v>
      </c>
      <c r="D27" s="129">
        <v>2</v>
      </c>
    </row>
  </sheetData>
  <pageMargins left="0.51180555555555596" right="0.51180555555555596" top="0.78749999999999998" bottom="0.78749999999999998"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2EEE0-2C04-4423-A6AF-01C94727B02F}">
  <dimension ref="A1:E46"/>
  <sheetViews>
    <sheetView workbookViewId="0"/>
  </sheetViews>
  <sheetFormatPr defaultRowHeight="15" x14ac:dyDescent="0.25"/>
  <cols>
    <col min="1" max="1" width="5.28515625" bestFit="1" customWidth="1"/>
    <col min="2" max="2" width="4.85546875" bestFit="1" customWidth="1"/>
    <col min="3" max="3" width="100.7109375" customWidth="1"/>
    <col min="4" max="4" width="7.140625" bestFit="1" customWidth="1"/>
  </cols>
  <sheetData>
    <row r="1" spans="1:5" x14ac:dyDescent="0.25">
      <c r="A1" s="26" t="s">
        <v>37</v>
      </c>
      <c r="B1" s="26" t="s">
        <v>38</v>
      </c>
      <c r="C1" s="26" t="s">
        <v>8</v>
      </c>
      <c r="D1" s="26" t="s">
        <v>214</v>
      </c>
    </row>
    <row r="2" spans="1:5" x14ac:dyDescent="0.25">
      <c r="A2" s="26">
        <v>1</v>
      </c>
      <c r="B2" s="26" t="s">
        <v>215</v>
      </c>
      <c r="C2" s="25" t="s">
        <v>216</v>
      </c>
      <c r="D2" s="26">
        <v>1</v>
      </c>
      <c r="E2">
        <f>COUNTIF(AUXILIAR!$C$6:$C$107,A2)</f>
        <v>1</v>
      </c>
    </row>
    <row r="3" spans="1:5" x14ac:dyDescent="0.25">
      <c r="A3" s="26">
        <v>2</v>
      </c>
      <c r="B3" s="26" t="s">
        <v>215</v>
      </c>
      <c r="C3" s="25" t="s">
        <v>217</v>
      </c>
      <c r="D3" s="26">
        <v>3</v>
      </c>
      <c r="E3">
        <f>COUNTIF(AUXILIAR!$C$6:$C$107,A3)</f>
        <v>1</v>
      </c>
    </row>
    <row r="4" spans="1:5" x14ac:dyDescent="0.25">
      <c r="A4" s="26">
        <v>3</v>
      </c>
      <c r="B4" s="26" t="s">
        <v>215</v>
      </c>
      <c r="C4" s="25" t="s">
        <v>218</v>
      </c>
      <c r="D4" s="26">
        <v>4</v>
      </c>
      <c r="E4">
        <f>COUNTIF(AUXILIAR!$C$6:$C$107,A4)</f>
        <v>1</v>
      </c>
    </row>
    <row r="5" spans="1:5" x14ac:dyDescent="0.25">
      <c r="A5" s="26">
        <v>4</v>
      </c>
      <c r="B5" s="26" t="s">
        <v>215</v>
      </c>
      <c r="C5" s="25" t="s">
        <v>219</v>
      </c>
      <c r="D5" s="26">
        <v>4</v>
      </c>
      <c r="E5">
        <f>COUNTIF(AUXILIAR!$C$6:$C$107,A5)</f>
        <v>1</v>
      </c>
    </row>
    <row r="6" spans="1:5" x14ac:dyDescent="0.25">
      <c r="A6" s="26">
        <v>5</v>
      </c>
      <c r="B6" s="26" t="s">
        <v>215</v>
      </c>
      <c r="C6" s="25" t="s">
        <v>220</v>
      </c>
      <c r="D6" s="26">
        <v>9</v>
      </c>
      <c r="E6">
        <f>COUNTIF(AUXILIAR!$C$6:$C$107,A6)</f>
        <v>1</v>
      </c>
    </row>
    <row r="7" spans="1:5" x14ac:dyDescent="0.25">
      <c r="A7" s="26">
        <v>6</v>
      </c>
      <c r="B7" s="26" t="s">
        <v>215</v>
      </c>
      <c r="C7" s="25" t="s">
        <v>221</v>
      </c>
      <c r="D7" s="26">
        <f>2+(4+4+4)+4+8+4</f>
        <v>30</v>
      </c>
      <c r="E7">
        <f>COUNTIF(AUXILIAR!$C$6:$C$107,A7)</f>
        <v>1</v>
      </c>
    </row>
    <row r="8" spans="1:5" x14ac:dyDescent="0.25">
      <c r="A8" s="26">
        <v>7</v>
      </c>
      <c r="B8" s="26" t="s">
        <v>215</v>
      </c>
      <c r="C8" s="25" t="s">
        <v>222</v>
      </c>
      <c r="D8" s="26">
        <f>2+(4+4+4)+4+8+4</f>
        <v>30</v>
      </c>
      <c r="E8">
        <f>COUNTIF(AUXILIAR!$C$6:$C$107,A8)</f>
        <v>1</v>
      </c>
    </row>
    <row r="9" spans="1:5" x14ac:dyDescent="0.25">
      <c r="A9" s="26">
        <v>8</v>
      </c>
      <c r="B9" s="26" t="s">
        <v>229</v>
      </c>
      <c r="C9" s="25" t="s">
        <v>230</v>
      </c>
      <c r="D9" s="26">
        <v>4</v>
      </c>
      <c r="E9">
        <f>COUNTIF(AUXILIAR!$C$6:$C$107,A9)</f>
        <v>1</v>
      </c>
    </row>
    <row r="10" spans="1:5" x14ac:dyDescent="0.25">
      <c r="A10" s="26">
        <v>9</v>
      </c>
      <c r="B10" s="26" t="s">
        <v>215</v>
      </c>
      <c r="C10" s="25" t="s">
        <v>223</v>
      </c>
      <c r="D10" s="26">
        <v>4</v>
      </c>
      <c r="E10">
        <f>COUNTIF(AUXILIAR!$C$6:$C$107,A10)</f>
        <v>1</v>
      </c>
    </row>
    <row r="11" spans="1:5" x14ac:dyDescent="0.25">
      <c r="A11" s="26">
        <v>10</v>
      </c>
      <c r="B11" s="26" t="s">
        <v>215</v>
      </c>
      <c r="C11" s="27" t="s">
        <v>224</v>
      </c>
      <c r="D11" s="26">
        <f>2+6</f>
        <v>8</v>
      </c>
      <c r="E11">
        <f>COUNTIF(AUXILIAR!$C$6:$C$107,A11)</f>
        <v>1</v>
      </c>
    </row>
    <row r="12" spans="1:5" x14ac:dyDescent="0.25">
      <c r="A12" s="26">
        <v>14</v>
      </c>
      <c r="B12" s="26" t="s">
        <v>59</v>
      </c>
      <c r="C12" s="25" t="s">
        <v>242</v>
      </c>
      <c r="D12" s="26" t="s">
        <v>29</v>
      </c>
      <c r="E12">
        <f>COUNTIF(AUXILIAR!$C$6:$C$107,A12)</f>
        <v>1</v>
      </c>
    </row>
    <row r="13" spans="1:5" x14ac:dyDescent="0.25">
      <c r="A13" s="26">
        <v>17</v>
      </c>
      <c r="B13" s="26" t="s">
        <v>215</v>
      </c>
      <c r="C13" s="25" t="s">
        <v>243</v>
      </c>
      <c r="D13" s="26">
        <v>3</v>
      </c>
      <c r="E13">
        <f>COUNTIF(AUXILIAR!$C$6:$C$107,A13)</f>
        <v>1</v>
      </c>
    </row>
    <row r="14" spans="1:5" x14ac:dyDescent="0.25">
      <c r="A14" s="26">
        <v>18</v>
      </c>
      <c r="B14" s="26" t="s">
        <v>215</v>
      </c>
      <c r="C14" s="25" t="s">
        <v>244</v>
      </c>
      <c r="D14" s="26">
        <f>2+1</f>
        <v>3</v>
      </c>
      <c r="E14">
        <f>COUNTIF(AUXILIAR!$C$6:$C$107,A14)</f>
        <v>1</v>
      </c>
    </row>
    <row r="15" spans="1:5" x14ac:dyDescent="0.25">
      <c r="A15" s="26">
        <v>19</v>
      </c>
      <c r="B15" s="26" t="s">
        <v>215</v>
      </c>
      <c r="C15" s="25" t="s">
        <v>245</v>
      </c>
      <c r="D15" s="26">
        <v>2</v>
      </c>
      <c r="E15">
        <f>COUNTIF(AUXILIAR!$C$6:$C$107,A15)</f>
        <v>1</v>
      </c>
    </row>
    <row r="16" spans="1:5" x14ac:dyDescent="0.25">
      <c r="A16" s="26">
        <v>20</v>
      </c>
      <c r="B16" s="26" t="s">
        <v>215</v>
      </c>
      <c r="C16" s="25" t="s">
        <v>233</v>
      </c>
      <c r="D16" s="26">
        <v>6</v>
      </c>
      <c r="E16">
        <f>COUNTIF(AUXILIAR!$C$6:$C$107,A16)</f>
        <v>1</v>
      </c>
    </row>
    <row r="17" spans="1:5" x14ac:dyDescent="0.25">
      <c r="A17" s="26">
        <v>21</v>
      </c>
      <c r="B17" s="26" t="s">
        <v>215</v>
      </c>
      <c r="C17" s="25" t="s">
        <v>234</v>
      </c>
      <c r="D17" s="26">
        <v>1</v>
      </c>
      <c r="E17">
        <f>COUNTIF(AUXILIAR!$C$6:$C$107,A17)</f>
        <v>1</v>
      </c>
    </row>
    <row r="18" spans="1:5" x14ac:dyDescent="0.25">
      <c r="A18" s="26">
        <v>22</v>
      </c>
      <c r="B18" s="26" t="s">
        <v>215</v>
      </c>
      <c r="C18" s="25" t="s">
        <v>246</v>
      </c>
      <c r="D18" s="26">
        <v>6</v>
      </c>
      <c r="E18">
        <f>COUNTIF(AUXILIAR!$C$6:$C$107,A18)</f>
        <v>1</v>
      </c>
    </row>
    <row r="19" spans="1:5" x14ac:dyDescent="0.25">
      <c r="A19" s="26">
        <v>24</v>
      </c>
      <c r="B19" s="26" t="s">
        <v>215</v>
      </c>
      <c r="C19" s="25" t="s">
        <v>236</v>
      </c>
      <c r="D19" s="26">
        <v>6</v>
      </c>
      <c r="E19">
        <f>COUNTIF(AUXILIAR!$C$6:$C$107,A19)</f>
        <v>1</v>
      </c>
    </row>
    <row r="20" spans="1:5" x14ac:dyDescent="0.25">
      <c r="A20" s="26">
        <v>30</v>
      </c>
      <c r="B20" s="26" t="s">
        <v>215</v>
      </c>
      <c r="C20" s="25" t="s">
        <v>237</v>
      </c>
      <c r="D20" s="26">
        <v>6</v>
      </c>
      <c r="E20">
        <f>COUNTIF(AUXILIAR!$C$6:$C$107,A20)</f>
        <v>1</v>
      </c>
    </row>
    <row r="21" spans="1:5" x14ac:dyDescent="0.25">
      <c r="A21" s="26">
        <v>31</v>
      </c>
      <c r="B21" s="26" t="s">
        <v>215</v>
      </c>
      <c r="C21" s="25" t="s">
        <v>247</v>
      </c>
      <c r="D21" s="26">
        <v>6</v>
      </c>
      <c r="E21">
        <f>COUNTIF(AUXILIAR!$C$6:$C$107,A21)</f>
        <v>1</v>
      </c>
    </row>
    <row r="22" spans="1:5" x14ac:dyDescent="0.25">
      <c r="A22" s="26">
        <v>35</v>
      </c>
      <c r="B22" s="26" t="s">
        <v>215</v>
      </c>
      <c r="C22" s="25" t="s">
        <v>193</v>
      </c>
      <c r="D22" s="26">
        <v>3</v>
      </c>
      <c r="E22">
        <f>COUNTIF(AUXILIAR!$C$6:$C$107,A22)</f>
        <v>1</v>
      </c>
    </row>
    <row r="23" spans="1:5" x14ac:dyDescent="0.25">
      <c r="A23" s="26">
        <v>36</v>
      </c>
      <c r="B23" s="26" t="s">
        <v>215</v>
      </c>
      <c r="C23" s="25" t="s">
        <v>194</v>
      </c>
      <c r="D23" s="26">
        <v>3</v>
      </c>
      <c r="E23">
        <f>COUNTIF(AUXILIAR!$C$6:$C$107,A23)</f>
        <v>1</v>
      </c>
    </row>
    <row r="24" spans="1:5" ht="30" x14ac:dyDescent="0.25">
      <c r="A24" s="26">
        <v>37</v>
      </c>
      <c r="B24" s="26" t="s">
        <v>215</v>
      </c>
      <c r="C24" s="25" t="s">
        <v>195</v>
      </c>
      <c r="D24" s="26">
        <v>1</v>
      </c>
      <c r="E24">
        <f>COUNTIF(AUXILIAR!$C$6:$C$107,A24)</f>
        <v>1</v>
      </c>
    </row>
    <row r="25" spans="1:5" ht="30" x14ac:dyDescent="0.25">
      <c r="A25" s="26">
        <v>38</v>
      </c>
      <c r="B25" s="26" t="s">
        <v>215</v>
      </c>
      <c r="C25" s="25" t="s">
        <v>196</v>
      </c>
      <c r="D25" s="26">
        <v>1</v>
      </c>
      <c r="E25">
        <f>COUNTIF(AUXILIAR!$C$6:$C$107,A25)</f>
        <v>1</v>
      </c>
    </row>
    <row r="26" spans="1:5" x14ac:dyDescent="0.25">
      <c r="A26" s="26">
        <v>39</v>
      </c>
      <c r="B26" s="26" t="s">
        <v>215</v>
      </c>
      <c r="C26" s="25" t="s">
        <v>197</v>
      </c>
      <c r="D26" s="26">
        <v>1</v>
      </c>
      <c r="E26">
        <f>COUNTIF(AUXILIAR!$C$6:$C$107,A26)</f>
        <v>1</v>
      </c>
    </row>
    <row r="27" spans="1:5" x14ac:dyDescent="0.25">
      <c r="A27" s="26">
        <v>40</v>
      </c>
      <c r="B27" s="26" t="s">
        <v>215</v>
      </c>
      <c r="C27" s="25" t="s">
        <v>198</v>
      </c>
      <c r="D27" s="26">
        <v>1</v>
      </c>
      <c r="E27">
        <f>COUNTIF(AUXILIAR!$C$6:$C$107,A27)</f>
        <v>1</v>
      </c>
    </row>
    <row r="28" spans="1:5" x14ac:dyDescent="0.25">
      <c r="A28" s="26">
        <v>41</v>
      </c>
      <c r="B28" s="26" t="s">
        <v>215</v>
      </c>
      <c r="C28" s="25" t="s">
        <v>199</v>
      </c>
      <c r="D28" s="26">
        <v>1</v>
      </c>
      <c r="E28">
        <f>COUNTIF(AUXILIAR!$C$6:$C$107,A28)</f>
        <v>1</v>
      </c>
    </row>
    <row r="29" spans="1:5" x14ac:dyDescent="0.25">
      <c r="A29" s="26">
        <v>42</v>
      </c>
      <c r="B29" s="26" t="s">
        <v>215</v>
      </c>
      <c r="C29" s="25" t="s">
        <v>200</v>
      </c>
      <c r="D29" s="26">
        <v>1</v>
      </c>
      <c r="E29">
        <f>COUNTIF(AUXILIAR!$C$6:$C$107,A29)</f>
        <v>1</v>
      </c>
    </row>
    <row r="30" spans="1:5" x14ac:dyDescent="0.25">
      <c r="A30" s="26">
        <v>43</v>
      </c>
      <c r="B30" s="26" t="s">
        <v>215</v>
      </c>
      <c r="C30" s="25" t="s">
        <v>201</v>
      </c>
      <c r="D30" s="26">
        <v>1</v>
      </c>
      <c r="E30">
        <f>COUNTIF(AUXILIAR!$C$6:$C$107,A30)</f>
        <v>1</v>
      </c>
    </row>
    <row r="31" spans="1:5" x14ac:dyDescent="0.25">
      <c r="A31" s="26">
        <v>44</v>
      </c>
      <c r="B31" s="26" t="s">
        <v>215</v>
      </c>
      <c r="C31" s="25" t="s">
        <v>202</v>
      </c>
      <c r="D31" s="26">
        <v>1</v>
      </c>
      <c r="E31">
        <f>COUNTIF(AUXILIAR!$C$6:$C$107,A31)</f>
        <v>1</v>
      </c>
    </row>
    <row r="32" spans="1:5" ht="30" x14ac:dyDescent="0.25">
      <c r="A32" s="26">
        <v>46</v>
      </c>
      <c r="B32" s="26" t="s">
        <v>215</v>
      </c>
      <c r="C32" s="25" t="s">
        <v>203</v>
      </c>
      <c r="D32" s="26">
        <v>3</v>
      </c>
      <c r="E32">
        <f>COUNTIF(AUXILIAR!$C$6:$C$107,A32)</f>
        <v>1</v>
      </c>
    </row>
    <row r="33" spans="1:5" ht="30" x14ac:dyDescent="0.25">
      <c r="A33" s="26">
        <v>49</v>
      </c>
      <c r="B33" s="26" t="s">
        <v>215</v>
      </c>
      <c r="C33" s="25" t="s">
        <v>204</v>
      </c>
      <c r="D33" s="26">
        <v>1</v>
      </c>
      <c r="E33">
        <f>COUNTIF(AUXILIAR!$C$6:$C$107,A33)</f>
        <v>1</v>
      </c>
    </row>
    <row r="34" spans="1:5" ht="30" x14ac:dyDescent="0.25">
      <c r="A34" s="26">
        <v>50</v>
      </c>
      <c r="B34" s="26" t="s">
        <v>215</v>
      </c>
      <c r="C34" s="25" t="s">
        <v>205</v>
      </c>
      <c r="D34" s="26">
        <v>1</v>
      </c>
      <c r="E34">
        <f>COUNTIF(AUXILIAR!$C$6:$C$107,A34)</f>
        <v>1</v>
      </c>
    </row>
    <row r="35" spans="1:5" ht="30" x14ac:dyDescent="0.25">
      <c r="A35" s="26">
        <v>51</v>
      </c>
      <c r="B35" s="26" t="s">
        <v>215</v>
      </c>
      <c r="C35" s="25" t="s">
        <v>206</v>
      </c>
      <c r="D35" s="26">
        <v>2</v>
      </c>
      <c r="E35">
        <f>COUNTIF(AUXILIAR!$C$6:$C$107,A35)</f>
        <v>1</v>
      </c>
    </row>
    <row r="36" spans="1:5" x14ac:dyDescent="0.25">
      <c r="A36" s="26">
        <v>52</v>
      </c>
      <c r="B36" s="26" t="s">
        <v>215</v>
      </c>
      <c r="C36" s="25" t="s">
        <v>207</v>
      </c>
      <c r="D36" s="26">
        <v>2</v>
      </c>
      <c r="E36">
        <f>COUNTIF(AUXILIAR!$C$6:$C$107,A36)</f>
        <v>1</v>
      </c>
    </row>
    <row r="37" spans="1:5" x14ac:dyDescent="0.25">
      <c r="A37" s="26">
        <v>53</v>
      </c>
      <c r="B37" s="26" t="s">
        <v>215</v>
      </c>
      <c r="C37" s="25" t="s">
        <v>208</v>
      </c>
      <c r="D37" s="26">
        <v>3</v>
      </c>
      <c r="E37">
        <f>COUNTIF(AUXILIAR!$C$6:$C$107,A37)</f>
        <v>1</v>
      </c>
    </row>
    <row r="38" spans="1:5" ht="30" x14ac:dyDescent="0.25">
      <c r="A38" s="26">
        <v>54</v>
      </c>
      <c r="B38" s="26" t="s">
        <v>215</v>
      </c>
      <c r="C38" s="25" t="s">
        <v>209</v>
      </c>
      <c r="D38" s="26">
        <v>3</v>
      </c>
      <c r="E38">
        <f>COUNTIF(AUXILIAR!$C$6:$C$107,A38)</f>
        <v>1</v>
      </c>
    </row>
    <row r="39" spans="1:5" ht="30" x14ac:dyDescent="0.25">
      <c r="A39" s="26">
        <v>55</v>
      </c>
      <c r="B39" s="26" t="s">
        <v>215</v>
      </c>
      <c r="C39" s="25" t="s">
        <v>210</v>
      </c>
      <c r="D39" s="26">
        <v>3</v>
      </c>
      <c r="E39">
        <f>COUNTIF(AUXILIAR!$C$6:$C$107,A39)</f>
        <v>1</v>
      </c>
    </row>
    <row r="40" spans="1:5" x14ac:dyDescent="0.25">
      <c r="A40" s="26">
        <v>57</v>
      </c>
      <c r="B40" s="26" t="s">
        <v>215</v>
      </c>
      <c r="C40" s="25" t="s">
        <v>211</v>
      </c>
      <c r="D40" s="26">
        <v>3</v>
      </c>
      <c r="E40">
        <f>COUNTIF(AUXILIAR!$C$6:$C$107,A40)</f>
        <v>1</v>
      </c>
    </row>
    <row r="41" spans="1:5" ht="30" x14ac:dyDescent="0.25">
      <c r="A41" s="26">
        <v>58</v>
      </c>
      <c r="B41" s="26" t="s">
        <v>215</v>
      </c>
      <c r="C41" s="25" t="s">
        <v>212</v>
      </c>
      <c r="D41" s="26">
        <v>3</v>
      </c>
      <c r="E41">
        <f>COUNTIF(AUXILIAR!$C$6:$C$107,A41)</f>
        <v>1</v>
      </c>
    </row>
    <row r="42" spans="1:5" ht="30" x14ac:dyDescent="0.25">
      <c r="A42" s="26">
        <v>59</v>
      </c>
      <c r="B42" s="26" t="s">
        <v>215</v>
      </c>
      <c r="C42" s="25" t="s">
        <v>213</v>
      </c>
      <c r="D42" s="26">
        <v>3</v>
      </c>
      <c r="E42">
        <f>COUNTIF(AUXILIAR!$C$6:$C$107,A42)</f>
        <v>1</v>
      </c>
    </row>
    <row r="43" spans="1:5" ht="30" x14ac:dyDescent="0.25">
      <c r="A43" s="26">
        <v>60</v>
      </c>
      <c r="B43" s="26" t="s">
        <v>215</v>
      </c>
      <c r="C43" s="25" t="s">
        <v>226</v>
      </c>
      <c r="D43" s="26">
        <v>4</v>
      </c>
      <c r="E43">
        <f>COUNTIF(AUXILIAR!$C$6:$C$107,A43)</f>
        <v>1</v>
      </c>
    </row>
    <row r="44" spans="1:5" x14ac:dyDescent="0.25">
      <c r="A44" s="26">
        <v>61</v>
      </c>
      <c r="B44" s="26" t="s">
        <v>215</v>
      </c>
      <c r="C44" s="28" t="s">
        <v>239</v>
      </c>
      <c r="D44" s="26">
        <v>1</v>
      </c>
      <c r="E44">
        <f>COUNTIF(AUXILIAR!$C$6:$C$107,A44)</f>
        <v>1</v>
      </c>
    </row>
    <row r="45" spans="1:5" x14ac:dyDescent="0.25">
      <c r="A45" s="26">
        <v>63</v>
      </c>
      <c r="B45" s="26" t="s">
        <v>215</v>
      </c>
      <c r="C45" s="27" t="s">
        <v>227</v>
      </c>
      <c r="D45" s="26">
        <v>1</v>
      </c>
      <c r="E45">
        <f>COUNTIF(AUXILIAR!$C$6:$C$107,A45)</f>
        <v>1</v>
      </c>
    </row>
    <row r="46" spans="1:5" x14ac:dyDescent="0.25">
      <c r="A46" s="26">
        <v>66</v>
      </c>
      <c r="B46" s="26" t="s">
        <v>215</v>
      </c>
      <c r="C46" s="27" t="s">
        <v>228</v>
      </c>
      <c r="D46" s="26">
        <v>1</v>
      </c>
      <c r="E46">
        <f>COUNTIF(AUXILIAR!$C$6:$C$107,A46)</f>
        <v>1</v>
      </c>
    </row>
  </sheetData>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54079-66C3-42B5-912C-0177A6BDCD45}">
  <dimension ref="A1:E50"/>
  <sheetViews>
    <sheetView workbookViewId="0">
      <selection activeCell="D47" sqref="D47"/>
    </sheetView>
  </sheetViews>
  <sheetFormatPr defaultRowHeight="15" x14ac:dyDescent="0.25"/>
  <cols>
    <col min="1" max="1" width="5.28515625" bestFit="1" customWidth="1"/>
    <col min="2" max="2" width="4.85546875" bestFit="1" customWidth="1"/>
    <col min="3" max="3" width="100.7109375" customWidth="1"/>
    <col min="4" max="4" width="9.7109375" bestFit="1" customWidth="1"/>
  </cols>
  <sheetData>
    <row r="1" spans="1:5" x14ac:dyDescent="0.25">
      <c r="A1" s="26" t="s">
        <v>37</v>
      </c>
      <c r="B1" s="26" t="s">
        <v>38</v>
      </c>
      <c r="C1" s="26" t="s">
        <v>8</v>
      </c>
      <c r="D1" s="26" t="s">
        <v>214</v>
      </c>
    </row>
    <row r="2" spans="1:5" x14ac:dyDescent="0.25">
      <c r="A2" s="26">
        <v>1</v>
      </c>
      <c r="B2" s="26" t="s">
        <v>215</v>
      </c>
      <c r="C2" s="25" t="s">
        <v>216</v>
      </c>
      <c r="D2" s="26">
        <v>1</v>
      </c>
      <c r="E2">
        <f>COUNTIF(AUXILIAR!$C$6:$C$107,A2)</f>
        <v>1</v>
      </c>
    </row>
    <row r="3" spans="1:5" x14ac:dyDescent="0.25">
      <c r="A3" s="26">
        <v>2</v>
      </c>
      <c r="B3" s="26" t="s">
        <v>215</v>
      </c>
      <c r="C3" s="25" t="s">
        <v>248</v>
      </c>
      <c r="D3" s="26">
        <v>3</v>
      </c>
      <c r="E3">
        <f>COUNTIF(AUXILIAR!$C$6:$C$107,A3)</f>
        <v>1</v>
      </c>
    </row>
    <row r="4" spans="1:5" x14ac:dyDescent="0.25">
      <c r="A4" s="26">
        <v>3</v>
      </c>
      <c r="B4" s="26" t="s">
        <v>215</v>
      </c>
      <c r="C4" s="25" t="s">
        <v>218</v>
      </c>
      <c r="D4" s="26">
        <v>4</v>
      </c>
      <c r="E4">
        <f>COUNTIF(AUXILIAR!$C$6:$C$107,A4)</f>
        <v>1</v>
      </c>
    </row>
    <row r="5" spans="1:5" x14ac:dyDescent="0.25">
      <c r="A5" s="26">
        <v>4</v>
      </c>
      <c r="B5" s="26" t="s">
        <v>215</v>
      </c>
      <c r="C5" s="25" t="s">
        <v>219</v>
      </c>
      <c r="D5" s="26">
        <v>4</v>
      </c>
      <c r="E5">
        <f>COUNTIF(AUXILIAR!$C$6:$C$107,A5)</f>
        <v>1</v>
      </c>
    </row>
    <row r="6" spans="1:5" x14ac:dyDescent="0.25">
      <c r="A6" s="26">
        <v>5</v>
      </c>
      <c r="B6" s="26" t="s">
        <v>215</v>
      </c>
      <c r="C6" s="25" t="s">
        <v>220</v>
      </c>
      <c r="D6" s="26">
        <v>9</v>
      </c>
      <c r="E6">
        <f>COUNTIF(AUXILIAR!$C$6:$C$107,A6)</f>
        <v>1</v>
      </c>
    </row>
    <row r="7" spans="1:5" x14ac:dyDescent="0.25">
      <c r="A7" s="26">
        <v>6</v>
      </c>
      <c r="B7" s="26" t="s">
        <v>215</v>
      </c>
      <c r="C7" s="25" t="s">
        <v>221</v>
      </c>
      <c r="D7" s="26">
        <v>34</v>
      </c>
      <c r="E7">
        <f>COUNTIF(AUXILIAR!$C$6:$C$107,A7)</f>
        <v>1</v>
      </c>
    </row>
    <row r="8" spans="1:5" x14ac:dyDescent="0.25">
      <c r="A8" s="26">
        <v>7</v>
      </c>
      <c r="B8" s="26" t="s">
        <v>215</v>
      </c>
      <c r="C8" s="25" t="s">
        <v>222</v>
      </c>
      <c r="D8" s="26">
        <v>30</v>
      </c>
      <c r="E8">
        <f>COUNTIF(AUXILIAR!$C$6:$C$107,A8)</f>
        <v>1</v>
      </c>
    </row>
    <row r="9" spans="1:5" x14ac:dyDescent="0.25">
      <c r="A9" s="26">
        <v>8</v>
      </c>
      <c r="B9" s="26" t="s">
        <v>229</v>
      </c>
      <c r="C9" s="25" t="s">
        <v>230</v>
      </c>
      <c r="D9" s="26">
        <v>4</v>
      </c>
      <c r="E9">
        <f>COUNTIF(AUXILIAR!$C$6:$C$107,A9)</f>
        <v>1</v>
      </c>
    </row>
    <row r="10" spans="1:5" x14ac:dyDescent="0.25">
      <c r="A10" s="26">
        <v>9</v>
      </c>
      <c r="B10" s="26" t="s">
        <v>215</v>
      </c>
      <c r="C10" s="25" t="s">
        <v>223</v>
      </c>
      <c r="D10" s="26">
        <v>4</v>
      </c>
      <c r="E10">
        <f>COUNTIF(AUXILIAR!$C$6:$C$107,A10)</f>
        <v>1</v>
      </c>
    </row>
    <row r="11" spans="1:5" x14ac:dyDescent="0.25">
      <c r="A11" s="26">
        <v>10</v>
      </c>
      <c r="B11" s="26" t="s">
        <v>215</v>
      </c>
      <c r="C11" s="27" t="s">
        <v>224</v>
      </c>
      <c r="D11" s="26">
        <v>8</v>
      </c>
      <c r="E11">
        <f>COUNTIF(AUXILIAR!$C$6:$C$107,A11)</f>
        <v>1</v>
      </c>
    </row>
    <row r="12" spans="1:5" x14ac:dyDescent="0.25">
      <c r="A12" s="26">
        <v>14</v>
      </c>
      <c r="B12" s="26" t="s">
        <v>59</v>
      </c>
      <c r="C12" s="25" t="s">
        <v>225</v>
      </c>
      <c r="D12" s="26" t="s">
        <v>29</v>
      </c>
      <c r="E12">
        <f>COUNTIF(AUXILIAR!$C$6:$C$107,A12)</f>
        <v>1</v>
      </c>
    </row>
    <row r="13" spans="1:5" x14ac:dyDescent="0.25">
      <c r="A13" s="26">
        <v>17</v>
      </c>
      <c r="B13" s="26" t="s">
        <v>215</v>
      </c>
      <c r="C13" s="25" t="s">
        <v>243</v>
      </c>
      <c r="D13" s="26">
        <v>3</v>
      </c>
      <c r="E13">
        <f>COUNTIF(AUXILIAR!$C$6:$C$107,A13)</f>
        <v>1</v>
      </c>
    </row>
    <row r="14" spans="1:5" x14ac:dyDescent="0.25">
      <c r="A14" s="26">
        <v>18</v>
      </c>
      <c r="B14" s="26" t="s">
        <v>215</v>
      </c>
      <c r="C14" s="25" t="s">
        <v>231</v>
      </c>
      <c r="D14" s="26">
        <v>4</v>
      </c>
      <c r="E14">
        <f>COUNTIF(AUXILIAR!$C$6:$C$107,A14)</f>
        <v>1</v>
      </c>
    </row>
    <row r="15" spans="1:5" x14ac:dyDescent="0.25">
      <c r="A15" s="26">
        <v>19</v>
      </c>
      <c r="B15" s="26" t="s">
        <v>215</v>
      </c>
      <c r="C15" s="25" t="s">
        <v>232</v>
      </c>
      <c r="D15" s="26">
        <v>2</v>
      </c>
      <c r="E15">
        <f>COUNTIF(AUXILIAR!$C$6:$C$107,A15)</f>
        <v>1</v>
      </c>
    </row>
    <row r="16" spans="1:5" x14ac:dyDescent="0.25">
      <c r="A16" s="26">
        <v>20</v>
      </c>
      <c r="B16" s="26" t="s">
        <v>215</v>
      </c>
      <c r="C16" s="25" t="s">
        <v>233</v>
      </c>
      <c r="D16" s="26">
        <v>6</v>
      </c>
      <c r="E16">
        <f>COUNTIF(AUXILIAR!$C$6:$C$107,A16)</f>
        <v>1</v>
      </c>
    </row>
    <row r="17" spans="1:5" x14ac:dyDescent="0.25">
      <c r="A17" s="26">
        <v>21</v>
      </c>
      <c r="B17" s="26" t="s">
        <v>215</v>
      </c>
      <c r="C17" s="25" t="s">
        <v>234</v>
      </c>
      <c r="D17" s="26">
        <v>2</v>
      </c>
      <c r="E17">
        <f>COUNTIF(AUXILIAR!$C$6:$C$107,A17)</f>
        <v>1</v>
      </c>
    </row>
    <row r="18" spans="1:5" x14ac:dyDescent="0.25">
      <c r="A18" s="26">
        <v>22</v>
      </c>
      <c r="B18" s="26" t="s">
        <v>215</v>
      </c>
      <c r="C18" s="25" t="s">
        <v>235</v>
      </c>
      <c r="D18" s="26">
        <v>6</v>
      </c>
      <c r="E18">
        <f>COUNTIF(AUXILIAR!$C$6:$C$107,A18)</f>
        <v>1</v>
      </c>
    </row>
    <row r="19" spans="1:5" x14ac:dyDescent="0.25">
      <c r="A19" s="26">
        <v>24</v>
      </c>
      <c r="B19" s="26" t="s">
        <v>215</v>
      </c>
      <c r="C19" s="25" t="s">
        <v>236</v>
      </c>
      <c r="D19" s="26">
        <v>6</v>
      </c>
      <c r="E19">
        <f>COUNTIF(AUXILIAR!$C$6:$C$107,A19)</f>
        <v>1</v>
      </c>
    </row>
    <row r="20" spans="1:5" x14ac:dyDescent="0.25">
      <c r="A20" s="26">
        <v>30</v>
      </c>
      <c r="B20" s="26" t="s">
        <v>215</v>
      </c>
      <c r="C20" s="25" t="s">
        <v>237</v>
      </c>
      <c r="D20" s="26">
        <v>6</v>
      </c>
      <c r="E20">
        <f>COUNTIF(AUXILIAR!$C$6:$C$107,A20)</f>
        <v>1</v>
      </c>
    </row>
    <row r="21" spans="1:5" x14ac:dyDescent="0.25">
      <c r="A21" s="26">
        <v>31</v>
      </c>
      <c r="B21" s="26" t="s">
        <v>215</v>
      </c>
      <c r="C21" s="25" t="s">
        <v>238</v>
      </c>
      <c r="D21" s="26">
        <v>6</v>
      </c>
      <c r="E21">
        <f>COUNTIF(AUXILIAR!$C$6:$C$107,A21)</f>
        <v>1</v>
      </c>
    </row>
    <row r="22" spans="1:5" x14ac:dyDescent="0.25">
      <c r="A22" s="26">
        <v>35</v>
      </c>
      <c r="B22" s="26" t="s">
        <v>215</v>
      </c>
      <c r="C22" s="25" t="s">
        <v>193</v>
      </c>
      <c r="D22" s="26">
        <v>6</v>
      </c>
      <c r="E22">
        <f>COUNTIF(AUXILIAR!$C$6:$C$107,A22)</f>
        <v>1</v>
      </c>
    </row>
    <row r="23" spans="1:5" x14ac:dyDescent="0.25">
      <c r="A23" s="26">
        <v>36</v>
      </c>
      <c r="B23" s="26" t="s">
        <v>215</v>
      </c>
      <c r="C23" s="25" t="s">
        <v>194</v>
      </c>
      <c r="D23" s="26">
        <v>6</v>
      </c>
      <c r="E23">
        <f>COUNTIF(AUXILIAR!$C$6:$C$107,A23)</f>
        <v>1</v>
      </c>
    </row>
    <row r="24" spans="1:5" ht="30" x14ac:dyDescent="0.25">
      <c r="A24" s="26">
        <v>37</v>
      </c>
      <c r="B24" s="26" t="s">
        <v>215</v>
      </c>
      <c r="C24" s="25" t="s">
        <v>195</v>
      </c>
      <c r="D24" s="26">
        <v>1</v>
      </c>
      <c r="E24">
        <f>COUNTIF(AUXILIAR!$C$6:$C$107,A24)</f>
        <v>1</v>
      </c>
    </row>
    <row r="25" spans="1:5" ht="30" x14ac:dyDescent="0.25">
      <c r="A25" s="26">
        <v>38</v>
      </c>
      <c r="B25" s="26" t="s">
        <v>215</v>
      </c>
      <c r="C25" s="25" t="s">
        <v>196</v>
      </c>
      <c r="D25" s="26">
        <v>1</v>
      </c>
      <c r="E25">
        <f>COUNTIF(AUXILIAR!$C$6:$C$107,A25)</f>
        <v>1</v>
      </c>
    </row>
    <row r="26" spans="1:5" x14ac:dyDescent="0.25">
      <c r="A26" s="26">
        <v>39</v>
      </c>
      <c r="B26" s="26" t="s">
        <v>215</v>
      </c>
      <c r="C26" s="25" t="s">
        <v>249</v>
      </c>
      <c r="D26" s="26">
        <v>1</v>
      </c>
      <c r="E26">
        <f>COUNTIF(AUXILIAR!$C$6:$C$107,A26)</f>
        <v>1</v>
      </c>
    </row>
    <row r="27" spans="1:5" x14ac:dyDescent="0.25">
      <c r="A27" s="26">
        <v>40</v>
      </c>
      <c r="B27" s="26" t="s">
        <v>215</v>
      </c>
      <c r="C27" s="25" t="s">
        <v>198</v>
      </c>
      <c r="D27" s="26">
        <v>1</v>
      </c>
      <c r="E27">
        <f>COUNTIF(AUXILIAR!$C$6:$C$107,A27)</f>
        <v>1</v>
      </c>
    </row>
    <row r="28" spans="1:5" x14ac:dyDescent="0.25">
      <c r="A28" s="26">
        <v>41</v>
      </c>
      <c r="B28" s="26" t="s">
        <v>215</v>
      </c>
      <c r="C28" s="25" t="s">
        <v>250</v>
      </c>
      <c r="D28" s="26">
        <v>1</v>
      </c>
      <c r="E28">
        <f>COUNTIF(AUXILIAR!$C$6:$C$107,A28)</f>
        <v>1</v>
      </c>
    </row>
    <row r="29" spans="1:5" x14ac:dyDescent="0.25">
      <c r="A29" s="26">
        <v>42</v>
      </c>
      <c r="B29" s="26" t="s">
        <v>215</v>
      </c>
      <c r="C29" s="25" t="s">
        <v>251</v>
      </c>
      <c r="D29" s="26">
        <v>1</v>
      </c>
      <c r="E29">
        <f>COUNTIF(AUXILIAR!$C$6:$C$107,A29)</f>
        <v>1</v>
      </c>
    </row>
    <row r="30" spans="1:5" x14ac:dyDescent="0.25">
      <c r="A30" s="26">
        <v>43</v>
      </c>
      <c r="B30" s="26" t="s">
        <v>215</v>
      </c>
      <c r="C30" s="25" t="s">
        <v>252</v>
      </c>
      <c r="D30" s="26">
        <v>1</v>
      </c>
      <c r="E30">
        <f>COUNTIF(AUXILIAR!$C$6:$C$107,A30)</f>
        <v>1</v>
      </c>
    </row>
    <row r="31" spans="1:5" x14ac:dyDescent="0.25">
      <c r="A31" s="26">
        <v>44</v>
      </c>
      <c r="B31" s="26" t="s">
        <v>215</v>
      </c>
      <c r="C31" s="25" t="s">
        <v>253</v>
      </c>
      <c r="D31" s="26">
        <v>1</v>
      </c>
      <c r="E31">
        <f>COUNTIF(AUXILIAR!$C$6:$C$107,A31)</f>
        <v>1</v>
      </c>
    </row>
    <row r="32" spans="1:5" ht="30" x14ac:dyDescent="0.25">
      <c r="A32" s="26">
        <v>46</v>
      </c>
      <c r="B32" s="26" t="s">
        <v>215</v>
      </c>
      <c r="C32" s="25" t="s">
        <v>203</v>
      </c>
      <c r="D32" s="26">
        <v>3</v>
      </c>
      <c r="E32">
        <f>COUNTIF(AUXILIAR!$C$6:$C$107,A32)</f>
        <v>1</v>
      </c>
    </row>
    <row r="33" spans="1:5" ht="30" x14ac:dyDescent="0.25">
      <c r="A33" s="26">
        <v>49</v>
      </c>
      <c r="B33" s="26" t="s">
        <v>215</v>
      </c>
      <c r="C33" s="25" t="s">
        <v>254</v>
      </c>
      <c r="D33" s="26">
        <v>1</v>
      </c>
      <c r="E33">
        <f>COUNTIF(AUXILIAR!$C$6:$C$107,A33)</f>
        <v>1</v>
      </c>
    </row>
    <row r="34" spans="1:5" ht="30" x14ac:dyDescent="0.25">
      <c r="A34" s="26">
        <v>50</v>
      </c>
      <c r="B34" s="26" t="s">
        <v>215</v>
      </c>
      <c r="C34" s="25" t="s">
        <v>255</v>
      </c>
      <c r="D34" s="26">
        <v>1</v>
      </c>
      <c r="E34">
        <f>COUNTIF(AUXILIAR!$C$6:$C$107,A34)</f>
        <v>1</v>
      </c>
    </row>
    <row r="35" spans="1:5" ht="30" x14ac:dyDescent="0.25">
      <c r="A35" s="26">
        <v>51</v>
      </c>
      <c r="B35" s="26" t="s">
        <v>215</v>
      </c>
      <c r="C35" s="25" t="s">
        <v>206</v>
      </c>
      <c r="D35" s="26">
        <v>2</v>
      </c>
      <c r="E35">
        <f>COUNTIF(AUXILIAR!$C$6:$C$107,A35)</f>
        <v>1</v>
      </c>
    </row>
    <row r="36" spans="1:5" x14ac:dyDescent="0.25">
      <c r="A36" s="26">
        <v>52</v>
      </c>
      <c r="B36" s="26" t="s">
        <v>215</v>
      </c>
      <c r="C36" s="25" t="s">
        <v>207</v>
      </c>
      <c r="D36" s="26">
        <v>2</v>
      </c>
      <c r="E36">
        <f>COUNTIF(AUXILIAR!$C$6:$C$107,A36)</f>
        <v>1</v>
      </c>
    </row>
    <row r="37" spans="1:5" x14ac:dyDescent="0.25">
      <c r="A37" s="26">
        <v>53</v>
      </c>
      <c r="B37" s="26" t="s">
        <v>215</v>
      </c>
      <c r="C37" s="25" t="s">
        <v>256</v>
      </c>
      <c r="D37" s="26">
        <v>3</v>
      </c>
      <c r="E37">
        <f>COUNTIF(AUXILIAR!$C$6:$C$107,A37)</f>
        <v>1</v>
      </c>
    </row>
    <row r="38" spans="1:5" x14ac:dyDescent="0.25">
      <c r="A38" s="26">
        <v>54</v>
      </c>
      <c r="B38" s="26" t="s">
        <v>215</v>
      </c>
      <c r="C38" s="25" t="s">
        <v>257</v>
      </c>
      <c r="D38" s="26">
        <v>3</v>
      </c>
      <c r="E38">
        <f>COUNTIF(AUXILIAR!$C$6:$C$107,A38)</f>
        <v>1</v>
      </c>
    </row>
    <row r="39" spans="1:5" ht="30" x14ac:dyDescent="0.25">
      <c r="A39" s="26">
        <v>55</v>
      </c>
      <c r="B39" s="26" t="s">
        <v>215</v>
      </c>
      <c r="C39" s="25" t="s">
        <v>210</v>
      </c>
      <c r="D39" s="26">
        <v>3</v>
      </c>
      <c r="E39">
        <f>COUNTIF(AUXILIAR!$C$6:$C$107,A39)</f>
        <v>1</v>
      </c>
    </row>
    <row r="40" spans="1:5" x14ac:dyDescent="0.25">
      <c r="A40" s="26">
        <v>57</v>
      </c>
      <c r="B40" s="26" t="s">
        <v>215</v>
      </c>
      <c r="C40" s="25" t="s">
        <v>211</v>
      </c>
      <c r="D40" s="26">
        <v>3</v>
      </c>
      <c r="E40">
        <f>COUNTIF(AUXILIAR!$C$6:$C$107,A40)</f>
        <v>1</v>
      </c>
    </row>
    <row r="41" spans="1:5" x14ac:dyDescent="0.25">
      <c r="A41" s="26">
        <v>58</v>
      </c>
      <c r="B41" s="26" t="s">
        <v>215</v>
      </c>
      <c r="C41" s="25" t="s">
        <v>258</v>
      </c>
      <c r="D41" s="26">
        <v>3</v>
      </c>
      <c r="E41">
        <f>COUNTIF(AUXILIAR!$C$6:$C$107,A41)</f>
        <v>1</v>
      </c>
    </row>
    <row r="42" spans="1:5" ht="30" x14ac:dyDescent="0.25">
      <c r="A42" s="26">
        <v>59</v>
      </c>
      <c r="B42" s="26" t="s">
        <v>215</v>
      </c>
      <c r="C42" s="25" t="s">
        <v>259</v>
      </c>
      <c r="D42" s="26">
        <v>3</v>
      </c>
      <c r="E42">
        <f>COUNTIF(AUXILIAR!$C$6:$C$107,A42)</f>
        <v>1</v>
      </c>
    </row>
    <row r="43" spans="1:5" ht="30" x14ac:dyDescent="0.25">
      <c r="A43" s="26">
        <v>60</v>
      </c>
      <c r="B43" s="26" t="s">
        <v>215</v>
      </c>
      <c r="C43" s="25" t="s">
        <v>226</v>
      </c>
      <c r="D43" s="26">
        <v>4</v>
      </c>
      <c r="E43">
        <f>COUNTIF(AUXILIAR!$C$6:$C$107,A43)</f>
        <v>1</v>
      </c>
    </row>
    <row r="44" spans="1:5" x14ac:dyDescent="0.25">
      <c r="A44" s="26">
        <v>61</v>
      </c>
      <c r="B44" s="26" t="s">
        <v>215</v>
      </c>
      <c r="C44" s="28" t="s">
        <v>239</v>
      </c>
      <c r="D44" s="26">
        <v>1</v>
      </c>
      <c r="E44">
        <f>COUNTIF(AUXILIAR!$C$6:$C$107,A44)</f>
        <v>1</v>
      </c>
    </row>
    <row r="45" spans="1:5" x14ac:dyDescent="0.25">
      <c r="A45" s="26">
        <v>63</v>
      </c>
      <c r="B45" s="26" t="s">
        <v>215</v>
      </c>
      <c r="C45" s="27" t="s">
        <v>227</v>
      </c>
      <c r="D45" s="26">
        <v>1</v>
      </c>
      <c r="E45">
        <f>COUNTIF(AUXILIAR!$C$6:$C$107,A45)</f>
        <v>1</v>
      </c>
    </row>
    <row r="46" spans="1:5" x14ac:dyDescent="0.25">
      <c r="A46" s="26">
        <v>66</v>
      </c>
      <c r="B46" s="26" t="s">
        <v>215</v>
      </c>
      <c r="C46" s="27" t="s">
        <v>228</v>
      </c>
      <c r="D46" s="26">
        <v>1</v>
      </c>
      <c r="E46">
        <f>COUNTIF(AUXILIAR!$C$6:$C$107,A46)</f>
        <v>1</v>
      </c>
    </row>
    <row r="50" spans="4:4" x14ac:dyDescent="0.25">
      <c r="D50" t="s">
        <v>708</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76B43-5866-42CC-9D41-D7AF4C5C3931}">
  <dimension ref="A1:AD78"/>
  <sheetViews>
    <sheetView view="pageBreakPreview" topLeftCell="A62" zoomScale="115" zoomScaleNormal="100" zoomScaleSheetLayoutView="115" workbookViewId="0">
      <selection activeCell="AK24" sqref="AK24"/>
    </sheetView>
  </sheetViews>
  <sheetFormatPr defaultColWidth="8.85546875" defaultRowHeight="14.25" x14ac:dyDescent="0.2"/>
  <cols>
    <col min="1" max="22" width="4.7109375" style="154" customWidth="1"/>
    <col min="23" max="23" width="7.5703125" style="154" customWidth="1"/>
    <col min="24" max="30" width="4.7109375" style="154" customWidth="1"/>
    <col min="31" max="16384" width="8.85546875" style="154"/>
  </cols>
  <sheetData>
    <row r="1" spans="1:30" x14ac:dyDescent="0.2">
      <c r="A1" s="299"/>
      <c r="B1" s="300"/>
      <c r="C1" s="300"/>
      <c r="D1" s="300"/>
      <c r="E1" s="300"/>
      <c r="F1" s="300"/>
      <c r="G1" s="301"/>
      <c r="H1" s="262" t="s">
        <v>695</v>
      </c>
      <c r="I1" s="263"/>
      <c r="J1" s="263"/>
      <c r="K1" s="263"/>
      <c r="L1" s="263"/>
      <c r="M1" s="263"/>
      <c r="N1" s="263"/>
      <c r="O1" s="263"/>
      <c r="P1" s="263"/>
      <c r="Q1" s="263"/>
      <c r="R1" s="263"/>
      <c r="S1" s="263"/>
      <c r="T1" s="263"/>
      <c r="U1" s="263"/>
      <c r="V1" s="263"/>
      <c r="W1" s="264"/>
      <c r="X1" s="299"/>
      <c r="Y1" s="300"/>
      <c r="Z1" s="300"/>
      <c r="AA1" s="300"/>
      <c r="AB1" s="300"/>
      <c r="AC1" s="300"/>
      <c r="AD1" s="301"/>
    </row>
    <row r="2" spans="1:30" x14ac:dyDescent="0.2">
      <c r="A2" s="302"/>
      <c r="B2" s="303"/>
      <c r="C2" s="303"/>
      <c r="D2" s="303"/>
      <c r="E2" s="303"/>
      <c r="F2" s="303"/>
      <c r="G2" s="304"/>
      <c r="H2" s="308"/>
      <c r="I2" s="309"/>
      <c r="J2" s="309"/>
      <c r="K2" s="309"/>
      <c r="L2" s="309"/>
      <c r="M2" s="309"/>
      <c r="N2" s="309"/>
      <c r="O2" s="309"/>
      <c r="P2" s="309"/>
      <c r="Q2" s="309"/>
      <c r="R2" s="309"/>
      <c r="S2" s="309"/>
      <c r="T2" s="309"/>
      <c r="U2" s="309"/>
      <c r="V2" s="309"/>
      <c r="W2" s="310"/>
      <c r="X2" s="302"/>
      <c r="Y2" s="303"/>
      <c r="Z2" s="303"/>
      <c r="AA2" s="303"/>
      <c r="AB2" s="303"/>
      <c r="AC2" s="303"/>
      <c r="AD2" s="304"/>
    </row>
    <row r="3" spans="1:30" x14ac:dyDescent="0.2">
      <c r="A3" s="302"/>
      <c r="B3" s="303"/>
      <c r="C3" s="303"/>
      <c r="D3" s="303"/>
      <c r="E3" s="303"/>
      <c r="F3" s="303"/>
      <c r="G3" s="304"/>
      <c r="H3" s="261" t="s">
        <v>0</v>
      </c>
      <c r="I3" s="261"/>
      <c r="J3" s="261"/>
      <c r="K3" s="261"/>
      <c r="L3" s="261"/>
      <c r="M3" s="261"/>
      <c r="N3" s="261"/>
      <c r="O3" s="261"/>
      <c r="P3" s="261"/>
      <c r="Q3" s="261"/>
      <c r="R3" s="261"/>
      <c r="S3" s="261"/>
      <c r="T3" s="261"/>
      <c r="U3" s="261"/>
      <c r="V3" s="261"/>
      <c r="W3" s="261"/>
      <c r="X3" s="302"/>
      <c r="Y3" s="303"/>
      <c r="Z3" s="303"/>
      <c r="AA3" s="303"/>
      <c r="AB3" s="303"/>
      <c r="AC3" s="303"/>
      <c r="AD3" s="304"/>
    </row>
    <row r="4" spans="1:30" x14ac:dyDescent="0.2">
      <c r="A4" s="305"/>
      <c r="B4" s="306"/>
      <c r="C4" s="306"/>
      <c r="D4" s="306"/>
      <c r="E4" s="306"/>
      <c r="F4" s="306"/>
      <c r="G4" s="307"/>
      <c r="H4" s="261" t="s">
        <v>688</v>
      </c>
      <c r="I4" s="261"/>
      <c r="J4" s="261"/>
      <c r="K4" s="261"/>
      <c r="L4" s="261"/>
      <c r="M4" s="261"/>
      <c r="N4" s="261"/>
      <c r="O4" s="261"/>
      <c r="P4" s="261"/>
      <c r="Q4" s="261"/>
      <c r="R4" s="261"/>
      <c r="S4" s="261"/>
      <c r="T4" s="261"/>
      <c r="U4" s="261"/>
      <c r="V4" s="261"/>
      <c r="W4" s="261"/>
      <c r="X4" s="305"/>
      <c r="Y4" s="306"/>
      <c r="Z4" s="306"/>
      <c r="AA4" s="306"/>
      <c r="AB4" s="306"/>
      <c r="AC4" s="306"/>
      <c r="AD4" s="307"/>
    </row>
    <row r="5" spans="1:30" x14ac:dyDescent="0.2">
      <c r="A5" s="229"/>
      <c r="B5" s="230"/>
      <c r="C5" s="230"/>
      <c r="D5" s="230"/>
      <c r="E5" s="230"/>
      <c r="F5" s="230"/>
      <c r="G5" s="230"/>
      <c r="H5" s="230"/>
      <c r="I5" s="230"/>
      <c r="J5" s="230"/>
      <c r="K5" s="230"/>
      <c r="L5" s="230"/>
      <c r="M5" s="230"/>
      <c r="N5" s="230"/>
      <c r="O5" s="230"/>
      <c r="P5" s="230"/>
      <c r="Q5" s="230"/>
      <c r="R5" s="230"/>
      <c r="S5" s="230"/>
      <c r="T5" s="230"/>
      <c r="U5" s="230"/>
      <c r="V5" s="230"/>
      <c r="W5" s="230"/>
      <c r="X5" s="230"/>
      <c r="Y5" s="230"/>
      <c r="Z5" s="230"/>
      <c r="AA5" s="230"/>
      <c r="AB5" s="230"/>
      <c r="AC5" s="230"/>
      <c r="AD5" s="231"/>
    </row>
    <row r="6" spans="1:30" ht="15" customHeight="1" x14ac:dyDescent="0.2">
      <c r="A6" s="229"/>
      <c r="B6" s="296" t="s">
        <v>535</v>
      </c>
      <c r="C6" s="296"/>
      <c r="D6" s="296"/>
      <c r="E6" s="296"/>
      <c r="F6" s="296"/>
      <c r="G6" s="296"/>
      <c r="H6" s="296"/>
      <c r="I6" s="296"/>
      <c r="J6" s="296"/>
      <c r="K6" s="296"/>
      <c r="L6" s="296"/>
      <c r="M6" s="296"/>
      <c r="N6" s="296"/>
      <c r="O6" s="296"/>
      <c r="P6" s="296"/>
      <c r="Q6" s="296"/>
      <c r="R6" s="296"/>
      <c r="S6" s="296"/>
      <c r="T6" s="296"/>
      <c r="U6" s="296"/>
      <c r="V6" s="296"/>
      <c r="W6" s="296"/>
      <c r="X6" s="296"/>
      <c r="Y6" s="296"/>
      <c r="Z6" s="296"/>
      <c r="AA6" s="296"/>
      <c r="AB6" s="296"/>
      <c r="AC6" s="296"/>
      <c r="AD6" s="231"/>
    </row>
    <row r="7" spans="1:30" x14ac:dyDescent="0.2">
      <c r="A7" s="229"/>
      <c r="B7" s="297"/>
      <c r="C7" s="298"/>
      <c r="D7" s="298"/>
      <c r="E7" s="298"/>
      <c r="F7" s="298"/>
      <c r="G7" s="298"/>
      <c r="H7" s="298"/>
      <c r="I7" s="298"/>
      <c r="J7" s="298"/>
      <c r="K7" s="298"/>
      <c r="L7" s="298"/>
      <c r="M7" s="298"/>
      <c r="N7" s="298"/>
      <c r="O7" s="298"/>
      <c r="P7" s="298"/>
      <c r="Q7" s="298"/>
      <c r="R7" s="298"/>
      <c r="S7" s="298"/>
      <c r="T7" s="298"/>
      <c r="U7" s="298"/>
      <c r="V7" s="298"/>
      <c r="W7" s="298"/>
      <c r="X7" s="298"/>
      <c r="Y7" s="298"/>
      <c r="Z7" s="298"/>
      <c r="AA7" s="298"/>
      <c r="AB7" s="298"/>
      <c r="AC7" s="298"/>
      <c r="AD7" s="231"/>
    </row>
    <row r="8" spans="1:30" s="235" customFormat="1" ht="19.149999999999999" customHeight="1" x14ac:dyDescent="0.25">
      <c r="A8" s="233"/>
      <c r="B8" s="292" t="s">
        <v>538</v>
      </c>
      <c r="C8" s="293"/>
      <c r="D8" s="293"/>
      <c r="E8" s="293"/>
      <c r="F8" s="293"/>
      <c r="G8" s="293"/>
      <c r="H8" s="293"/>
      <c r="I8" s="293"/>
      <c r="J8" s="293"/>
      <c r="K8" s="293"/>
      <c r="L8" s="293"/>
      <c r="M8" s="293"/>
      <c r="N8" s="293"/>
      <c r="O8" s="293"/>
      <c r="P8" s="293"/>
      <c r="Q8" s="293"/>
      <c r="R8" s="293"/>
      <c r="S8" s="293"/>
      <c r="T8" s="293"/>
      <c r="U8" s="293"/>
      <c r="V8" s="293"/>
      <c r="W8" s="293"/>
      <c r="X8" s="293"/>
      <c r="Y8" s="293"/>
      <c r="Z8" s="293"/>
      <c r="AA8" s="293"/>
      <c r="AB8" s="293"/>
      <c r="AC8" s="293"/>
      <c r="AD8" s="234"/>
    </row>
    <row r="9" spans="1:30" s="235" customFormat="1" ht="19.149999999999999" customHeight="1" x14ac:dyDescent="0.25">
      <c r="A9" s="233"/>
      <c r="B9" s="292" t="s">
        <v>537</v>
      </c>
      <c r="C9" s="293"/>
      <c r="D9" s="293"/>
      <c r="E9" s="293"/>
      <c r="F9" s="293"/>
      <c r="G9" s="293"/>
      <c r="H9" s="293"/>
      <c r="I9" s="293"/>
      <c r="J9" s="293"/>
      <c r="K9" s="293"/>
      <c r="L9" s="293"/>
      <c r="M9" s="293"/>
      <c r="N9" s="293"/>
      <c r="O9" s="293"/>
      <c r="P9" s="293"/>
      <c r="Q9" s="293"/>
      <c r="R9" s="293"/>
      <c r="S9" s="293"/>
      <c r="T9" s="293"/>
      <c r="U9" s="293"/>
      <c r="V9" s="293"/>
      <c r="W9" s="293"/>
      <c r="X9" s="293"/>
      <c r="Y9" s="293"/>
      <c r="Z9" s="293"/>
      <c r="AA9" s="293"/>
      <c r="AB9" s="293"/>
      <c r="AC9" s="293"/>
      <c r="AD9" s="234"/>
    </row>
    <row r="10" spans="1:30" s="235" customFormat="1" ht="19.149999999999999" customHeight="1" x14ac:dyDescent="0.25">
      <c r="A10" s="233"/>
      <c r="B10" s="292" t="s">
        <v>690</v>
      </c>
      <c r="C10" s="293"/>
      <c r="D10" s="293"/>
      <c r="E10" s="293"/>
      <c r="F10" s="293"/>
      <c r="G10" s="293"/>
      <c r="H10" s="293"/>
      <c r="I10" s="293"/>
      <c r="J10" s="293"/>
      <c r="K10" s="293"/>
      <c r="L10" s="293"/>
      <c r="M10" s="293"/>
      <c r="N10" s="293"/>
      <c r="O10" s="293"/>
      <c r="P10" s="293"/>
      <c r="Q10" s="293"/>
      <c r="R10" s="293"/>
      <c r="S10" s="293"/>
      <c r="T10" s="293"/>
      <c r="U10" s="293"/>
      <c r="V10" s="293"/>
      <c r="W10" s="293"/>
      <c r="X10" s="293"/>
      <c r="Y10" s="293"/>
      <c r="Z10" s="293"/>
      <c r="AA10" s="293"/>
      <c r="AB10" s="293"/>
      <c r="AC10" s="293"/>
      <c r="AD10" s="234"/>
    </row>
    <row r="11" spans="1:30" s="235" customFormat="1" ht="19.149999999999999" customHeight="1" x14ac:dyDescent="0.25">
      <c r="A11" s="233"/>
      <c r="B11" s="292" t="s">
        <v>692</v>
      </c>
      <c r="C11" s="293"/>
      <c r="D11" s="293"/>
      <c r="E11" s="293"/>
      <c r="F11" s="293"/>
      <c r="G11" s="293"/>
      <c r="H11" s="293"/>
      <c r="I11" s="293"/>
      <c r="J11" s="293"/>
      <c r="K11" s="293"/>
      <c r="L11" s="293"/>
      <c r="M11" s="293"/>
      <c r="N11" s="293"/>
      <c r="O11" s="293"/>
      <c r="P11" s="293"/>
      <c r="Q11" s="293"/>
      <c r="R11" s="293"/>
      <c r="S11" s="293"/>
      <c r="T11" s="293"/>
      <c r="U11" s="293"/>
      <c r="V11" s="293"/>
      <c r="W11" s="293"/>
      <c r="X11" s="293"/>
      <c r="Y11" s="293"/>
      <c r="Z11" s="293"/>
      <c r="AA11" s="293"/>
      <c r="AB11" s="293"/>
      <c r="AC11" s="293"/>
      <c r="AD11" s="234"/>
    </row>
    <row r="12" spans="1:30" s="235" customFormat="1" ht="19.149999999999999" customHeight="1" x14ac:dyDescent="0.25">
      <c r="A12" s="233"/>
      <c r="B12" s="292" t="s">
        <v>691</v>
      </c>
      <c r="C12" s="293"/>
      <c r="D12" s="293"/>
      <c r="E12" s="293"/>
      <c r="F12" s="293"/>
      <c r="G12" s="293"/>
      <c r="H12" s="293"/>
      <c r="I12" s="293"/>
      <c r="J12" s="293"/>
      <c r="K12" s="293"/>
      <c r="L12" s="293"/>
      <c r="M12" s="293"/>
      <c r="N12" s="293"/>
      <c r="O12" s="293"/>
      <c r="P12" s="293"/>
      <c r="Q12" s="293"/>
      <c r="R12" s="293"/>
      <c r="S12" s="293"/>
      <c r="T12" s="293"/>
      <c r="U12" s="293"/>
      <c r="V12" s="293"/>
      <c r="W12" s="293"/>
      <c r="X12" s="293"/>
      <c r="Y12" s="293"/>
      <c r="Z12" s="293"/>
      <c r="AA12" s="293"/>
      <c r="AB12" s="293"/>
      <c r="AC12" s="293"/>
      <c r="AD12" s="234"/>
    </row>
    <row r="13" spans="1:30" s="235" customFormat="1" ht="19.149999999999999" customHeight="1" x14ac:dyDescent="0.25">
      <c r="A13" s="233"/>
      <c r="B13" s="292" t="s">
        <v>694</v>
      </c>
      <c r="C13" s="293"/>
      <c r="D13" s="293"/>
      <c r="E13" s="293"/>
      <c r="F13" s="293"/>
      <c r="G13" s="293"/>
      <c r="H13" s="293"/>
      <c r="I13" s="293"/>
      <c r="J13" s="293"/>
      <c r="K13" s="293"/>
      <c r="L13" s="293"/>
      <c r="M13" s="293"/>
      <c r="N13" s="293"/>
      <c r="O13" s="293"/>
      <c r="P13" s="293"/>
      <c r="Q13" s="293"/>
      <c r="R13" s="293"/>
      <c r="S13" s="293"/>
      <c r="T13" s="293"/>
      <c r="U13" s="293"/>
      <c r="V13" s="293"/>
      <c r="W13" s="293"/>
      <c r="X13" s="293"/>
      <c r="Y13" s="293"/>
      <c r="Z13" s="293"/>
      <c r="AA13" s="293"/>
      <c r="AB13" s="293"/>
      <c r="AC13" s="293"/>
      <c r="AD13" s="234"/>
    </row>
    <row r="14" spans="1:30" s="235" customFormat="1" ht="19.149999999999999" customHeight="1" x14ac:dyDescent="0.25">
      <c r="A14" s="233"/>
      <c r="B14" s="292" t="s">
        <v>693</v>
      </c>
      <c r="C14" s="293"/>
      <c r="D14" s="293"/>
      <c r="E14" s="293"/>
      <c r="F14" s="293"/>
      <c r="G14" s="293"/>
      <c r="H14" s="293"/>
      <c r="I14" s="293"/>
      <c r="J14" s="293"/>
      <c r="K14" s="293"/>
      <c r="L14" s="293"/>
      <c r="M14" s="293"/>
      <c r="N14" s="293"/>
      <c r="O14" s="293"/>
      <c r="P14" s="293"/>
      <c r="Q14" s="293"/>
      <c r="R14" s="293"/>
      <c r="S14" s="293"/>
      <c r="T14" s="293"/>
      <c r="U14" s="293"/>
      <c r="V14" s="293"/>
      <c r="W14" s="293"/>
      <c r="X14" s="293"/>
      <c r="Y14" s="293"/>
      <c r="Z14" s="293"/>
      <c r="AA14" s="293"/>
      <c r="AB14" s="293"/>
      <c r="AC14" s="293"/>
      <c r="AD14" s="234"/>
    </row>
    <row r="15" spans="1:30" x14ac:dyDescent="0.2">
      <c r="A15" s="229"/>
      <c r="B15" s="294"/>
      <c r="C15" s="295"/>
      <c r="D15" s="295"/>
      <c r="E15" s="295"/>
      <c r="F15" s="295"/>
      <c r="G15" s="295"/>
      <c r="H15" s="295"/>
      <c r="I15" s="295"/>
      <c r="J15" s="295"/>
      <c r="K15" s="295"/>
      <c r="L15" s="295"/>
      <c r="M15" s="295"/>
      <c r="N15" s="295"/>
      <c r="O15" s="295"/>
      <c r="P15" s="295"/>
      <c r="Q15" s="295"/>
      <c r="R15" s="295"/>
      <c r="S15" s="295"/>
      <c r="T15" s="295"/>
      <c r="U15" s="295"/>
      <c r="V15" s="295"/>
      <c r="W15" s="295"/>
      <c r="X15" s="295"/>
      <c r="Y15" s="295"/>
      <c r="Z15" s="295"/>
      <c r="AA15" s="295"/>
      <c r="AB15" s="295"/>
      <c r="AC15" s="295"/>
      <c r="AD15" s="231"/>
    </row>
    <row r="16" spans="1:30" x14ac:dyDescent="0.2">
      <c r="A16" s="229"/>
      <c r="B16" s="311" t="s">
        <v>534</v>
      </c>
      <c r="C16" s="295"/>
      <c r="D16" s="295"/>
      <c r="E16" s="295"/>
      <c r="F16" s="295"/>
      <c r="G16" s="295"/>
      <c r="H16" s="295"/>
      <c r="I16" s="295"/>
      <c r="J16" s="295"/>
      <c r="K16" s="295"/>
      <c r="L16" s="295"/>
      <c r="M16" s="295"/>
      <c r="N16" s="295"/>
      <c r="O16" s="295"/>
      <c r="P16" s="295"/>
      <c r="Q16" s="295"/>
      <c r="R16" s="295"/>
      <c r="S16" s="295"/>
      <c r="T16" s="295"/>
      <c r="U16" s="295"/>
      <c r="V16" s="295"/>
      <c r="W16" s="295"/>
      <c r="X16" s="295"/>
      <c r="Y16" s="295"/>
      <c r="Z16" s="295"/>
      <c r="AA16" s="295"/>
      <c r="AB16" s="295"/>
      <c r="AC16" s="295"/>
      <c r="AD16" s="231"/>
    </row>
    <row r="17" spans="1:30" ht="41.45" customHeight="1" x14ac:dyDescent="0.2">
      <c r="A17" s="229"/>
      <c r="B17" s="292" t="s">
        <v>536</v>
      </c>
      <c r="C17" s="293"/>
      <c r="D17" s="293"/>
      <c r="E17" s="293"/>
      <c r="F17" s="293"/>
      <c r="G17" s="293"/>
      <c r="H17" s="293"/>
      <c r="I17" s="293"/>
      <c r="J17" s="293"/>
      <c r="K17" s="293"/>
      <c r="L17" s="293"/>
      <c r="M17" s="293"/>
      <c r="N17" s="293"/>
      <c r="O17" s="293"/>
      <c r="P17" s="293"/>
      <c r="Q17" s="293"/>
      <c r="R17" s="293"/>
      <c r="S17" s="293"/>
      <c r="T17" s="293"/>
      <c r="U17" s="293"/>
      <c r="V17" s="293"/>
      <c r="W17" s="293"/>
      <c r="X17" s="293"/>
      <c r="Y17" s="293"/>
      <c r="Z17" s="293"/>
      <c r="AA17" s="293"/>
      <c r="AB17" s="293"/>
      <c r="AC17" s="293"/>
      <c r="AD17" s="231"/>
    </row>
    <row r="18" spans="1:30" x14ac:dyDescent="0.2">
      <c r="A18" s="229"/>
      <c r="B18" s="297"/>
      <c r="C18" s="298"/>
      <c r="D18" s="298"/>
      <c r="E18" s="298"/>
      <c r="F18" s="298"/>
      <c r="G18" s="298"/>
      <c r="H18" s="298"/>
      <c r="I18" s="298"/>
      <c r="J18" s="298"/>
      <c r="K18" s="298"/>
      <c r="L18" s="298"/>
      <c r="M18" s="298"/>
      <c r="N18" s="298"/>
      <c r="O18" s="298"/>
      <c r="P18" s="298"/>
      <c r="Q18" s="298"/>
      <c r="R18" s="298"/>
      <c r="S18" s="298"/>
      <c r="T18" s="298"/>
      <c r="U18" s="298"/>
      <c r="V18" s="298"/>
      <c r="W18" s="298"/>
      <c r="X18" s="298"/>
      <c r="Y18" s="298"/>
      <c r="Z18" s="298"/>
      <c r="AA18" s="298"/>
      <c r="AB18" s="298"/>
      <c r="AC18" s="298"/>
      <c r="AD18" s="231"/>
    </row>
    <row r="19" spans="1:30" x14ac:dyDescent="0.2">
      <c r="A19" s="229"/>
      <c r="B19" s="297"/>
      <c r="C19" s="298"/>
      <c r="D19" s="298"/>
      <c r="E19" s="298"/>
      <c r="F19" s="298"/>
      <c r="G19" s="298"/>
      <c r="H19" s="298"/>
      <c r="I19" s="298"/>
      <c r="J19" s="298"/>
      <c r="K19" s="298"/>
      <c r="L19" s="298"/>
      <c r="M19" s="298"/>
      <c r="N19" s="298"/>
      <c r="O19" s="298"/>
      <c r="P19" s="298"/>
      <c r="Q19" s="298"/>
      <c r="R19" s="298"/>
      <c r="S19" s="298"/>
      <c r="T19" s="298"/>
      <c r="U19" s="298"/>
      <c r="V19" s="298"/>
      <c r="W19" s="298"/>
      <c r="X19" s="298"/>
      <c r="Y19" s="298"/>
      <c r="Z19" s="298"/>
      <c r="AA19" s="298"/>
      <c r="AB19" s="298"/>
      <c r="AC19" s="298"/>
      <c r="AD19" s="231"/>
    </row>
    <row r="20" spans="1:30" x14ac:dyDescent="0.2">
      <c r="A20" s="229"/>
      <c r="B20" s="297"/>
      <c r="C20" s="298"/>
      <c r="D20" s="298"/>
      <c r="E20" s="298"/>
      <c r="F20" s="298"/>
      <c r="G20" s="298"/>
      <c r="H20" s="298"/>
      <c r="I20" s="298"/>
      <c r="J20" s="298"/>
      <c r="K20" s="298"/>
      <c r="L20" s="298"/>
      <c r="M20" s="298"/>
      <c r="N20" s="298"/>
      <c r="O20" s="298"/>
      <c r="P20" s="298"/>
      <c r="Q20" s="298"/>
      <c r="R20" s="298"/>
      <c r="S20" s="298"/>
      <c r="T20" s="298"/>
      <c r="U20" s="298"/>
      <c r="V20" s="298"/>
      <c r="W20" s="298"/>
      <c r="X20" s="298"/>
      <c r="Y20" s="298"/>
      <c r="Z20" s="298"/>
      <c r="AA20" s="298"/>
      <c r="AB20" s="298"/>
      <c r="AC20" s="298"/>
      <c r="AD20" s="231"/>
    </row>
    <row r="21" spans="1:30" x14ac:dyDescent="0.2">
      <c r="A21" s="229"/>
      <c r="B21" s="297"/>
      <c r="C21" s="298"/>
      <c r="D21" s="298"/>
      <c r="E21" s="298"/>
      <c r="F21" s="298"/>
      <c r="G21" s="298"/>
      <c r="H21" s="298"/>
      <c r="I21" s="298"/>
      <c r="J21" s="298"/>
      <c r="K21" s="298"/>
      <c r="L21" s="298"/>
      <c r="M21" s="298"/>
      <c r="N21" s="298"/>
      <c r="O21" s="298"/>
      <c r="P21" s="298"/>
      <c r="Q21" s="298"/>
      <c r="R21" s="298"/>
      <c r="S21" s="298"/>
      <c r="T21" s="298"/>
      <c r="U21" s="298"/>
      <c r="V21" s="298"/>
      <c r="W21" s="298"/>
      <c r="X21" s="298"/>
      <c r="Y21" s="298"/>
      <c r="Z21" s="298"/>
      <c r="AA21" s="298"/>
      <c r="AB21" s="298"/>
      <c r="AC21" s="298"/>
      <c r="AD21" s="231"/>
    </row>
    <row r="22" spans="1:30" x14ac:dyDescent="0.2">
      <c r="A22" s="229"/>
      <c r="B22" s="297"/>
      <c r="C22" s="298"/>
      <c r="D22" s="298"/>
      <c r="E22" s="298"/>
      <c r="F22" s="298"/>
      <c r="G22" s="298"/>
      <c r="H22" s="298"/>
      <c r="I22" s="298"/>
      <c r="J22" s="298"/>
      <c r="K22" s="298"/>
      <c r="L22" s="298"/>
      <c r="M22" s="298"/>
      <c r="N22" s="298"/>
      <c r="O22" s="298"/>
      <c r="P22" s="298"/>
      <c r="Q22" s="298"/>
      <c r="R22" s="298"/>
      <c r="S22" s="298"/>
      <c r="T22" s="298"/>
      <c r="U22" s="298"/>
      <c r="V22" s="298"/>
      <c r="W22" s="298"/>
      <c r="X22" s="298"/>
      <c r="Y22" s="298"/>
      <c r="Z22" s="298"/>
      <c r="AA22" s="298"/>
      <c r="AB22" s="298"/>
      <c r="AC22" s="298"/>
      <c r="AD22" s="231"/>
    </row>
    <row r="23" spans="1:30" x14ac:dyDescent="0.2">
      <c r="A23" s="229"/>
      <c r="B23" s="298"/>
      <c r="C23" s="298"/>
      <c r="D23" s="298"/>
      <c r="E23" s="298"/>
      <c r="F23" s="298"/>
      <c r="G23" s="298"/>
      <c r="H23" s="298"/>
      <c r="I23" s="298"/>
      <c r="J23" s="298"/>
      <c r="K23" s="298"/>
      <c r="L23" s="298"/>
      <c r="M23" s="298"/>
      <c r="N23" s="298"/>
      <c r="O23" s="298"/>
      <c r="P23" s="298"/>
      <c r="Q23" s="298"/>
      <c r="R23" s="298"/>
      <c r="S23" s="298"/>
      <c r="T23" s="298"/>
      <c r="U23" s="298"/>
      <c r="V23" s="298"/>
      <c r="W23" s="298"/>
      <c r="X23" s="298"/>
      <c r="Y23" s="298"/>
      <c r="Z23" s="298"/>
      <c r="AA23" s="298"/>
      <c r="AB23" s="298"/>
      <c r="AC23" s="298"/>
      <c r="AD23" s="231"/>
    </row>
    <row r="24" spans="1:30" x14ac:dyDescent="0.2">
      <c r="A24" s="229"/>
      <c r="B24" s="298"/>
      <c r="C24" s="298"/>
      <c r="D24" s="298"/>
      <c r="E24" s="298"/>
      <c r="F24" s="298"/>
      <c r="G24" s="298"/>
      <c r="H24" s="298"/>
      <c r="I24" s="298"/>
      <c r="J24" s="298"/>
      <c r="K24" s="298"/>
      <c r="L24" s="298"/>
      <c r="M24" s="298"/>
      <c r="N24" s="298"/>
      <c r="O24" s="298"/>
      <c r="P24" s="298"/>
      <c r="Q24" s="298"/>
      <c r="R24" s="298"/>
      <c r="S24" s="298"/>
      <c r="T24" s="298"/>
      <c r="U24" s="298"/>
      <c r="V24" s="298"/>
      <c r="W24" s="298"/>
      <c r="X24" s="298"/>
      <c r="Y24" s="298"/>
      <c r="Z24" s="298"/>
      <c r="AA24" s="298"/>
      <c r="AB24" s="298"/>
      <c r="AC24" s="298"/>
      <c r="AD24" s="231"/>
    </row>
    <row r="25" spans="1:30" x14ac:dyDescent="0.2">
      <c r="A25" s="229"/>
      <c r="B25" s="298"/>
      <c r="C25" s="298"/>
      <c r="D25" s="298"/>
      <c r="E25" s="298"/>
      <c r="F25" s="298"/>
      <c r="G25" s="298"/>
      <c r="H25" s="298"/>
      <c r="I25" s="298"/>
      <c r="J25" s="298"/>
      <c r="K25" s="298"/>
      <c r="L25" s="298"/>
      <c r="M25" s="298"/>
      <c r="N25" s="298"/>
      <c r="O25" s="298"/>
      <c r="P25" s="298"/>
      <c r="Q25" s="298"/>
      <c r="R25" s="298"/>
      <c r="S25" s="298"/>
      <c r="T25" s="298"/>
      <c r="U25" s="298"/>
      <c r="V25" s="298"/>
      <c r="W25" s="298"/>
      <c r="X25" s="298"/>
      <c r="Y25" s="298"/>
      <c r="Z25" s="298"/>
      <c r="AA25" s="298"/>
      <c r="AB25" s="298"/>
      <c r="AC25" s="298"/>
      <c r="AD25" s="231"/>
    </row>
    <row r="26" spans="1:30" x14ac:dyDescent="0.2">
      <c r="A26" s="229"/>
      <c r="B26" s="298"/>
      <c r="C26" s="298"/>
      <c r="D26" s="298"/>
      <c r="E26" s="298"/>
      <c r="F26" s="298"/>
      <c r="G26" s="298"/>
      <c r="H26" s="298"/>
      <c r="I26" s="298"/>
      <c r="J26" s="298"/>
      <c r="K26" s="298"/>
      <c r="L26" s="298"/>
      <c r="M26" s="298"/>
      <c r="N26" s="298"/>
      <c r="O26" s="298"/>
      <c r="P26" s="298"/>
      <c r="Q26" s="298"/>
      <c r="R26" s="298"/>
      <c r="S26" s="298"/>
      <c r="T26" s="298"/>
      <c r="U26" s="298"/>
      <c r="V26" s="298"/>
      <c r="W26" s="298"/>
      <c r="X26" s="298"/>
      <c r="Y26" s="298"/>
      <c r="Z26" s="298"/>
      <c r="AA26" s="298"/>
      <c r="AB26" s="298"/>
      <c r="AC26" s="298"/>
      <c r="AD26" s="231"/>
    </row>
    <row r="27" spans="1:30" x14ac:dyDescent="0.2">
      <c r="A27" s="229"/>
      <c r="B27" s="298"/>
      <c r="C27" s="298"/>
      <c r="D27" s="298"/>
      <c r="E27" s="298"/>
      <c r="F27" s="298"/>
      <c r="G27" s="298"/>
      <c r="H27" s="298"/>
      <c r="I27" s="298"/>
      <c r="J27" s="298"/>
      <c r="K27" s="298"/>
      <c r="L27" s="298"/>
      <c r="M27" s="298"/>
      <c r="N27" s="298"/>
      <c r="O27" s="298"/>
      <c r="P27" s="298"/>
      <c r="Q27" s="298"/>
      <c r="R27" s="298"/>
      <c r="S27" s="298"/>
      <c r="T27" s="298"/>
      <c r="U27" s="298"/>
      <c r="V27" s="298"/>
      <c r="W27" s="298"/>
      <c r="X27" s="298"/>
      <c r="Y27" s="298"/>
      <c r="Z27" s="298"/>
      <c r="AA27" s="298"/>
      <c r="AB27" s="298"/>
      <c r="AC27" s="298"/>
      <c r="AD27" s="231"/>
    </row>
    <row r="28" spans="1:30" x14ac:dyDescent="0.2">
      <c r="A28" s="229"/>
      <c r="B28" s="298"/>
      <c r="C28" s="298"/>
      <c r="D28" s="298"/>
      <c r="E28" s="298"/>
      <c r="F28" s="298"/>
      <c r="G28" s="298"/>
      <c r="H28" s="298"/>
      <c r="I28" s="298"/>
      <c r="J28" s="298"/>
      <c r="K28" s="298"/>
      <c r="L28" s="298"/>
      <c r="M28" s="298"/>
      <c r="N28" s="298"/>
      <c r="O28" s="298"/>
      <c r="P28" s="298"/>
      <c r="Q28" s="298"/>
      <c r="R28" s="298"/>
      <c r="S28" s="298"/>
      <c r="T28" s="298"/>
      <c r="U28" s="298"/>
      <c r="V28" s="298"/>
      <c r="W28" s="298"/>
      <c r="X28" s="298"/>
      <c r="Y28" s="298"/>
      <c r="Z28" s="298"/>
      <c r="AA28" s="298"/>
      <c r="AB28" s="298"/>
      <c r="AC28" s="298"/>
      <c r="AD28" s="231"/>
    </row>
    <row r="29" spans="1:30" x14ac:dyDescent="0.2">
      <c r="A29" s="229"/>
      <c r="B29" s="298"/>
      <c r="C29" s="298"/>
      <c r="D29" s="298"/>
      <c r="E29" s="298"/>
      <c r="F29" s="298"/>
      <c r="G29" s="298"/>
      <c r="H29" s="298"/>
      <c r="I29" s="298"/>
      <c r="J29" s="298"/>
      <c r="K29" s="298"/>
      <c r="L29" s="298"/>
      <c r="M29" s="298"/>
      <c r="N29" s="298"/>
      <c r="O29" s="298"/>
      <c r="P29" s="298"/>
      <c r="Q29" s="298"/>
      <c r="R29" s="298"/>
      <c r="S29" s="298"/>
      <c r="T29" s="298"/>
      <c r="U29" s="298"/>
      <c r="V29" s="298"/>
      <c r="W29" s="298"/>
      <c r="X29" s="298"/>
      <c r="Y29" s="298"/>
      <c r="Z29" s="298"/>
      <c r="AA29" s="298"/>
      <c r="AB29" s="298"/>
      <c r="AC29" s="298"/>
      <c r="AD29" s="231"/>
    </row>
    <row r="30" spans="1:30" x14ac:dyDescent="0.2">
      <c r="A30" s="229"/>
      <c r="B30" s="298"/>
      <c r="C30" s="298"/>
      <c r="D30" s="298"/>
      <c r="E30" s="298"/>
      <c r="F30" s="298"/>
      <c r="G30" s="298"/>
      <c r="H30" s="298"/>
      <c r="I30" s="298"/>
      <c r="J30" s="298"/>
      <c r="K30" s="298"/>
      <c r="L30" s="298"/>
      <c r="M30" s="298"/>
      <c r="N30" s="298"/>
      <c r="O30" s="298"/>
      <c r="P30" s="298"/>
      <c r="Q30" s="298"/>
      <c r="R30" s="298"/>
      <c r="S30" s="298"/>
      <c r="T30" s="298"/>
      <c r="U30" s="298"/>
      <c r="V30" s="298"/>
      <c r="W30" s="298"/>
      <c r="X30" s="298"/>
      <c r="Y30" s="298"/>
      <c r="Z30" s="298"/>
      <c r="AA30" s="298"/>
      <c r="AB30" s="298"/>
      <c r="AC30" s="298"/>
      <c r="AD30" s="231"/>
    </row>
    <row r="31" spans="1:30" x14ac:dyDescent="0.2">
      <c r="A31" s="229"/>
      <c r="B31" s="298"/>
      <c r="C31" s="298"/>
      <c r="D31" s="298"/>
      <c r="E31" s="298"/>
      <c r="F31" s="298"/>
      <c r="G31" s="298"/>
      <c r="H31" s="298"/>
      <c r="I31" s="298"/>
      <c r="J31" s="298"/>
      <c r="K31" s="298"/>
      <c r="L31" s="298"/>
      <c r="M31" s="298"/>
      <c r="N31" s="298"/>
      <c r="O31" s="298"/>
      <c r="P31" s="298"/>
      <c r="Q31" s="298"/>
      <c r="R31" s="298"/>
      <c r="S31" s="298"/>
      <c r="T31" s="298"/>
      <c r="U31" s="298"/>
      <c r="V31" s="298"/>
      <c r="W31" s="298"/>
      <c r="X31" s="298"/>
      <c r="Y31" s="298"/>
      <c r="Z31" s="298"/>
      <c r="AA31" s="298"/>
      <c r="AB31" s="298"/>
      <c r="AC31" s="298"/>
      <c r="AD31" s="231"/>
    </row>
    <row r="32" spans="1:30" x14ac:dyDescent="0.2">
      <c r="A32" s="229"/>
      <c r="B32" s="298"/>
      <c r="C32" s="298"/>
      <c r="D32" s="298"/>
      <c r="E32" s="298"/>
      <c r="F32" s="298"/>
      <c r="G32" s="298"/>
      <c r="H32" s="298"/>
      <c r="I32" s="298"/>
      <c r="J32" s="298"/>
      <c r="K32" s="298"/>
      <c r="L32" s="298"/>
      <c r="M32" s="298"/>
      <c r="N32" s="298"/>
      <c r="O32" s="298"/>
      <c r="P32" s="298"/>
      <c r="Q32" s="298"/>
      <c r="R32" s="298"/>
      <c r="S32" s="298"/>
      <c r="T32" s="298"/>
      <c r="U32" s="298"/>
      <c r="V32" s="298"/>
      <c r="W32" s="298"/>
      <c r="X32" s="298"/>
      <c r="Y32" s="298"/>
      <c r="Z32" s="298"/>
      <c r="AA32" s="298"/>
      <c r="AB32" s="298"/>
      <c r="AC32" s="298"/>
      <c r="AD32" s="231"/>
    </row>
    <row r="33" spans="1:30" x14ac:dyDescent="0.2">
      <c r="A33" s="229"/>
      <c r="B33" s="298"/>
      <c r="C33" s="298"/>
      <c r="D33" s="298"/>
      <c r="E33" s="298"/>
      <c r="F33" s="298"/>
      <c r="G33" s="298"/>
      <c r="H33" s="298"/>
      <c r="I33" s="298"/>
      <c r="J33" s="298"/>
      <c r="K33" s="298"/>
      <c r="L33" s="298"/>
      <c r="M33" s="298"/>
      <c r="N33" s="298"/>
      <c r="O33" s="298"/>
      <c r="P33" s="298"/>
      <c r="Q33" s="298"/>
      <c r="R33" s="298"/>
      <c r="S33" s="298"/>
      <c r="T33" s="298"/>
      <c r="U33" s="298"/>
      <c r="V33" s="298"/>
      <c r="W33" s="298"/>
      <c r="X33" s="298"/>
      <c r="Y33" s="298"/>
      <c r="Z33" s="298"/>
      <c r="AA33" s="298"/>
      <c r="AB33" s="298"/>
      <c r="AC33" s="298"/>
      <c r="AD33" s="231"/>
    </row>
    <row r="34" spans="1:30" x14ac:dyDescent="0.2">
      <c r="A34" s="229"/>
      <c r="B34" s="298"/>
      <c r="C34" s="298"/>
      <c r="D34" s="298"/>
      <c r="E34" s="298"/>
      <c r="F34" s="298"/>
      <c r="G34" s="298"/>
      <c r="H34" s="298"/>
      <c r="I34" s="298"/>
      <c r="J34" s="298"/>
      <c r="K34" s="298"/>
      <c r="L34" s="298"/>
      <c r="M34" s="298"/>
      <c r="N34" s="298"/>
      <c r="O34" s="298"/>
      <c r="P34" s="298"/>
      <c r="Q34" s="298"/>
      <c r="R34" s="298"/>
      <c r="S34" s="298"/>
      <c r="T34" s="298"/>
      <c r="U34" s="298"/>
      <c r="V34" s="298"/>
      <c r="W34" s="298"/>
      <c r="X34" s="298"/>
      <c r="Y34" s="298"/>
      <c r="Z34" s="298"/>
      <c r="AA34" s="298"/>
      <c r="AB34" s="298"/>
      <c r="AC34" s="298"/>
      <c r="AD34" s="231"/>
    </row>
    <row r="35" spans="1:30" x14ac:dyDescent="0.2">
      <c r="A35" s="229"/>
      <c r="B35" s="298"/>
      <c r="C35" s="298"/>
      <c r="D35" s="298"/>
      <c r="E35" s="298"/>
      <c r="F35" s="298"/>
      <c r="G35" s="298"/>
      <c r="H35" s="298"/>
      <c r="I35" s="298"/>
      <c r="J35" s="298"/>
      <c r="K35" s="298"/>
      <c r="L35" s="298"/>
      <c r="M35" s="298"/>
      <c r="N35" s="298"/>
      <c r="O35" s="298"/>
      <c r="P35" s="298"/>
      <c r="Q35" s="298"/>
      <c r="R35" s="298"/>
      <c r="S35" s="298"/>
      <c r="T35" s="298"/>
      <c r="U35" s="298"/>
      <c r="V35" s="298"/>
      <c r="W35" s="298"/>
      <c r="X35" s="298"/>
      <c r="Y35" s="298"/>
      <c r="Z35" s="298"/>
      <c r="AA35" s="298"/>
      <c r="AB35" s="298"/>
      <c r="AC35" s="298"/>
      <c r="AD35" s="231"/>
    </row>
    <row r="36" spans="1:30" x14ac:dyDescent="0.2">
      <c r="A36" s="229"/>
      <c r="B36" s="298"/>
      <c r="C36" s="298"/>
      <c r="D36" s="298"/>
      <c r="E36" s="298"/>
      <c r="F36" s="298"/>
      <c r="G36" s="298"/>
      <c r="H36" s="298"/>
      <c r="I36" s="298"/>
      <c r="J36" s="298"/>
      <c r="K36" s="298"/>
      <c r="L36" s="298"/>
      <c r="M36" s="298"/>
      <c r="N36" s="298"/>
      <c r="O36" s="298"/>
      <c r="P36" s="298"/>
      <c r="Q36" s="298"/>
      <c r="R36" s="298"/>
      <c r="S36" s="298"/>
      <c r="T36" s="298"/>
      <c r="U36" s="298"/>
      <c r="V36" s="298"/>
      <c r="W36" s="298"/>
      <c r="X36" s="298"/>
      <c r="Y36" s="298"/>
      <c r="Z36" s="298"/>
      <c r="AA36" s="298"/>
      <c r="AB36" s="298"/>
      <c r="AC36" s="298"/>
      <c r="AD36" s="231"/>
    </row>
    <row r="37" spans="1:30" x14ac:dyDescent="0.2">
      <c r="A37" s="229"/>
      <c r="B37" s="298"/>
      <c r="C37" s="298"/>
      <c r="D37" s="298"/>
      <c r="E37" s="298"/>
      <c r="F37" s="298"/>
      <c r="G37" s="298"/>
      <c r="H37" s="298"/>
      <c r="I37" s="298"/>
      <c r="J37" s="298"/>
      <c r="K37" s="298"/>
      <c r="L37" s="298"/>
      <c r="M37" s="298"/>
      <c r="N37" s="298"/>
      <c r="O37" s="298"/>
      <c r="P37" s="298"/>
      <c r="Q37" s="298"/>
      <c r="R37" s="298"/>
      <c r="S37" s="298"/>
      <c r="T37" s="298"/>
      <c r="U37" s="298"/>
      <c r="V37" s="298"/>
      <c r="W37" s="298"/>
      <c r="X37" s="298"/>
      <c r="Y37" s="298"/>
      <c r="Z37" s="298"/>
      <c r="AA37" s="298"/>
      <c r="AB37" s="298"/>
      <c r="AC37" s="298"/>
      <c r="AD37" s="231"/>
    </row>
    <row r="38" spans="1:30" x14ac:dyDescent="0.2">
      <c r="A38" s="229"/>
      <c r="B38" s="298"/>
      <c r="C38" s="298"/>
      <c r="D38" s="298"/>
      <c r="E38" s="298"/>
      <c r="F38" s="298"/>
      <c r="G38" s="298"/>
      <c r="H38" s="298"/>
      <c r="I38" s="298"/>
      <c r="J38" s="298"/>
      <c r="K38" s="298"/>
      <c r="L38" s="298"/>
      <c r="M38" s="298"/>
      <c r="N38" s="298"/>
      <c r="O38" s="298"/>
      <c r="P38" s="298"/>
      <c r="Q38" s="298"/>
      <c r="R38" s="298"/>
      <c r="S38" s="298"/>
      <c r="T38" s="298"/>
      <c r="U38" s="298"/>
      <c r="V38" s="298"/>
      <c r="W38" s="298"/>
      <c r="X38" s="298"/>
      <c r="Y38" s="298"/>
      <c r="Z38" s="298"/>
      <c r="AA38" s="298"/>
      <c r="AB38" s="298"/>
      <c r="AC38" s="298"/>
      <c r="AD38" s="231"/>
    </row>
    <row r="39" spans="1:30" x14ac:dyDescent="0.2">
      <c r="A39" s="229"/>
      <c r="B39" s="232"/>
      <c r="C39" s="232"/>
      <c r="D39" s="232"/>
      <c r="E39" s="232"/>
      <c r="F39" s="232"/>
      <c r="G39" s="232"/>
      <c r="H39" s="232"/>
      <c r="I39" s="232"/>
      <c r="J39" s="232"/>
      <c r="K39" s="232"/>
      <c r="L39" s="232"/>
      <c r="M39" s="232"/>
      <c r="N39" s="232"/>
      <c r="O39" s="232"/>
      <c r="P39" s="232"/>
      <c r="Q39" s="232"/>
      <c r="R39" s="232"/>
      <c r="S39" s="232"/>
      <c r="T39" s="232"/>
      <c r="U39" s="232"/>
      <c r="V39" s="232"/>
      <c r="W39" s="232"/>
      <c r="X39" s="232"/>
      <c r="Y39" s="232"/>
      <c r="Z39" s="232"/>
      <c r="AA39" s="232"/>
      <c r="AB39" s="232"/>
      <c r="AC39" s="232"/>
      <c r="AD39" s="231"/>
    </row>
    <row r="40" spans="1:30" x14ac:dyDescent="0.2">
      <c r="A40" s="229"/>
      <c r="B40" s="232"/>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1"/>
    </row>
    <row r="41" spans="1:30" x14ac:dyDescent="0.2">
      <c r="A41" s="229"/>
      <c r="B41" s="232"/>
      <c r="C41" s="232"/>
      <c r="D41" s="232"/>
      <c r="E41" s="232"/>
      <c r="F41" s="232"/>
      <c r="G41" s="232"/>
      <c r="H41" s="232"/>
      <c r="I41" s="232"/>
      <c r="J41" s="232"/>
      <c r="K41" s="232"/>
      <c r="L41" s="232"/>
      <c r="M41" s="232"/>
      <c r="N41" s="232"/>
      <c r="O41" s="232"/>
      <c r="P41" s="232"/>
      <c r="Q41" s="232"/>
      <c r="R41" s="232"/>
      <c r="S41" s="232"/>
      <c r="T41" s="232"/>
      <c r="U41" s="232"/>
      <c r="V41" s="232"/>
      <c r="W41" s="232"/>
      <c r="X41" s="232"/>
      <c r="Y41" s="232"/>
      <c r="Z41" s="232"/>
      <c r="AA41" s="232"/>
      <c r="AB41" s="232"/>
      <c r="AC41" s="232"/>
      <c r="AD41" s="231"/>
    </row>
    <row r="42" spans="1:30" x14ac:dyDescent="0.2">
      <c r="A42" s="229"/>
      <c r="B42" s="232"/>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1"/>
    </row>
    <row r="43" spans="1:30" x14ac:dyDescent="0.2">
      <c r="A43" s="229"/>
      <c r="B43" s="232"/>
      <c r="C43" s="232"/>
      <c r="D43" s="232"/>
      <c r="E43" s="232"/>
      <c r="F43" s="232"/>
      <c r="G43" s="232"/>
      <c r="H43" s="232"/>
      <c r="I43" s="232"/>
      <c r="J43" s="232"/>
      <c r="K43" s="232"/>
      <c r="L43" s="232"/>
      <c r="M43" s="232"/>
      <c r="N43" s="232"/>
      <c r="O43" s="232"/>
      <c r="P43" s="232"/>
      <c r="Q43" s="232"/>
      <c r="R43" s="232"/>
      <c r="S43" s="232"/>
      <c r="T43" s="232"/>
      <c r="U43" s="232"/>
      <c r="V43" s="232"/>
      <c r="W43" s="232"/>
      <c r="X43" s="232"/>
      <c r="Y43" s="232"/>
      <c r="Z43" s="232"/>
      <c r="AA43" s="232"/>
      <c r="AB43" s="232"/>
      <c r="AC43" s="232"/>
      <c r="AD43" s="231"/>
    </row>
    <row r="44" spans="1:30" x14ac:dyDescent="0.2">
      <c r="A44" s="229"/>
      <c r="B44" s="232"/>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1"/>
    </row>
    <row r="45" spans="1:30" x14ac:dyDescent="0.2">
      <c r="A45" s="229"/>
      <c r="B45" s="232"/>
      <c r="C45" s="232"/>
      <c r="D45" s="232"/>
      <c r="E45" s="232"/>
      <c r="F45" s="232"/>
      <c r="G45" s="232"/>
      <c r="H45" s="232"/>
      <c r="I45" s="232"/>
      <c r="J45" s="232"/>
      <c r="K45" s="232"/>
      <c r="L45" s="232"/>
      <c r="M45" s="232"/>
      <c r="N45" s="232"/>
      <c r="O45" s="232"/>
      <c r="P45" s="232"/>
      <c r="Q45" s="232"/>
      <c r="R45" s="232"/>
      <c r="S45" s="232"/>
      <c r="T45" s="232"/>
      <c r="U45" s="232"/>
      <c r="V45" s="232"/>
      <c r="W45" s="232"/>
      <c r="X45" s="232"/>
      <c r="Y45" s="232"/>
      <c r="Z45" s="232"/>
      <c r="AA45" s="232"/>
      <c r="AB45" s="232"/>
      <c r="AC45" s="232"/>
      <c r="AD45" s="231"/>
    </row>
    <row r="46" spans="1:30" x14ac:dyDescent="0.2">
      <c r="A46" s="229"/>
      <c r="B46" s="232"/>
      <c r="C46" s="232"/>
      <c r="D46" s="232"/>
      <c r="E46" s="232"/>
      <c r="F46" s="232"/>
      <c r="G46" s="232"/>
      <c r="H46" s="232"/>
      <c r="I46" s="232"/>
      <c r="J46" s="232"/>
      <c r="K46" s="232"/>
      <c r="L46" s="232"/>
      <c r="M46" s="232"/>
      <c r="N46" s="232"/>
      <c r="O46" s="232"/>
      <c r="P46" s="232"/>
      <c r="Q46" s="232"/>
      <c r="R46" s="232"/>
      <c r="S46" s="232"/>
      <c r="T46" s="232"/>
      <c r="U46" s="232"/>
      <c r="V46" s="232"/>
      <c r="W46" s="232"/>
      <c r="X46" s="232"/>
      <c r="Y46" s="232"/>
      <c r="Z46" s="232"/>
      <c r="AA46" s="232"/>
      <c r="AB46" s="232"/>
      <c r="AC46" s="232"/>
      <c r="AD46" s="231"/>
    </row>
    <row r="47" spans="1:30" x14ac:dyDescent="0.2">
      <c r="A47" s="229"/>
      <c r="B47" s="232"/>
      <c r="C47" s="232"/>
      <c r="D47" s="232"/>
      <c r="E47" s="232"/>
      <c r="F47" s="232"/>
      <c r="G47" s="232"/>
      <c r="H47" s="232"/>
      <c r="I47" s="232"/>
      <c r="J47" s="232"/>
      <c r="K47" s="232"/>
      <c r="L47" s="232"/>
      <c r="M47" s="232"/>
      <c r="N47" s="232"/>
      <c r="O47" s="232"/>
      <c r="P47" s="232"/>
      <c r="Q47" s="232"/>
      <c r="R47" s="232"/>
      <c r="S47" s="232"/>
      <c r="T47" s="232"/>
      <c r="U47" s="232"/>
      <c r="V47" s="232"/>
      <c r="W47" s="232"/>
      <c r="X47" s="232"/>
      <c r="Y47" s="232"/>
      <c r="Z47" s="232"/>
      <c r="AA47" s="232"/>
      <c r="AB47" s="232"/>
      <c r="AC47" s="232"/>
      <c r="AD47" s="231"/>
    </row>
    <row r="48" spans="1:30" x14ac:dyDescent="0.2">
      <c r="A48" s="229"/>
      <c r="B48" s="232"/>
      <c r="C48" s="232"/>
      <c r="D48" s="232"/>
      <c r="E48" s="232"/>
      <c r="F48" s="232"/>
      <c r="G48" s="232"/>
      <c r="H48" s="232"/>
      <c r="I48" s="232"/>
      <c r="J48" s="232"/>
      <c r="K48" s="232"/>
      <c r="L48" s="232"/>
      <c r="M48" s="232"/>
      <c r="N48" s="232"/>
      <c r="O48" s="232"/>
      <c r="P48" s="232"/>
      <c r="Q48" s="232"/>
      <c r="R48" s="232"/>
      <c r="S48" s="232"/>
      <c r="T48" s="232"/>
      <c r="U48" s="232"/>
      <c r="V48" s="232"/>
      <c r="W48" s="232"/>
      <c r="X48" s="232"/>
      <c r="Y48" s="232"/>
      <c r="Z48" s="232"/>
      <c r="AA48" s="232"/>
      <c r="AB48" s="232"/>
      <c r="AC48" s="232"/>
      <c r="AD48" s="231"/>
    </row>
    <row r="49" spans="1:30" x14ac:dyDescent="0.2">
      <c r="A49" s="229"/>
      <c r="B49" s="232"/>
      <c r="C49" s="232"/>
      <c r="D49" s="232"/>
      <c r="E49" s="232"/>
      <c r="F49" s="232"/>
      <c r="G49" s="232"/>
      <c r="H49" s="232"/>
      <c r="I49" s="232"/>
      <c r="J49" s="232"/>
      <c r="K49" s="232"/>
      <c r="L49" s="232"/>
      <c r="M49" s="232"/>
      <c r="N49" s="232"/>
      <c r="O49" s="232"/>
      <c r="P49" s="232"/>
      <c r="Q49" s="232"/>
      <c r="R49" s="232"/>
      <c r="S49" s="232"/>
      <c r="T49" s="232"/>
      <c r="U49" s="232"/>
      <c r="V49" s="232"/>
      <c r="W49" s="232"/>
      <c r="X49" s="232"/>
      <c r="Y49" s="232"/>
      <c r="Z49" s="232"/>
      <c r="AA49" s="232"/>
      <c r="AB49" s="232"/>
      <c r="AC49" s="232"/>
      <c r="AD49" s="231"/>
    </row>
    <row r="50" spans="1:30" x14ac:dyDescent="0.2">
      <c r="A50" s="229"/>
      <c r="B50" s="232"/>
      <c r="C50" s="232"/>
      <c r="D50" s="232"/>
      <c r="E50" s="232"/>
      <c r="F50" s="232"/>
      <c r="G50" s="232"/>
      <c r="H50" s="232"/>
      <c r="I50" s="232"/>
      <c r="J50" s="232"/>
      <c r="K50" s="232"/>
      <c r="L50" s="232"/>
      <c r="M50" s="232"/>
      <c r="N50" s="232"/>
      <c r="O50" s="232"/>
      <c r="P50" s="232"/>
      <c r="Q50" s="232"/>
      <c r="R50" s="232"/>
      <c r="S50" s="232"/>
      <c r="T50" s="232"/>
      <c r="U50" s="232"/>
      <c r="V50" s="232"/>
      <c r="W50" s="232"/>
      <c r="X50" s="232"/>
      <c r="Y50" s="232"/>
      <c r="Z50" s="232"/>
      <c r="AA50" s="232"/>
      <c r="AB50" s="232"/>
      <c r="AC50" s="232"/>
      <c r="AD50" s="231"/>
    </row>
    <row r="51" spans="1:30" x14ac:dyDescent="0.2">
      <c r="A51" s="229"/>
      <c r="B51" s="232"/>
      <c r="C51" s="232"/>
      <c r="D51" s="232"/>
      <c r="E51" s="232"/>
      <c r="F51" s="232"/>
      <c r="G51" s="232"/>
      <c r="H51" s="232"/>
      <c r="I51" s="232"/>
      <c r="J51" s="232"/>
      <c r="K51" s="232"/>
      <c r="L51" s="232"/>
      <c r="M51" s="232"/>
      <c r="N51" s="232"/>
      <c r="O51" s="232"/>
      <c r="P51" s="232"/>
      <c r="Q51" s="232"/>
      <c r="R51" s="232"/>
      <c r="S51" s="232"/>
      <c r="T51" s="232"/>
      <c r="U51" s="232"/>
      <c r="V51" s="232"/>
      <c r="W51" s="232"/>
      <c r="X51" s="232"/>
      <c r="Y51" s="232"/>
      <c r="Z51" s="232"/>
      <c r="AA51" s="232"/>
      <c r="AB51" s="232"/>
      <c r="AC51" s="232"/>
      <c r="AD51" s="231"/>
    </row>
    <row r="52" spans="1:30" x14ac:dyDescent="0.2">
      <c r="A52" s="229"/>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c r="Z52" s="232"/>
      <c r="AA52" s="232"/>
      <c r="AB52" s="232"/>
      <c r="AC52" s="232"/>
      <c r="AD52" s="231"/>
    </row>
    <row r="53" spans="1:30" x14ac:dyDescent="0.2">
      <c r="A53" s="229"/>
      <c r="B53" s="232"/>
      <c r="C53" s="232"/>
      <c r="D53" s="232"/>
      <c r="E53" s="232"/>
      <c r="F53" s="232"/>
      <c r="G53" s="232"/>
      <c r="H53" s="232"/>
      <c r="I53" s="232"/>
      <c r="J53" s="232"/>
      <c r="K53" s="232"/>
      <c r="L53" s="232"/>
      <c r="M53" s="232"/>
      <c r="N53" s="232"/>
      <c r="O53" s="232"/>
      <c r="P53" s="232"/>
      <c r="Q53" s="232"/>
      <c r="R53" s="232"/>
      <c r="S53" s="232"/>
      <c r="T53" s="232"/>
      <c r="U53" s="232"/>
      <c r="V53" s="232"/>
      <c r="W53" s="232"/>
      <c r="X53" s="232"/>
      <c r="Y53" s="232"/>
      <c r="Z53" s="232"/>
      <c r="AA53" s="232"/>
      <c r="AB53" s="232"/>
      <c r="AC53" s="232"/>
      <c r="AD53" s="231"/>
    </row>
    <row r="54" spans="1:30" x14ac:dyDescent="0.2">
      <c r="A54" s="229"/>
      <c r="B54" s="232"/>
      <c r="C54" s="232"/>
      <c r="D54" s="232"/>
      <c r="E54" s="232"/>
      <c r="F54" s="232"/>
      <c r="G54" s="232"/>
      <c r="H54" s="232"/>
      <c r="I54" s="232"/>
      <c r="J54" s="232"/>
      <c r="K54" s="232"/>
      <c r="L54" s="232"/>
      <c r="M54" s="232"/>
      <c r="N54" s="232"/>
      <c r="O54" s="232"/>
      <c r="P54" s="232"/>
      <c r="Q54" s="232"/>
      <c r="R54" s="232"/>
      <c r="S54" s="232"/>
      <c r="T54" s="232"/>
      <c r="U54" s="232"/>
      <c r="V54" s="232"/>
      <c r="W54" s="232"/>
      <c r="X54" s="232"/>
      <c r="Y54" s="232"/>
      <c r="Z54" s="232"/>
      <c r="AA54" s="232"/>
      <c r="AB54" s="232"/>
      <c r="AC54" s="232"/>
      <c r="AD54" s="231"/>
    </row>
    <row r="55" spans="1:30" x14ac:dyDescent="0.2">
      <c r="A55" s="229"/>
      <c r="B55" s="232"/>
      <c r="C55" s="232"/>
      <c r="D55" s="232"/>
      <c r="E55" s="232"/>
      <c r="F55" s="232"/>
      <c r="G55" s="232"/>
      <c r="H55" s="232"/>
      <c r="I55" s="232"/>
      <c r="J55" s="232"/>
      <c r="K55" s="232"/>
      <c r="L55" s="232"/>
      <c r="M55" s="232"/>
      <c r="N55" s="232"/>
      <c r="O55" s="232"/>
      <c r="P55" s="232"/>
      <c r="Q55" s="232"/>
      <c r="R55" s="232"/>
      <c r="S55" s="232"/>
      <c r="T55" s="232"/>
      <c r="U55" s="232"/>
      <c r="V55" s="232"/>
      <c r="W55" s="232"/>
      <c r="X55" s="232"/>
      <c r="Y55" s="232"/>
      <c r="Z55" s="232"/>
      <c r="AA55" s="232"/>
      <c r="AB55" s="232"/>
      <c r="AC55" s="232"/>
      <c r="AD55" s="231"/>
    </row>
    <row r="56" spans="1:30" x14ac:dyDescent="0.2">
      <c r="A56" s="229"/>
      <c r="B56" s="232"/>
      <c r="C56" s="232"/>
      <c r="D56" s="232"/>
      <c r="E56" s="232"/>
      <c r="F56" s="232"/>
      <c r="G56" s="232"/>
      <c r="H56" s="232"/>
      <c r="I56" s="232"/>
      <c r="J56" s="232"/>
      <c r="K56" s="232"/>
      <c r="L56" s="232"/>
      <c r="M56" s="232"/>
      <c r="N56" s="232"/>
      <c r="O56" s="232"/>
      <c r="P56" s="232"/>
      <c r="Q56" s="232"/>
      <c r="R56" s="232"/>
      <c r="S56" s="232"/>
      <c r="T56" s="232"/>
      <c r="U56" s="232"/>
      <c r="V56" s="232"/>
      <c r="W56" s="232"/>
      <c r="X56" s="232"/>
      <c r="Y56" s="232"/>
      <c r="Z56" s="232"/>
      <c r="AA56" s="232"/>
      <c r="AB56" s="232"/>
      <c r="AC56" s="232"/>
      <c r="AD56" s="231"/>
    </row>
    <row r="57" spans="1:30" x14ac:dyDescent="0.2">
      <c r="A57" s="229"/>
      <c r="B57" s="232"/>
      <c r="C57" s="232"/>
      <c r="D57" s="232"/>
      <c r="E57" s="232"/>
      <c r="F57" s="232"/>
      <c r="G57" s="232"/>
      <c r="H57" s="232"/>
      <c r="I57" s="232"/>
      <c r="J57" s="232"/>
      <c r="K57" s="232"/>
      <c r="L57" s="232"/>
      <c r="M57" s="232"/>
      <c r="N57" s="232"/>
      <c r="O57" s="232"/>
      <c r="P57" s="232"/>
      <c r="Q57" s="232"/>
      <c r="R57" s="232"/>
      <c r="S57" s="232"/>
      <c r="T57" s="232"/>
      <c r="U57" s="232"/>
      <c r="V57" s="232"/>
      <c r="W57" s="232"/>
      <c r="X57" s="232"/>
      <c r="Y57" s="232"/>
      <c r="Z57" s="232"/>
      <c r="AA57" s="232"/>
      <c r="AB57" s="232"/>
      <c r="AC57" s="232"/>
      <c r="AD57" s="231"/>
    </row>
    <row r="58" spans="1:30" x14ac:dyDescent="0.2">
      <c r="A58" s="229"/>
      <c r="B58" s="232"/>
      <c r="C58" s="232"/>
      <c r="D58" s="232"/>
      <c r="E58" s="232"/>
      <c r="F58" s="232"/>
      <c r="G58" s="232"/>
      <c r="H58" s="232"/>
      <c r="I58" s="232"/>
      <c r="J58" s="232"/>
      <c r="K58" s="232"/>
      <c r="L58" s="232"/>
      <c r="M58" s="232"/>
      <c r="N58" s="232"/>
      <c r="O58" s="232"/>
      <c r="P58" s="232"/>
      <c r="Q58" s="232"/>
      <c r="R58" s="232"/>
      <c r="S58" s="232"/>
      <c r="T58" s="232"/>
      <c r="U58" s="232"/>
      <c r="V58" s="232"/>
      <c r="W58" s="232"/>
      <c r="X58" s="232"/>
      <c r="Y58" s="232"/>
      <c r="Z58" s="232"/>
      <c r="AA58" s="232"/>
      <c r="AB58" s="232"/>
      <c r="AC58" s="232"/>
      <c r="AD58" s="231"/>
    </row>
    <row r="59" spans="1:30" x14ac:dyDescent="0.2">
      <c r="A59" s="229"/>
      <c r="B59" s="232"/>
      <c r="C59" s="232"/>
      <c r="D59" s="232"/>
      <c r="E59" s="232"/>
      <c r="F59" s="232"/>
      <c r="G59" s="232"/>
      <c r="H59" s="232"/>
      <c r="I59" s="232"/>
      <c r="J59" s="232"/>
      <c r="K59" s="232"/>
      <c r="L59" s="232"/>
      <c r="M59" s="232"/>
      <c r="N59" s="232"/>
      <c r="O59" s="232"/>
      <c r="P59" s="232"/>
      <c r="Q59" s="232"/>
      <c r="R59" s="232"/>
      <c r="S59" s="232"/>
      <c r="T59" s="232"/>
      <c r="U59" s="232"/>
      <c r="V59" s="232"/>
      <c r="W59" s="232"/>
      <c r="X59" s="232"/>
      <c r="Y59" s="232"/>
      <c r="Z59" s="232"/>
      <c r="AA59" s="232"/>
      <c r="AB59" s="232"/>
      <c r="AC59" s="232"/>
      <c r="AD59" s="231"/>
    </row>
    <row r="60" spans="1:30" x14ac:dyDescent="0.2">
      <c r="A60" s="229"/>
      <c r="B60" s="232"/>
      <c r="C60" s="232"/>
      <c r="D60" s="232"/>
      <c r="E60" s="232"/>
      <c r="F60" s="232"/>
      <c r="G60" s="232"/>
      <c r="H60" s="232"/>
      <c r="I60" s="232"/>
      <c r="J60" s="232"/>
      <c r="K60" s="232"/>
      <c r="L60" s="232"/>
      <c r="M60" s="232"/>
      <c r="N60" s="232"/>
      <c r="O60" s="232"/>
      <c r="P60" s="232"/>
      <c r="Q60" s="232"/>
      <c r="R60" s="232"/>
      <c r="S60" s="232"/>
      <c r="T60" s="232"/>
      <c r="U60" s="232"/>
      <c r="V60" s="232"/>
      <c r="W60" s="232"/>
      <c r="X60" s="232"/>
      <c r="Y60" s="232"/>
      <c r="Z60" s="232"/>
      <c r="AA60" s="232"/>
      <c r="AB60" s="232"/>
      <c r="AC60" s="232"/>
      <c r="AD60" s="231"/>
    </row>
    <row r="61" spans="1:30" x14ac:dyDescent="0.2">
      <c r="A61" s="229"/>
      <c r="B61" s="232"/>
      <c r="C61" s="232"/>
      <c r="D61" s="232"/>
      <c r="E61" s="232"/>
      <c r="F61" s="232"/>
      <c r="G61" s="232"/>
      <c r="H61" s="232"/>
      <c r="I61" s="232"/>
      <c r="J61" s="232"/>
      <c r="K61" s="232"/>
      <c r="L61" s="232"/>
      <c r="M61" s="232"/>
      <c r="N61" s="232"/>
      <c r="O61" s="232"/>
      <c r="P61" s="232"/>
      <c r="Q61" s="232"/>
      <c r="R61" s="232"/>
      <c r="S61" s="232"/>
      <c r="T61" s="232"/>
      <c r="U61" s="232"/>
      <c r="V61" s="232"/>
      <c r="W61" s="232"/>
      <c r="X61" s="232"/>
      <c r="Y61" s="232"/>
      <c r="Z61" s="232"/>
      <c r="AA61" s="232"/>
      <c r="AB61" s="232"/>
      <c r="AC61" s="232"/>
      <c r="AD61" s="231"/>
    </row>
    <row r="62" spans="1:30" x14ac:dyDescent="0.2">
      <c r="A62" s="10"/>
      <c r="B62" s="232"/>
      <c r="C62" s="232"/>
      <c r="D62" s="232"/>
      <c r="E62" s="232"/>
      <c r="F62" s="232"/>
      <c r="G62" s="232"/>
      <c r="H62" s="232"/>
      <c r="I62" s="232"/>
      <c r="J62" s="232"/>
      <c r="K62" s="232"/>
      <c r="L62" s="232"/>
      <c r="M62" s="232"/>
      <c r="N62" s="232"/>
      <c r="O62" s="232"/>
      <c r="P62" s="232"/>
      <c r="Q62" s="232"/>
      <c r="R62" s="232"/>
      <c r="S62" s="232"/>
      <c r="T62" s="232"/>
      <c r="U62" s="232"/>
      <c r="V62" s="232"/>
      <c r="W62" s="232"/>
      <c r="X62" s="232"/>
      <c r="Y62" s="232"/>
      <c r="Z62" s="232"/>
      <c r="AA62" s="232"/>
      <c r="AB62" s="232"/>
      <c r="AC62" s="232"/>
      <c r="AD62" s="11"/>
    </row>
    <row r="63" spans="1:30" x14ac:dyDescent="0.2">
      <c r="A63" s="10"/>
      <c r="B63" s="232"/>
      <c r="C63" s="232"/>
      <c r="D63" s="232"/>
      <c r="E63" s="232"/>
      <c r="F63" s="232"/>
      <c r="G63" s="232"/>
      <c r="H63" s="232"/>
      <c r="I63" s="232"/>
      <c r="J63" s="232"/>
      <c r="K63" s="232"/>
      <c r="L63" s="232"/>
      <c r="M63" s="232"/>
      <c r="N63" s="232"/>
      <c r="O63" s="232"/>
      <c r="P63" s="232"/>
      <c r="Q63" s="232"/>
      <c r="R63" s="232"/>
      <c r="S63" s="232"/>
      <c r="T63" s="232"/>
      <c r="U63" s="232"/>
      <c r="V63" s="232"/>
      <c r="W63" s="232"/>
      <c r="X63" s="232"/>
      <c r="Y63" s="232"/>
      <c r="Z63" s="232"/>
      <c r="AA63" s="232"/>
      <c r="AB63" s="232"/>
      <c r="AC63" s="232"/>
      <c r="AD63" s="11"/>
    </row>
    <row r="64" spans="1:30" x14ac:dyDescent="0.2">
      <c r="A64" s="229"/>
      <c r="B64" s="232"/>
      <c r="C64" s="232"/>
      <c r="D64" s="232"/>
      <c r="E64" s="232"/>
      <c r="F64" s="232"/>
      <c r="G64" s="232"/>
      <c r="H64" s="232"/>
      <c r="I64" s="232"/>
      <c r="J64" s="232"/>
      <c r="K64" s="232"/>
      <c r="L64" s="232"/>
      <c r="M64" s="232"/>
      <c r="N64" s="232"/>
      <c r="O64" s="232"/>
      <c r="P64" s="232"/>
      <c r="Q64" s="232"/>
      <c r="R64" s="232"/>
      <c r="S64" s="232"/>
      <c r="T64" s="232"/>
      <c r="U64" s="232"/>
      <c r="V64" s="232"/>
      <c r="W64" s="232"/>
      <c r="X64" s="232"/>
      <c r="Y64" s="232"/>
      <c r="Z64" s="232"/>
      <c r="AA64" s="232"/>
      <c r="AB64" s="232"/>
      <c r="AC64" s="232"/>
      <c r="AD64" s="231"/>
    </row>
    <row r="65" spans="1:30" x14ac:dyDescent="0.2">
      <c r="A65" s="229"/>
      <c r="B65" s="232"/>
      <c r="C65" s="232"/>
      <c r="D65" s="232"/>
      <c r="E65" s="232"/>
      <c r="F65" s="232"/>
      <c r="G65" s="232"/>
      <c r="H65" s="232"/>
      <c r="I65" s="232"/>
      <c r="J65" s="232"/>
      <c r="K65" s="232"/>
      <c r="L65" s="232"/>
      <c r="M65" s="232"/>
      <c r="N65" s="232"/>
      <c r="O65" s="232"/>
      <c r="P65" s="232"/>
      <c r="Q65" s="232"/>
      <c r="R65" s="232"/>
      <c r="S65" s="232"/>
      <c r="T65" s="232"/>
      <c r="U65" s="232"/>
      <c r="V65" s="232"/>
      <c r="W65" s="232"/>
      <c r="X65" s="232"/>
      <c r="Y65" s="232"/>
      <c r="Z65" s="232"/>
      <c r="AA65" s="232"/>
      <c r="AB65" s="232"/>
      <c r="AC65" s="232"/>
      <c r="AD65" s="231"/>
    </row>
    <row r="66" spans="1:30" x14ac:dyDescent="0.2">
      <c r="A66" s="229"/>
      <c r="B66" s="232"/>
      <c r="C66" s="232"/>
      <c r="D66" s="232"/>
      <c r="E66" s="232"/>
      <c r="F66" s="232"/>
      <c r="G66" s="232"/>
      <c r="H66" s="232"/>
      <c r="I66" s="232"/>
      <c r="J66" s="232"/>
      <c r="K66" s="232"/>
      <c r="L66" s="232"/>
      <c r="M66" s="232"/>
      <c r="N66" s="232"/>
      <c r="O66" s="232"/>
      <c r="P66" s="232"/>
      <c r="Q66" s="232"/>
      <c r="R66" s="232"/>
      <c r="S66" s="232"/>
      <c r="T66" s="232"/>
      <c r="U66" s="232"/>
      <c r="V66" s="232"/>
      <c r="W66" s="232"/>
      <c r="X66" s="232"/>
      <c r="Y66" s="232"/>
      <c r="Z66" s="232"/>
      <c r="AA66" s="232"/>
      <c r="AB66" s="232"/>
      <c r="AC66" s="232"/>
      <c r="AD66" s="231"/>
    </row>
    <row r="67" spans="1:30" x14ac:dyDescent="0.2">
      <c r="A67" s="229"/>
      <c r="B67" s="232"/>
      <c r="C67" s="232"/>
      <c r="D67" s="232"/>
      <c r="E67" s="232"/>
      <c r="F67" s="232"/>
      <c r="G67" s="232"/>
      <c r="H67" s="232"/>
      <c r="I67" s="232"/>
      <c r="J67" s="232"/>
      <c r="K67" s="232"/>
      <c r="L67" s="232"/>
      <c r="M67" s="232"/>
      <c r="N67" s="232"/>
      <c r="O67" s="232"/>
      <c r="P67" s="232"/>
      <c r="Q67" s="232"/>
      <c r="R67" s="232"/>
      <c r="S67" s="232"/>
      <c r="T67" s="232"/>
      <c r="U67" s="232"/>
      <c r="V67" s="232"/>
      <c r="W67" s="232"/>
      <c r="X67" s="232"/>
      <c r="Y67" s="232"/>
      <c r="Z67" s="232"/>
      <c r="AA67" s="232"/>
      <c r="AB67" s="232"/>
      <c r="AC67" s="232"/>
      <c r="AD67" s="231"/>
    </row>
    <row r="68" spans="1:30" x14ac:dyDescent="0.2">
      <c r="A68" s="229"/>
      <c r="B68" s="232"/>
      <c r="C68" s="232"/>
      <c r="D68" s="232"/>
      <c r="E68" s="232"/>
      <c r="F68" s="232"/>
      <c r="G68" s="232"/>
      <c r="H68" s="232"/>
      <c r="I68" s="232"/>
      <c r="J68" s="232"/>
      <c r="K68" s="232"/>
      <c r="L68" s="232"/>
      <c r="M68" s="232"/>
      <c r="N68" s="232"/>
      <c r="O68" s="232"/>
      <c r="P68" s="232"/>
      <c r="Q68" s="232"/>
      <c r="R68" s="232"/>
      <c r="S68" s="232"/>
      <c r="T68" s="232"/>
      <c r="U68" s="232"/>
      <c r="V68" s="232"/>
      <c r="W68" s="232"/>
      <c r="X68" s="232"/>
      <c r="Y68" s="232"/>
      <c r="Z68" s="232"/>
      <c r="AA68" s="232"/>
      <c r="AB68" s="232"/>
      <c r="AC68" s="232"/>
      <c r="AD68" s="231"/>
    </row>
    <row r="69" spans="1:30" x14ac:dyDescent="0.2">
      <c r="A69" s="229"/>
      <c r="B69" s="232"/>
      <c r="C69" s="232"/>
      <c r="D69" s="232"/>
      <c r="E69" s="232"/>
      <c r="F69" s="232"/>
      <c r="G69" s="232"/>
      <c r="H69" s="232"/>
      <c r="I69" s="232"/>
      <c r="J69" s="232"/>
      <c r="K69" s="232"/>
      <c r="L69" s="232"/>
      <c r="M69" s="232"/>
      <c r="N69" s="232"/>
      <c r="O69" s="232"/>
      <c r="P69" s="232"/>
      <c r="Q69" s="232"/>
      <c r="R69" s="232"/>
      <c r="S69" s="232"/>
      <c r="T69" s="232"/>
      <c r="U69" s="232"/>
      <c r="V69" s="232"/>
      <c r="W69" s="232"/>
      <c r="X69" s="232"/>
      <c r="Y69" s="232"/>
      <c r="Z69" s="232"/>
      <c r="AA69" s="232"/>
      <c r="AB69" s="232"/>
      <c r="AC69" s="232"/>
      <c r="AD69" s="231"/>
    </row>
    <row r="70" spans="1:30" x14ac:dyDescent="0.2">
      <c r="A70" s="229"/>
      <c r="B70" s="232"/>
      <c r="C70" s="232"/>
      <c r="D70" s="232"/>
      <c r="E70" s="232"/>
      <c r="F70" s="232"/>
      <c r="G70" s="232"/>
      <c r="H70" s="232"/>
      <c r="I70" s="232"/>
      <c r="J70" s="232"/>
      <c r="K70" s="232"/>
      <c r="L70" s="232"/>
      <c r="M70" s="232"/>
      <c r="N70" s="232"/>
      <c r="O70" s="232"/>
      <c r="P70" s="232"/>
      <c r="Q70" s="232"/>
      <c r="R70" s="232"/>
      <c r="S70" s="232"/>
      <c r="T70" s="232"/>
      <c r="U70" s="232"/>
      <c r="V70" s="232"/>
      <c r="W70" s="232"/>
      <c r="X70" s="232"/>
      <c r="Y70" s="232"/>
      <c r="Z70" s="232"/>
      <c r="AA70" s="232"/>
      <c r="AB70" s="232"/>
      <c r="AC70" s="232"/>
      <c r="AD70" s="231"/>
    </row>
    <row r="71" spans="1:30" x14ac:dyDescent="0.2">
      <c r="A71" s="229"/>
      <c r="B71" s="232"/>
      <c r="C71" s="232"/>
      <c r="D71" s="232"/>
      <c r="E71" s="232"/>
      <c r="F71" s="232"/>
      <c r="G71" s="232"/>
      <c r="H71" s="232"/>
      <c r="I71" s="232"/>
      <c r="J71" s="232"/>
      <c r="K71" s="232"/>
      <c r="L71" s="232"/>
      <c r="M71" s="232"/>
      <c r="N71" s="232"/>
      <c r="O71" s="232"/>
      <c r="P71" s="232"/>
      <c r="Q71" s="232"/>
      <c r="R71" s="232"/>
      <c r="S71" s="232"/>
      <c r="T71" s="232"/>
      <c r="U71" s="232"/>
      <c r="V71" s="232"/>
      <c r="W71" s="232"/>
      <c r="X71" s="232"/>
      <c r="Y71" s="232"/>
      <c r="Z71" s="232"/>
      <c r="AA71" s="232"/>
      <c r="AB71" s="232"/>
      <c r="AC71" s="232"/>
      <c r="AD71" s="231"/>
    </row>
    <row r="72" spans="1:30" x14ac:dyDescent="0.2">
      <c r="A72" s="229"/>
      <c r="B72" s="232"/>
      <c r="C72" s="232"/>
      <c r="D72" s="232"/>
      <c r="E72" s="232"/>
      <c r="F72" s="232"/>
      <c r="G72" s="232"/>
      <c r="H72" s="232"/>
      <c r="I72" s="232"/>
      <c r="J72" s="232"/>
      <c r="K72" s="232"/>
      <c r="L72" s="232"/>
      <c r="M72" s="232"/>
      <c r="N72" s="232"/>
      <c r="O72" s="232"/>
      <c r="P72" s="232"/>
      <c r="Q72" s="232"/>
      <c r="R72" s="232"/>
      <c r="S72" s="232"/>
      <c r="T72" s="232"/>
      <c r="U72" s="232"/>
      <c r="V72" s="232"/>
      <c r="W72" s="232"/>
      <c r="X72" s="232"/>
      <c r="Y72" s="232"/>
      <c r="Z72" s="232"/>
      <c r="AA72" s="232"/>
      <c r="AB72" s="232"/>
      <c r="AC72" s="232"/>
      <c r="AD72" s="231"/>
    </row>
    <row r="73" spans="1:30" x14ac:dyDescent="0.2">
      <c r="A73" s="229"/>
      <c r="B73" s="232"/>
      <c r="C73" s="232"/>
      <c r="D73" s="232"/>
      <c r="E73" s="232"/>
      <c r="F73" s="232"/>
      <c r="G73" s="232"/>
      <c r="H73" s="232"/>
      <c r="I73" s="232"/>
      <c r="J73" s="232"/>
      <c r="K73" s="232"/>
      <c r="L73" s="232"/>
      <c r="M73" s="232"/>
      <c r="N73" s="232"/>
      <c r="O73" s="232"/>
      <c r="P73" s="232"/>
      <c r="Q73" s="232"/>
      <c r="R73" s="232"/>
      <c r="S73" s="232"/>
      <c r="T73" s="232"/>
      <c r="U73" s="232"/>
      <c r="V73" s="232"/>
      <c r="W73" s="232"/>
      <c r="X73" s="232"/>
      <c r="Y73" s="232"/>
      <c r="Z73" s="232"/>
      <c r="AA73" s="232"/>
      <c r="AB73" s="232"/>
      <c r="AC73" s="232"/>
      <c r="AD73" s="231"/>
    </row>
    <row r="74" spans="1:30" x14ac:dyDescent="0.2">
      <c r="A74" s="229"/>
      <c r="B74" s="232"/>
      <c r="C74" s="232"/>
      <c r="D74" s="232"/>
      <c r="E74" s="232"/>
      <c r="F74" s="232"/>
      <c r="G74" s="232"/>
      <c r="H74" s="232"/>
      <c r="I74" s="232"/>
      <c r="J74" s="232"/>
      <c r="K74" s="232"/>
      <c r="L74" s="232"/>
      <c r="M74" s="232"/>
      <c r="N74" s="232"/>
      <c r="O74" s="232"/>
      <c r="P74" s="232"/>
      <c r="Q74" s="232"/>
      <c r="R74" s="232"/>
      <c r="S74" s="232"/>
      <c r="T74" s="232"/>
      <c r="U74" s="232"/>
      <c r="V74" s="232"/>
      <c r="W74" s="232"/>
      <c r="X74" s="232"/>
      <c r="Y74" s="232"/>
      <c r="Z74" s="232"/>
      <c r="AA74" s="232"/>
      <c r="AB74" s="232"/>
      <c r="AC74" s="232"/>
      <c r="AD74" s="231"/>
    </row>
    <row r="75" spans="1:30" x14ac:dyDescent="0.2">
      <c r="A75" s="229"/>
      <c r="B75" s="232"/>
      <c r="C75" s="232"/>
      <c r="D75" s="232"/>
      <c r="E75" s="232"/>
      <c r="F75" s="232"/>
      <c r="G75" s="232"/>
      <c r="H75" s="232"/>
      <c r="I75" s="232"/>
      <c r="J75" s="232"/>
      <c r="K75" s="232"/>
      <c r="L75" s="232"/>
      <c r="M75" s="232"/>
      <c r="N75" s="232"/>
      <c r="O75" s="232"/>
      <c r="P75" s="232"/>
      <c r="Q75" s="232"/>
      <c r="R75" s="232"/>
      <c r="S75" s="232"/>
      <c r="T75" s="232"/>
      <c r="U75" s="232"/>
      <c r="V75" s="232"/>
      <c r="W75" s="232"/>
      <c r="X75" s="232"/>
      <c r="Y75" s="232"/>
      <c r="Z75" s="232"/>
      <c r="AA75" s="232"/>
      <c r="AB75" s="232"/>
      <c r="AC75" s="232"/>
      <c r="AD75" s="231"/>
    </row>
    <row r="76" spans="1:30" x14ac:dyDescent="0.2">
      <c r="A76" s="229"/>
      <c r="B76" s="230"/>
      <c r="C76" s="230"/>
      <c r="D76" s="230"/>
      <c r="E76" s="230"/>
      <c r="F76" s="230"/>
      <c r="G76" s="230"/>
      <c r="H76" s="230"/>
      <c r="I76" s="230"/>
      <c r="J76" s="230"/>
      <c r="K76" s="230"/>
      <c r="L76" s="230"/>
      <c r="M76" s="230"/>
      <c r="N76" s="230"/>
      <c r="O76" s="230"/>
      <c r="P76" s="230"/>
      <c r="Q76" s="230"/>
      <c r="R76" s="230"/>
      <c r="S76" s="230"/>
      <c r="T76" s="230"/>
      <c r="U76" s="230"/>
      <c r="V76" s="230"/>
      <c r="W76" s="230"/>
      <c r="X76" s="230"/>
      <c r="Y76" s="230"/>
      <c r="Z76" s="230"/>
      <c r="AA76" s="230"/>
      <c r="AB76" s="230"/>
      <c r="AC76" s="230"/>
      <c r="AD76" s="231"/>
    </row>
    <row r="77" spans="1:30" ht="15" x14ac:dyDescent="0.2">
      <c r="A77" s="268"/>
      <c r="B77" s="268"/>
      <c r="C77" s="268"/>
      <c r="D77" s="268"/>
      <c r="E77" s="268"/>
      <c r="F77" s="263"/>
      <c r="G77" s="263"/>
      <c r="H77" s="263"/>
      <c r="I77" s="263"/>
      <c r="J77" s="263"/>
      <c r="K77" s="263"/>
      <c r="L77" s="263"/>
      <c r="M77" s="263"/>
      <c r="N77" s="263"/>
      <c r="O77" s="263"/>
      <c r="P77" s="263"/>
      <c r="Q77" s="263"/>
      <c r="R77" s="263"/>
      <c r="S77" s="263"/>
      <c r="T77" s="263"/>
      <c r="U77" s="263"/>
      <c r="V77" s="263"/>
      <c r="W77" s="263"/>
      <c r="X77" s="263"/>
      <c r="Y77" s="263"/>
      <c r="Z77" s="268" t="str">
        <f>CAPA!Z68</f>
        <v>REV. 1</v>
      </c>
      <c r="AA77" s="268"/>
      <c r="AB77" s="268"/>
      <c r="AC77" s="268"/>
      <c r="AD77" s="268"/>
    </row>
    <row r="78" spans="1:30" ht="15" x14ac:dyDescent="0.2">
      <c r="A78" s="268" t="s">
        <v>1</v>
      </c>
      <c r="B78" s="268"/>
      <c r="C78" s="268"/>
      <c r="D78" s="268"/>
      <c r="E78" s="268"/>
      <c r="F78" s="257" t="str">
        <f>CAPA!F69</f>
        <v>OW3890BRN06810EWA_ITA2-LIST-MAT-ERA</v>
      </c>
      <c r="G78" s="258"/>
      <c r="H78" s="258"/>
      <c r="I78" s="258"/>
      <c r="J78" s="258"/>
      <c r="K78" s="258"/>
      <c r="L78" s="258"/>
      <c r="M78" s="258"/>
      <c r="N78" s="258"/>
      <c r="O78" s="258"/>
      <c r="P78" s="258"/>
      <c r="Q78" s="258"/>
      <c r="R78" s="258"/>
      <c r="S78" s="258"/>
      <c r="T78" s="258"/>
      <c r="U78" s="258"/>
      <c r="V78" s="258"/>
      <c r="W78" s="258"/>
      <c r="X78" s="258"/>
      <c r="Y78" s="259"/>
      <c r="Z78" s="268" t="s">
        <v>2</v>
      </c>
      <c r="AA78" s="268"/>
      <c r="AB78" s="268"/>
      <c r="AC78" s="268"/>
      <c r="AD78" s="268"/>
    </row>
  </sheetData>
  <mergeCells count="44">
    <mergeCell ref="B36:AC36"/>
    <mergeCell ref="B37:AC37"/>
    <mergeCell ref="B38:AC38"/>
    <mergeCell ref="B31:AC31"/>
    <mergeCell ref="B32:AC32"/>
    <mergeCell ref="B33:AC33"/>
    <mergeCell ref="B34:AC34"/>
    <mergeCell ref="B35:AC35"/>
    <mergeCell ref="B26:AC26"/>
    <mergeCell ref="B27:AC27"/>
    <mergeCell ref="B28:AC28"/>
    <mergeCell ref="B29:AC29"/>
    <mergeCell ref="B30:AC30"/>
    <mergeCell ref="B21:AC21"/>
    <mergeCell ref="B22:AC22"/>
    <mergeCell ref="B23:AC23"/>
    <mergeCell ref="B24:AC24"/>
    <mergeCell ref="B25:AC25"/>
    <mergeCell ref="B16:AC16"/>
    <mergeCell ref="B17:AC17"/>
    <mergeCell ref="B18:AC18"/>
    <mergeCell ref="B19:AC19"/>
    <mergeCell ref="B20:AC20"/>
    <mergeCell ref="A1:G4"/>
    <mergeCell ref="H1:W2"/>
    <mergeCell ref="X1:AD4"/>
    <mergeCell ref="H3:W3"/>
    <mergeCell ref="H4:W4"/>
    <mergeCell ref="B6:AC6"/>
    <mergeCell ref="B7:AC7"/>
    <mergeCell ref="B8:AC8"/>
    <mergeCell ref="B9:AC9"/>
    <mergeCell ref="B10:AC10"/>
    <mergeCell ref="B11:AC11"/>
    <mergeCell ref="B12:AC12"/>
    <mergeCell ref="B13:AC13"/>
    <mergeCell ref="B14:AC14"/>
    <mergeCell ref="B15:AC15"/>
    <mergeCell ref="A77:E77"/>
    <mergeCell ref="F77:Y77"/>
    <mergeCell ref="Z77:AD77"/>
    <mergeCell ref="A78:E78"/>
    <mergeCell ref="F78:Y78"/>
    <mergeCell ref="Z78:AD78"/>
  </mergeCells>
  <pageMargins left="0.511811024" right="0.511811024" top="0.78740157499999996" bottom="0.78740157499999996" header="0.31496062000000002" footer="0.31496062000000002"/>
  <pageSetup paperSize="9" scale="63" orientation="portrait" r:id="rId1"/>
  <rowBreaks count="1" manualBreakCount="1">
    <brk id="78" max="29"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10C50-D788-4C88-9EE7-9C0D8B0A40CA}">
  <dimension ref="A1:E49"/>
  <sheetViews>
    <sheetView topLeftCell="A22" workbookViewId="0">
      <selection activeCell="D46" sqref="D46"/>
    </sheetView>
  </sheetViews>
  <sheetFormatPr defaultRowHeight="15" x14ac:dyDescent="0.25"/>
  <cols>
    <col min="1" max="1" width="5.28515625" bestFit="1" customWidth="1"/>
    <col min="2" max="2" width="4.85546875" bestFit="1" customWidth="1"/>
    <col min="3" max="3" width="100.7109375" customWidth="1"/>
    <col min="4" max="4" width="9.7109375" bestFit="1" customWidth="1"/>
  </cols>
  <sheetData>
    <row r="1" spans="1:5" x14ac:dyDescent="0.25">
      <c r="A1" s="26" t="s">
        <v>37</v>
      </c>
      <c r="B1" s="26" t="s">
        <v>38</v>
      </c>
      <c r="C1" s="26" t="s">
        <v>8</v>
      </c>
      <c r="D1" s="26" t="s">
        <v>214</v>
      </c>
    </row>
    <row r="2" spans="1:5" x14ac:dyDescent="0.25">
      <c r="A2" s="26">
        <v>1</v>
      </c>
      <c r="B2" s="26" t="s">
        <v>215</v>
      </c>
      <c r="C2" s="25" t="s">
        <v>216</v>
      </c>
      <c r="D2" s="26">
        <v>1</v>
      </c>
      <c r="E2">
        <f>COUNTIF(AUXILIAR!$C$6:$C$107,A2)</f>
        <v>1</v>
      </c>
    </row>
    <row r="3" spans="1:5" x14ac:dyDescent="0.25">
      <c r="A3" s="26">
        <v>2</v>
      </c>
      <c r="B3" s="26" t="s">
        <v>215</v>
      </c>
      <c r="C3" s="25" t="s">
        <v>248</v>
      </c>
      <c r="D3" s="26">
        <v>3</v>
      </c>
      <c r="E3">
        <f>COUNTIF(AUXILIAR!$C$6:$C$107,A3)</f>
        <v>1</v>
      </c>
    </row>
    <row r="4" spans="1:5" x14ac:dyDescent="0.25">
      <c r="A4" s="26">
        <v>3</v>
      </c>
      <c r="B4" s="26" t="s">
        <v>215</v>
      </c>
      <c r="C4" s="25" t="s">
        <v>218</v>
      </c>
      <c r="D4" s="26">
        <v>3</v>
      </c>
      <c r="E4">
        <f>COUNTIF(AUXILIAR!$C$6:$C$107,A4)</f>
        <v>1</v>
      </c>
    </row>
    <row r="5" spans="1:5" x14ac:dyDescent="0.25">
      <c r="A5" s="26">
        <v>4</v>
      </c>
      <c r="B5" s="26" t="s">
        <v>215</v>
      </c>
      <c r="C5" s="25" t="s">
        <v>219</v>
      </c>
      <c r="D5" s="26">
        <v>3</v>
      </c>
      <c r="E5">
        <f>COUNTIF(AUXILIAR!$C$6:$C$107,A5)</f>
        <v>1</v>
      </c>
    </row>
    <row r="6" spans="1:5" x14ac:dyDescent="0.25">
      <c r="A6" s="26">
        <v>5</v>
      </c>
      <c r="B6" s="26" t="s">
        <v>215</v>
      </c>
      <c r="C6" s="25" t="s">
        <v>220</v>
      </c>
      <c r="D6" s="26">
        <v>12</v>
      </c>
      <c r="E6">
        <f>COUNTIF(AUXILIAR!$C$6:$C$107,A6)</f>
        <v>1</v>
      </c>
    </row>
    <row r="7" spans="1:5" x14ac:dyDescent="0.25">
      <c r="A7" s="26">
        <v>6</v>
      </c>
      <c r="B7" s="26" t="s">
        <v>215</v>
      </c>
      <c r="C7" s="25" t="s">
        <v>221</v>
      </c>
      <c r="D7" s="26">
        <v>31</v>
      </c>
      <c r="E7">
        <f>COUNTIF(AUXILIAR!$C$6:$C$107,A7)</f>
        <v>1</v>
      </c>
    </row>
    <row r="8" spans="1:5" x14ac:dyDescent="0.25">
      <c r="A8" s="26">
        <v>7</v>
      </c>
      <c r="B8" s="26" t="s">
        <v>215</v>
      </c>
      <c r="C8" s="25" t="s">
        <v>222</v>
      </c>
      <c r="D8" s="26">
        <v>30</v>
      </c>
      <c r="E8">
        <f>COUNTIF(AUXILIAR!$C$6:$C$107,A8)</f>
        <v>1</v>
      </c>
    </row>
    <row r="9" spans="1:5" x14ac:dyDescent="0.25">
      <c r="A9" s="26">
        <v>8</v>
      </c>
      <c r="B9" s="26" t="s">
        <v>229</v>
      </c>
      <c r="C9" s="25" t="s">
        <v>230</v>
      </c>
      <c r="D9" s="26">
        <v>1</v>
      </c>
      <c r="E9">
        <f>COUNTIF(AUXILIAR!$C$6:$C$107,A9)</f>
        <v>1</v>
      </c>
    </row>
    <row r="10" spans="1:5" x14ac:dyDescent="0.25">
      <c r="A10" s="26">
        <v>9</v>
      </c>
      <c r="B10" s="26" t="s">
        <v>215</v>
      </c>
      <c r="C10" s="25" t="s">
        <v>223</v>
      </c>
      <c r="D10" s="26">
        <v>3</v>
      </c>
      <c r="E10">
        <f>COUNTIF(AUXILIAR!$C$6:$C$107,A10)</f>
        <v>1</v>
      </c>
    </row>
    <row r="11" spans="1:5" x14ac:dyDescent="0.25">
      <c r="A11" s="26">
        <v>10</v>
      </c>
      <c r="B11" s="26" t="s">
        <v>215</v>
      </c>
      <c r="C11" s="27" t="s">
        <v>224</v>
      </c>
      <c r="D11" s="26">
        <v>3</v>
      </c>
      <c r="E11">
        <f>COUNTIF(AUXILIAR!$C$6:$C$107,A11)</f>
        <v>1</v>
      </c>
    </row>
    <row r="12" spans="1:5" x14ac:dyDescent="0.25">
      <c r="A12" s="26">
        <v>14</v>
      </c>
      <c r="B12" s="26" t="s">
        <v>59</v>
      </c>
      <c r="C12" s="25" t="s">
        <v>225</v>
      </c>
      <c r="D12" s="26" t="s">
        <v>29</v>
      </c>
      <c r="E12">
        <f>COUNTIF(AUXILIAR!$C$6:$C$107,A12)</f>
        <v>1</v>
      </c>
    </row>
    <row r="13" spans="1:5" x14ac:dyDescent="0.25">
      <c r="A13" s="26">
        <v>17</v>
      </c>
      <c r="B13" s="26" t="s">
        <v>215</v>
      </c>
      <c r="C13" s="25" t="s">
        <v>243</v>
      </c>
      <c r="D13" s="26">
        <v>3</v>
      </c>
      <c r="E13">
        <f>COUNTIF(AUXILIAR!$C$6:$C$107,A13)</f>
        <v>1</v>
      </c>
    </row>
    <row r="14" spans="1:5" x14ac:dyDescent="0.25">
      <c r="A14" s="26">
        <v>18</v>
      </c>
      <c r="B14" s="26" t="s">
        <v>215</v>
      </c>
      <c r="C14" s="25" t="s">
        <v>231</v>
      </c>
      <c r="D14" s="26">
        <v>4</v>
      </c>
      <c r="E14">
        <f>COUNTIF(AUXILIAR!$C$6:$C$107,A14)</f>
        <v>1</v>
      </c>
    </row>
    <row r="15" spans="1:5" x14ac:dyDescent="0.25">
      <c r="A15" s="26">
        <v>19</v>
      </c>
      <c r="B15" s="26" t="s">
        <v>215</v>
      </c>
      <c r="C15" s="25" t="s">
        <v>232</v>
      </c>
      <c r="D15" s="26">
        <v>2</v>
      </c>
      <c r="E15">
        <f>COUNTIF(AUXILIAR!$C$6:$C$107,A15)</f>
        <v>1</v>
      </c>
    </row>
    <row r="16" spans="1:5" x14ac:dyDescent="0.25">
      <c r="A16" s="26">
        <v>20</v>
      </c>
      <c r="B16" s="26" t="s">
        <v>215</v>
      </c>
      <c r="C16" s="25" t="s">
        <v>233</v>
      </c>
      <c r="D16" s="26">
        <v>3</v>
      </c>
      <c r="E16">
        <f>COUNTIF(AUXILIAR!$C$6:$C$107,A16)</f>
        <v>1</v>
      </c>
    </row>
    <row r="17" spans="1:5" x14ac:dyDescent="0.25">
      <c r="A17" s="26">
        <v>21</v>
      </c>
      <c r="B17" s="26" t="s">
        <v>215</v>
      </c>
      <c r="C17" s="25" t="s">
        <v>234</v>
      </c>
      <c r="D17" s="26">
        <v>2</v>
      </c>
      <c r="E17">
        <f>COUNTIF(AUXILIAR!$C$6:$C$107,A17)</f>
        <v>1</v>
      </c>
    </row>
    <row r="18" spans="1:5" x14ac:dyDescent="0.25">
      <c r="A18" s="26">
        <v>22</v>
      </c>
      <c r="B18" s="26" t="s">
        <v>215</v>
      </c>
      <c r="C18" s="25" t="s">
        <v>235</v>
      </c>
      <c r="D18" s="26">
        <v>3</v>
      </c>
      <c r="E18">
        <f>COUNTIF(AUXILIAR!$C$6:$C$107,A18)</f>
        <v>1</v>
      </c>
    </row>
    <row r="19" spans="1:5" x14ac:dyDescent="0.25">
      <c r="A19" s="26">
        <v>24</v>
      </c>
      <c r="B19" s="26" t="s">
        <v>215</v>
      </c>
      <c r="C19" s="25" t="s">
        <v>236</v>
      </c>
      <c r="D19" s="26">
        <v>3</v>
      </c>
      <c r="E19">
        <f>COUNTIF(AUXILIAR!$C$6:$C$107,A19)</f>
        <v>1</v>
      </c>
    </row>
    <row r="20" spans="1:5" x14ac:dyDescent="0.25">
      <c r="A20" s="26">
        <v>30</v>
      </c>
      <c r="B20" s="26" t="s">
        <v>215</v>
      </c>
      <c r="C20" s="25" t="s">
        <v>237</v>
      </c>
      <c r="D20" s="26">
        <v>3</v>
      </c>
      <c r="E20">
        <f>COUNTIF(AUXILIAR!$C$6:$C$107,A20)</f>
        <v>1</v>
      </c>
    </row>
    <row r="21" spans="1:5" x14ac:dyDescent="0.25">
      <c r="A21" s="26">
        <v>31</v>
      </c>
      <c r="B21" s="26" t="s">
        <v>215</v>
      </c>
      <c r="C21" s="25" t="s">
        <v>238</v>
      </c>
      <c r="D21" s="26">
        <v>3</v>
      </c>
      <c r="E21">
        <f>COUNTIF(AUXILIAR!$C$6:$C$107,A21)</f>
        <v>1</v>
      </c>
    </row>
    <row r="22" spans="1:5" x14ac:dyDescent="0.25">
      <c r="A22" s="26">
        <v>35</v>
      </c>
      <c r="B22" s="26" t="s">
        <v>215</v>
      </c>
      <c r="C22" s="25" t="s">
        <v>193</v>
      </c>
      <c r="D22" s="26">
        <v>6</v>
      </c>
      <c r="E22">
        <f>COUNTIF(AUXILIAR!$C$6:$C$107,A22)</f>
        <v>1</v>
      </c>
    </row>
    <row r="23" spans="1:5" x14ac:dyDescent="0.25">
      <c r="A23" s="26">
        <v>36</v>
      </c>
      <c r="B23" s="26" t="s">
        <v>215</v>
      </c>
      <c r="C23" s="25" t="s">
        <v>194</v>
      </c>
      <c r="D23" s="26">
        <v>6</v>
      </c>
      <c r="E23">
        <f>COUNTIF(AUXILIAR!$C$6:$C$107,A23)</f>
        <v>1</v>
      </c>
    </row>
    <row r="24" spans="1:5" ht="30" x14ac:dyDescent="0.25">
      <c r="A24" s="26">
        <v>37</v>
      </c>
      <c r="B24" s="26" t="s">
        <v>215</v>
      </c>
      <c r="C24" s="25" t="s">
        <v>195</v>
      </c>
      <c r="D24" s="26">
        <v>1</v>
      </c>
      <c r="E24">
        <f>COUNTIF(AUXILIAR!$C$6:$C$107,A24)</f>
        <v>1</v>
      </c>
    </row>
    <row r="25" spans="1:5" ht="30" x14ac:dyDescent="0.25">
      <c r="A25" s="26">
        <v>38</v>
      </c>
      <c r="B25" s="26" t="s">
        <v>215</v>
      </c>
      <c r="C25" s="25" t="s">
        <v>196</v>
      </c>
      <c r="D25" s="26">
        <v>1</v>
      </c>
      <c r="E25">
        <f>COUNTIF(AUXILIAR!$C$6:$C$107,A25)</f>
        <v>1</v>
      </c>
    </row>
    <row r="26" spans="1:5" x14ac:dyDescent="0.25">
      <c r="A26" s="26">
        <v>39</v>
      </c>
      <c r="B26" s="26" t="s">
        <v>215</v>
      </c>
      <c r="C26" s="25" t="s">
        <v>249</v>
      </c>
      <c r="D26" s="26">
        <v>1</v>
      </c>
      <c r="E26">
        <f>COUNTIF(AUXILIAR!$C$6:$C$107,A26)</f>
        <v>1</v>
      </c>
    </row>
    <row r="27" spans="1:5" x14ac:dyDescent="0.25">
      <c r="A27" s="26">
        <v>40</v>
      </c>
      <c r="B27" s="26" t="s">
        <v>215</v>
      </c>
      <c r="C27" s="25" t="s">
        <v>198</v>
      </c>
      <c r="D27" s="26">
        <v>1</v>
      </c>
      <c r="E27">
        <f>COUNTIF(AUXILIAR!$C$6:$C$107,A27)</f>
        <v>1</v>
      </c>
    </row>
    <row r="28" spans="1:5" x14ac:dyDescent="0.25">
      <c r="A28" s="26">
        <v>41</v>
      </c>
      <c r="B28" s="26" t="s">
        <v>215</v>
      </c>
      <c r="C28" s="25" t="s">
        <v>250</v>
      </c>
      <c r="D28" s="26">
        <v>1</v>
      </c>
      <c r="E28">
        <f>COUNTIF(AUXILIAR!$C$6:$C$107,A28)</f>
        <v>1</v>
      </c>
    </row>
    <row r="29" spans="1:5" x14ac:dyDescent="0.25">
      <c r="A29" s="26">
        <v>42</v>
      </c>
      <c r="B29" s="26" t="s">
        <v>215</v>
      </c>
      <c r="C29" s="25" t="s">
        <v>251</v>
      </c>
      <c r="D29" s="26">
        <v>1</v>
      </c>
      <c r="E29">
        <f>COUNTIF(AUXILIAR!$C$6:$C$107,A29)</f>
        <v>1</v>
      </c>
    </row>
    <row r="30" spans="1:5" x14ac:dyDescent="0.25">
      <c r="A30" s="26">
        <v>43</v>
      </c>
      <c r="B30" s="26" t="s">
        <v>215</v>
      </c>
      <c r="C30" s="25" t="s">
        <v>252</v>
      </c>
      <c r="D30" s="26">
        <v>1</v>
      </c>
      <c r="E30">
        <f>COUNTIF(AUXILIAR!$C$6:$C$107,A30)</f>
        <v>1</v>
      </c>
    </row>
    <row r="31" spans="1:5" x14ac:dyDescent="0.25">
      <c r="A31" s="26">
        <v>44</v>
      </c>
      <c r="B31" s="26" t="s">
        <v>215</v>
      </c>
      <c r="C31" s="25" t="s">
        <v>253</v>
      </c>
      <c r="D31" s="26">
        <v>1</v>
      </c>
      <c r="E31">
        <f>COUNTIF(AUXILIAR!$C$6:$C$107,A31)</f>
        <v>1</v>
      </c>
    </row>
    <row r="32" spans="1:5" ht="30" x14ac:dyDescent="0.25">
      <c r="A32" s="26">
        <v>46</v>
      </c>
      <c r="B32" s="26" t="s">
        <v>215</v>
      </c>
      <c r="C32" s="25" t="s">
        <v>203</v>
      </c>
      <c r="D32" s="26">
        <v>3</v>
      </c>
      <c r="E32">
        <f>COUNTIF(AUXILIAR!$C$6:$C$107,A32)</f>
        <v>1</v>
      </c>
    </row>
    <row r="33" spans="1:5" ht="30" x14ac:dyDescent="0.25">
      <c r="A33" s="26">
        <v>49</v>
      </c>
      <c r="B33" s="26" t="s">
        <v>215</v>
      </c>
      <c r="C33" s="25" t="s">
        <v>254</v>
      </c>
      <c r="D33" s="26">
        <v>1</v>
      </c>
      <c r="E33">
        <f>COUNTIF(AUXILIAR!$C$6:$C$107,A33)</f>
        <v>1</v>
      </c>
    </row>
    <row r="34" spans="1:5" ht="30" x14ac:dyDescent="0.25">
      <c r="A34" s="26">
        <v>50</v>
      </c>
      <c r="B34" s="26" t="s">
        <v>215</v>
      </c>
      <c r="C34" s="25" t="s">
        <v>255</v>
      </c>
      <c r="D34" s="26">
        <v>1</v>
      </c>
      <c r="E34">
        <f>COUNTIF(AUXILIAR!$C$6:$C$107,A34)</f>
        <v>1</v>
      </c>
    </row>
    <row r="35" spans="1:5" ht="30" x14ac:dyDescent="0.25">
      <c r="A35" s="26">
        <v>51</v>
      </c>
      <c r="B35" s="26" t="s">
        <v>215</v>
      </c>
      <c r="C35" s="25" t="s">
        <v>206</v>
      </c>
      <c r="D35" s="26">
        <v>2</v>
      </c>
      <c r="E35">
        <f>COUNTIF(AUXILIAR!$C$6:$C$107,A35)</f>
        <v>1</v>
      </c>
    </row>
    <row r="36" spans="1:5" x14ac:dyDescent="0.25">
      <c r="A36" s="26">
        <v>52</v>
      </c>
      <c r="B36" s="26" t="s">
        <v>215</v>
      </c>
      <c r="C36" s="25" t="s">
        <v>207</v>
      </c>
      <c r="D36" s="26">
        <v>2</v>
      </c>
      <c r="E36">
        <f>COUNTIF(AUXILIAR!$C$6:$C$107,A36)</f>
        <v>1</v>
      </c>
    </row>
    <row r="37" spans="1:5" x14ac:dyDescent="0.25">
      <c r="A37" s="26">
        <v>53</v>
      </c>
      <c r="B37" s="26" t="s">
        <v>215</v>
      </c>
      <c r="C37" s="25" t="s">
        <v>256</v>
      </c>
      <c r="D37" s="26">
        <v>3</v>
      </c>
      <c r="E37">
        <f>COUNTIF(AUXILIAR!$C$6:$C$107,A37)</f>
        <v>1</v>
      </c>
    </row>
    <row r="38" spans="1:5" x14ac:dyDescent="0.25">
      <c r="A38" s="26">
        <v>54</v>
      </c>
      <c r="B38" s="26" t="s">
        <v>215</v>
      </c>
      <c r="C38" s="25" t="s">
        <v>257</v>
      </c>
      <c r="D38" s="26">
        <v>3</v>
      </c>
      <c r="E38">
        <f>COUNTIF(AUXILIAR!$C$6:$C$107,A38)</f>
        <v>1</v>
      </c>
    </row>
    <row r="39" spans="1:5" ht="30" x14ac:dyDescent="0.25">
      <c r="A39" s="26">
        <v>55</v>
      </c>
      <c r="B39" s="26" t="s">
        <v>215</v>
      </c>
      <c r="C39" s="25" t="s">
        <v>210</v>
      </c>
      <c r="D39" s="26">
        <v>3</v>
      </c>
      <c r="E39">
        <f>COUNTIF(AUXILIAR!$C$6:$C$107,A39)</f>
        <v>1</v>
      </c>
    </row>
    <row r="40" spans="1:5" x14ac:dyDescent="0.25">
      <c r="A40" s="26">
        <v>57</v>
      </c>
      <c r="B40" s="26" t="s">
        <v>215</v>
      </c>
      <c r="C40" s="25" t="s">
        <v>211</v>
      </c>
      <c r="D40" s="26">
        <v>3</v>
      </c>
      <c r="E40">
        <f>COUNTIF(AUXILIAR!$C$6:$C$107,A40)</f>
        <v>1</v>
      </c>
    </row>
    <row r="41" spans="1:5" x14ac:dyDescent="0.25">
      <c r="A41" s="26">
        <v>58</v>
      </c>
      <c r="B41" s="26" t="s">
        <v>215</v>
      </c>
      <c r="C41" s="25" t="s">
        <v>258</v>
      </c>
      <c r="D41" s="26">
        <v>3</v>
      </c>
      <c r="E41">
        <f>COUNTIF(AUXILIAR!$C$6:$C$107,A41)</f>
        <v>1</v>
      </c>
    </row>
    <row r="42" spans="1:5" ht="30" x14ac:dyDescent="0.25">
      <c r="A42" s="26">
        <v>59</v>
      </c>
      <c r="B42" s="26" t="s">
        <v>215</v>
      </c>
      <c r="C42" s="25" t="s">
        <v>259</v>
      </c>
      <c r="D42" s="26">
        <v>3</v>
      </c>
      <c r="E42">
        <f>COUNTIF(AUXILIAR!$C$6:$C$107,A42)</f>
        <v>1</v>
      </c>
    </row>
    <row r="43" spans="1:5" ht="30" x14ac:dyDescent="0.25">
      <c r="A43" s="26">
        <v>60</v>
      </c>
      <c r="B43" s="26" t="s">
        <v>215</v>
      </c>
      <c r="C43" s="25" t="s">
        <v>226</v>
      </c>
      <c r="D43" s="26">
        <v>4</v>
      </c>
      <c r="E43">
        <f>COUNTIF(AUXILIAR!$C$6:$C$107,A43)</f>
        <v>1</v>
      </c>
    </row>
    <row r="44" spans="1:5" x14ac:dyDescent="0.25">
      <c r="A44" s="26">
        <v>61</v>
      </c>
      <c r="B44" s="26" t="s">
        <v>215</v>
      </c>
      <c r="C44" s="28" t="s">
        <v>239</v>
      </c>
      <c r="D44" s="26">
        <v>1</v>
      </c>
      <c r="E44">
        <f>COUNTIF(AUXILIAR!$C$6:$C$107,A44)</f>
        <v>1</v>
      </c>
    </row>
    <row r="45" spans="1:5" x14ac:dyDescent="0.25">
      <c r="A45" s="26">
        <v>63</v>
      </c>
      <c r="B45" s="26" t="s">
        <v>215</v>
      </c>
      <c r="C45" s="27" t="s">
        <v>227</v>
      </c>
      <c r="D45" s="26">
        <v>1</v>
      </c>
      <c r="E45">
        <f>COUNTIF(AUXILIAR!$C$6:$C$107,A45)</f>
        <v>1</v>
      </c>
    </row>
    <row r="46" spans="1:5" x14ac:dyDescent="0.25">
      <c r="A46" s="26">
        <v>66</v>
      </c>
      <c r="B46" s="26" t="s">
        <v>215</v>
      </c>
      <c r="C46" s="27" t="s">
        <v>228</v>
      </c>
      <c r="D46" s="26">
        <v>1</v>
      </c>
      <c r="E46">
        <f>COUNTIF(AUXILIAR!$C$6:$C$107,A46)</f>
        <v>1</v>
      </c>
    </row>
    <row r="49" spans="4:4" x14ac:dyDescent="0.25">
      <c r="D49" t="s">
        <v>708</v>
      </c>
    </row>
  </sheetData>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AE024-19FE-4B7E-9C69-2409A85A1BD2}">
  <dimension ref="A1:E45"/>
  <sheetViews>
    <sheetView workbookViewId="0"/>
  </sheetViews>
  <sheetFormatPr defaultRowHeight="15" x14ac:dyDescent="0.25"/>
  <cols>
    <col min="1" max="1" width="5.28515625" bestFit="1" customWidth="1"/>
    <col min="2" max="2" width="4.85546875" bestFit="1" customWidth="1"/>
    <col min="3" max="3" width="100.7109375" customWidth="1"/>
    <col min="4" max="4" width="7.140625" bestFit="1" customWidth="1"/>
  </cols>
  <sheetData>
    <row r="1" spans="1:5" x14ac:dyDescent="0.25">
      <c r="A1" s="26" t="s">
        <v>37</v>
      </c>
      <c r="B1" s="26" t="s">
        <v>38</v>
      </c>
      <c r="C1" s="26" t="s">
        <v>8</v>
      </c>
      <c r="D1" s="26" t="s">
        <v>214</v>
      </c>
    </row>
    <row r="2" spans="1:5" x14ac:dyDescent="0.25">
      <c r="A2" s="26">
        <v>1</v>
      </c>
      <c r="B2" s="26" t="s">
        <v>215</v>
      </c>
      <c r="C2" s="25" t="s">
        <v>216</v>
      </c>
      <c r="D2" s="26">
        <v>1</v>
      </c>
      <c r="E2">
        <f>COUNTIF(AUXILIAR!$C$6:$C$107,A2)</f>
        <v>1</v>
      </c>
    </row>
    <row r="3" spans="1:5" x14ac:dyDescent="0.25">
      <c r="A3" s="26">
        <v>2</v>
      </c>
      <c r="B3" s="26" t="s">
        <v>215</v>
      </c>
      <c r="C3" s="25" t="s">
        <v>248</v>
      </c>
      <c r="D3" s="26">
        <f>1+2*1</f>
        <v>3</v>
      </c>
      <c r="E3">
        <f>COUNTIF(AUXILIAR!$C$6:$C$107,A3)</f>
        <v>1</v>
      </c>
    </row>
    <row r="4" spans="1:5" x14ac:dyDescent="0.25">
      <c r="A4" s="26">
        <v>3</v>
      </c>
      <c r="B4" s="26" t="s">
        <v>215</v>
      </c>
      <c r="C4" s="25" t="s">
        <v>218</v>
      </c>
      <c r="D4" s="26">
        <f>3*1</f>
        <v>3</v>
      </c>
      <c r="E4">
        <f>COUNTIF(AUXILIAR!$C$6:$C$107,A4)</f>
        <v>1</v>
      </c>
    </row>
    <row r="5" spans="1:5" x14ac:dyDescent="0.25">
      <c r="A5" s="26">
        <v>4</v>
      </c>
      <c r="B5" s="26" t="s">
        <v>215</v>
      </c>
      <c r="C5" s="25" t="s">
        <v>219</v>
      </c>
      <c r="D5" s="26">
        <f>D4</f>
        <v>3</v>
      </c>
      <c r="E5">
        <f>COUNTIF(AUXILIAR!$C$6:$C$107,A5)</f>
        <v>1</v>
      </c>
    </row>
    <row r="6" spans="1:5" x14ac:dyDescent="0.25">
      <c r="A6" s="26">
        <v>5</v>
      </c>
      <c r="B6" s="26" t="s">
        <v>215</v>
      </c>
      <c r="C6" s="25" t="s">
        <v>220</v>
      </c>
      <c r="D6" s="26">
        <f>1+4*1+2+4+2</f>
        <v>13</v>
      </c>
      <c r="E6">
        <f>COUNTIF(AUXILIAR!$C$6:$C$107,A6)</f>
        <v>1</v>
      </c>
    </row>
    <row r="7" spans="1:5" x14ac:dyDescent="0.25">
      <c r="A7" s="26">
        <v>6</v>
      </c>
      <c r="B7" s="26" t="s">
        <v>215</v>
      </c>
      <c r="C7" s="25" t="s">
        <v>221</v>
      </c>
      <c r="D7" s="26">
        <f>2+(3+3+3)*1+4+8+4</f>
        <v>27</v>
      </c>
      <c r="E7">
        <f>COUNTIF(AUXILIAR!$C$6:$C$107,A7)</f>
        <v>1</v>
      </c>
    </row>
    <row r="8" spans="1:5" x14ac:dyDescent="0.25">
      <c r="A8" s="26">
        <v>7</v>
      </c>
      <c r="B8" s="26" t="s">
        <v>215</v>
      </c>
      <c r="C8" s="25" t="s">
        <v>222</v>
      </c>
      <c r="D8" s="26">
        <f>2+(4+4+4)*1+4+8+4</f>
        <v>30</v>
      </c>
      <c r="E8">
        <f>COUNTIF(AUXILIAR!$C$6:$C$107,A8)</f>
        <v>1</v>
      </c>
    </row>
    <row r="9" spans="1:5" x14ac:dyDescent="0.25">
      <c r="A9" s="26">
        <v>9</v>
      </c>
      <c r="B9" s="26" t="s">
        <v>215</v>
      </c>
      <c r="C9" s="25" t="s">
        <v>223</v>
      </c>
      <c r="D9" s="26">
        <f>D4</f>
        <v>3</v>
      </c>
      <c r="E9">
        <f>COUNTIF(AUXILIAR!$C$6:$C$107,A9)</f>
        <v>1</v>
      </c>
    </row>
    <row r="10" spans="1:5" x14ac:dyDescent="0.25">
      <c r="A10" s="26">
        <v>10</v>
      </c>
      <c r="B10" s="26" t="s">
        <v>215</v>
      </c>
      <c r="C10" s="27" t="s">
        <v>224</v>
      </c>
      <c r="D10" s="26">
        <f>1+3</f>
        <v>4</v>
      </c>
      <c r="E10">
        <f>COUNTIF(AUXILIAR!$C$6:$C$107,A10)</f>
        <v>1</v>
      </c>
    </row>
    <row r="11" spans="1:5" x14ac:dyDescent="0.25">
      <c r="A11" s="26">
        <v>14</v>
      </c>
      <c r="B11" s="26" t="s">
        <v>59</v>
      </c>
      <c r="C11" s="25" t="s">
        <v>225</v>
      </c>
      <c r="D11" s="26" t="s">
        <v>29</v>
      </c>
      <c r="E11">
        <f>COUNTIF(AUXILIAR!$C$6:$C$107,A11)</f>
        <v>1</v>
      </c>
    </row>
    <row r="12" spans="1:5" x14ac:dyDescent="0.25">
      <c r="A12" s="26">
        <v>17</v>
      </c>
      <c r="B12" s="26" t="s">
        <v>215</v>
      </c>
      <c r="C12" s="25" t="s">
        <v>243</v>
      </c>
      <c r="D12" s="26">
        <v>3</v>
      </c>
      <c r="E12">
        <f>COUNTIF(AUXILIAR!$C$6:$C$107,A12)</f>
        <v>1</v>
      </c>
    </row>
    <row r="13" spans="1:5" x14ac:dyDescent="0.25">
      <c r="A13" s="26">
        <v>18</v>
      </c>
      <c r="B13" s="26" t="s">
        <v>215</v>
      </c>
      <c r="C13" s="25" t="s">
        <v>231</v>
      </c>
      <c r="D13" s="26">
        <f>1+1</f>
        <v>2</v>
      </c>
      <c r="E13">
        <f>COUNTIF(AUXILIAR!$C$6:$C$107,A13)</f>
        <v>1</v>
      </c>
    </row>
    <row r="14" spans="1:5" x14ac:dyDescent="0.25">
      <c r="A14" s="26">
        <v>19</v>
      </c>
      <c r="B14" s="26" t="s">
        <v>215</v>
      </c>
      <c r="C14" s="25" t="s">
        <v>232</v>
      </c>
      <c r="D14" s="26">
        <v>1</v>
      </c>
      <c r="E14">
        <f>COUNTIF(AUXILIAR!$C$6:$C$107,A14)</f>
        <v>1</v>
      </c>
    </row>
    <row r="15" spans="1:5" x14ac:dyDescent="0.25">
      <c r="A15" s="26">
        <v>20</v>
      </c>
      <c r="B15" s="26" t="s">
        <v>215</v>
      </c>
      <c r="C15" s="25" t="s">
        <v>233</v>
      </c>
      <c r="D15" s="26">
        <f>3*1</f>
        <v>3</v>
      </c>
      <c r="E15">
        <f>COUNTIF(AUXILIAR!$C$6:$C$107,A15)</f>
        <v>1</v>
      </c>
    </row>
    <row r="16" spans="1:5" x14ac:dyDescent="0.25">
      <c r="A16" s="26">
        <v>21</v>
      </c>
      <c r="B16" s="26" t="s">
        <v>215</v>
      </c>
      <c r="C16" s="25" t="s">
        <v>234</v>
      </c>
      <c r="D16" s="26">
        <v>1</v>
      </c>
      <c r="E16">
        <f>COUNTIF(AUXILIAR!$C$6:$C$107,A16)</f>
        <v>1</v>
      </c>
    </row>
    <row r="17" spans="1:5" x14ac:dyDescent="0.25">
      <c r="A17" s="26">
        <v>22</v>
      </c>
      <c r="B17" s="26" t="s">
        <v>215</v>
      </c>
      <c r="C17" s="25" t="s">
        <v>235</v>
      </c>
      <c r="D17" s="26">
        <f>D15</f>
        <v>3</v>
      </c>
      <c r="E17">
        <f>COUNTIF(AUXILIAR!$C$6:$C$107,A17)</f>
        <v>1</v>
      </c>
    </row>
    <row r="18" spans="1:5" x14ac:dyDescent="0.25">
      <c r="A18" s="26">
        <v>24</v>
      </c>
      <c r="B18" s="26" t="s">
        <v>215</v>
      </c>
      <c r="C18" s="25" t="s">
        <v>236</v>
      </c>
      <c r="D18" s="26">
        <f>D15</f>
        <v>3</v>
      </c>
      <c r="E18">
        <f>COUNTIF(AUXILIAR!$C$6:$C$107,A18)</f>
        <v>1</v>
      </c>
    </row>
    <row r="19" spans="1:5" x14ac:dyDescent="0.25">
      <c r="A19" s="26">
        <v>30</v>
      </c>
      <c r="B19" s="26" t="s">
        <v>215</v>
      </c>
      <c r="C19" s="25" t="s">
        <v>237</v>
      </c>
      <c r="D19" s="26">
        <f>D15</f>
        <v>3</v>
      </c>
      <c r="E19">
        <f>COUNTIF(AUXILIAR!$C$6:$C$107,A19)</f>
        <v>1</v>
      </c>
    </row>
    <row r="20" spans="1:5" x14ac:dyDescent="0.25">
      <c r="A20" s="26">
        <v>31</v>
      </c>
      <c r="B20" s="26" t="s">
        <v>215</v>
      </c>
      <c r="C20" s="25" t="s">
        <v>238</v>
      </c>
      <c r="D20" s="26">
        <f>3*1</f>
        <v>3</v>
      </c>
      <c r="E20">
        <f>COUNTIF(AUXILIAR!$C$6:$C$107,A20)</f>
        <v>1</v>
      </c>
    </row>
    <row r="21" spans="1:5" x14ac:dyDescent="0.25">
      <c r="A21" s="26">
        <v>35</v>
      </c>
      <c r="B21" s="26" t="s">
        <v>215</v>
      </c>
      <c r="C21" s="25" t="s">
        <v>193</v>
      </c>
      <c r="D21" s="26">
        <v>3</v>
      </c>
      <c r="E21">
        <f>COUNTIF(AUXILIAR!$C$6:$C$107,A21)</f>
        <v>1</v>
      </c>
    </row>
    <row r="22" spans="1:5" x14ac:dyDescent="0.25">
      <c r="A22" s="26">
        <v>36</v>
      </c>
      <c r="B22" s="26" t="s">
        <v>215</v>
      </c>
      <c r="C22" s="25" t="s">
        <v>194</v>
      </c>
      <c r="D22" s="26">
        <v>3</v>
      </c>
      <c r="E22">
        <f>COUNTIF(AUXILIAR!$C$6:$C$107,A22)</f>
        <v>1</v>
      </c>
    </row>
    <row r="23" spans="1:5" ht="30" x14ac:dyDescent="0.25">
      <c r="A23" s="26">
        <v>37</v>
      </c>
      <c r="B23" s="26" t="s">
        <v>215</v>
      </c>
      <c r="C23" s="25" t="s">
        <v>195</v>
      </c>
      <c r="D23" s="26">
        <v>1</v>
      </c>
      <c r="E23">
        <f>COUNTIF(AUXILIAR!$C$6:$C$107,A23)</f>
        <v>1</v>
      </c>
    </row>
    <row r="24" spans="1:5" ht="30" x14ac:dyDescent="0.25">
      <c r="A24" s="26">
        <v>38</v>
      </c>
      <c r="B24" s="26" t="s">
        <v>215</v>
      </c>
      <c r="C24" s="25" t="s">
        <v>196</v>
      </c>
      <c r="D24" s="26">
        <v>1</v>
      </c>
      <c r="E24">
        <f>COUNTIF(AUXILIAR!$C$6:$C$107,A24)</f>
        <v>1</v>
      </c>
    </row>
    <row r="25" spans="1:5" x14ac:dyDescent="0.25">
      <c r="A25" s="26">
        <v>39</v>
      </c>
      <c r="B25" s="26" t="s">
        <v>215</v>
      </c>
      <c r="C25" s="25" t="s">
        <v>249</v>
      </c>
      <c r="D25" s="26">
        <v>1</v>
      </c>
      <c r="E25">
        <f>COUNTIF(AUXILIAR!$C$6:$C$107,A25)</f>
        <v>1</v>
      </c>
    </row>
    <row r="26" spans="1:5" x14ac:dyDescent="0.25">
      <c r="A26" s="26">
        <v>40</v>
      </c>
      <c r="B26" s="26" t="s">
        <v>215</v>
      </c>
      <c r="C26" s="25" t="s">
        <v>198</v>
      </c>
      <c r="D26" s="26">
        <v>1</v>
      </c>
      <c r="E26">
        <f>COUNTIF(AUXILIAR!$C$6:$C$107,A26)</f>
        <v>1</v>
      </c>
    </row>
    <row r="27" spans="1:5" x14ac:dyDescent="0.25">
      <c r="A27" s="26">
        <v>41</v>
      </c>
      <c r="B27" s="26" t="s">
        <v>215</v>
      </c>
      <c r="C27" s="25" t="s">
        <v>250</v>
      </c>
      <c r="D27" s="26">
        <v>1</v>
      </c>
      <c r="E27">
        <f>COUNTIF(AUXILIAR!$C$6:$C$107,A27)</f>
        <v>1</v>
      </c>
    </row>
    <row r="28" spans="1:5" x14ac:dyDescent="0.25">
      <c r="A28" s="26">
        <v>42</v>
      </c>
      <c r="B28" s="26" t="s">
        <v>215</v>
      </c>
      <c r="C28" s="25" t="s">
        <v>251</v>
      </c>
      <c r="D28" s="26">
        <v>1</v>
      </c>
      <c r="E28">
        <f>COUNTIF(AUXILIAR!$C$6:$C$107,A28)</f>
        <v>1</v>
      </c>
    </row>
    <row r="29" spans="1:5" x14ac:dyDescent="0.25">
      <c r="A29" s="26">
        <v>43</v>
      </c>
      <c r="B29" s="26" t="s">
        <v>215</v>
      </c>
      <c r="C29" s="25" t="s">
        <v>252</v>
      </c>
      <c r="D29" s="26">
        <v>1</v>
      </c>
      <c r="E29">
        <f>COUNTIF(AUXILIAR!$C$6:$C$107,A29)</f>
        <v>1</v>
      </c>
    </row>
    <row r="30" spans="1:5" x14ac:dyDescent="0.25">
      <c r="A30" s="26">
        <v>44</v>
      </c>
      <c r="B30" s="26" t="s">
        <v>215</v>
      </c>
      <c r="C30" s="25" t="s">
        <v>253</v>
      </c>
      <c r="D30" s="26">
        <v>1</v>
      </c>
      <c r="E30">
        <f>COUNTIF(AUXILIAR!$C$6:$C$107,A30)</f>
        <v>1</v>
      </c>
    </row>
    <row r="31" spans="1:5" ht="30" x14ac:dyDescent="0.25">
      <c r="A31" s="26">
        <v>46</v>
      </c>
      <c r="B31" s="26" t="s">
        <v>215</v>
      </c>
      <c r="C31" s="25" t="s">
        <v>203</v>
      </c>
      <c r="D31" s="26">
        <v>3</v>
      </c>
      <c r="E31">
        <f>COUNTIF(AUXILIAR!$C$6:$C$107,A31)</f>
        <v>1</v>
      </c>
    </row>
    <row r="32" spans="1:5" ht="30" x14ac:dyDescent="0.25">
      <c r="A32" s="26">
        <v>49</v>
      </c>
      <c r="B32" s="26" t="s">
        <v>215</v>
      </c>
      <c r="C32" s="25" t="s">
        <v>254</v>
      </c>
      <c r="D32" s="26">
        <v>1</v>
      </c>
      <c r="E32">
        <f>COUNTIF(AUXILIAR!$C$6:$C$107,A32)</f>
        <v>1</v>
      </c>
    </row>
    <row r="33" spans="1:5" ht="30" x14ac:dyDescent="0.25">
      <c r="A33" s="26">
        <v>50</v>
      </c>
      <c r="B33" s="26" t="s">
        <v>215</v>
      </c>
      <c r="C33" s="25" t="s">
        <v>255</v>
      </c>
      <c r="D33" s="26">
        <v>1</v>
      </c>
      <c r="E33">
        <f>COUNTIF(AUXILIAR!$C$6:$C$107,A33)</f>
        <v>1</v>
      </c>
    </row>
    <row r="34" spans="1:5" ht="30" x14ac:dyDescent="0.25">
      <c r="A34" s="26">
        <v>51</v>
      </c>
      <c r="B34" s="26" t="s">
        <v>215</v>
      </c>
      <c r="C34" s="25" t="s">
        <v>206</v>
      </c>
      <c r="D34" s="26">
        <v>2</v>
      </c>
      <c r="E34">
        <f>COUNTIF(AUXILIAR!$C$6:$C$107,A34)</f>
        <v>1</v>
      </c>
    </row>
    <row r="35" spans="1:5" x14ac:dyDescent="0.25">
      <c r="A35" s="26">
        <v>52</v>
      </c>
      <c r="B35" s="26" t="s">
        <v>215</v>
      </c>
      <c r="C35" s="25" t="s">
        <v>207</v>
      </c>
      <c r="D35" s="26">
        <v>2</v>
      </c>
      <c r="E35">
        <f>COUNTIF(AUXILIAR!$C$6:$C$107,A35)</f>
        <v>1</v>
      </c>
    </row>
    <row r="36" spans="1:5" x14ac:dyDescent="0.25">
      <c r="A36" s="26">
        <v>53</v>
      </c>
      <c r="B36" s="26" t="s">
        <v>215</v>
      </c>
      <c r="C36" s="25" t="s">
        <v>256</v>
      </c>
      <c r="D36" s="26">
        <v>3</v>
      </c>
      <c r="E36">
        <f>COUNTIF(AUXILIAR!$C$6:$C$107,A36)</f>
        <v>1</v>
      </c>
    </row>
    <row r="37" spans="1:5" x14ac:dyDescent="0.25">
      <c r="A37" s="26">
        <v>54</v>
      </c>
      <c r="B37" s="26" t="s">
        <v>215</v>
      </c>
      <c r="C37" s="25" t="s">
        <v>257</v>
      </c>
      <c r="D37" s="26">
        <v>3</v>
      </c>
      <c r="E37">
        <f>COUNTIF(AUXILIAR!$C$6:$C$107,A37)</f>
        <v>1</v>
      </c>
    </row>
    <row r="38" spans="1:5" ht="30" x14ac:dyDescent="0.25">
      <c r="A38" s="26">
        <v>55</v>
      </c>
      <c r="B38" s="26" t="s">
        <v>215</v>
      </c>
      <c r="C38" s="25" t="s">
        <v>210</v>
      </c>
      <c r="D38" s="26">
        <v>3</v>
      </c>
      <c r="E38">
        <f>COUNTIF(AUXILIAR!$C$6:$C$107,A38)</f>
        <v>1</v>
      </c>
    </row>
    <row r="39" spans="1:5" x14ac:dyDescent="0.25">
      <c r="A39" s="26">
        <v>57</v>
      </c>
      <c r="B39" s="26" t="s">
        <v>215</v>
      </c>
      <c r="C39" s="25" t="s">
        <v>211</v>
      </c>
      <c r="D39" s="26">
        <v>3</v>
      </c>
      <c r="E39">
        <f>COUNTIF(AUXILIAR!$C$6:$C$107,A39)</f>
        <v>1</v>
      </c>
    </row>
    <row r="40" spans="1:5" x14ac:dyDescent="0.25">
      <c r="A40" s="26">
        <v>58</v>
      </c>
      <c r="B40" s="26" t="s">
        <v>215</v>
      </c>
      <c r="C40" s="25" t="s">
        <v>258</v>
      </c>
      <c r="D40" s="26">
        <v>3</v>
      </c>
      <c r="E40">
        <f>COUNTIF(AUXILIAR!$C$6:$C$107,A40)</f>
        <v>1</v>
      </c>
    </row>
    <row r="41" spans="1:5" ht="30" x14ac:dyDescent="0.25">
      <c r="A41" s="26">
        <v>59</v>
      </c>
      <c r="B41" s="26" t="s">
        <v>215</v>
      </c>
      <c r="C41" s="25" t="s">
        <v>259</v>
      </c>
      <c r="D41" s="26">
        <v>3</v>
      </c>
      <c r="E41">
        <f>COUNTIF(AUXILIAR!$C$6:$C$107,A41)</f>
        <v>1</v>
      </c>
    </row>
    <row r="42" spans="1:5" ht="30" x14ac:dyDescent="0.25">
      <c r="A42" s="26">
        <v>60</v>
      </c>
      <c r="B42" s="26" t="s">
        <v>215</v>
      </c>
      <c r="C42" s="25" t="s">
        <v>226</v>
      </c>
      <c r="D42" s="26">
        <v>4</v>
      </c>
      <c r="E42">
        <f>COUNTIF(AUXILIAR!$C$6:$C$107,A42)</f>
        <v>1</v>
      </c>
    </row>
    <row r="43" spans="1:5" x14ac:dyDescent="0.25">
      <c r="A43" s="26">
        <v>61</v>
      </c>
      <c r="B43" s="26" t="s">
        <v>215</v>
      </c>
      <c r="C43" s="28" t="s">
        <v>239</v>
      </c>
      <c r="D43" s="26">
        <v>1</v>
      </c>
      <c r="E43">
        <f>COUNTIF(AUXILIAR!$C$6:$C$107,A43)</f>
        <v>1</v>
      </c>
    </row>
    <row r="44" spans="1:5" x14ac:dyDescent="0.25">
      <c r="A44" s="26">
        <v>63</v>
      </c>
      <c r="B44" s="26" t="s">
        <v>215</v>
      </c>
      <c r="C44" s="27" t="s">
        <v>227</v>
      </c>
      <c r="D44" s="26">
        <v>1</v>
      </c>
      <c r="E44">
        <f>COUNTIF(AUXILIAR!$C$6:$C$107,A44)</f>
        <v>1</v>
      </c>
    </row>
    <row r="45" spans="1:5" x14ac:dyDescent="0.25">
      <c r="A45" s="26">
        <v>66</v>
      </c>
      <c r="B45" s="26" t="s">
        <v>215</v>
      </c>
      <c r="C45" s="27" t="s">
        <v>228</v>
      </c>
      <c r="D45" s="26">
        <v>1</v>
      </c>
      <c r="E45">
        <f>COUNTIF(AUXILIAR!$C$6:$C$107,A45)</f>
        <v>1</v>
      </c>
    </row>
  </sheetData>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09ADA-E576-4400-96B0-1DDC78E64CC5}">
  <dimension ref="A1:E49"/>
  <sheetViews>
    <sheetView topLeftCell="A32" workbookViewId="0">
      <selection activeCell="D46" sqref="D46"/>
    </sheetView>
  </sheetViews>
  <sheetFormatPr defaultRowHeight="15" x14ac:dyDescent="0.25"/>
  <cols>
    <col min="1" max="1" width="5.5703125" bestFit="1" customWidth="1"/>
    <col min="2" max="2" width="5.28515625" bestFit="1" customWidth="1"/>
    <col min="3" max="3" width="105.7109375" customWidth="1"/>
    <col min="4" max="4" width="9.7109375" bestFit="1" customWidth="1"/>
  </cols>
  <sheetData>
    <row r="1" spans="1:5" s="29" customFormat="1" x14ac:dyDescent="0.25">
      <c r="A1" s="26" t="s">
        <v>37</v>
      </c>
      <c r="B1" s="26" t="s">
        <v>38</v>
      </c>
      <c r="C1" s="12" t="s">
        <v>8</v>
      </c>
      <c r="D1" s="26" t="s">
        <v>214</v>
      </c>
    </row>
    <row r="2" spans="1:5" x14ac:dyDescent="0.25">
      <c r="A2" s="30">
        <v>1</v>
      </c>
      <c r="B2" s="30" t="s">
        <v>215</v>
      </c>
      <c r="C2" s="31" t="s">
        <v>216</v>
      </c>
      <c r="D2" s="30">
        <v>1</v>
      </c>
      <c r="E2">
        <f>COUNTIF(AUXILIAR!$C$6:$C$107,A2)</f>
        <v>1</v>
      </c>
    </row>
    <row r="3" spans="1:5" x14ac:dyDescent="0.25">
      <c r="A3" s="30">
        <v>2</v>
      </c>
      <c r="B3" s="30" t="s">
        <v>215</v>
      </c>
      <c r="C3" s="31" t="s">
        <v>217</v>
      </c>
      <c r="D3" s="30">
        <v>2</v>
      </c>
      <c r="E3">
        <f>COUNTIF(AUXILIAR!$C$6:$C$107,A3)</f>
        <v>1</v>
      </c>
    </row>
    <row r="4" spans="1:5" x14ac:dyDescent="0.25">
      <c r="A4" s="30">
        <v>3</v>
      </c>
      <c r="B4" s="30" t="s">
        <v>215</v>
      </c>
      <c r="C4" s="31" t="s">
        <v>218</v>
      </c>
      <c r="D4" s="30">
        <v>0</v>
      </c>
      <c r="E4">
        <f>COUNTIF(AUXILIAR!$C$6:$C$107,A4)</f>
        <v>1</v>
      </c>
    </row>
    <row r="5" spans="1:5" x14ac:dyDescent="0.25">
      <c r="A5" s="30">
        <v>4</v>
      </c>
      <c r="B5" s="30" t="s">
        <v>215</v>
      </c>
      <c r="C5" s="31" t="s">
        <v>219</v>
      </c>
      <c r="D5" s="30">
        <v>0</v>
      </c>
      <c r="E5">
        <f>COUNTIF(AUXILIAR!$C$6:$C$107,A5)</f>
        <v>1</v>
      </c>
    </row>
    <row r="6" spans="1:5" x14ac:dyDescent="0.25">
      <c r="A6" s="30">
        <v>5</v>
      </c>
      <c r="B6" s="30" t="s">
        <v>215</v>
      </c>
      <c r="C6" s="31" t="s">
        <v>220</v>
      </c>
      <c r="D6" s="30">
        <v>11</v>
      </c>
      <c r="E6">
        <f>COUNTIF(AUXILIAR!$C$6:$C$107,A6)</f>
        <v>1</v>
      </c>
    </row>
    <row r="7" spans="1:5" x14ac:dyDescent="0.25">
      <c r="A7" s="30">
        <v>6</v>
      </c>
      <c r="B7" s="30" t="s">
        <v>215</v>
      </c>
      <c r="C7" s="31" t="s">
        <v>221</v>
      </c>
      <c r="D7" s="30">
        <v>27</v>
      </c>
      <c r="E7">
        <f>COUNTIF(AUXILIAR!$C$6:$C$107,A7)</f>
        <v>1</v>
      </c>
    </row>
    <row r="8" spans="1:5" x14ac:dyDescent="0.25">
      <c r="A8" s="30">
        <v>7</v>
      </c>
      <c r="B8" s="30" t="s">
        <v>215</v>
      </c>
      <c r="C8" s="31" t="s">
        <v>222</v>
      </c>
      <c r="D8" s="30">
        <v>26</v>
      </c>
      <c r="E8">
        <f>COUNTIF(AUXILIAR!$C$6:$C$107,A8)</f>
        <v>1</v>
      </c>
    </row>
    <row r="9" spans="1:5" x14ac:dyDescent="0.25">
      <c r="A9" s="30">
        <v>9</v>
      </c>
      <c r="B9" s="30" t="s">
        <v>215</v>
      </c>
      <c r="C9" s="31" t="s">
        <v>223</v>
      </c>
      <c r="D9" s="30">
        <v>0</v>
      </c>
      <c r="E9">
        <f>COUNTIF(AUXILIAR!$C$6:$C$107,A9)</f>
        <v>1</v>
      </c>
    </row>
    <row r="10" spans="1:5" x14ac:dyDescent="0.25">
      <c r="A10" s="30">
        <v>10</v>
      </c>
      <c r="B10" s="30" t="s">
        <v>215</v>
      </c>
      <c r="C10" s="31" t="s">
        <v>224</v>
      </c>
      <c r="D10" s="30">
        <v>4</v>
      </c>
      <c r="E10">
        <f>COUNTIF(AUXILIAR!$C$6:$C$107,A10)</f>
        <v>1</v>
      </c>
    </row>
    <row r="11" spans="1:5" x14ac:dyDescent="0.25">
      <c r="A11" s="30">
        <v>14</v>
      </c>
      <c r="B11" s="30" t="s">
        <v>59</v>
      </c>
      <c r="C11" s="31" t="s">
        <v>242</v>
      </c>
      <c r="D11" s="30" t="s">
        <v>29</v>
      </c>
      <c r="E11">
        <f>COUNTIF(AUXILIAR!$C$6:$C$107,A11)</f>
        <v>1</v>
      </c>
    </row>
    <row r="12" spans="1:5" x14ac:dyDescent="0.25">
      <c r="A12" s="30">
        <v>17</v>
      </c>
      <c r="B12" s="30" t="s">
        <v>215</v>
      </c>
      <c r="C12" s="31" t="s">
        <v>243</v>
      </c>
      <c r="D12" s="30">
        <v>3</v>
      </c>
      <c r="E12">
        <f>COUNTIF(AUXILIAR!$C$6:$C$107,A12)</f>
        <v>1</v>
      </c>
    </row>
    <row r="13" spans="1:5" x14ac:dyDescent="0.25">
      <c r="A13" s="30">
        <v>18</v>
      </c>
      <c r="B13" s="30" t="s">
        <v>215</v>
      </c>
      <c r="C13" s="31" t="s">
        <v>244</v>
      </c>
      <c r="D13" s="30">
        <v>2</v>
      </c>
      <c r="E13">
        <f>COUNTIF(AUXILIAR!$C$6:$C$107,A13)</f>
        <v>1</v>
      </c>
    </row>
    <row r="14" spans="1:5" x14ac:dyDescent="0.25">
      <c r="A14" s="30">
        <v>19</v>
      </c>
      <c r="B14" s="30" t="s">
        <v>215</v>
      </c>
      <c r="C14" s="31" t="s">
        <v>245</v>
      </c>
      <c r="D14" s="30">
        <v>1</v>
      </c>
      <c r="E14">
        <f>COUNTIF(AUXILIAR!$C$6:$C$107,A14)</f>
        <v>1</v>
      </c>
    </row>
    <row r="15" spans="1:5" x14ac:dyDescent="0.25">
      <c r="A15" s="30">
        <v>20</v>
      </c>
      <c r="B15" s="30" t="s">
        <v>215</v>
      </c>
      <c r="C15" s="31" t="s">
        <v>233</v>
      </c>
      <c r="D15" s="30">
        <v>3</v>
      </c>
      <c r="E15">
        <f>COUNTIF(AUXILIAR!$C$6:$C$107,A15)</f>
        <v>1</v>
      </c>
    </row>
    <row r="16" spans="1:5" x14ac:dyDescent="0.25">
      <c r="A16" s="30">
        <v>21</v>
      </c>
      <c r="B16" s="30" t="s">
        <v>215</v>
      </c>
      <c r="C16" s="31" t="s">
        <v>234</v>
      </c>
      <c r="D16" s="30">
        <v>1</v>
      </c>
      <c r="E16">
        <f>COUNTIF(AUXILIAR!$C$6:$C$107,A16)</f>
        <v>1</v>
      </c>
    </row>
    <row r="17" spans="1:5" x14ac:dyDescent="0.25">
      <c r="A17" s="30">
        <v>22</v>
      </c>
      <c r="B17" s="30" t="s">
        <v>215</v>
      </c>
      <c r="C17" s="31" t="s">
        <v>246</v>
      </c>
      <c r="D17" s="30">
        <v>3</v>
      </c>
      <c r="E17">
        <f>COUNTIF(AUXILIAR!$C$6:$C$107,A17)</f>
        <v>1</v>
      </c>
    </row>
    <row r="18" spans="1:5" x14ac:dyDescent="0.25">
      <c r="A18" s="30">
        <v>24</v>
      </c>
      <c r="B18" s="30" t="s">
        <v>215</v>
      </c>
      <c r="C18" s="31" t="s">
        <v>236</v>
      </c>
      <c r="D18" s="30">
        <v>3</v>
      </c>
      <c r="E18">
        <f>COUNTIF(AUXILIAR!$C$6:$C$107,A18)</f>
        <v>1</v>
      </c>
    </row>
    <row r="19" spans="1:5" x14ac:dyDescent="0.25">
      <c r="A19" s="30">
        <v>30</v>
      </c>
      <c r="B19" s="30" t="s">
        <v>215</v>
      </c>
      <c r="C19" s="31" t="s">
        <v>237</v>
      </c>
      <c r="D19" s="30">
        <v>3</v>
      </c>
      <c r="E19">
        <f>COUNTIF(AUXILIAR!$C$6:$C$107,A19)</f>
        <v>1</v>
      </c>
    </row>
    <row r="20" spans="1:5" x14ac:dyDescent="0.25">
      <c r="A20" s="30">
        <v>31</v>
      </c>
      <c r="B20" s="30" t="s">
        <v>215</v>
      </c>
      <c r="C20" s="31" t="s">
        <v>247</v>
      </c>
      <c r="D20" s="30">
        <v>3</v>
      </c>
      <c r="E20">
        <f>COUNTIF(AUXILIAR!$C$6:$C$107,A20)</f>
        <v>1</v>
      </c>
    </row>
    <row r="21" spans="1:5" x14ac:dyDescent="0.25">
      <c r="A21" s="30">
        <v>35</v>
      </c>
      <c r="B21" s="30" t="s">
        <v>59</v>
      </c>
      <c r="C21" s="31" t="s">
        <v>193</v>
      </c>
      <c r="D21" s="30">
        <v>9</v>
      </c>
      <c r="E21">
        <f>COUNTIF(AUXILIAR!$C$6:$C$107,A21)</f>
        <v>1</v>
      </c>
    </row>
    <row r="22" spans="1:5" x14ac:dyDescent="0.25">
      <c r="A22" s="30">
        <v>36</v>
      </c>
      <c r="B22" s="30" t="s">
        <v>215</v>
      </c>
      <c r="C22" s="31" t="s">
        <v>194</v>
      </c>
      <c r="D22" s="30">
        <v>9</v>
      </c>
      <c r="E22">
        <f>COUNTIF(AUXILIAR!$C$6:$C$107,A22)</f>
        <v>1</v>
      </c>
    </row>
    <row r="23" spans="1:5" ht="30" x14ac:dyDescent="0.25">
      <c r="A23" s="30">
        <v>37</v>
      </c>
      <c r="B23" s="30" t="s">
        <v>215</v>
      </c>
      <c r="C23" s="31" t="s">
        <v>195</v>
      </c>
      <c r="D23" s="30">
        <v>1</v>
      </c>
      <c r="E23">
        <f>COUNTIF(AUXILIAR!$C$6:$C$107,A23)</f>
        <v>1</v>
      </c>
    </row>
    <row r="24" spans="1:5" x14ac:dyDescent="0.25">
      <c r="A24" s="30">
        <v>38</v>
      </c>
      <c r="B24" s="30" t="s">
        <v>215</v>
      </c>
      <c r="C24" s="31" t="s">
        <v>196</v>
      </c>
      <c r="D24" s="30">
        <v>1</v>
      </c>
      <c r="E24">
        <f>COUNTIF(AUXILIAR!$C$6:$C$107,A24)</f>
        <v>1</v>
      </c>
    </row>
    <row r="25" spans="1:5" x14ac:dyDescent="0.25">
      <c r="A25" s="30">
        <v>39</v>
      </c>
      <c r="B25" s="30" t="s">
        <v>215</v>
      </c>
      <c r="C25" s="31" t="s">
        <v>197</v>
      </c>
      <c r="D25" s="30">
        <v>2</v>
      </c>
      <c r="E25">
        <f>COUNTIF(AUXILIAR!$C$6:$C$107,A25)</f>
        <v>1</v>
      </c>
    </row>
    <row r="26" spans="1:5" x14ac:dyDescent="0.25">
      <c r="A26" s="30">
        <v>40</v>
      </c>
      <c r="B26" s="30" t="s">
        <v>215</v>
      </c>
      <c r="C26" s="31" t="s">
        <v>198</v>
      </c>
      <c r="D26" s="30">
        <v>1</v>
      </c>
      <c r="E26">
        <f>COUNTIF(AUXILIAR!$C$6:$C$107,A26)</f>
        <v>1</v>
      </c>
    </row>
    <row r="27" spans="1:5" x14ac:dyDescent="0.25">
      <c r="A27" s="30">
        <v>41</v>
      </c>
      <c r="B27" s="30" t="s">
        <v>215</v>
      </c>
      <c r="C27" s="31" t="s">
        <v>199</v>
      </c>
      <c r="D27" s="30">
        <f>D25</f>
        <v>2</v>
      </c>
      <c r="E27">
        <f>COUNTIF(AUXILIAR!$C$6:$C$107,A27)</f>
        <v>1</v>
      </c>
    </row>
    <row r="28" spans="1:5" x14ac:dyDescent="0.25">
      <c r="A28" s="30">
        <v>42</v>
      </c>
      <c r="B28" s="30" t="s">
        <v>215</v>
      </c>
      <c r="C28" s="31" t="s">
        <v>200</v>
      </c>
      <c r="D28" s="30">
        <v>1</v>
      </c>
      <c r="E28">
        <f>COUNTIF(AUXILIAR!$C$6:$C$107,A28)</f>
        <v>1</v>
      </c>
    </row>
    <row r="29" spans="1:5" x14ac:dyDescent="0.25">
      <c r="A29" s="30">
        <v>43</v>
      </c>
      <c r="B29" s="30" t="s">
        <v>215</v>
      </c>
      <c r="C29" s="31" t="s">
        <v>201</v>
      </c>
      <c r="D29" s="30">
        <f>D25</f>
        <v>2</v>
      </c>
      <c r="E29">
        <f>COUNTIF(AUXILIAR!$C$6:$C$107,A29)</f>
        <v>1</v>
      </c>
    </row>
    <row r="30" spans="1:5" x14ac:dyDescent="0.25">
      <c r="A30" s="30">
        <v>44</v>
      </c>
      <c r="B30" s="30" t="s">
        <v>215</v>
      </c>
      <c r="C30" s="31" t="s">
        <v>202</v>
      </c>
      <c r="D30" s="30">
        <v>1</v>
      </c>
      <c r="E30">
        <f>COUNTIF(AUXILIAR!$C$6:$C$107,A30)</f>
        <v>1</v>
      </c>
    </row>
    <row r="31" spans="1:5" ht="30" x14ac:dyDescent="0.25">
      <c r="A31" s="30">
        <v>46</v>
      </c>
      <c r="B31" s="30" t="s">
        <v>215</v>
      </c>
      <c r="C31" s="31" t="s">
        <v>203</v>
      </c>
      <c r="D31" s="30">
        <v>6</v>
      </c>
      <c r="E31">
        <f>COUNTIF(AUXILIAR!$C$6:$C$107,A31)</f>
        <v>1</v>
      </c>
    </row>
    <row r="32" spans="1:5" ht="30" x14ac:dyDescent="0.25">
      <c r="A32" s="30">
        <v>49</v>
      </c>
      <c r="B32" s="30" t="s">
        <v>215</v>
      </c>
      <c r="C32" s="31" t="s">
        <v>204</v>
      </c>
      <c r="D32" s="30">
        <f>D25</f>
        <v>2</v>
      </c>
      <c r="E32">
        <f>COUNTIF(AUXILIAR!$C$6:$C$107,A32)</f>
        <v>1</v>
      </c>
    </row>
    <row r="33" spans="1:5" ht="30" x14ac:dyDescent="0.25">
      <c r="A33" s="30">
        <v>50</v>
      </c>
      <c r="B33" s="30" t="s">
        <v>215</v>
      </c>
      <c r="C33" s="31" t="s">
        <v>205</v>
      </c>
      <c r="D33" s="30">
        <v>1</v>
      </c>
      <c r="E33">
        <f>COUNTIF(AUXILIAR!$C$6:$C$107,A33)</f>
        <v>1</v>
      </c>
    </row>
    <row r="34" spans="1:5" ht="30" x14ac:dyDescent="0.25">
      <c r="A34" s="30">
        <v>51</v>
      </c>
      <c r="B34" s="30" t="s">
        <v>215</v>
      </c>
      <c r="C34" s="31" t="s">
        <v>206</v>
      </c>
      <c r="D34" s="30">
        <v>1</v>
      </c>
      <c r="E34">
        <f>COUNTIF(AUXILIAR!$C$6:$C$107,A34)</f>
        <v>1</v>
      </c>
    </row>
    <row r="35" spans="1:5" x14ac:dyDescent="0.25">
      <c r="A35" s="30">
        <v>52</v>
      </c>
      <c r="B35" s="30" t="s">
        <v>215</v>
      </c>
      <c r="C35" s="31" t="s">
        <v>207</v>
      </c>
      <c r="D35" s="30">
        <v>1</v>
      </c>
      <c r="E35">
        <f>COUNTIF(AUXILIAR!$C$6:$C$107,A35)</f>
        <v>1</v>
      </c>
    </row>
    <row r="36" spans="1:5" x14ac:dyDescent="0.25">
      <c r="A36" s="30">
        <v>53</v>
      </c>
      <c r="B36" s="30" t="s">
        <v>215</v>
      </c>
      <c r="C36" s="31" t="s">
        <v>208</v>
      </c>
      <c r="D36" s="30">
        <v>6</v>
      </c>
      <c r="E36">
        <f>COUNTIF(AUXILIAR!$C$6:$C$107,A36)</f>
        <v>1</v>
      </c>
    </row>
    <row r="37" spans="1:5" ht="30" x14ac:dyDescent="0.25">
      <c r="A37" s="30">
        <v>54</v>
      </c>
      <c r="B37" s="30" t="s">
        <v>215</v>
      </c>
      <c r="C37" s="31" t="s">
        <v>209</v>
      </c>
      <c r="D37" s="30">
        <v>3</v>
      </c>
      <c r="E37">
        <f>COUNTIF(AUXILIAR!$C$6:$C$107,A37)</f>
        <v>1</v>
      </c>
    </row>
    <row r="38" spans="1:5" ht="30" x14ac:dyDescent="0.25">
      <c r="A38" s="30">
        <v>55</v>
      </c>
      <c r="B38" s="30" t="s">
        <v>215</v>
      </c>
      <c r="C38" s="31" t="s">
        <v>210</v>
      </c>
      <c r="D38" s="30">
        <v>3</v>
      </c>
      <c r="E38">
        <f>COUNTIF(AUXILIAR!$C$6:$C$107,A38)</f>
        <v>1</v>
      </c>
    </row>
    <row r="39" spans="1:5" x14ac:dyDescent="0.25">
      <c r="A39" s="30">
        <v>57</v>
      </c>
      <c r="B39" s="30" t="s">
        <v>215</v>
      </c>
      <c r="C39" s="25" t="s">
        <v>211</v>
      </c>
      <c r="D39" s="30">
        <v>3</v>
      </c>
      <c r="E39">
        <f>COUNTIF(AUXILIAR!$C$6:$C$107,A39)</f>
        <v>1</v>
      </c>
    </row>
    <row r="40" spans="1:5" ht="30" x14ac:dyDescent="0.25">
      <c r="A40" s="30">
        <v>58</v>
      </c>
      <c r="B40" s="30" t="s">
        <v>215</v>
      </c>
      <c r="C40" s="25" t="s">
        <v>212</v>
      </c>
      <c r="D40" s="30">
        <v>3</v>
      </c>
      <c r="E40">
        <f>COUNTIF(AUXILIAR!$C$6:$C$107,A40)</f>
        <v>1</v>
      </c>
    </row>
    <row r="41" spans="1:5" ht="30" x14ac:dyDescent="0.25">
      <c r="A41" s="30">
        <v>59</v>
      </c>
      <c r="B41" s="30" t="s">
        <v>215</v>
      </c>
      <c r="C41" s="32" t="s">
        <v>213</v>
      </c>
      <c r="D41" s="30">
        <v>3</v>
      </c>
      <c r="E41">
        <f>COUNTIF(AUXILIAR!$C$6:$C$107,A41)</f>
        <v>1</v>
      </c>
    </row>
    <row r="42" spans="1:5" ht="30" x14ac:dyDescent="0.25">
      <c r="A42" s="30">
        <v>60</v>
      </c>
      <c r="B42" s="30" t="s">
        <v>215</v>
      </c>
      <c r="C42" s="31" t="s">
        <v>226</v>
      </c>
      <c r="D42" s="30">
        <v>4</v>
      </c>
      <c r="E42">
        <f>COUNTIF(AUXILIAR!$C$6:$C$107,A42)</f>
        <v>1</v>
      </c>
    </row>
    <row r="43" spans="1:5" x14ac:dyDescent="0.25">
      <c r="A43" s="30">
        <v>61</v>
      </c>
      <c r="B43" s="30" t="s">
        <v>215</v>
      </c>
      <c r="C43" s="31" t="s">
        <v>239</v>
      </c>
      <c r="D43" s="30">
        <v>1</v>
      </c>
      <c r="E43">
        <f>COUNTIF(AUXILIAR!$C$6:$C$107,A43)</f>
        <v>1</v>
      </c>
    </row>
    <row r="44" spans="1:5" x14ac:dyDescent="0.25">
      <c r="A44" s="30">
        <v>63</v>
      </c>
      <c r="B44" s="30" t="s">
        <v>215</v>
      </c>
      <c r="C44" s="31" t="s">
        <v>227</v>
      </c>
      <c r="D44" s="30">
        <v>1</v>
      </c>
      <c r="E44">
        <f>COUNTIF(AUXILIAR!$C$6:$C$107,A44)</f>
        <v>1</v>
      </c>
    </row>
    <row r="45" spans="1:5" x14ac:dyDescent="0.25">
      <c r="A45" s="30">
        <v>66</v>
      </c>
      <c r="B45" s="30" t="s">
        <v>215</v>
      </c>
      <c r="C45" s="28" t="s">
        <v>228</v>
      </c>
      <c r="D45" s="26">
        <v>1</v>
      </c>
      <c r="E45">
        <f>COUNTIF(AUXILIAR!$C$6:$C$107,A45)</f>
        <v>1</v>
      </c>
    </row>
    <row r="49" spans="4:4" x14ac:dyDescent="0.25">
      <c r="D49" t="s">
        <v>708</v>
      </c>
    </row>
  </sheetData>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E4195-EFE1-4846-9BF7-E3054DE0563F}">
  <dimension ref="A1:XFC40"/>
  <sheetViews>
    <sheetView workbookViewId="0"/>
  </sheetViews>
  <sheetFormatPr defaultRowHeight="15" x14ac:dyDescent="0.25"/>
  <cols>
    <col min="1" max="1" width="5.42578125" bestFit="1" customWidth="1"/>
    <col min="2" max="2" width="5" bestFit="1" customWidth="1"/>
    <col min="3" max="3" width="105.7109375" customWidth="1"/>
    <col min="4" max="4" width="7.42578125" bestFit="1" customWidth="1"/>
  </cols>
  <sheetData>
    <row r="1" spans="1:5" x14ac:dyDescent="0.25">
      <c r="A1" s="26"/>
      <c r="B1" s="26" t="s">
        <v>260</v>
      </c>
      <c r="C1" s="12" t="s">
        <v>261</v>
      </c>
      <c r="D1" s="26" t="s">
        <v>260</v>
      </c>
    </row>
    <row r="2" spans="1:5" s="29" customFormat="1" x14ac:dyDescent="0.25">
      <c r="A2" s="26" t="s">
        <v>37</v>
      </c>
      <c r="B2" s="26" t="s">
        <v>38</v>
      </c>
      <c r="C2" s="26" t="s">
        <v>8</v>
      </c>
      <c r="D2" s="26" t="s">
        <v>214</v>
      </c>
    </row>
    <row r="3" spans="1:5" x14ac:dyDescent="0.25">
      <c r="A3" s="30">
        <v>1</v>
      </c>
      <c r="B3" s="30" t="s">
        <v>215</v>
      </c>
      <c r="C3" s="28" t="s">
        <v>216</v>
      </c>
      <c r="D3" s="30">
        <v>1</v>
      </c>
      <c r="E3">
        <f>COUNTIF(AUXILIAR!$C$6:$C$107,A3)</f>
        <v>1</v>
      </c>
    </row>
    <row r="4" spans="1:5" x14ac:dyDescent="0.25">
      <c r="A4" s="30">
        <v>3</v>
      </c>
      <c r="B4" s="30" t="s">
        <v>215</v>
      </c>
      <c r="C4" s="28" t="s">
        <v>218</v>
      </c>
      <c r="D4" s="30">
        <v>3</v>
      </c>
      <c r="E4">
        <f>COUNTIF(AUXILIAR!$C$6:$C$107,A4)</f>
        <v>1</v>
      </c>
    </row>
    <row r="5" spans="1:5" x14ac:dyDescent="0.25">
      <c r="A5" s="30">
        <v>5</v>
      </c>
      <c r="B5" s="30" t="s">
        <v>215</v>
      </c>
      <c r="C5" s="28" t="s">
        <v>220</v>
      </c>
      <c r="D5" s="30">
        <f>6+1</f>
        <v>7</v>
      </c>
      <c r="E5">
        <f>COUNTIF(AUXILIAR!$C$6:$C$107,A5)</f>
        <v>1</v>
      </c>
    </row>
    <row r="6" spans="1:5" x14ac:dyDescent="0.25">
      <c r="A6" s="30">
        <v>6</v>
      </c>
      <c r="B6" s="30" t="s">
        <v>215</v>
      </c>
      <c r="C6" s="28" t="s">
        <v>221</v>
      </c>
      <c r="D6" s="30">
        <f>2+4*3+2</f>
        <v>16</v>
      </c>
      <c r="E6">
        <f>COUNTIF(AUXILIAR!$C$6:$C$107,A6)</f>
        <v>1</v>
      </c>
    </row>
    <row r="7" spans="1:5" x14ac:dyDescent="0.25">
      <c r="A7" s="30">
        <v>7</v>
      </c>
      <c r="B7" s="30" t="s">
        <v>215</v>
      </c>
      <c r="C7" s="28" t="s">
        <v>222</v>
      </c>
      <c r="D7" s="30">
        <f>2+4*3+2</f>
        <v>16</v>
      </c>
      <c r="E7">
        <f>COUNTIF(AUXILIAR!$C$6:$C$107,A7)</f>
        <v>1</v>
      </c>
    </row>
    <row r="8" spans="1:5" x14ac:dyDescent="0.25">
      <c r="A8" s="30">
        <v>9</v>
      </c>
      <c r="B8" s="30" t="s">
        <v>215</v>
      </c>
      <c r="C8" s="28" t="s">
        <v>223</v>
      </c>
      <c r="D8" s="30">
        <v>3</v>
      </c>
      <c r="E8">
        <f>COUNTIF(AUXILIAR!$C$6:$C$107,A8)</f>
        <v>1</v>
      </c>
    </row>
    <row r="9" spans="1:5" x14ac:dyDescent="0.25">
      <c r="A9" s="30">
        <v>10</v>
      </c>
      <c r="B9" s="30" t="s">
        <v>215</v>
      </c>
      <c r="C9" s="28" t="s">
        <v>262</v>
      </c>
      <c r="D9" s="30">
        <f>2+2+1</f>
        <v>5</v>
      </c>
      <c r="E9">
        <f>COUNTIF(AUXILIAR!$C$6:$C$107,A9)</f>
        <v>1</v>
      </c>
    </row>
    <row r="10" spans="1:5" x14ac:dyDescent="0.25">
      <c r="A10" s="30">
        <v>12</v>
      </c>
      <c r="B10" s="30" t="s">
        <v>215</v>
      </c>
      <c r="C10" s="28" t="s">
        <v>263</v>
      </c>
      <c r="D10" s="30">
        <v>8</v>
      </c>
      <c r="E10">
        <f>COUNTIF(AUXILIAR!$C$6:$C$107,A10)</f>
        <v>1</v>
      </c>
    </row>
    <row r="11" spans="1:5" x14ac:dyDescent="0.25">
      <c r="A11" s="30">
        <v>14</v>
      </c>
      <c r="B11" s="30" t="s">
        <v>59</v>
      </c>
      <c r="C11" s="28" t="s">
        <v>242</v>
      </c>
      <c r="D11" s="30" t="s">
        <v>29</v>
      </c>
      <c r="E11">
        <f>COUNTIF(AUXILIAR!$C$6:$C$107,A11)</f>
        <v>1</v>
      </c>
    </row>
    <row r="12" spans="1:5" x14ac:dyDescent="0.25">
      <c r="A12" s="30">
        <v>18</v>
      </c>
      <c r="B12" s="30" t="s">
        <v>215</v>
      </c>
      <c r="C12" s="28" t="s">
        <v>244</v>
      </c>
      <c r="D12" s="30">
        <f>2+1+2</f>
        <v>5</v>
      </c>
      <c r="E12">
        <f>COUNTIF(AUXILIAR!$C$6:$C$107,A12)</f>
        <v>1</v>
      </c>
    </row>
    <row r="13" spans="1:5" x14ac:dyDescent="0.25">
      <c r="A13" s="30">
        <v>19</v>
      </c>
      <c r="B13" s="30" t="s">
        <v>215</v>
      </c>
      <c r="C13" s="28" t="s">
        <v>245</v>
      </c>
      <c r="D13" s="30">
        <f>2+1</f>
        <v>3</v>
      </c>
      <c r="E13">
        <f>COUNTIF(AUXILIAR!$C$6:$C$107,A13)</f>
        <v>1</v>
      </c>
    </row>
    <row r="14" spans="1:5" x14ac:dyDescent="0.25">
      <c r="A14" s="30">
        <v>21</v>
      </c>
      <c r="B14" s="30" t="s">
        <v>215</v>
      </c>
      <c r="C14" s="28" t="s">
        <v>234</v>
      </c>
      <c r="D14" s="30">
        <v>2</v>
      </c>
      <c r="E14">
        <f>COUNTIF(AUXILIAR!$C$6:$C$107,A14)</f>
        <v>1</v>
      </c>
    </row>
    <row r="15" spans="1:5" x14ac:dyDescent="0.25">
      <c r="A15" s="30">
        <v>22</v>
      </c>
      <c r="B15" s="30" t="s">
        <v>215</v>
      </c>
      <c r="C15" s="28" t="s">
        <v>264</v>
      </c>
      <c r="D15" s="30">
        <v>6</v>
      </c>
      <c r="E15">
        <f>COUNTIF(AUXILIAR!$C$6:$C$107,A15)</f>
        <v>1</v>
      </c>
    </row>
    <row r="16" spans="1:5" x14ac:dyDescent="0.25">
      <c r="A16" s="30">
        <v>24</v>
      </c>
      <c r="B16" s="30" t="s">
        <v>215</v>
      </c>
      <c r="C16" s="28" t="s">
        <v>236</v>
      </c>
      <c r="D16" s="30">
        <v>6</v>
      </c>
      <c r="E16">
        <f>COUNTIF(AUXILIAR!$C$6:$C$107,A16)</f>
        <v>1</v>
      </c>
    </row>
    <row r="17" spans="1:5" x14ac:dyDescent="0.25">
      <c r="A17" s="30">
        <v>26</v>
      </c>
      <c r="B17" s="30" t="s">
        <v>215</v>
      </c>
      <c r="C17" s="28" t="s">
        <v>265</v>
      </c>
      <c r="D17" s="30">
        <v>3</v>
      </c>
      <c r="E17">
        <f>COUNTIF(AUXILIAR!$C$6:$C$107,A17)</f>
        <v>1</v>
      </c>
    </row>
    <row r="18" spans="1:5" x14ac:dyDescent="0.25">
      <c r="A18" s="30">
        <v>27</v>
      </c>
      <c r="B18" s="30" t="s">
        <v>215</v>
      </c>
      <c r="C18" s="28" t="s">
        <v>266</v>
      </c>
      <c r="D18" s="30">
        <v>6</v>
      </c>
      <c r="E18">
        <f>COUNTIF(AUXILIAR!$C$6:$C$107,A18)</f>
        <v>1</v>
      </c>
    </row>
    <row r="19" spans="1:5" x14ac:dyDescent="0.25">
      <c r="A19" s="30">
        <v>28</v>
      </c>
      <c r="B19" s="30" t="s">
        <v>215</v>
      </c>
      <c r="C19" s="28" t="s">
        <v>267</v>
      </c>
      <c r="D19" s="30">
        <v>6</v>
      </c>
      <c r="E19">
        <f>COUNTIF(AUXILIAR!$C$6:$C$107,A19)</f>
        <v>1</v>
      </c>
    </row>
    <row r="20" spans="1:5" x14ac:dyDescent="0.25">
      <c r="A20" s="30">
        <v>29</v>
      </c>
      <c r="B20" s="30" t="s">
        <v>215</v>
      </c>
      <c r="C20" s="28" t="s">
        <v>268</v>
      </c>
      <c r="D20" s="30">
        <f>2*3+2</f>
        <v>8</v>
      </c>
      <c r="E20">
        <f>COUNTIF(AUXILIAR!$C$6:$C$107,A20)</f>
        <v>1</v>
      </c>
    </row>
    <row r="21" spans="1:5" x14ac:dyDescent="0.25">
      <c r="A21" s="30">
        <v>32</v>
      </c>
      <c r="B21" s="30" t="s">
        <v>215</v>
      </c>
      <c r="C21" s="28" t="s">
        <v>269</v>
      </c>
      <c r="D21" s="30">
        <f>2*3+2</f>
        <v>8</v>
      </c>
      <c r="E21">
        <f>COUNTIF(AUXILIAR!$C$6:$C$107,A21)</f>
        <v>1</v>
      </c>
    </row>
    <row r="22" spans="1:5" x14ac:dyDescent="0.25">
      <c r="A22" s="30">
        <v>33</v>
      </c>
      <c r="B22" s="30" t="s">
        <v>215</v>
      </c>
      <c r="C22" s="28" t="s">
        <v>270</v>
      </c>
      <c r="D22" s="30">
        <f>D21</f>
        <v>8</v>
      </c>
      <c r="E22">
        <f>COUNTIF(AUXILIAR!$C$6:$C$107,A22)</f>
        <v>1</v>
      </c>
    </row>
    <row r="23" spans="1:5" x14ac:dyDescent="0.25">
      <c r="A23" s="30">
        <v>45</v>
      </c>
      <c r="B23" s="30" t="s">
        <v>215</v>
      </c>
      <c r="C23" s="28" t="s">
        <v>271</v>
      </c>
      <c r="D23" s="30">
        <v>4</v>
      </c>
      <c r="E23">
        <f>COUNTIF(AUXILIAR!$C$6:$C$107,A23)</f>
        <v>1</v>
      </c>
    </row>
    <row r="24" spans="1:5" ht="15" customHeight="1" x14ac:dyDescent="0.25">
      <c r="A24" s="30">
        <v>60</v>
      </c>
      <c r="B24" s="30" t="s">
        <v>215</v>
      </c>
      <c r="C24" s="32" t="s">
        <v>226</v>
      </c>
      <c r="D24" s="30">
        <v>2</v>
      </c>
      <c r="E24">
        <f>COUNTIF(AUXILIAR!$C$6:$C$107,A24)</f>
        <v>1</v>
      </c>
    </row>
    <row r="25" spans="1:5" x14ac:dyDescent="0.25">
      <c r="A25" s="30">
        <v>61</v>
      </c>
      <c r="B25" s="30" t="s">
        <v>215</v>
      </c>
      <c r="C25" s="28" t="s">
        <v>239</v>
      </c>
      <c r="D25" s="30">
        <v>3</v>
      </c>
      <c r="E25">
        <f>COUNTIF(AUXILIAR!$C$6:$C$107,A25)</f>
        <v>1</v>
      </c>
    </row>
    <row r="26" spans="1:5" x14ac:dyDescent="0.25">
      <c r="A26" s="30">
        <v>63</v>
      </c>
      <c r="B26" s="30" t="s">
        <v>215</v>
      </c>
      <c r="C26" s="28" t="s">
        <v>227</v>
      </c>
      <c r="D26" s="30">
        <v>3</v>
      </c>
      <c r="E26">
        <f>COUNTIF(AUXILIAR!$C$6:$C$107,A26)</f>
        <v>1</v>
      </c>
    </row>
    <row r="27" spans="1:5" x14ac:dyDescent="0.25">
      <c r="A27" s="30">
        <v>66</v>
      </c>
      <c r="B27" s="30" t="s">
        <v>215</v>
      </c>
      <c r="C27" s="28" t="s">
        <v>228</v>
      </c>
      <c r="D27" s="30">
        <v>3</v>
      </c>
      <c r="E27">
        <f>COUNTIF(AUXILIAR!$C$6:$C$107,A27)</f>
        <v>1</v>
      </c>
    </row>
    <row r="28" spans="1:5" x14ac:dyDescent="0.25">
      <c r="A28" s="26" t="s">
        <v>30</v>
      </c>
      <c r="B28" s="26" t="s">
        <v>215</v>
      </c>
      <c r="C28" s="27" t="s">
        <v>240</v>
      </c>
      <c r="D28" s="26">
        <v>1</v>
      </c>
      <c r="E28">
        <f>COUNTIF(AUXILIAR!$C$6:$C$107,A28)</f>
        <v>1</v>
      </c>
    </row>
    <row r="30" spans="1:5" s="29" customFormat="1" x14ac:dyDescent="0.25"/>
    <row r="38" spans="7:1023 1027:2047 2051:3071 3075:4095 4099:5119 5123:6143 6147:7167 7171:8191 8195:9215 9219:10239 10243:11263 11267:12287 12291:13311 13315:14335 14339:15359 15363:16383" x14ac:dyDescent="0.25">
      <c r="G38" s="33"/>
      <c r="K38" s="33"/>
      <c r="O38" s="33"/>
      <c r="S38" s="33"/>
      <c r="W38" s="33"/>
      <c r="AA38" s="33"/>
      <c r="AE38" s="33"/>
      <c r="AI38" s="33"/>
      <c r="AM38" s="33"/>
      <c r="AQ38" s="33"/>
      <c r="AU38" s="33"/>
      <c r="AY38" s="33"/>
      <c r="BC38" s="33"/>
      <c r="BG38" s="33"/>
      <c r="BK38" s="33"/>
      <c r="BO38" s="33"/>
      <c r="BS38" s="33"/>
      <c r="BW38" s="33"/>
      <c r="CA38" s="33"/>
      <c r="CE38" s="33"/>
      <c r="CI38" s="33"/>
      <c r="CM38" s="33"/>
      <c r="CQ38" s="33"/>
      <c r="CU38" s="33"/>
      <c r="CY38" s="33"/>
      <c r="DC38" s="33"/>
      <c r="DG38" s="33"/>
      <c r="DK38" s="33"/>
      <c r="DO38" s="33"/>
      <c r="DS38" s="33"/>
      <c r="DW38" s="33"/>
      <c r="EA38" s="33"/>
      <c r="EE38" s="33"/>
      <c r="EI38" s="33"/>
      <c r="EM38" s="33"/>
      <c r="EQ38" s="33"/>
      <c r="EU38" s="33"/>
      <c r="EY38" s="33"/>
      <c r="FC38" s="33"/>
      <c r="FG38" s="33"/>
      <c r="FK38" s="33"/>
      <c r="FO38" s="33"/>
      <c r="FS38" s="33"/>
      <c r="FW38" s="33"/>
      <c r="GA38" s="33"/>
      <c r="GE38" s="33"/>
      <c r="GI38" s="33"/>
      <c r="GM38" s="33"/>
      <c r="GQ38" s="33"/>
      <c r="GU38" s="33"/>
      <c r="GY38" s="33"/>
      <c r="HC38" s="33"/>
      <c r="HG38" s="33"/>
      <c r="HK38" s="33"/>
      <c r="HO38" s="33"/>
      <c r="HS38" s="33"/>
      <c r="HW38" s="33"/>
      <c r="IA38" s="33"/>
      <c r="IE38" s="33"/>
      <c r="II38" s="33"/>
      <c r="IM38" s="33"/>
      <c r="IQ38" s="33"/>
      <c r="IU38" s="33"/>
      <c r="IY38" s="33"/>
      <c r="JC38" s="33"/>
      <c r="JG38" s="33"/>
      <c r="JK38" s="33"/>
      <c r="JO38" s="33"/>
      <c r="JS38" s="33"/>
      <c r="JW38" s="33"/>
      <c r="KA38" s="33"/>
      <c r="KE38" s="33"/>
      <c r="KI38" s="33"/>
      <c r="KM38" s="33"/>
      <c r="KQ38" s="33"/>
      <c r="KU38" s="33"/>
      <c r="KY38" s="33"/>
      <c r="LC38" s="33"/>
      <c r="LG38" s="33"/>
      <c r="LK38" s="33"/>
      <c r="LO38" s="33"/>
      <c r="LS38" s="33"/>
      <c r="LW38" s="33"/>
      <c r="MA38" s="33"/>
      <c r="ME38" s="33"/>
      <c r="MI38" s="33"/>
      <c r="MM38" s="33"/>
      <c r="MQ38" s="33"/>
      <c r="MU38" s="33"/>
      <c r="MY38" s="33"/>
      <c r="NC38" s="33"/>
      <c r="NG38" s="33"/>
      <c r="NK38" s="33"/>
      <c r="NO38" s="33"/>
      <c r="NS38" s="33"/>
      <c r="NW38" s="33"/>
      <c r="OA38" s="33"/>
      <c r="OE38" s="33"/>
      <c r="OI38" s="33"/>
      <c r="OM38" s="33"/>
      <c r="OQ38" s="33"/>
      <c r="OU38" s="33"/>
      <c r="OY38" s="33"/>
      <c r="PC38" s="33"/>
      <c r="PG38" s="33"/>
      <c r="PK38" s="33"/>
      <c r="PO38" s="33"/>
      <c r="PS38" s="33"/>
      <c r="PW38" s="33"/>
      <c r="QA38" s="33"/>
      <c r="QE38" s="33"/>
      <c r="QI38" s="33"/>
      <c r="QM38" s="33"/>
      <c r="QQ38" s="33"/>
      <c r="QU38" s="33"/>
      <c r="QY38" s="33"/>
      <c r="RC38" s="33"/>
      <c r="RG38" s="33"/>
      <c r="RK38" s="33"/>
      <c r="RO38" s="33"/>
      <c r="RS38" s="33"/>
      <c r="RW38" s="33"/>
      <c r="SA38" s="33"/>
      <c r="SE38" s="33"/>
      <c r="SI38" s="33"/>
      <c r="SM38" s="33"/>
      <c r="SQ38" s="33"/>
      <c r="SU38" s="33"/>
      <c r="SY38" s="33"/>
      <c r="TC38" s="33"/>
      <c r="TG38" s="33"/>
      <c r="TK38" s="33"/>
      <c r="TO38" s="33"/>
      <c r="TS38" s="33"/>
      <c r="TW38" s="33"/>
      <c r="UA38" s="33"/>
      <c r="UE38" s="33"/>
      <c r="UI38" s="33"/>
      <c r="UM38" s="33"/>
      <c r="UQ38" s="33"/>
      <c r="UU38" s="33"/>
      <c r="UY38" s="33"/>
      <c r="VC38" s="33"/>
      <c r="VG38" s="33"/>
      <c r="VK38" s="33"/>
      <c r="VO38" s="33"/>
      <c r="VS38" s="33"/>
      <c r="VW38" s="33"/>
      <c r="WA38" s="33"/>
      <c r="WE38" s="33"/>
      <c r="WI38" s="33"/>
      <c r="WM38" s="33"/>
      <c r="WQ38" s="33"/>
      <c r="WU38" s="33"/>
      <c r="WY38" s="33"/>
      <c r="XC38" s="33"/>
      <c r="XG38" s="33"/>
      <c r="XK38" s="33"/>
      <c r="XO38" s="33"/>
      <c r="XS38" s="33"/>
      <c r="XW38" s="33"/>
      <c r="YA38" s="33"/>
      <c r="YE38" s="33"/>
      <c r="YI38" s="33"/>
      <c r="YM38" s="33"/>
      <c r="YQ38" s="33"/>
      <c r="YU38" s="33"/>
      <c r="YY38" s="33"/>
      <c r="ZC38" s="33"/>
      <c r="ZG38" s="33"/>
      <c r="ZK38" s="33"/>
      <c r="ZO38" s="33"/>
      <c r="ZS38" s="33"/>
      <c r="ZW38" s="33"/>
      <c r="AAA38" s="33"/>
      <c r="AAE38" s="33"/>
      <c r="AAI38" s="33"/>
      <c r="AAM38" s="33"/>
      <c r="AAQ38" s="33"/>
      <c r="AAU38" s="33"/>
      <c r="AAY38" s="33"/>
      <c r="ABC38" s="33"/>
      <c r="ABG38" s="33"/>
      <c r="ABK38" s="33"/>
      <c r="ABO38" s="33"/>
      <c r="ABS38" s="33"/>
      <c r="ABW38" s="33"/>
      <c r="ACA38" s="33"/>
      <c r="ACE38" s="33"/>
      <c r="ACI38" s="33"/>
      <c r="ACM38" s="33"/>
      <c r="ACQ38" s="33"/>
      <c r="ACU38" s="33"/>
      <c r="ACY38" s="33"/>
      <c r="ADC38" s="33"/>
      <c r="ADG38" s="33"/>
      <c r="ADK38" s="33"/>
      <c r="ADO38" s="33"/>
      <c r="ADS38" s="33"/>
      <c r="ADW38" s="33"/>
      <c r="AEA38" s="33"/>
      <c r="AEE38" s="33"/>
      <c r="AEI38" s="33"/>
      <c r="AEM38" s="33"/>
      <c r="AEQ38" s="33"/>
      <c r="AEU38" s="33"/>
      <c r="AEY38" s="33"/>
      <c r="AFC38" s="33"/>
      <c r="AFG38" s="33"/>
      <c r="AFK38" s="33"/>
      <c r="AFO38" s="33"/>
      <c r="AFS38" s="33"/>
      <c r="AFW38" s="33"/>
      <c r="AGA38" s="33"/>
      <c r="AGE38" s="33"/>
      <c r="AGI38" s="33"/>
      <c r="AGM38" s="33"/>
      <c r="AGQ38" s="33"/>
      <c r="AGU38" s="33"/>
      <c r="AGY38" s="33"/>
      <c r="AHC38" s="33"/>
      <c r="AHG38" s="33"/>
      <c r="AHK38" s="33"/>
      <c r="AHO38" s="33"/>
      <c r="AHS38" s="33"/>
      <c r="AHW38" s="33"/>
      <c r="AIA38" s="33"/>
      <c r="AIE38" s="33"/>
      <c r="AII38" s="33"/>
      <c r="AIM38" s="33"/>
      <c r="AIQ38" s="33"/>
      <c r="AIU38" s="33"/>
      <c r="AIY38" s="33"/>
      <c r="AJC38" s="33"/>
      <c r="AJG38" s="33"/>
      <c r="AJK38" s="33"/>
      <c r="AJO38" s="33"/>
      <c r="AJS38" s="33"/>
      <c r="AJW38" s="33"/>
      <c r="AKA38" s="33"/>
      <c r="AKE38" s="33"/>
      <c r="AKI38" s="33"/>
      <c r="AKM38" s="33"/>
      <c r="AKQ38" s="33"/>
      <c r="AKU38" s="33"/>
      <c r="AKY38" s="33"/>
      <c r="ALC38" s="33"/>
      <c r="ALG38" s="33"/>
      <c r="ALK38" s="33"/>
      <c r="ALO38" s="33"/>
      <c r="ALS38" s="33"/>
      <c r="ALW38" s="33"/>
      <c r="AMA38" s="33"/>
      <c r="AME38" s="33"/>
      <c r="AMI38" s="33"/>
      <c r="AMM38" s="33"/>
      <c r="AMQ38" s="33"/>
      <c r="AMU38" s="33"/>
      <c r="AMY38" s="33"/>
      <c r="ANC38" s="33"/>
      <c r="ANG38" s="33"/>
      <c r="ANK38" s="33"/>
      <c r="ANO38" s="33"/>
      <c r="ANS38" s="33"/>
      <c r="ANW38" s="33"/>
      <c r="AOA38" s="33"/>
      <c r="AOE38" s="33"/>
      <c r="AOI38" s="33"/>
      <c r="AOM38" s="33"/>
      <c r="AOQ38" s="33"/>
      <c r="AOU38" s="33"/>
      <c r="AOY38" s="33"/>
      <c r="APC38" s="33"/>
      <c r="APG38" s="33"/>
      <c r="APK38" s="33"/>
      <c r="APO38" s="33"/>
      <c r="APS38" s="33"/>
      <c r="APW38" s="33"/>
      <c r="AQA38" s="33"/>
      <c r="AQE38" s="33"/>
      <c r="AQI38" s="33"/>
      <c r="AQM38" s="33"/>
      <c r="AQQ38" s="33"/>
      <c r="AQU38" s="33"/>
      <c r="AQY38" s="33"/>
      <c r="ARC38" s="33"/>
      <c r="ARG38" s="33"/>
      <c r="ARK38" s="33"/>
      <c r="ARO38" s="33"/>
      <c r="ARS38" s="33"/>
      <c r="ARW38" s="33"/>
      <c r="ASA38" s="33"/>
      <c r="ASE38" s="33"/>
      <c r="ASI38" s="33"/>
      <c r="ASM38" s="33"/>
      <c r="ASQ38" s="33"/>
      <c r="ASU38" s="33"/>
      <c r="ASY38" s="33"/>
      <c r="ATC38" s="33"/>
      <c r="ATG38" s="33"/>
      <c r="ATK38" s="33"/>
      <c r="ATO38" s="33"/>
      <c r="ATS38" s="33"/>
      <c r="ATW38" s="33"/>
      <c r="AUA38" s="33"/>
      <c r="AUE38" s="33"/>
      <c r="AUI38" s="33"/>
      <c r="AUM38" s="33"/>
      <c r="AUQ38" s="33"/>
      <c r="AUU38" s="33"/>
      <c r="AUY38" s="33"/>
      <c r="AVC38" s="33"/>
      <c r="AVG38" s="33"/>
      <c r="AVK38" s="33"/>
      <c r="AVO38" s="33"/>
      <c r="AVS38" s="33"/>
      <c r="AVW38" s="33"/>
      <c r="AWA38" s="33"/>
      <c r="AWE38" s="33"/>
      <c r="AWI38" s="33"/>
      <c r="AWM38" s="33"/>
      <c r="AWQ38" s="33"/>
      <c r="AWU38" s="33"/>
      <c r="AWY38" s="33"/>
      <c r="AXC38" s="33"/>
      <c r="AXG38" s="33"/>
      <c r="AXK38" s="33"/>
      <c r="AXO38" s="33"/>
      <c r="AXS38" s="33"/>
      <c r="AXW38" s="33"/>
      <c r="AYA38" s="33"/>
      <c r="AYE38" s="33"/>
      <c r="AYI38" s="33"/>
      <c r="AYM38" s="33"/>
      <c r="AYQ38" s="33"/>
      <c r="AYU38" s="33"/>
      <c r="AYY38" s="33"/>
      <c r="AZC38" s="33"/>
      <c r="AZG38" s="33"/>
      <c r="AZK38" s="33"/>
      <c r="AZO38" s="33"/>
      <c r="AZS38" s="33"/>
      <c r="AZW38" s="33"/>
      <c r="BAA38" s="33"/>
      <c r="BAE38" s="33"/>
      <c r="BAI38" s="33"/>
      <c r="BAM38" s="33"/>
      <c r="BAQ38" s="33"/>
      <c r="BAU38" s="33"/>
      <c r="BAY38" s="33"/>
      <c r="BBC38" s="33"/>
      <c r="BBG38" s="33"/>
      <c r="BBK38" s="33"/>
      <c r="BBO38" s="33"/>
      <c r="BBS38" s="33"/>
      <c r="BBW38" s="33"/>
      <c r="BCA38" s="33"/>
      <c r="BCE38" s="33"/>
      <c r="BCI38" s="33"/>
      <c r="BCM38" s="33"/>
      <c r="BCQ38" s="33"/>
      <c r="BCU38" s="33"/>
      <c r="BCY38" s="33"/>
      <c r="BDC38" s="33"/>
      <c r="BDG38" s="33"/>
      <c r="BDK38" s="33"/>
      <c r="BDO38" s="33"/>
      <c r="BDS38" s="33"/>
      <c r="BDW38" s="33"/>
      <c r="BEA38" s="33"/>
      <c r="BEE38" s="33"/>
      <c r="BEI38" s="33"/>
      <c r="BEM38" s="33"/>
      <c r="BEQ38" s="33"/>
      <c r="BEU38" s="33"/>
      <c r="BEY38" s="33"/>
      <c r="BFC38" s="33"/>
      <c r="BFG38" s="33"/>
      <c r="BFK38" s="33"/>
      <c r="BFO38" s="33"/>
      <c r="BFS38" s="33"/>
      <c r="BFW38" s="33"/>
      <c r="BGA38" s="33"/>
      <c r="BGE38" s="33"/>
      <c r="BGI38" s="33"/>
      <c r="BGM38" s="33"/>
      <c r="BGQ38" s="33"/>
      <c r="BGU38" s="33"/>
      <c r="BGY38" s="33"/>
      <c r="BHC38" s="33"/>
      <c r="BHG38" s="33"/>
      <c r="BHK38" s="33"/>
      <c r="BHO38" s="33"/>
      <c r="BHS38" s="33"/>
      <c r="BHW38" s="33"/>
      <c r="BIA38" s="33"/>
      <c r="BIE38" s="33"/>
      <c r="BII38" s="33"/>
      <c r="BIM38" s="33"/>
      <c r="BIQ38" s="33"/>
      <c r="BIU38" s="33"/>
      <c r="BIY38" s="33"/>
      <c r="BJC38" s="33"/>
      <c r="BJG38" s="33"/>
      <c r="BJK38" s="33"/>
      <c r="BJO38" s="33"/>
      <c r="BJS38" s="33"/>
      <c r="BJW38" s="33"/>
      <c r="BKA38" s="33"/>
      <c r="BKE38" s="33"/>
      <c r="BKI38" s="33"/>
      <c r="BKM38" s="33"/>
      <c r="BKQ38" s="33"/>
      <c r="BKU38" s="33"/>
      <c r="BKY38" s="33"/>
      <c r="BLC38" s="33"/>
      <c r="BLG38" s="33"/>
      <c r="BLK38" s="33"/>
      <c r="BLO38" s="33"/>
      <c r="BLS38" s="33"/>
      <c r="BLW38" s="33"/>
      <c r="BMA38" s="33"/>
      <c r="BME38" s="33"/>
      <c r="BMI38" s="33"/>
      <c r="BMM38" s="33"/>
      <c r="BMQ38" s="33"/>
      <c r="BMU38" s="33"/>
      <c r="BMY38" s="33"/>
      <c r="BNC38" s="33"/>
      <c r="BNG38" s="33"/>
      <c r="BNK38" s="33"/>
      <c r="BNO38" s="33"/>
      <c r="BNS38" s="33"/>
      <c r="BNW38" s="33"/>
      <c r="BOA38" s="33"/>
      <c r="BOE38" s="33"/>
      <c r="BOI38" s="33"/>
      <c r="BOM38" s="33"/>
      <c r="BOQ38" s="33"/>
      <c r="BOU38" s="33"/>
      <c r="BOY38" s="33"/>
      <c r="BPC38" s="33"/>
      <c r="BPG38" s="33"/>
      <c r="BPK38" s="33"/>
      <c r="BPO38" s="33"/>
      <c r="BPS38" s="33"/>
      <c r="BPW38" s="33"/>
      <c r="BQA38" s="33"/>
      <c r="BQE38" s="33"/>
      <c r="BQI38" s="33"/>
      <c r="BQM38" s="33"/>
      <c r="BQQ38" s="33"/>
      <c r="BQU38" s="33"/>
      <c r="BQY38" s="33"/>
      <c r="BRC38" s="33"/>
      <c r="BRG38" s="33"/>
      <c r="BRK38" s="33"/>
      <c r="BRO38" s="33"/>
      <c r="BRS38" s="33"/>
      <c r="BRW38" s="33"/>
      <c r="BSA38" s="33"/>
      <c r="BSE38" s="33"/>
      <c r="BSI38" s="33"/>
      <c r="BSM38" s="33"/>
      <c r="BSQ38" s="33"/>
      <c r="BSU38" s="33"/>
      <c r="BSY38" s="33"/>
      <c r="BTC38" s="33"/>
      <c r="BTG38" s="33"/>
      <c r="BTK38" s="33"/>
      <c r="BTO38" s="33"/>
      <c r="BTS38" s="33"/>
      <c r="BTW38" s="33"/>
      <c r="BUA38" s="33"/>
      <c r="BUE38" s="33"/>
      <c r="BUI38" s="33"/>
      <c r="BUM38" s="33"/>
      <c r="BUQ38" s="33"/>
      <c r="BUU38" s="33"/>
      <c r="BUY38" s="33"/>
      <c r="BVC38" s="33"/>
      <c r="BVG38" s="33"/>
      <c r="BVK38" s="33"/>
      <c r="BVO38" s="33"/>
      <c r="BVS38" s="33"/>
      <c r="BVW38" s="33"/>
      <c r="BWA38" s="33"/>
      <c r="BWE38" s="33"/>
      <c r="BWI38" s="33"/>
      <c r="BWM38" s="33"/>
      <c r="BWQ38" s="33"/>
      <c r="BWU38" s="33"/>
      <c r="BWY38" s="33"/>
      <c r="BXC38" s="33"/>
      <c r="BXG38" s="33"/>
      <c r="BXK38" s="33"/>
      <c r="BXO38" s="33"/>
      <c r="BXS38" s="33"/>
      <c r="BXW38" s="33"/>
      <c r="BYA38" s="33"/>
      <c r="BYE38" s="33"/>
      <c r="BYI38" s="33"/>
      <c r="BYM38" s="33"/>
      <c r="BYQ38" s="33"/>
      <c r="BYU38" s="33"/>
      <c r="BYY38" s="33"/>
      <c r="BZC38" s="33"/>
      <c r="BZG38" s="33"/>
      <c r="BZK38" s="33"/>
      <c r="BZO38" s="33"/>
      <c r="BZS38" s="33"/>
      <c r="BZW38" s="33"/>
      <c r="CAA38" s="33"/>
      <c r="CAE38" s="33"/>
      <c r="CAI38" s="33"/>
      <c r="CAM38" s="33"/>
      <c r="CAQ38" s="33"/>
      <c r="CAU38" s="33"/>
      <c r="CAY38" s="33"/>
      <c r="CBC38" s="33"/>
      <c r="CBG38" s="33"/>
      <c r="CBK38" s="33"/>
      <c r="CBO38" s="33"/>
      <c r="CBS38" s="33"/>
      <c r="CBW38" s="33"/>
      <c r="CCA38" s="33"/>
      <c r="CCE38" s="33"/>
      <c r="CCI38" s="33"/>
      <c r="CCM38" s="33"/>
      <c r="CCQ38" s="33"/>
      <c r="CCU38" s="33"/>
      <c r="CCY38" s="33"/>
      <c r="CDC38" s="33"/>
      <c r="CDG38" s="33"/>
      <c r="CDK38" s="33"/>
      <c r="CDO38" s="33"/>
      <c r="CDS38" s="33"/>
      <c r="CDW38" s="33"/>
      <c r="CEA38" s="33"/>
      <c r="CEE38" s="33"/>
      <c r="CEI38" s="33"/>
      <c r="CEM38" s="33"/>
      <c r="CEQ38" s="33"/>
      <c r="CEU38" s="33"/>
      <c r="CEY38" s="33"/>
      <c r="CFC38" s="33"/>
      <c r="CFG38" s="33"/>
      <c r="CFK38" s="33"/>
      <c r="CFO38" s="33"/>
      <c r="CFS38" s="33"/>
      <c r="CFW38" s="33"/>
      <c r="CGA38" s="33"/>
      <c r="CGE38" s="33"/>
      <c r="CGI38" s="33"/>
      <c r="CGM38" s="33"/>
      <c r="CGQ38" s="33"/>
      <c r="CGU38" s="33"/>
      <c r="CGY38" s="33"/>
      <c r="CHC38" s="33"/>
      <c r="CHG38" s="33"/>
      <c r="CHK38" s="33"/>
      <c r="CHO38" s="33"/>
      <c r="CHS38" s="33"/>
      <c r="CHW38" s="33"/>
      <c r="CIA38" s="33"/>
      <c r="CIE38" s="33"/>
      <c r="CII38" s="33"/>
      <c r="CIM38" s="33"/>
      <c r="CIQ38" s="33"/>
      <c r="CIU38" s="33"/>
      <c r="CIY38" s="33"/>
      <c r="CJC38" s="33"/>
      <c r="CJG38" s="33"/>
      <c r="CJK38" s="33"/>
      <c r="CJO38" s="33"/>
      <c r="CJS38" s="33"/>
      <c r="CJW38" s="33"/>
      <c r="CKA38" s="33"/>
      <c r="CKE38" s="33"/>
      <c r="CKI38" s="33"/>
      <c r="CKM38" s="33"/>
      <c r="CKQ38" s="33"/>
      <c r="CKU38" s="33"/>
      <c r="CKY38" s="33"/>
      <c r="CLC38" s="33"/>
      <c r="CLG38" s="33"/>
      <c r="CLK38" s="33"/>
      <c r="CLO38" s="33"/>
      <c r="CLS38" s="33"/>
      <c r="CLW38" s="33"/>
      <c r="CMA38" s="33"/>
      <c r="CME38" s="33"/>
      <c r="CMI38" s="33"/>
      <c r="CMM38" s="33"/>
      <c r="CMQ38" s="33"/>
      <c r="CMU38" s="33"/>
      <c r="CMY38" s="33"/>
      <c r="CNC38" s="33"/>
      <c r="CNG38" s="33"/>
      <c r="CNK38" s="33"/>
      <c r="CNO38" s="33"/>
      <c r="CNS38" s="33"/>
      <c r="CNW38" s="33"/>
      <c r="COA38" s="33"/>
      <c r="COE38" s="33"/>
      <c r="COI38" s="33"/>
      <c r="COM38" s="33"/>
      <c r="COQ38" s="33"/>
      <c r="COU38" s="33"/>
      <c r="COY38" s="33"/>
      <c r="CPC38" s="33"/>
      <c r="CPG38" s="33"/>
      <c r="CPK38" s="33"/>
      <c r="CPO38" s="33"/>
      <c r="CPS38" s="33"/>
      <c r="CPW38" s="33"/>
      <c r="CQA38" s="33"/>
      <c r="CQE38" s="33"/>
      <c r="CQI38" s="33"/>
      <c r="CQM38" s="33"/>
      <c r="CQQ38" s="33"/>
      <c r="CQU38" s="33"/>
      <c r="CQY38" s="33"/>
      <c r="CRC38" s="33"/>
      <c r="CRG38" s="33"/>
      <c r="CRK38" s="33"/>
      <c r="CRO38" s="33"/>
      <c r="CRS38" s="33"/>
      <c r="CRW38" s="33"/>
      <c r="CSA38" s="33"/>
      <c r="CSE38" s="33"/>
      <c r="CSI38" s="33"/>
      <c r="CSM38" s="33"/>
      <c r="CSQ38" s="33"/>
      <c r="CSU38" s="33"/>
      <c r="CSY38" s="33"/>
      <c r="CTC38" s="33"/>
      <c r="CTG38" s="33"/>
      <c r="CTK38" s="33"/>
      <c r="CTO38" s="33"/>
      <c r="CTS38" s="33"/>
      <c r="CTW38" s="33"/>
      <c r="CUA38" s="33"/>
      <c r="CUE38" s="33"/>
      <c r="CUI38" s="33"/>
      <c r="CUM38" s="33"/>
      <c r="CUQ38" s="33"/>
      <c r="CUU38" s="33"/>
      <c r="CUY38" s="33"/>
      <c r="CVC38" s="33"/>
      <c r="CVG38" s="33"/>
      <c r="CVK38" s="33"/>
      <c r="CVO38" s="33"/>
      <c r="CVS38" s="33"/>
      <c r="CVW38" s="33"/>
      <c r="CWA38" s="33"/>
      <c r="CWE38" s="33"/>
      <c r="CWI38" s="33"/>
      <c r="CWM38" s="33"/>
      <c r="CWQ38" s="33"/>
      <c r="CWU38" s="33"/>
      <c r="CWY38" s="33"/>
      <c r="CXC38" s="33"/>
      <c r="CXG38" s="33"/>
      <c r="CXK38" s="33"/>
      <c r="CXO38" s="33"/>
      <c r="CXS38" s="33"/>
      <c r="CXW38" s="33"/>
      <c r="CYA38" s="33"/>
      <c r="CYE38" s="33"/>
      <c r="CYI38" s="33"/>
      <c r="CYM38" s="33"/>
      <c r="CYQ38" s="33"/>
      <c r="CYU38" s="33"/>
      <c r="CYY38" s="33"/>
      <c r="CZC38" s="33"/>
      <c r="CZG38" s="33"/>
      <c r="CZK38" s="33"/>
      <c r="CZO38" s="33"/>
      <c r="CZS38" s="33"/>
      <c r="CZW38" s="33"/>
      <c r="DAA38" s="33"/>
      <c r="DAE38" s="33"/>
      <c r="DAI38" s="33"/>
      <c r="DAM38" s="33"/>
      <c r="DAQ38" s="33"/>
      <c r="DAU38" s="33"/>
      <c r="DAY38" s="33"/>
      <c r="DBC38" s="33"/>
      <c r="DBG38" s="33"/>
      <c r="DBK38" s="33"/>
      <c r="DBO38" s="33"/>
      <c r="DBS38" s="33"/>
      <c r="DBW38" s="33"/>
      <c r="DCA38" s="33"/>
      <c r="DCE38" s="33"/>
      <c r="DCI38" s="33"/>
      <c r="DCM38" s="33"/>
      <c r="DCQ38" s="33"/>
      <c r="DCU38" s="33"/>
      <c r="DCY38" s="33"/>
      <c r="DDC38" s="33"/>
      <c r="DDG38" s="33"/>
      <c r="DDK38" s="33"/>
      <c r="DDO38" s="33"/>
      <c r="DDS38" s="33"/>
      <c r="DDW38" s="33"/>
      <c r="DEA38" s="33"/>
      <c r="DEE38" s="33"/>
      <c r="DEI38" s="33"/>
      <c r="DEM38" s="33"/>
      <c r="DEQ38" s="33"/>
      <c r="DEU38" s="33"/>
      <c r="DEY38" s="33"/>
      <c r="DFC38" s="33"/>
      <c r="DFG38" s="33"/>
      <c r="DFK38" s="33"/>
      <c r="DFO38" s="33"/>
      <c r="DFS38" s="33"/>
      <c r="DFW38" s="33"/>
      <c r="DGA38" s="33"/>
      <c r="DGE38" s="33"/>
      <c r="DGI38" s="33"/>
      <c r="DGM38" s="33"/>
      <c r="DGQ38" s="33"/>
      <c r="DGU38" s="33"/>
      <c r="DGY38" s="33"/>
      <c r="DHC38" s="33"/>
      <c r="DHG38" s="33"/>
      <c r="DHK38" s="33"/>
      <c r="DHO38" s="33"/>
      <c r="DHS38" s="33"/>
      <c r="DHW38" s="33"/>
      <c r="DIA38" s="33"/>
      <c r="DIE38" s="33"/>
      <c r="DII38" s="33"/>
      <c r="DIM38" s="33"/>
      <c r="DIQ38" s="33"/>
      <c r="DIU38" s="33"/>
      <c r="DIY38" s="33"/>
      <c r="DJC38" s="33"/>
      <c r="DJG38" s="33"/>
      <c r="DJK38" s="33"/>
      <c r="DJO38" s="33"/>
      <c r="DJS38" s="33"/>
      <c r="DJW38" s="33"/>
      <c r="DKA38" s="33"/>
      <c r="DKE38" s="33"/>
      <c r="DKI38" s="33"/>
      <c r="DKM38" s="33"/>
      <c r="DKQ38" s="33"/>
      <c r="DKU38" s="33"/>
      <c r="DKY38" s="33"/>
      <c r="DLC38" s="33"/>
      <c r="DLG38" s="33"/>
      <c r="DLK38" s="33"/>
      <c r="DLO38" s="33"/>
      <c r="DLS38" s="33"/>
      <c r="DLW38" s="33"/>
      <c r="DMA38" s="33"/>
      <c r="DME38" s="33"/>
      <c r="DMI38" s="33"/>
      <c r="DMM38" s="33"/>
      <c r="DMQ38" s="33"/>
      <c r="DMU38" s="33"/>
      <c r="DMY38" s="33"/>
      <c r="DNC38" s="33"/>
      <c r="DNG38" s="33"/>
      <c r="DNK38" s="33"/>
      <c r="DNO38" s="33"/>
      <c r="DNS38" s="33"/>
      <c r="DNW38" s="33"/>
      <c r="DOA38" s="33"/>
      <c r="DOE38" s="33"/>
      <c r="DOI38" s="33"/>
      <c r="DOM38" s="33"/>
      <c r="DOQ38" s="33"/>
      <c r="DOU38" s="33"/>
      <c r="DOY38" s="33"/>
      <c r="DPC38" s="33"/>
      <c r="DPG38" s="33"/>
      <c r="DPK38" s="33"/>
      <c r="DPO38" s="33"/>
      <c r="DPS38" s="33"/>
      <c r="DPW38" s="33"/>
      <c r="DQA38" s="33"/>
      <c r="DQE38" s="33"/>
      <c r="DQI38" s="33"/>
      <c r="DQM38" s="33"/>
      <c r="DQQ38" s="33"/>
      <c r="DQU38" s="33"/>
      <c r="DQY38" s="33"/>
      <c r="DRC38" s="33"/>
      <c r="DRG38" s="33"/>
      <c r="DRK38" s="33"/>
      <c r="DRO38" s="33"/>
      <c r="DRS38" s="33"/>
      <c r="DRW38" s="33"/>
      <c r="DSA38" s="33"/>
      <c r="DSE38" s="33"/>
      <c r="DSI38" s="33"/>
      <c r="DSM38" s="33"/>
      <c r="DSQ38" s="33"/>
      <c r="DSU38" s="33"/>
      <c r="DSY38" s="33"/>
      <c r="DTC38" s="33"/>
      <c r="DTG38" s="33"/>
      <c r="DTK38" s="33"/>
      <c r="DTO38" s="33"/>
      <c r="DTS38" s="33"/>
      <c r="DTW38" s="33"/>
      <c r="DUA38" s="33"/>
      <c r="DUE38" s="33"/>
      <c r="DUI38" s="33"/>
      <c r="DUM38" s="33"/>
      <c r="DUQ38" s="33"/>
      <c r="DUU38" s="33"/>
      <c r="DUY38" s="33"/>
      <c r="DVC38" s="33"/>
      <c r="DVG38" s="33"/>
      <c r="DVK38" s="33"/>
      <c r="DVO38" s="33"/>
      <c r="DVS38" s="33"/>
      <c r="DVW38" s="33"/>
      <c r="DWA38" s="33"/>
      <c r="DWE38" s="33"/>
      <c r="DWI38" s="33"/>
      <c r="DWM38" s="33"/>
      <c r="DWQ38" s="33"/>
      <c r="DWU38" s="33"/>
      <c r="DWY38" s="33"/>
      <c r="DXC38" s="33"/>
      <c r="DXG38" s="33"/>
      <c r="DXK38" s="33"/>
      <c r="DXO38" s="33"/>
      <c r="DXS38" s="33"/>
      <c r="DXW38" s="33"/>
      <c r="DYA38" s="33"/>
      <c r="DYE38" s="33"/>
      <c r="DYI38" s="33"/>
      <c r="DYM38" s="33"/>
      <c r="DYQ38" s="33"/>
      <c r="DYU38" s="33"/>
      <c r="DYY38" s="33"/>
      <c r="DZC38" s="33"/>
      <c r="DZG38" s="33"/>
      <c r="DZK38" s="33"/>
      <c r="DZO38" s="33"/>
      <c r="DZS38" s="33"/>
      <c r="DZW38" s="33"/>
      <c r="EAA38" s="33"/>
      <c r="EAE38" s="33"/>
      <c r="EAI38" s="33"/>
      <c r="EAM38" s="33"/>
      <c r="EAQ38" s="33"/>
      <c r="EAU38" s="33"/>
      <c r="EAY38" s="33"/>
      <c r="EBC38" s="33"/>
      <c r="EBG38" s="33"/>
      <c r="EBK38" s="33"/>
      <c r="EBO38" s="33"/>
      <c r="EBS38" s="33"/>
      <c r="EBW38" s="33"/>
      <c r="ECA38" s="33"/>
      <c r="ECE38" s="33"/>
      <c r="ECI38" s="33"/>
      <c r="ECM38" s="33"/>
      <c r="ECQ38" s="33"/>
      <c r="ECU38" s="33"/>
      <c r="ECY38" s="33"/>
      <c r="EDC38" s="33"/>
      <c r="EDG38" s="33"/>
      <c r="EDK38" s="33"/>
      <c r="EDO38" s="33"/>
      <c r="EDS38" s="33"/>
      <c r="EDW38" s="33"/>
      <c r="EEA38" s="33"/>
      <c r="EEE38" s="33"/>
      <c r="EEI38" s="33"/>
      <c r="EEM38" s="33"/>
      <c r="EEQ38" s="33"/>
      <c r="EEU38" s="33"/>
      <c r="EEY38" s="33"/>
      <c r="EFC38" s="33"/>
      <c r="EFG38" s="33"/>
      <c r="EFK38" s="33"/>
      <c r="EFO38" s="33"/>
      <c r="EFS38" s="33"/>
      <c r="EFW38" s="33"/>
      <c r="EGA38" s="33"/>
      <c r="EGE38" s="33"/>
      <c r="EGI38" s="33"/>
      <c r="EGM38" s="33"/>
      <c r="EGQ38" s="33"/>
      <c r="EGU38" s="33"/>
      <c r="EGY38" s="33"/>
      <c r="EHC38" s="33"/>
      <c r="EHG38" s="33"/>
      <c r="EHK38" s="33"/>
      <c r="EHO38" s="33"/>
      <c r="EHS38" s="33"/>
      <c r="EHW38" s="33"/>
      <c r="EIA38" s="33"/>
      <c r="EIE38" s="33"/>
      <c r="EII38" s="33"/>
      <c r="EIM38" s="33"/>
      <c r="EIQ38" s="33"/>
      <c r="EIU38" s="33"/>
      <c r="EIY38" s="33"/>
      <c r="EJC38" s="33"/>
      <c r="EJG38" s="33"/>
      <c r="EJK38" s="33"/>
      <c r="EJO38" s="33"/>
      <c r="EJS38" s="33"/>
      <c r="EJW38" s="33"/>
      <c r="EKA38" s="33"/>
      <c r="EKE38" s="33"/>
      <c r="EKI38" s="33"/>
      <c r="EKM38" s="33"/>
      <c r="EKQ38" s="33"/>
      <c r="EKU38" s="33"/>
      <c r="EKY38" s="33"/>
      <c r="ELC38" s="33"/>
      <c r="ELG38" s="33"/>
      <c r="ELK38" s="33"/>
      <c r="ELO38" s="33"/>
      <c r="ELS38" s="33"/>
      <c r="ELW38" s="33"/>
      <c r="EMA38" s="33"/>
      <c r="EME38" s="33"/>
      <c r="EMI38" s="33"/>
      <c r="EMM38" s="33"/>
      <c r="EMQ38" s="33"/>
      <c r="EMU38" s="33"/>
      <c r="EMY38" s="33"/>
      <c r="ENC38" s="33"/>
      <c r="ENG38" s="33"/>
      <c r="ENK38" s="33"/>
      <c r="ENO38" s="33"/>
      <c r="ENS38" s="33"/>
      <c r="ENW38" s="33"/>
      <c r="EOA38" s="33"/>
      <c r="EOE38" s="33"/>
      <c r="EOI38" s="33"/>
      <c r="EOM38" s="33"/>
      <c r="EOQ38" s="33"/>
      <c r="EOU38" s="33"/>
      <c r="EOY38" s="33"/>
      <c r="EPC38" s="33"/>
      <c r="EPG38" s="33"/>
      <c r="EPK38" s="33"/>
      <c r="EPO38" s="33"/>
      <c r="EPS38" s="33"/>
      <c r="EPW38" s="33"/>
      <c r="EQA38" s="33"/>
      <c r="EQE38" s="33"/>
      <c r="EQI38" s="33"/>
      <c r="EQM38" s="33"/>
      <c r="EQQ38" s="33"/>
      <c r="EQU38" s="33"/>
      <c r="EQY38" s="33"/>
      <c r="ERC38" s="33"/>
      <c r="ERG38" s="33"/>
      <c r="ERK38" s="33"/>
      <c r="ERO38" s="33"/>
      <c r="ERS38" s="33"/>
      <c r="ERW38" s="33"/>
      <c r="ESA38" s="33"/>
      <c r="ESE38" s="33"/>
      <c r="ESI38" s="33"/>
      <c r="ESM38" s="33"/>
      <c r="ESQ38" s="33"/>
      <c r="ESU38" s="33"/>
      <c r="ESY38" s="33"/>
      <c r="ETC38" s="33"/>
      <c r="ETG38" s="33"/>
      <c r="ETK38" s="33"/>
      <c r="ETO38" s="33"/>
      <c r="ETS38" s="33"/>
      <c r="ETW38" s="33"/>
      <c r="EUA38" s="33"/>
      <c r="EUE38" s="33"/>
      <c r="EUI38" s="33"/>
      <c r="EUM38" s="33"/>
      <c r="EUQ38" s="33"/>
      <c r="EUU38" s="33"/>
      <c r="EUY38" s="33"/>
      <c r="EVC38" s="33"/>
      <c r="EVG38" s="33"/>
      <c r="EVK38" s="33"/>
      <c r="EVO38" s="33"/>
      <c r="EVS38" s="33"/>
      <c r="EVW38" s="33"/>
      <c r="EWA38" s="33"/>
      <c r="EWE38" s="33"/>
      <c r="EWI38" s="33"/>
      <c r="EWM38" s="33"/>
      <c r="EWQ38" s="33"/>
      <c r="EWU38" s="33"/>
      <c r="EWY38" s="33"/>
      <c r="EXC38" s="33"/>
      <c r="EXG38" s="33"/>
      <c r="EXK38" s="33"/>
      <c r="EXO38" s="33"/>
      <c r="EXS38" s="33"/>
      <c r="EXW38" s="33"/>
      <c r="EYA38" s="33"/>
      <c r="EYE38" s="33"/>
      <c r="EYI38" s="33"/>
      <c r="EYM38" s="33"/>
      <c r="EYQ38" s="33"/>
      <c r="EYU38" s="33"/>
      <c r="EYY38" s="33"/>
      <c r="EZC38" s="33"/>
      <c r="EZG38" s="33"/>
      <c r="EZK38" s="33"/>
      <c r="EZO38" s="33"/>
      <c r="EZS38" s="33"/>
      <c r="EZW38" s="33"/>
      <c r="FAA38" s="33"/>
      <c r="FAE38" s="33"/>
      <c r="FAI38" s="33"/>
      <c r="FAM38" s="33"/>
      <c r="FAQ38" s="33"/>
      <c r="FAU38" s="33"/>
      <c r="FAY38" s="33"/>
      <c r="FBC38" s="33"/>
      <c r="FBG38" s="33"/>
      <c r="FBK38" s="33"/>
      <c r="FBO38" s="33"/>
      <c r="FBS38" s="33"/>
      <c r="FBW38" s="33"/>
      <c r="FCA38" s="33"/>
      <c r="FCE38" s="33"/>
      <c r="FCI38" s="33"/>
      <c r="FCM38" s="33"/>
      <c r="FCQ38" s="33"/>
      <c r="FCU38" s="33"/>
      <c r="FCY38" s="33"/>
      <c r="FDC38" s="33"/>
      <c r="FDG38" s="33"/>
      <c r="FDK38" s="33"/>
      <c r="FDO38" s="33"/>
      <c r="FDS38" s="33"/>
      <c r="FDW38" s="33"/>
      <c r="FEA38" s="33"/>
      <c r="FEE38" s="33"/>
      <c r="FEI38" s="33"/>
      <c r="FEM38" s="33"/>
      <c r="FEQ38" s="33"/>
      <c r="FEU38" s="33"/>
      <c r="FEY38" s="33"/>
      <c r="FFC38" s="33"/>
      <c r="FFG38" s="33"/>
      <c r="FFK38" s="33"/>
      <c r="FFO38" s="33"/>
      <c r="FFS38" s="33"/>
      <c r="FFW38" s="33"/>
      <c r="FGA38" s="33"/>
      <c r="FGE38" s="33"/>
      <c r="FGI38" s="33"/>
      <c r="FGM38" s="33"/>
      <c r="FGQ38" s="33"/>
      <c r="FGU38" s="33"/>
      <c r="FGY38" s="33"/>
      <c r="FHC38" s="33"/>
      <c r="FHG38" s="33"/>
      <c r="FHK38" s="33"/>
      <c r="FHO38" s="33"/>
      <c r="FHS38" s="33"/>
      <c r="FHW38" s="33"/>
      <c r="FIA38" s="33"/>
      <c r="FIE38" s="33"/>
      <c r="FII38" s="33"/>
      <c r="FIM38" s="33"/>
      <c r="FIQ38" s="33"/>
      <c r="FIU38" s="33"/>
      <c r="FIY38" s="33"/>
      <c r="FJC38" s="33"/>
      <c r="FJG38" s="33"/>
      <c r="FJK38" s="33"/>
      <c r="FJO38" s="33"/>
      <c r="FJS38" s="33"/>
      <c r="FJW38" s="33"/>
      <c r="FKA38" s="33"/>
      <c r="FKE38" s="33"/>
      <c r="FKI38" s="33"/>
      <c r="FKM38" s="33"/>
      <c r="FKQ38" s="33"/>
      <c r="FKU38" s="33"/>
      <c r="FKY38" s="33"/>
      <c r="FLC38" s="33"/>
      <c r="FLG38" s="33"/>
      <c r="FLK38" s="33"/>
      <c r="FLO38" s="33"/>
      <c r="FLS38" s="33"/>
      <c r="FLW38" s="33"/>
      <c r="FMA38" s="33"/>
      <c r="FME38" s="33"/>
      <c r="FMI38" s="33"/>
      <c r="FMM38" s="33"/>
      <c r="FMQ38" s="33"/>
      <c r="FMU38" s="33"/>
      <c r="FMY38" s="33"/>
      <c r="FNC38" s="33"/>
      <c r="FNG38" s="33"/>
      <c r="FNK38" s="33"/>
      <c r="FNO38" s="33"/>
      <c r="FNS38" s="33"/>
      <c r="FNW38" s="33"/>
      <c r="FOA38" s="33"/>
      <c r="FOE38" s="33"/>
      <c r="FOI38" s="33"/>
      <c r="FOM38" s="33"/>
      <c r="FOQ38" s="33"/>
      <c r="FOU38" s="33"/>
      <c r="FOY38" s="33"/>
      <c r="FPC38" s="33"/>
      <c r="FPG38" s="33"/>
      <c r="FPK38" s="33"/>
      <c r="FPO38" s="33"/>
      <c r="FPS38" s="33"/>
      <c r="FPW38" s="33"/>
      <c r="FQA38" s="33"/>
      <c r="FQE38" s="33"/>
      <c r="FQI38" s="33"/>
      <c r="FQM38" s="33"/>
      <c r="FQQ38" s="33"/>
      <c r="FQU38" s="33"/>
      <c r="FQY38" s="33"/>
      <c r="FRC38" s="33"/>
      <c r="FRG38" s="33"/>
      <c r="FRK38" s="33"/>
      <c r="FRO38" s="33"/>
      <c r="FRS38" s="33"/>
      <c r="FRW38" s="33"/>
      <c r="FSA38" s="33"/>
      <c r="FSE38" s="33"/>
      <c r="FSI38" s="33"/>
      <c r="FSM38" s="33"/>
      <c r="FSQ38" s="33"/>
      <c r="FSU38" s="33"/>
      <c r="FSY38" s="33"/>
      <c r="FTC38" s="33"/>
      <c r="FTG38" s="33"/>
      <c r="FTK38" s="33"/>
      <c r="FTO38" s="33"/>
      <c r="FTS38" s="33"/>
      <c r="FTW38" s="33"/>
      <c r="FUA38" s="33"/>
      <c r="FUE38" s="33"/>
      <c r="FUI38" s="33"/>
      <c r="FUM38" s="33"/>
      <c r="FUQ38" s="33"/>
      <c r="FUU38" s="33"/>
      <c r="FUY38" s="33"/>
      <c r="FVC38" s="33"/>
      <c r="FVG38" s="33"/>
      <c r="FVK38" s="33"/>
      <c r="FVO38" s="33"/>
      <c r="FVS38" s="33"/>
      <c r="FVW38" s="33"/>
      <c r="FWA38" s="33"/>
      <c r="FWE38" s="33"/>
      <c r="FWI38" s="33"/>
      <c r="FWM38" s="33"/>
      <c r="FWQ38" s="33"/>
      <c r="FWU38" s="33"/>
      <c r="FWY38" s="33"/>
      <c r="FXC38" s="33"/>
      <c r="FXG38" s="33"/>
      <c r="FXK38" s="33"/>
      <c r="FXO38" s="33"/>
      <c r="FXS38" s="33"/>
      <c r="FXW38" s="33"/>
      <c r="FYA38" s="33"/>
      <c r="FYE38" s="33"/>
      <c r="FYI38" s="33"/>
      <c r="FYM38" s="33"/>
      <c r="FYQ38" s="33"/>
      <c r="FYU38" s="33"/>
      <c r="FYY38" s="33"/>
      <c r="FZC38" s="33"/>
      <c r="FZG38" s="33"/>
      <c r="FZK38" s="33"/>
      <c r="FZO38" s="33"/>
      <c r="FZS38" s="33"/>
      <c r="FZW38" s="33"/>
      <c r="GAA38" s="33"/>
      <c r="GAE38" s="33"/>
      <c r="GAI38" s="33"/>
      <c r="GAM38" s="33"/>
      <c r="GAQ38" s="33"/>
      <c r="GAU38" s="33"/>
      <c r="GAY38" s="33"/>
      <c r="GBC38" s="33"/>
      <c r="GBG38" s="33"/>
      <c r="GBK38" s="33"/>
      <c r="GBO38" s="33"/>
      <c r="GBS38" s="33"/>
      <c r="GBW38" s="33"/>
      <c r="GCA38" s="33"/>
      <c r="GCE38" s="33"/>
      <c r="GCI38" s="33"/>
      <c r="GCM38" s="33"/>
      <c r="GCQ38" s="33"/>
      <c r="GCU38" s="33"/>
      <c r="GCY38" s="33"/>
      <c r="GDC38" s="33"/>
      <c r="GDG38" s="33"/>
      <c r="GDK38" s="33"/>
      <c r="GDO38" s="33"/>
      <c r="GDS38" s="33"/>
      <c r="GDW38" s="33"/>
      <c r="GEA38" s="33"/>
      <c r="GEE38" s="33"/>
      <c r="GEI38" s="33"/>
      <c r="GEM38" s="33"/>
      <c r="GEQ38" s="33"/>
      <c r="GEU38" s="33"/>
      <c r="GEY38" s="33"/>
      <c r="GFC38" s="33"/>
      <c r="GFG38" s="33"/>
      <c r="GFK38" s="33"/>
      <c r="GFO38" s="33"/>
      <c r="GFS38" s="33"/>
      <c r="GFW38" s="33"/>
      <c r="GGA38" s="33"/>
      <c r="GGE38" s="33"/>
      <c r="GGI38" s="33"/>
      <c r="GGM38" s="33"/>
      <c r="GGQ38" s="33"/>
      <c r="GGU38" s="33"/>
      <c r="GGY38" s="33"/>
      <c r="GHC38" s="33"/>
      <c r="GHG38" s="33"/>
      <c r="GHK38" s="33"/>
      <c r="GHO38" s="33"/>
      <c r="GHS38" s="33"/>
      <c r="GHW38" s="33"/>
      <c r="GIA38" s="33"/>
      <c r="GIE38" s="33"/>
      <c r="GII38" s="33"/>
      <c r="GIM38" s="33"/>
      <c r="GIQ38" s="33"/>
      <c r="GIU38" s="33"/>
      <c r="GIY38" s="33"/>
      <c r="GJC38" s="33"/>
      <c r="GJG38" s="33"/>
      <c r="GJK38" s="33"/>
      <c r="GJO38" s="33"/>
      <c r="GJS38" s="33"/>
      <c r="GJW38" s="33"/>
      <c r="GKA38" s="33"/>
      <c r="GKE38" s="33"/>
      <c r="GKI38" s="33"/>
      <c r="GKM38" s="33"/>
      <c r="GKQ38" s="33"/>
      <c r="GKU38" s="33"/>
      <c r="GKY38" s="33"/>
      <c r="GLC38" s="33"/>
      <c r="GLG38" s="33"/>
      <c r="GLK38" s="33"/>
      <c r="GLO38" s="33"/>
      <c r="GLS38" s="33"/>
      <c r="GLW38" s="33"/>
      <c r="GMA38" s="33"/>
      <c r="GME38" s="33"/>
      <c r="GMI38" s="33"/>
      <c r="GMM38" s="33"/>
      <c r="GMQ38" s="33"/>
      <c r="GMU38" s="33"/>
      <c r="GMY38" s="33"/>
      <c r="GNC38" s="33"/>
      <c r="GNG38" s="33"/>
      <c r="GNK38" s="33"/>
      <c r="GNO38" s="33"/>
      <c r="GNS38" s="33"/>
      <c r="GNW38" s="33"/>
      <c r="GOA38" s="33"/>
      <c r="GOE38" s="33"/>
      <c r="GOI38" s="33"/>
      <c r="GOM38" s="33"/>
      <c r="GOQ38" s="33"/>
      <c r="GOU38" s="33"/>
      <c r="GOY38" s="33"/>
      <c r="GPC38" s="33"/>
      <c r="GPG38" s="33"/>
      <c r="GPK38" s="33"/>
      <c r="GPO38" s="33"/>
      <c r="GPS38" s="33"/>
      <c r="GPW38" s="33"/>
      <c r="GQA38" s="33"/>
      <c r="GQE38" s="33"/>
      <c r="GQI38" s="33"/>
      <c r="GQM38" s="33"/>
      <c r="GQQ38" s="33"/>
      <c r="GQU38" s="33"/>
      <c r="GQY38" s="33"/>
      <c r="GRC38" s="33"/>
      <c r="GRG38" s="33"/>
      <c r="GRK38" s="33"/>
      <c r="GRO38" s="33"/>
      <c r="GRS38" s="33"/>
      <c r="GRW38" s="33"/>
      <c r="GSA38" s="33"/>
      <c r="GSE38" s="33"/>
      <c r="GSI38" s="33"/>
      <c r="GSM38" s="33"/>
      <c r="GSQ38" s="33"/>
      <c r="GSU38" s="33"/>
      <c r="GSY38" s="33"/>
      <c r="GTC38" s="33"/>
      <c r="GTG38" s="33"/>
      <c r="GTK38" s="33"/>
      <c r="GTO38" s="33"/>
      <c r="GTS38" s="33"/>
      <c r="GTW38" s="33"/>
      <c r="GUA38" s="33"/>
      <c r="GUE38" s="33"/>
      <c r="GUI38" s="33"/>
      <c r="GUM38" s="33"/>
      <c r="GUQ38" s="33"/>
      <c r="GUU38" s="33"/>
      <c r="GUY38" s="33"/>
      <c r="GVC38" s="33"/>
      <c r="GVG38" s="33"/>
      <c r="GVK38" s="33"/>
      <c r="GVO38" s="33"/>
      <c r="GVS38" s="33"/>
      <c r="GVW38" s="33"/>
      <c r="GWA38" s="33"/>
      <c r="GWE38" s="33"/>
      <c r="GWI38" s="33"/>
      <c r="GWM38" s="33"/>
      <c r="GWQ38" s="33"/>
      <c r="GWU38" s="33"/>
      <c r="GWY38" s="33"/>
      <c r="GXC38" s="33"/>
      <c r="GXG38" s="33"/>
      <c r="GXK38" s="33"/>
      <c r="GXO38" s="33"/>
      <c r="GXS38" s="33"/>
      <c r="GXW38" s="33"/>
      <c r="GYA38" s="33"/>
      <c r="GYE38" s="33"/>
      <c r="GYI38" s="33"/>
      <c r="GYM38" s="33"/>
      <c r="GYQ38" s="33"/>
      <c r="GYU38" s="33"/>
      <c r="GYY38" s="33"/>
      <c r="GZC38" s="33"/>
      <c r="GZG38" s="33"/>
      <c r="GZK38" s="33"/>
      <c r="GZO38" s="33"/>
      <c r="GZS38" s="33"/>
      <c r="GZW38" s="33"/>
      <c r="HAA38" s="33"/>
      <c r="HAE38" s="33"/>
      <c r="HAI38" s="33"/>
      <c r="HAM38" s="33"/>
      <c r="HAQ38" s="33"/>
      <c r="HAU38" s="33"/>
      <c r="HAY38" s="33"/>
      <c r="HBC38" s="33"/>
      <c r="HBG38" s="33"/>
      <c r="HBK38" s="33"/>
      <c r="HBO38" s="33"/>
      <c r="HBS38" s="33"/>
      <c r="HBW38" s="33"/>
      <c r="HCA38" s="33"/>
      <c r="HCE38" s="33"/>
      <c r="HCI38" s="33"/>
      <c r="HCM38" s="33"/>
      <c r="HCQ38" s="33"/>
      <c r="HCU38" s="33"/>
      <c r="HCY38" s="33"/>
      <c r="HDC38" s="33"/>
      <c r="HDG38" s="33"/>
      <c r="HDK38" s="33"/>
      <c r="HDO38" s="33"/>
      <c r="HDS38" s="33"/>
      <c r="HDW38" s="33"/>
      <c r="HEA38" s="33"/>
      <c r="HEE38" s="33"/>
      <c r="HEI38" s="33"/>
      <c r="HEM38" s="33"/>
      <c r="HEQ38" s="33"/>
      <c r="HEU38" s="33"/>
      <c r="HEY38" s="33"/>
      <c r="HFC38" s="33"/>
      <c r="HFG38" s="33"/>
      <c r="HFK38" s="33"/>
      <c r="HFO38" s="33"/>
      <c r="HFS38" s="33"/>
      <c r="HFW38" s="33"/>
      <c r="HGA38" s="33"/>
      <c r="HGE38" s="33"/>
      <c r="HGI38" s="33"/>
      <c r="HGM38" s="33"/>
      <c r="HGQ38" s="33"/>
      <c r="HGU38" s="33"/>
      <c r="HGY38" s="33"/>
      <c r="HHC38" s="33"/>
      <c r="HHG38" s="33"/>
      <c r="HHK38" s="33"/>
      <c r="HHO38" s="33"/>
      <c r="HHS38" s="33"/>
      <c r="HHW38" s="33"/>
      <c r="HIA38" s="33"/>
      <c r="HIE38" s="33"/>
      <c r="HII38" s="33"/>
      <c r="HIM38" s="33"/>
      <c r="HIQ38" s="33"/>
      <c r="HIU38" s="33"/>
      <c r="HIY38" s="33"/>
      <c r="HJC38" s="33"/>
      <c r="HJG38" s="33"/>
      <c r="HJK38" s="33"/>
      <c r="HJO38" s="33"/>
      <c r="HJS38" s="33"/>
      <c r="HJW38" s="33"/>
      <c r="HKA38" s="33"/>
      <c r="HKE38" s="33"/>
      <c r="HKI38" s="33"/>
      <c r="HKM38" s="33"/>
      <c r="HKQ38" s="33"/>
      <c r="HKU38" s="33"/>
      <c r="HKY38" s="33"/>
      <c r="HLC38" s="33"/>
      <c r="HLG38" s="33"/>
      <c r="HLK38" s="33"/>
      <c r="HLO38" s="33"/>
      <c r="HLS38" s="33"/>
      <c r="HLW38" s="33"/>
      <c r="HMA38" s="33"/>
      <c r="HME38" s="33"/>
      <c r="HMI38" s="33"/>
      <c r="HMM38" s="33"/>
      <c r="HMQ38" s="33"/>
      <c r="HMU38" s="33"/>
      <c r="HMY38" s="33"/>
      <c r="HNC38" s="33"/>
      <c r="HNG38" s="33"/>
      <c r="HNK38" s="33"/>
      <c r="HNO38" s="33"/>
      <c r="HNS38" s="33"/>
      <c r="HNW38" s="33"/>
      <c r="HOA38" s="33"/>
      <c r="HOE38" s="33"/>
      <c r="HOI38" s="33"/>
      <c r="HOM38" s="33"/>
      <c r="HOQ38" s="33"/>
      <c r="HOU38" s="33"/>
      <c r="HOY38" s="33"/>
      <c r="HPC38" s="33"/>
      <c r="HPG38" s="33"/>
      <c r="HPK38" s="33"/>
      <c r="HPO38" s="33"/>
      <c r="HPS38" s="33"/>
      <c r="HPW38" s="33"/>
      <c r="HQA38" s="33"/>
      <c r="HQE38" s="33"/>
      <c r="HQI38" s="33"/>
      <c r="HQM38" s="33"/>
      <c r="HQQ38" s="33"/>
      <c r="HQU38" s="33"/>
      <c r="HQY38" s="33"/>
      <c r="HRC38" s="33"/>
      <c r="HRG38" s="33"/>
      <c r="HRK38" s="33"/>
      <c r="HRO38" s="33"/>
      <c r="HRS38" s="33"/>
      <c r="HRW38" s="33"/>
      <c r="HSA38" s="33"/>
      <c r="HSE38" s="33"/>
      <c r="HSI38" s="33"/>
      <c r="HSM38" s="33"/>
      <c r="HSQ38" s="33"/>
      <c r="HSU38" s="33"/>
      <c r="HSY38" s="33"/>
      <c r="HTC38" s="33"/>
      <c r="HTG38" s="33"/>
      <c r="HTK38" s="33"/>
      <c r="HTO38" s="33"/>
      <c r="HTS38" s="33"/>
      <c r="HTW38" s="33"/>
      <c r="HUA38" s="33"/>
      <c r="HUE38" s="33"/>
      <c r="HUI38" s="33"/>
      <c r="HUM38" s="33"/>
      <c r="HUQ38" s="33"/>
      <c r="HUU38" s="33"/>
      <c r="HUY38" s="33"/>
      <c r="HVC38" s="33"/>
      <c r="HVG38" s="33"/>
      <c r="HVK38" s="33"/>
      <c r="HVO38" s="33"/>
      <c r="HVS38" s="33"/>
      <c r="HVW38" s="33"/>
      <c r="HWA38" s="33"/>
      <c r="HWE38" s="33"/>
      <c r="HWI38" s="33"/>
      <c r="HWM38" s="33"/>
      <c r="HWQ38" s="33"/>
      <c r="HWU38" s="33"/>
      <c r="HWY38" s="33"/>
      <c r="HXC38" s="33"/>
      <c r="HXG38" s="33"/>
      <c r="HXK38" s="33"/>
      <c r="HXO38" s="33"/>
      <c r="HXS38" s="33"/>
      <c r="HXW38" s="33"/>
      <c r="HYA38" s="33"/>
      <c r="HYE38" s="33"/>
      <c r="HYI38" s="33"/>
      <c r="HYM38" s="33"/>
      <c r="HYQ38" s="33"/>
      <c r="HYU38" s="33"/>
      <c r="HYY38" s="33"/>
      <c r="HZC38" s="33"/>
      <c r="HZG38" s="33"/>
      <c r="HZK38" s="33"/>
      <c r="HZO38" s="33"/>
      <c r="HZS38" s="33"/>
      <c r="HZW38" s="33"/>
      <c r="IAA38" s="33"/>
      <c r="IAE38" s="33"/>
      <c r="IAI38" s="33"/>
      <c r="IAM38" s="33"/>
      <c r="IAQ38" s="33"/>
      <c r="IAU38" s="33"/>
      <c r="IAY38" s="33"/>
      <c r="IBC38" s="33"/>
      <c r="IBG38" s="33"/>
      <c r="IBK38" s="33"/>
      <c r="IBO38" s="33"/>
      <c r="IBS38" s="33"/>
      <c r="IBW38" s="33"/>
      <c r="ICA38" s="33"/>
      <c r="ICE38" s="33"/>
      <c r="ICI38" s="33"/>
      <c r="ICM38" s="33"/>
      <c r="ICQ38" s="33"/>
      <c r="ICU38" s="33"/>
      <c r="ICY38" s="33"/>
      <c r="IDC38" s="33"/>
      <c r="IDG38" s="33"/>
      <c r="IDK38" s="33"/>
      <c r="IDO38" s="33"/>
      <c r="IDS38" s="33"/>
      <c r="IDW38" s="33"/>
      <c r="IEA38" s="33"/>
      <c r="IEE38" s="33"/>
      <c r="IEI38" s="33"/>
      <c r="IEM38" s="33"/>
      <c r="IEQ38" s="33"/>
      <c r="IEU38" s="33"/>
      <c r="IEY38" s="33"/>
      <c r="IFC38" s="33"/>
      <c r="IFG38" s="33"/>
      <c r="IFK38" s="33"/>
      <c r="IFO38" s="33"/>
      <c r="IFS38" s="33"/>
      <c r="IFW38" s="33"/>
      <c r="IGA38" s="33"/>
      <c r="IGE38" s="33"/>
      <c r="IGI38" s="33"/>
      <c r="IGM38" s="33"/>
      <c r="IGQ38" s="33"/>
      <c r="IGU38" s="33"/>
      <c r="IGY38" s="33"/>
      <c r="IHC38" s="33"/>
      <c r="IHG38" s="33"/>
      <c r="IHK38" s="33"/>
      <c r="IHO38" s="33"/>
      <c r="IHS38" s="33"/>
      <c r="IHW38" s="33"/>
      <c r="IIA38" s="33"/>
      <c r="IIE38" s="33"/>
      <c r="III38" s="33"/>
      <c r="IIM38" s="33"/>
      <c r="IIQ38" s="33"/>
      <c r="IIU38" s="33"/>
      <c r="IIY38" s="33"/>
      <c r="IJC38" s="33"/>
      <c r="IJG38" s="33"/>
      <c r="IJK38" s="33"/>
      <c r="IJO38" s="33"/>
      <c r="IJS38" s="33"/>
      <c r="IJW38" s="33"/>
      <c r="IKA38" s="33"/>
      <c r="IKE38" s="33"/>
      <c r="IKI38" s="33"/>
      <c r="IKM38" s="33"/>
      <c r="IKQ38" s="33"/>
      <c r="IKU38" s="33"/>
      <c r="IKY38" s="33"/>
      <c r="ILC38" s="33"/>
      <c r="ILG38" s="33"/>
      <c r="ILK38" s="33"/>
      <c r="ILO38" s="33"/>
      <c r="ILS38" s="33"/>
      <c r="ILW38" s="33"/>
      <c r="IMA38" s="33"/>
      <c r="IME38" s="33"/>
      <c r="IMI38" s="33"/>
      <c r="IMM38" s="33"/>
      <c r="IMQ38" s="33"/>
      <c r="IMU38" s="33"/>
      <c r="IMY38" s="33"/>
      <c r="INC38" s="33"/>
      <c r="ING38" s="33"/>
      <c r="INK38" s="33"/>
      <c r="INO38" s="33"/>
      <c r="INS38" s="33"/>
      <c r="INW38" s="33"/>
      <c r="IOA38" s="33"/>
      <c r="IOE38" s="33"/>
      <c r="IOI38" s="33"/>
      <c r="IOM38" s="33"/>
      <c r="IOQ38" s="33"/>
      <c r="IOU38" s="33"/>
      <c r="IOY38" s="33"/>
      <c r="IPC38" s="33"/>
      <c r="IPG38" s="33"/>
      <c r="IPK38" s="33"/>
      <c r="IPO38" s="33"/>
      <c r="IPS38" s="33"/>
      <c r="IPW38" s="33"/>
      <c r="IQA38" s="33"/>
      <c r="IQE38" s="33"/>
      <c r="IQI38" s="33"/>
      <c r="IQM38" s="33"/>
      <c r="IQQ38" s="33"/>
      <c r="IQU38" s="33"/>
      <c r="IQY38" s="33"/>
      <c r="IRC38" s="33"/>
      <c r="IRG38" s="33"/>
      <c r="IRK38" s="33"/>
      <c r="IRO38" s="33"/>
      <c r="IRS38" s="33"/>
      <c r="IRW38" s="33"/>
      <c r="ISA38" s="33"/>
      <c r="ISE38" s="33"/>
      <c r="ISI38" s="33"/>
      <c r="ISM38" s="33"/>
      <c r="ISQ38" s="33"/>
      <c r="ISU38" s="33"/>
      <c r="ISY38" s="33"/>
      <c r="ITC38" s="33"/>
      <c r="ITG38" s="33"/>
      <c r="ITK38" s="33"/>
      <c r="ITO38" s="33"/>
      <c r="ITS38" s="33"/>
      <c r="ITW38" s="33"/>
      <c r="IUA38" s="33"/>
      <c r="IUE38" s="33"/>
      <c r="IUI38" s="33"/>
      <c r="IUM38" s="33"/>
      <c r="IUQ38" s="33"/>
      <c r="IUU38" s="33"/>
      <c r="IUY38" s="33"/>
      <c r="IVC38" s="33"/>
      <c r="IVG38" s="33"/>
      <c r="IVK38" s="33"/>
      <c r="IVO38" s="33"/>
      <c r="IVS38" s="33"/>
      <c r="IVW38" s="33"/>
      <c r="IWA38" s="33"/>
      <c r="IWE38" s="33"/>
      <c r="IWI38" s="33"/>
      <c r="IWM38" s="33"/>
      <c r="IWQ38" s="33"/>
      <c r="IWU38" s="33"/>
      <c r="IWY38" s="33"/>
      <c r="IXC38" s="33"/>
      <c r="IXG38" s="33"/>
      <c r="IXK38" s="33"/>
      <c r="IXO38" s="33"/>
      <c r="IXS38" s="33"/>
      <c r="IXW38" s="33"/>
      <c r="IYA38" s="33"/>
      <c r="IYE38" s="33"/>
      <c r="IYI38" s="33"/>
      <c r="IYM38" s="33"/>
      <c r="IYQ38" s="33"/>
      <c r="IYU38" s="33"/>
      <c r="IYY38" s="33"/>
      <c r="IZC38" s="33"/>
      <c r="IZG38" s="33"/>
      <c r="IZK38" s="33"/>
      <c r="IZO38" s="33"/>
      <c r="IZS38" s="33"/>
      <c r="IZW38" s="33"/>
      <c r="JAA38" s="33"/>
      <c r="JAE38" s="33"/>
      <c r="JAI38" s="33"/>
      <c r="JAM38" s="33"/>
      <c r="JAQ38" s="33"/>
      <c r="JAU38" s="33"/>
      <c r="JAY38" s="33"/>
      <c r="JBC38" s="33"/>
      <c r="JBG38" s="33"/>
      <c r="JBK38" s="33"/>
      <c r="JBO38" s="33"/>
      <c r="JBS38" s="33"/>
      <c r="JBW38" s="33"/>
      <c r="JCA38" s="33"/>
      <c r="JCE38" s="33"/>
      <c r="JCI38" s="33"/>
      <c r="JCM38" s="33"/>
      <c r="JCQ38" s="33"/>
      <c r="JCU38" s="33"/>
      <c r="JCY38" s="33"/>
      <c r="JDC38" s="33"/>
      <c r="JDG38" s="33"/>
      <c r="JDK38" s="33"/>
      <c r="JDO38" s="33"/>
      <c r="JDS38" s="33"/>
      <c r="JDW38" s="33"/>
      <c r="JEA38" s="33"/>
      <c r="JEE38" s="33"/>
      <c r="JEI38" s="33"/>
      <c r="JEM38" s="33"/>
      <c r="JEQ38" s="33"/>
      <c r="JEU38" s="33"/>
      <c r="JEY38" s="33"/>
      <c r="JFC38" s="33"/>
      <c r="JFG38" s="33"/>
      <c r="JFK38" s="33"/>
      <c r="JFO38" s="33"/>
      <c r="JFS38" s="33"/>
      <c r="JFW38" s="33"/>
      <c r="JGA38" s="33"/>
      <c r="JGE38" s="33"/>
      <c r="JGI38" s="33"/>
      <c r="JGM38" s="33"/>
      <c r="JGQ38" s="33"/>
      <c r="JGU38" s="33"/>
      <c r="JGY38" s="33"/>
      <c r="JHC38" s="33"/>
      <c r="JHG38" s="33"/>
      <c r="JHK38" s="33"/>
      <c r="JHO38" s="33"/>
      <c r="JHS38" s="33"/>
      <c r="JHW38" s="33"/>
      <c r="JIA38" s="33"/>
      <c r="JIE38" s="33"/>
      <c r="JII38" s="33"/>
      <c r="JIM38" s="33"/>
      <c r="JIQ38" s="33"/>
      <c r="JIU38" s="33"/>
      <c r="JIY38" s="33"/>
      <c r="JJC38" s="33"/>
      <c r="JJG38" s="33"/>
      <c r="JJK38" s="33"/>
      <c r="JJO38" s="33"/>
      <c r="JJS38" s="33"/>
      <c r="JJW38" s="33"/>
      <c r="JKA38" s="33"/>
      <c r="JKE38" s="33"/>
      <c r="JKI38" s="33"/>
      <c r="JKM38" s="33"/>
      <c r="JKQ38" s="33"/>
      <c r="JKU38" s="33"/>
      <c r="JKY38" s="33"/>
      <c r="JLC38" s="33"/>
      <c r="JLG38" s="33"/>
      <c r="JLK38" s="33"/>
      <c r="JLO38" s="33"/>
      <c r="JLS38" s="33"/>
      <c r="JLW38" s="33"/>
      <c r="JMA38" s="33"/>
      <c r="JME38" s="33"/>
      <c r="JMI38" s="33"/>
      <c r="JMM38" s="33"/>
      <c r="JMQ38" s="33"/>
      <c r="JMU38" s="33"/>
      <c r="JMY38" s="33"/>
      <c r="JNC38" s="33"/>
      <c r="JNG38" s="33"/>
      <c r="JNK38" s="33"/>
      <c r="JNO38" s="33"/>
      <c r="JNS38" s="33"/>
      <c r="JNW38" s="33"/>
      <c r="JOA38" s="33"/>
      <c r="JOE38" s="33"/>
      <c r="JOI38" s="33"/>
      <c r="JOM38" s="33"/>
      <c r="JOQ38" s="33"/>
      <c r="JOU38" s="33"/>
      <c r="JOY38" s="33"/>
      <c r="JPC38" s="33"/>
      <c r="JPG38" s="33"/>
      <c r="JPK38" s="33"/>
      <c r="JPO38" s="33"/>
      <c r="JPS38" s="33"/>
      <c r="JPW38" s="33"/>
      <c r="JQA38" s="33"/>
      <c r="JQE38" s="33"/>
      <c r="JQI38" s="33"/>
      <c r="JQM38" s="33"/>
      <c r="JQQ38" s="33"/>
      <c r="JQU38" s="33"/>
      <c r="JQY38" s="33"/>
      <c r="JRC38" s="33"/>
      <c r="JRG38" s="33"/>
      <c r="JRK38" s="33"/>
      <c r="JRO38" s="33"/>
      <c r="JRS38" s="33"/>
      <c r="JRW38" s="33"/>
      <c r="JSA38" s="33"/>
      <c r="JSE38" s="33"/>
      <c r="JSI38" s="33"/>
      <c r="JSM38" s="33"/>
      <c r="JSQ38" s="33"/>
      <c r="JSU38" s="33"/>
      <c r="JSY38" s="33"/>
      <c r="JTC38" s="33"/>
      <c r="JTG38" s="33"/>
      <c r="JTK38" s="33"/>
      <c r="JTO38" s="33"/>
      <c r="JTS38" s="33"/>
      <c r="JTW38" s="33"/>
      <c r="JUA38" s="33"/>
      <c r="JUE38" s="33"/>
      <c r="JUI38" s="33"/>
      <c r="JUM38" s="33"/>
      <c r="JUQ38" s="33"/>
      <c r="JUU38" s="33"/>
      <c r="JUY38" s="33"/>
      <c r="JVC38" s="33"/>
      <c r="JVG38" s="33"/>
      <c r="JVK38" s="33"/>
      <c r="JVO38" s="33"/>
      <c r="JVS38" s="33"/>
      <c r="JVW38" s="33"/>
      <c r="JWA38" s="33"/>
      <c r="JWE38" s="33"/>
      <c r="JWI38" s="33"/>
      <c r="JWM38" s="33"/>
      <c r="JWQ38" s="33"/>
      <c r="JWU38" s="33"/>
      <c r="JWY38" s="33"/>
      <c r="JXC38" s="33"/>
      <c r="JXG38" s="33"/>
      <c r="JXK38" s="33"/>
      <c r="JXO38" s="33"/>
      <c r="JXS38" s="33"/>
      <c r="JXW38" s="33"/>
      <c r="JYA38" s="33"/>
      <c r="JYE38" s="33"/>
      <c r="JYI38" s="33"/>
      <c r="JYM38" s="33"/>
      <c r="JYQ38" s="33"/>
      <c r="JYU38" s="33"/>
      <c r="JYY38" s="33"/>
      <c r="JZC38" s="33"/>
      <c r="JZG38" s="33"/>
      <c r="JZK38" s="33"/>
      <c r="JZO38" s="33"/>
      <c r="JZS38" s="33"/>
      <c r="JZW38" s="33"/>
      <c r="KAA38" s="33"/>
      <c r="KAE38" s="33"/>
      <c r="KAI38" s="33"/>
      <c r="KAM38" s="33"/>
      <c r="KAQ38" s="33"/>
      <c r="KAU38" s="33"/>
      <c r="KAY38" s="33"/>
      <c r="KBC38" s="33"/>
      <c r="KBG38" s="33"/>
      <c r="KBK38" s="33"/>
      <c r="KBO38" s="33"/>
      <c r="KBS38" s="33"/>
      <c r="KBW38" s="33"/>
      <c r="KCA38" s="33"/>
      <c r="KCE38" s="33"/>
      <c r="KCI38" s="33"/>
      <c r="KCM38" s="33"/>
      <c r="KCQ38" s="33"/>
      <c r="KCU38" s="33"/>
      <c r="KCY38" s="33"/>
      <c r="KDC38" s="33"/>
      <c r="KDG38" s="33"/>
      <c r="KDK38" s="33"/>
      <c r="KDO38" s="33"/>
      <c r="KDS38" s="33"/>
      <c r="KDW38" s="33"/>
      <c r="KEA38" s="33"/>
      <c r="KEE38" s="33"/>
      <c r="KEI38" s="33"/>
      <c r="KEM38" s="33"/>
      <c r="KEQ38" s="33"/>
      <c r="KEU38" s="33"/>
      <c r="KEY38" s="33"/>
      <c r="KFC38" s="33"/>
      <c r="KFG38" s="33"/>
      <c r="KFK38" s="33"/>
      <c r="KFO38" s="33"/>
      <c r="KFS38" s="33"/>
      <c r="KFW38" s="33"/>
      <c r="KGA38" s="33"/>
      <c r="KGE38" s="33"/>
      <c r="KGI38" s="33"/>
      <c r="KGM38" s="33"/>
      <c r="KGQ38" s="33"/>
      <c r="KGU38" s="33"/>
      <c r="KGY38" s="33"/>
      <c r="KHC38" s="33"/>
      <c r="KHG38" s="33"/>
      <c r="KHK38" s="33"/>
      <c r="KHO38" s="33"/>
      <c r="KHS38" s="33"/>
      <c r="KHW38" s="33"/>
      <c r="KIA38" s="33"/>
      <c r="KIE38" s="33"/>
      <c r="KII38" s="33"/>
      <c r="KIM38" s="33"/>
      <c r="KIQ38" s="33"/>
      <c r="KIU38" s="33"/>
      <c r="KIY38" s="33"/>
      <c r="KJC38" s="33"/>
      <c r="KJG38" s="33"/>
      <c r="KJK38" s="33"/>
      <c r="KJO38" s="33"/>
      <c r="KJS38" s="33"/>
      <c r="KJW38" s="33"/>
      <c r="KKA38" s="33"/>
      <c r="KKE38" s="33"/>
      <c r="KKI38" s="33"/>
      <c r="KKM38" s="33"/>
      <c r="KKQ38" s="33"/>
      <c r="KKU38" s="33"/>
      <c r="KKY38" s="33"/>
      <c r="KLC38" s="33"/>
      <c r="KLG38" s="33"/>
      <c r="KLK38" s="33"/>
      <c r="KLO38" s="33"/>
      <c r="KLS38" s="33"/>
      <c r="KLW38" s="33"/>
      <c r="KMA38" s="33"/>
      <c r="KME38" s="33"/>
      <c r="KMI38" s="33"/>
      <c r="KMM38" s="33"/>
      <c r="KMQ38" s="33"/>
      <c r="KMU38" s="33"/>
      <c r="KMY38" s="33"/>
      <c r="KNC38" s="33"/>
      <c r="KNG38" s="33"/>
      <c r="KNK38" s="33"/>
      <c r="KNO38" s="33"/>
      <c r="KNS38" s="33"/>
      <c r="KNW38" s="33"/>
      <c r="KOA38" s="33"/>
      <c r="KOE38" s="33"/>
      <c r="KOI38" s="33"/>
      <c r="KOM38" s="33"/>
      <c r="KOQ38" s="33"/>
      <c r="KOU38" s="33"/>
      <c r="KOY38" s="33"/>
      <c r="KPC38" s="33"/>
      <c r="KPG38" s="33"/>
      <c r="KPK38" s="33"/>
      <c r="KPO38" s="33"/>
      <c r="KPS38" s="33"/>
      <c r="KPW38" s="33"/>
      <c r="KQA38" s="33"/>
      <c r="KQE38" s="33"/>
      <c r="KQI38" s="33"/>
      <c r="KQM38" s="33"/>
      <c r="KQQ38" s="33"/>
      <c r="KQU38" s="33"/>
      <c r="KQY38" s="33"/>
      <c r="KRC38" s="33"/>
      <c r="KRG38" s="33"/>
      <c r="KRK38" s="33"/>
      <c r="KRO38" s="33"/>
      <c r="KRS38" s="33"/>
      <c r="KRW38" s="33"/>
      <c r="KSA38" s="33"/>
      <c r="KSE38" s="33"/>
      <c r="KSI38" s="33"/>
      <c r="KSM38" s="33"/>
      <c r="KSQ38" s="33"/>
      <c r="KSU38" s="33"/>
      <c r="KSY38" s="33"/>
      <c r="KTC38" s="33"/>
      <c r="KTG38" s="33"/>
      <c r="KTK38" s="33"/>
      <c r="KTO38" s="33"/>
      <c r="KTS38" s="33"/>
      <c r="KTW38" s="33"/>
      <c r="KUA38" s="33"/>
      <c r="KUE38" s="33"/>
      <c r="KUI38" s="33"/>
      <c r="KUM38" s="33"/>
      <c r="KUQ38" s="33"/>
      <c r="KUU38" s="33"/>
      <c r="KUY38" s="33"/>
      <c r="KVC38" s="33"/>
      <c r="KVG38" s="33"/>
      <c r="KVK38" s="33"/>
      <c r="KVO38" s="33"/>
      <c r="KVS38" s="33"/>
      <c r="KVW38" s="33"/>
      <c r="KWA38" s="33"/>
      <c r="KWE38" s="33"/>
      <c r="KWI38" s="33"/>
      <c r="KWM38" s="33"/>
      <c r="KWQ38" s="33"/>
      <c r="KWU38" s="33"/>
      <c r="KWY38" s="33"/>
      <c r="KXC38" s="33"/>
      <c r="KXG38" s="33"/>
      <c r="KXK38" s="33"/>
      <c r="KXO38" s="33"/>
      <c r="KXS38" s="33"/>
      <c r="KXW38" s="33"/>
      <c r="KYA38" s="33"/>
      <c r="KYE38" s="33"/>
      <c r="KYI38" s="33"/>
      <c r="KYM38" s="33"/>
      <c r="KYQ38" s="33"/>
      <c r="KYU38" s="33"/>
      <c r="KYY38" s="33"/>
      <c r="KZC38" s="33"/>
      <c r="KZG38" s="33"/>
      <c r="KZK38" s="33"/>
      <c r="KZO38" s="33"/>
      <c r="KZS38" s="33"/>
      <c r="KZW38" s="33"/>
      <c r="LAA38" s="33"/>
      <c r="LAE38" s="33"/>
      <c r="LAI38" s="33"/>
      <c r="LAM38" s="33"/>
      <c r="LAQ38" s="33"/>
      <c r="LAU38" s="33"/>
      <c r="LAY38" s="33"/>
      <c r="LBC38" s="33"/>
      <c r="LBG38" s="33"/>
      <c r="LBK38" s="33"/>
      <c r="LBO38" s="33"/>
      <c r="LBS38" s="33"/>
      <c r="LBW38" s="33"/>
      <c r="LCA38" s="33"/>
      <c r="LCE38" s="33"/>
      <c r="LCI38" s="33"/>
      <c r="LCM38" s="33"/>
      <c r="LCQ38" s="33"/>
      <c r="LCU38" s="33"/>
      <c r="LCY38" s="33"/>
      <c r="LDC38" s="33"/>
      <c r="LDG38" s="33"/>
      <c r="LDK38" s="33"/>
      <c r="LDO38" s="33"/>
      <c r="LDS38" s="33"/>
      <c r="LDW38" s="33"/>
      <c r="LEA38" s="33"/>
      <c r="LEE38" s="33"/>
      <c r="LEI38" s="33"/>
      <c r="LEM38" s="33"/>
      <c r="LEQ38" s="33"/>
      <c r="LEU38" s="33"/>
      <c r="LEY38" s="33"/>
      <c r="LFC38" s="33"/>
      <c r="LFG38" s="33"/>
      <c r="LFK38" s="33"/>
      <c r="LFO38" s="33"/>
      <c r="LFS38" s="33"/>
      <c r="LFW38" s="33"/>
      <c r="LGA38" s="33"/>
      <c r="LGE38" s="33"/>
      <c r="LGI38" s="33"/>
      <c r="LGM38" s="33"/>
      <c r="LGQ38" s="33"/>
      <c r="LGU38" s="33"/>
      <c r="LGY38" s="33"/>
      <c r="LHC38" s="33"/>
      <c r="LHG38" s="33"/>
      <c r="LHK38" s="33"/>
      <c r="LHO38" s="33"/>
      <c r="LHS38" s="33"/>
      <c r="LHW38" s="33"/>
      <c r="LIA38" s="33"/>
      <c r="LIE38" s="33"/>
      <c r="LII38" s="33"/>
      <c r="LIM38" s="33"/>
      <c r="LIQ38" s="33"/>
      <c r="LIU38" s="33"/>
      <c r="LIY38" s="33"/>
      <c r="LJC38" s="33"/>
      <c r="LJG38" s="33"/>
      <c r="LJK38" s="33"/>
      <c r="LJO38" s="33"/>
      <c r="LJS38" s="33"/>
      <c r="LJW38" s="33"/>
      <c r="LKA38" s="33"/>
      <c r="LKE38" s="33"/>
      <c r="LKI38" s="33"/>
      <c r="LKM38" s="33"/>
      <c r="LKQ38" s="33"/>
      <c r="LKU38" s="33"/>
      <c r="LKY38" s="33"/>
      <c r="LLC38" s="33"/>
      <c r="LLG38" s="33"/>
      <c r="LLK38" s="33"/>
      <c r="LLO38" s="33"/>
      <c r="LLS38" s="33"/>
      <c r="LLW38" s="33"/>
      <c r="LMA38" s="33"/>
      <c r="LME38" s="33"/>
      <c r="LMI38" s="33"/>
      <c r="LMM38" s="33"/>
      <c r="LMQ38" s="33"/>
      <c r="LMU38" s="33"/>
      <c r="LMY38" s="33"/>
      <c r="LNC38" s="33"/>
      <c r="LNG38" s="33"/>
      <c r="LNK38" s="33"/>
      <c r="LNO38" s="33"/>
      <c r="LNS38" s="33"/>
      <c r="LNW38" s="33"/>
      <c r="LOA38" s="33"/>
      <c r="LOE38" s="33"/>
      <c r="LOI38" s="33"/>
      <c r="LOM38" s="33"/>
      <c r="LOQ38" s="33"/>
      <c r="LOU38" s="33"/>
      <c r="LOY38" s="33"/>
      <c r="LPC38" s="33"/>
      <c r="LPG38" s="33"/>
      <c r="LPK38" s="33"/>
      <c r="LPO38" s="33"/>
      <c r="LPS38" s="33"/>
      <c r="LPW38" s="33"/>
      <c r="LQA38" s="33"/>
      <c r="LQE38" s="33"/>
      <c r="LQI38" s="33"/>
      <c r="LQM38" s="33"/>
      <c r="LQQ38" s="33"/>
      <c r="LQU38" s="33"/>
      <c r="LQY38" s="33"/>
      <c r="LRC38" s="33"/>
      <c r="LRG38" s="33"/>
      <c r="LRK38" s="33"/>
      <c r="LRO38" s="33"/>
      <c r="LRS38" s="33"/>
      <c r="LRW38" s="33"/>
      <c r="LSA38" s="33"/>
      <c r="LSE38" s="33"/>
      <c r="LSI38" s="33"/>
      <c r="LSM38" s="33"/>
      <c r="LSQ38" s="33"/>
      <c r="LSU38" s="33"/>
      <c r="LSY38" s="33"/>
      <c r="LTC38" s="33"/>
      <c r="LTG38" s="33"/>
      <c r="LTK38" s="33"/>
      <c r="LTO38" s="33"/>
      <c r="LTS38" s="33"/>
      <c r="LTW38" s="33"/>
      <c r="LUA38" s="33"/>
      <c r="LUE38" s="33"/>
      <c r="LUI38" s="33"/>
      <c r="LUM38" s="33"/>
      <c r="LUQ38" s="33"/>
      <c r="LUU38" s="33"/>
      <c r="LUY38" s="33"/>
      <c r="LVC38" s="33"/>
      <c r="LVG38" s="33"/>
      <c r="LVK38" s="33"/>
      <c r="LVO38" s="33"/>
      <c r="LVS38" s="33"/>
      <c r="LVW38" s="33"/>
      <c r="LWA38" s="33"/>
      <c r="LWE38" s="33"/>
      <c r="LWI38" s="33"/>
      <c r="LWM38" s="33"/>
      <c r="LWQ38" s="33"/>
      <c r="LWU38" s="33"/>
      <c r="LWY38" s="33"/>
      <c r="LXC38" s="33"/>
      <c r="LXG38" s="33"/>
      <c r="LXK38" s="33"/>
      <c r="LXO38" s="33"/>
      <c r="LXS38" s="33"/>
      <c r="LXW38" s="33"/>
      <c r="LYA38" s="33"/>
      <c r="LYE38" s="33"/>
      <c r="LYI38" s="33"/>
      <c r="LYM38" s="33"/>
      <c r="LYQ38" s="33"/>
      <c r="LYU38" s="33"/>
      <c r="LYY38" s="33"/>
      <c r="LZC38" s="33"/>
      <c r="LZG38" s="33"/>
      <c r="LZK38" s="33"/>
      <c r="LZO38" s="33"/>
      <c r="LZS38" s="33"/>
      <c r="LZW38" s="33"/>
      <c r="MAA38" s="33"/>
      <c r="MAE38" s="33"/>
      <c r="MAI38" s="33"/>
      <c r="MAM38" s="33"/>
      <c r="MAQ38" s="33"/>
      <c r="MAU38" s="33"/>
      <c r="MAY38" s="33"/>
      <c r="MBC38" s="33"/>
      <c r="MBG38" s="33"/>
      <c r="MBK38" s="33"/>
      <c r="MBO38" s="33"/>
      <c r="MBS38" s="33"/>
      <c r="MBW38" s="33"/>
      <c r="MCA38" s="33"/>
      <c r="MCE38" s="33"/>
      <c r="MCI38" s="33"/>
      <c r="MCM38" s="33"/>
      <c r="MCQ38" s="33"/>
      <c r="MCU38" s="33"/>
      <c r="MCY38" s="33"/>
      <c r="MDC38" s="33"/>
      <c r="MDG38" s="33"/>
      <c r="MDK38" s="33"/>
      <c r="MDO38" s="33"/>
      <c r="MDS38" s="33"/>
      <c r="MDW38" s="33"/>
      <c r="MEA38" s="33"/>
      <c r="MEE38" s="33"/>
      <c r="MEI38" s="33"/>
      <c r="MEM38" s="33"/>
      <c r="MEQ38" s="33"/>
      <c r="MEU38" s="33"/>
      <c r="MEY38" s="33"/>
      <c r="MFC38" s="33"/>
      <c r="MFG38" s="33"/>
      <c r="MFK38" s="33"/>
      <c r="MFO38" s="33"/>
      <c r="MFS38" s="33"/>
      <c r="MFW38" s="33"/>
      <c r="MGA38" s="33"/>
      <c r="MGE38" s="33"/>
      <c r="MGI38" s="33"/>
      <c r="MGM38" s="33"/>
      <c r="MGQ38" s="33"/>
      <c r="MGU38" s="33"/>
      <c r="MGY38" s="33"/>
      <c r="MHC38" s="33"/>
      <c r="MHG38" s="33"/>
      <c r="MHK38" s="33"/>
      <c r="MHO38" s="33"/>
      <c r="MHS38" s="33"/>
      <c r="MHW38" s="33"/>
      <c r="MIA38" s="33"/>
      <c r="MIE38" s="33"/>
      <c r="MII38" s="33"/>
      <c r="MIM38" s="33"/>
      <c r="MIQ38" s="33"/>
      <c r="MIU38" s="33"/>
      <c r="MIY38" s="33"/>
      <c r="MJC38" s="33"/>
      <c r="MJG38" s="33"/>
      <c r="MJK38" s="33"/>
      <c r="MJO38" s="33"/>
      <c r="MJS38" s="33"/>
      <c r="MJW38" s="33"/>
      <c r="MKA38" s="33"/>
      <c r="MKE38" s="33"/>
      <c r="MKI38" s="33"/>
      <c r="MKM38" s="33"/>
      <c r="MKQ38" s="33"/>
      <c r="MKU38" s="33"/>
      <c r="MKY38" s="33"/>
      <c r="MLC38" s="33"/>
      <c r="MLG38" s="33"/>
      <c r="MLK38" s="33"/>
      <c r="MLO38" s="33"/>
      <c r="MLS38" s="33"/>
      <c r="MLW38" s="33"/>
      <c r="MMA38" s="33"/>
      <c r="MME38" s="33"/>
      <c r="MMI38" s="33"/>
      <c r="MMM38" s="33"/>
      <c r="MMQ38" s="33"/>
      <c r="MMU38" s="33"/>
      <c r="MMY38" s="33"/>
      <c r="MNC38" s="33"/>
      <c r="MNG38" s="33"/>
      <c r="MNK38" s="33"/>
      <c r="MNO38" s="33"/>
      <c r="MNS38" s="33"/>
      <c r="MNW38" s="33"/>
      <c r="MOA38" s="33"/>
      <c r="MOE38" s="33"/>
      <c r="MOI38" s="33"/>
      <c r="MOM38" s="33"/>
      <c r="MOQ38" s="33"/>
      <c r="MOU38" s="33"/>
      <c r="MOY38" s="33"/>
      <c r="MPC38" s="33"/>
      <c r="MPG38" s="33"/>
      <c r="MPK38" s="33"/>
      <c r="MPO38" s="33"/>
      <c r="MPS38" s="33"/>
      <c r="MPW38" s="33"/>
      <c r="MQA38" s="33"/>
      <c r="MQE38" s="33"/>
      <c r="MQI38" s="33"/>
      <c r="MQM38" s="33"/>
      <c r="MQQ38" s="33"/>
      <c r="MQU38" s="33"/>
      <c r="MQY38" s="33"/>
      <c r="MRC38" s="33"/>
      <c r="MRG38" s="33"/>
      <c r="MRK38" s="33"/>
      <c r="MRO38" s="33"/>
      <c r="MRS38" s="33"/>
      <c r="MRW38" s="33"/>
      <c r="MSA38" s="33"/>
      <c r="MSE38" s="33"/>
      <c r="MSI38" s="33"/>
      <c r="MSM38" s="33"/>
      <c r="MSQ38" s="33"/>
      <c r="MSU38" s="33"/>
      <c r="MSY38" s="33"/>
      <c r="MTC38" s="33"/>
      <c r="MTG38" s="33"/>
      <c r="MTK38" s="33"/>
      <c r="MTO38" s="33"/>
      <c r="MTS38" s="33"/>
      <c r="MTW38" s="33"/>
      <c r="MUA38" s="33"/>
      <c r="MUE38" s="33"/>
      <c r="MUI38" s="33"/>
      <c r="MUM38" s="33"/>
      <c r="MUQ38" s="33"/>
      <c r="MUU38" s="33"/>
      <c r="MUY38" s="33"/>
      <c r="MVC38" s="33"/>
      <c r="MVG38" s="33"/>
      <c r="MVK38" s="33"/>
      <c r="MVO38" s="33"/>
      <c r="MVS38" s="33"/>
      <c r="MVW38" s="33"/>
      <c r="MWA38" s="33"/>
      <c r="MWE38" s="33"/>
      <c r="MWI38" s="33"/>
      <c r="MWM38" s="33"/>
      <c r="MWQ38" s="33"/>
      <c r="MWU38" s="33"/>
      <c r="MWY38" s="33"/>
      <c r="MXC38" s="33"/>
      <c r="MXG38" s="33"/>
      <c r="MXK38" s="33"/>
      <c r="MXO38" s="33"/>
      <c r="MXS38" s="33"/>
      <c r="MXW38" s="33"/>
      <c r="MYA38" s="33"/>
      <c r="MYE38" s="33"/>
      <c r="MYI38" s="33"/>
      <c r="MYM38" s="33"/>
      <c r="MYQ38" s="33"/>
      <c r="MYU38" s="33"/>
      <c r="MYY38" s="33"/>
      <c r="MZC38" s="33"/>
      <c r="MZG38" s="33"/>
      <c r="MZK38" s="33"/>
      <c r="MZO38" s="33"/>
      <c r="MZS38" s="33"/>
      <c r="MZW38" s="33"/>
      <c r="NAA38" s="33"/>
      <c r="NAE38" s="33"/>
      <c r="NAI38" s="33"/>
      <c r="NAM38" s="33"/>
      <c r="NAQ38" s="33"/>
      <c r="NAU38" s="33"/>
      <c r="NAY38" s="33"/>
      <c r="NBC38" s="33"/>
      <c r="NBG38" s="33"/>
      <c r="NBK38" s="33"/>
      <c r="NBO38" s="33"/>
      <c r="NBS38" s="33"/>
      <c r="NBW38" s="33"/>
      <c r="NCA38" s="33"/>
      <c r="NCE38" s="33"/>
      <c r="NCI38" s="33"/>
      <c r="NCM38" s="33"/>
      <c r="NCQ38" s="33"/>
      <c r="NCU38" s="33"/>
      <c r="NCY38" s="33"/>
      <c r="NDC38" s="33"/>
      <c r="NDG38" s="33"/>
      <c r="NDK38" s="33"/>
      <c r="NDO38" s="33"/>
      <c r="NDS38" s="33"/>
      <c r="NDW38" s="33"/>
      <c r="NEA38" s="33"/>
      <c r="NEE38" s="33"/>
      <c r="NEI38" s="33"/>
      <c r="NEM38" s="33"/>
      <c r="NEQ38" s="33"/>
      <c r="NEU38" s="33"/>
      <c r="NEY38" s="33"/>
      <c r="NFC38" s="33"/>
      <c r="NFG38" s="33"/>
      <c r="NFK38" s="33"/>
      <c r="NFO38" s="33"/>
      <c r="NFS38" s="33"/>
      <c r="NFW38" s="33"/>
      <c r="NGA38" s="33"/>
      <c r="NGE38" s="33"/>
      <c r="NGI38" s="33"/>
      <c r="NGM38" s="33"/>
      <c r="NGQ38" s="33"/>
      <c r="NGU38" s="33"/>
      <c r="NGY38" s="33"/>
      <c r="NHC38" s="33"/>
      <c r="NHG38" s="33"/>
      <c r="NHK38" s="33"/>
      <c r="NHO38" s="33"/>
      <c r="NHS38" s="33"/>
      <c r="NHW38" s="33"/>
      <c r="NIA38" s="33"/>
      <c r="NIE38" s="33"/>
      <c r="NII38" s="33"/>
      <c r="NIM38" s="33"/>
      <c r="NIQ38" s="33"/>
      <c r="NIU38" s="33"/>
      <c r="NIY38" s="33"/>
      <c r="NJC38" s="33"/>
      <c r="NJG38" s="33"/>
      <c r="NJK38" s="33"/>
      <c r="NJO38" s="33"/>
      <c r="NJS38" s="33"/>
      <c r="NJW38" s="33"/>
      <c r="NKA38" s="33"/>
      <c r="NKE38" s="33"/>
      <c r="NKI38" s="33"/>
      <c r="NKM38" s="33"/>
      <c r="NKQ38" s="33"/>
      <c r="NKU38" s="33"/>
      <c r="NKY38" s="33"/>
      <c r="NLC38" s="33"/>
      <c r="NLG38" s="33"/>
      <c r="NLK38" s="33"/>
      <c r="NLO38" s="33"/>
      <c r="NLS38" s="33"/>
      <c r="NLW38" s="33"/>
      <c r="NMA38" s="33"/>
      <c r="NME38" s="33"/>
      <c r="NMI38" s="33"/>
      <c r="NMM38" s="33"/>
      <c r="NMQ38" s="33"/>
      <c r="NMU38" s="33"/>
      <c r="NMY38" s="33"/>
      <c r="NNC38" s="33"/>
      <c r="NNG38" s="33"/>
      <c r="NNK38" s="33"/>
      <c r="NNO38" s="33"/>
      <c r="NNS38" s="33"/>
      <c r="NNW38" s="33"/>
      <c r="NOA38" s="33"/>
      <c r="NOE38" s="33"/>
      <c r="NOI38" s="33"/>
      <c r="NOM38" s="33"/>
      <c r="NOQ38" s="33"/>
      <c r="NOU38" s="33"/>
      <c r="NOY38" s="33"/>
      <c r="NPC38" s="33"/>
      <c r="NPG38" s="33"/>
      <c r="NPK38" s="33"/>
      <c r="NPO38" s="33"/>
      <c r="NPS38" s="33"/>
      <c r="NPW38" s="33"/>
      <c r="NQA38" s="33"/>
      <c r="NQE38" s="33"/>
      <c r="NQI38" s="33"/>
      <c r="NQM38" s="33"/>
      <c r="NQQ38" s="33"/>
      <c r="NQU38" s="33"/>
      <c r="NQY38" s="33"/>
      <c r="NRC38" s="33"/>
      <c r="NRG38" s="33"/>
      <c r="NRK38" s="33"/>
      <c r="NRO38" s="33"/>
      <c r="NRS38" s="33"/>
      <c r="NRW38" s="33"/>
      <c r="NSA38" s="33"/>
      <c r="NSE38" s="33"/>
      <c r="NSI38" s="33"/>
      <c r="NSM38" s="33"/>
      <c r="NSQ38" s="33"/>
      <c r="NSU38" s="33"/>
      <c r="NSY38" s="33"/>
      <c r="NTC38" s="33"/>
      <c r="NTG38" s="33"/>
      <c r="NTK38" s="33"/>
      <c r="NTO38" s="33"/>
      <c r="NTS38" s="33"/>
      <c r="NTW38" s="33"/>
      <c r="NUA38" s="33"/>
      <c r="NUE38" s="33"/>
      <c r="NUI38" s="33"/>
      <c r="NUM38" s="33"/>
      <c r="NUQ38" s="33"/>
      <c r="NUU38" s="33"/>
      <c r="NUY38" s="33"/>
      <c r="NVC38" s="33"/>
      <c r="NVG38" s="33"/>
      <c r="NVK38" s="33"/>
      <c r="NVO38" s="33"/>
      <c r="NVS38" s="33"/>
      <c r="NVW38" s="33"/>
      <c r="NWA38" s="33"/>
      <c r="NWE38" s="33"/>
      <c r="NWI38" s="33"/>
      <c r="NWM38" s="33"/>
      <c r="NWQ38" s="33"/>
      <c r="NWU38" s="33"/>
      <c r="NWY38" s="33"/>
      <c r="NXC38" s="33"/>
      <c r="NXG38" s="33"/>
      <c r="NXK38" s="33"/>
      <c r="NXO38" s="33"/>
      <c r="NXS38" s="33"/>
      <c r="NXW38" s="33"/>
      <c r="NYA38" s="33"/>
      <c r="NYE38" s="33"/>
      <c r="NYI38" s="33"/>
      <c r="NYM38" s="33"/>
      <c r="NYQ38" s="33"/>
      <c r="NYU38" s="33"/>
      <c r="NYY38" s="33"/>
      <c r="NZC38" s="33"/>
      <c r="NZG38" s="33"/>
      <c r="NZK38" s="33"/>
      <c r="NZO38" s="33"/>
      <c r="NZS38" s="33"/>
      <c r="NZW38" s="33"/>
      <c r="OAA38" s="33"/>
      <c r="OAE38" s="33"/>
      <c r="OAI38" s="33"/>
      <c r="OAM38" s="33"/>
      <c r="OAQ38" s="33"/>
      <c r="OAU38" s="33"/>
      <c r="OAY38" s="33"/>
      <c r="OBC38" s="33"/>
      <c r="OBG38" s="33"/>
      <c r="OBK38" s="33"/>
      <c r="OBO38" s="33"/>
      <c r="OBS38" s="33"/>
      <c r="OBW38" s="33"/>
      <c r="OCA38" s="33"/>
      <c r="OCE38" s="33"/>
      <c r="OCI38" s="33"/>
      <c r="OCM38" s="33"/>
      <c r="OCQ38" s="33"/>
      <c r="OCU38" s="33"/>
      <c r="OCY38" s="33"/>
      <c r="ODC38" s="33"/>
      <c r="ODG38" s="33"/>
      <c r="ODK38" s="33"/>
      <c r="ODO38" s="33"/>
      <c r="ODS38" s="33"/>
      <c r="ODW38" s="33"/>
      <c r="OEA38" s="33"/>
      <c r="OEE38" s="33"/>
      <c r="OEI38" s="33"/>
      <c r="OEM38" s="33"/>
      <c r="OEQ38" s="33"/>
      <c r="OEU38" s="33"/>
      <c r="OEY38" s="33"/>
      <c r="OFC38" s="33"/>
      <c r="OFG38" s="33"/>
      <c r="OFK38" s="33"/>
      <c r="OFO38" s="33"/>
      <c r="OFS38" s="33"/>
      <c r="OFW38" s="33"/>
      <c r="OGA38" s="33"/>
      <c r="OGE38" s="33"/>
      <c r="OGI38" s="33"/>
      <c r="OGM38" s="33"/>
      <c r="OGQ38" s="33"/>
      <c r="OGU38" s="33"/>
      <c r="OGY38" s="33"/>
      <c r="OHC38" s="33"/>
      <c r="OHG38" s="33"/>
      <c r="OHK38" s="33"/>
      <c r="OHO38" s="33"/>
      <c r="OHS38" s="33"/>
      <c r="OHW38" s="33"/>
      <c r="OIA38" s="33"/>
      <c r="OIE38" s="33"/>
      <c r="OII38" s="33"/>
      <c r="OIM38" s="33"/>
      <c r="OIQ38" s="33"/>
      <c r="OIU38" s="33"/>
      <c r="OIY38" s="33"/>
      <c r="OJC38" s="33"/>
      <c r="OJG38" s="33"/>
      <c r="OJK38" s="33"/>
      <c r="OJO38" s="33"/>
      <c r="OJS38" s="33"/>
      <c r="OJW38" s="33"/>
      <c r="OKA38" s="33"/>
      <c r="OKE38" s="33"/>
      <c r="OKI38" s="33"/>
      <c r="OKM38" s="33"/>
      <c r="OKQ38" s="33"/>
      <c r="OKU38" s="33"/>
      <c r="OKY38" s="33"/>
      <c r="OLC38" s="33"/>
      <c r="OLG38" s="33"/>
      <c r="OLK38" s="33"/>
      <c r="OLO38" s="33"/>
      <c r="OLS38" s="33"/>
      <c r="OLW38" s="33"/>
      <c r="OMA38" s="33"/>
      <c r="OME38" s="33"/>
      <c r="OMI38" s="33"/>
      <c r="OMM38" s="33"/>
      <c r="OMQ38" s="33"/>
      <c r="OMU38" s="33"/>
      <c r="OMY38" s="33"/>
      <c r="ONC38" s="33"/>
      <c r="ONG38" s="33"/>
      <c r="ONK38" s="33"/>
      <c r="ONO38" s="33"/>
      <c r="ONS38" s="33"/>
      <c r="ONW38" s="33"/>
      <c r="OOA38" s="33"/>
      <c r="OOE38" s="33"/>
      <c r="OOI38" s="33"/>
      <c r="OOM38" s="33"/>
      <c r="OOQ38" s="33"/>
      <c r="OOU38" s="33"/>
      <c r="OOY38" s="33"/>
      <c r="OPC38" s="33"/>
      <c r="OPG38" s="33"/>
      <c r="OPK38" s="33"/>
      <c r="OPO38" s="33"/>
      <c r="OPS38" s="33"/>
      <c r="OPW38" s="33"/>
      <c r="OQA38" s="33"/>
      <c r="OQE38" s="33"/>
      <c r="OQI38" s="33"/>
      <c r="OQM38" s="33"/>
      <c r="OQQ38" s="33"/>
      <c r="OQU38" s="33"/>
      <c r="OQY38" s="33"/>
      <c r="ORC38" s="33"/>
      <c r="ORG38" s="33"/>
      <c r="ORK38" s="33"/>
      <c r="ORO38" s="33"/>
      <c r="ORS38" s="33"/>
      <c r="ORW38" s="33"/>
      <c r="OSA38" s="33"/>
      <c r="OSE38" s="33"/>
      <c r="OSI38" s="33"/>
      <c r="OSM38" s="33"/>
      <c r="OSQ38" s="33"/>
      <c r="OSU38" s="33"/>
      <c r="OSY38" s="33"/>
      <c r="OTC38" s="33"/>
      <c r="OTG38" s="33"/>
      <c r="OTK38" s="33"/>
      <c r="OTO38" s="33"/>
      <c r="OTS38" s="33"/>
      <c r="OTW38" s="33"/>
      <c r="OUA38" s="33"/>
      <c r="OUE38" s="33"/>
      <c r="OUI38" s="33"/>
      <c r="OUM38" s="33"/>
      <c r="OUQ38" s="33"/>
      <c r="OUU38" s="33"/>
      <c r="OUY38" s="33"/>
      <c r="OVC38" s="33"/>
      <c r="OVG38" s="33"/>
      <c r="OVK38" s="33"/>
      <c r="OVO38" s="33"/>
      <c r="OVS38" s="33"/>
      <c r="OVW38" s="33"/>
      <c r="OWA38" s="33"/>
      <c r="OWE38" s="33"/>
      <c r="OWI38" s="33"/>
      <c r="OWM38" s="33"/>
      <c r="OWQ38" s="33"/>
      <c r="OWU38" s="33"/>
      <c r="OWY38" s="33"/>
      <c r="OXC38" s="33"/>
      <c r="OXG38" s="33"/>
      <c r="OXK38" s="33"/>
      <c r="OXO38" s="33"/>
      <c r="OXS38" s="33"/>
      <c r="OXW38" s="33"/>
      <c r="OYA38" s="33"/>
      <c r="OYE38" s="33"/>
      <c r="OYI38" s="33"/>
      <c r="OYM38" s="33"/>
      <c r="OYQ38" s="33"/>
      <c r="OYU38" s="33"/>
      <c r="OYY38" s="33"/>
      <c r="OZC38" s="33"/>
      <c r="OZG38" s="33"/>
      <c r="OZK38" s="33"/>
      <c r="OZO38" s="33"/>
      <c r="OZS38" s="33"/>
      <c r="OZW38" s="33"/>
      <c r="PAA38" s="33"/>
      <c r="PAE38" s="33"/>
      <c r="PAI38" s="33"/>
      <c r="PAM38" s="33"/>
      <c r="PAQ38" s="33"/>
      <c r="PAU38" s="33"/>
      <c r="PAY38" s="33"/>
      <c r="PBC38" s="33"/>
      <c r="PBG38" s="33"/>
      <c r="PBK38" s="33"/>
      <c r="PBO38" s="33"/>
      <c r="PBS38" s="33"/>
      <c r="PBW38" s="33"/>
      <c r="PCA38" s="33"/>
      <c r="PCE38" s="33"/>
      <c r="PCI38" s="33"/>
      <c r="PCM38" s="33"/>
      <c r="PCQ38" s="33"/>
      <c r="PCU38" s="33"/>
      <c r="PCY38" s="33"/>
      <c r="PDC38" s="33"/>
      <c r="PDG38" s="33"/>
      <c r="PDK38" s="33"/>
      <c r="PDO38" s="33"/>
      <c r="PDS38" s="33"/>
      <c r="PDW38" s="33"/>
      <c r="PEA38" s="33"/>
      <c r="PEE38" s="33"/>
      <c r="PEI38" s="33"/>
      <c r="PEM38" s="33"/>
      <c r="PEQ38" s="33"/>
      <c r="PEU38" s="33"/>
      <c r="PEY38" s="33"/>
      <c r="PFC38" s="33"/>
      <c r="PFG38" s="33"/>
      <c r="PFK38" s="33"/>
      <c r="PFO38" s="33"/>
      <c r="PFS38" s="33"/>
      <c r="PFW38" s="33"/>
      <c r="PGA38" s="33"/>
      <c r="PGE38" s="33"/>
      <c r="PGI38" s="33"/>
      <c r="PGM38" s="33"/>
      <c r="PGQ38" s="33"/>
      <c r="PGU38" s="33"/>
      <c r="PGY38" s="33"/>
      <c r="PHC38" s="33"/>
      <c r="PHG38" s="33"/>
      <c r="PHK38" s="33"/>
      <c r="PHO38" s="33"/>
      <c r="PHS38" s="33"/>
      <c r="PHW38" s="33"/>
      <c r="PIA38" s="33"/>
      <c r="PIE38" s="33"/>
      <c r="PII38" s="33"/>
      <c r="PIM38" s="33"/>
      <c r="PIQ38" s="33"/>
      <c r="PIU38" s="33"/>
      <c r="PIY38" s="33"/>
      <c r="PJC38" s="33"/>
      <c r="PJG38" s="33"/>
      <c r="PJK38" s="33"/>
      <c r="PJO38" s="33"/>
      <c r="PJS38" s="33"/>
      <c r="PJW38" s="33"/>
      <c r="PKA38" s="33"/>
      <c r="PKE38" s="33"/>
      <c r="PKI38" s="33"/>
      <c r="PKM38" s="33"/>
      <c r="PKQ38" s="33"/>
      <c r="PKU38" s="33"/>
      <c r="PKY38" s="33"/>
      <c r="PLC38" s="33"/>
      <c r="PLG38" s="33"/>
      <c r="PLK38" s="33"/>
      <c r="PLO38" s="33"/>
      <c r="PLS38" s="33"/>
      <c r="PLW38" s="33"/>
      <c r="PMA38" s="33"/>
      <c r="PME38" s="33"/>
      <c r="PMI38" s="33"/>
      <c r="PMM38" s="33"/>
      <c r="PMQ38" s="33"/>
      <c r="PMU38" s="33"/>
      <c r="PMY38" s="33"/>
      <c r="PNC38" s="33"/>
      <c r="PNG38" s="33"/>
      <c r="PNK38" s="33"/>
      <c r="PNO38" s="33"/>
      <c r="PNS38" s="33"/>
      <c r="PNW38" s="33"/>
      <c r="POA38" s="33"/>
      <c r="POE38" s="33"/>
      <c r="POI38" s="33"/>
      <c r="POM38" s="33"/>
      <c r="POQ38" s="33"/>
      <c r="POU38" s="33"/>
      <c r="POY38" s="33"/>
      <c r="PPC38" s="33"/>
      <c r="PPG38" s="33"/>
      <c r="PPK38" s="33"/>
      <c r="PPO38" s="33"/>
      <c r="PPS38" s="33"/>
      <c r="PPW38" s="33"/>
      <c r="PQA38" s="33"/>
      <c r="PQE38" s="33"/>
      <c r="PQI38" s="33"/>
      <c r="PQM38" s="33"/>
      <c r="PQQ38" s="33"/>
      <c r="PQU38" s="33"/>
      <c r="PQY38" s="33"/>
      <c r="PRC38" s="33"/>
      <c r="PRG38" s="33"/>
      <c r="PRK38" s="33"/>
      <c r="PRO38" s="33"/>
      <c r="PRS38" s="33"/>
      <c r="PRW38" s="33"/>
      <c r="PSA38" s="33"/>
      <c r="PSE38" s="33"/>
      <c r="PSI38" s="33"/>
      <c r="PSM38" s="33"/>
      <c r="PSQ38" s="33"/>
      <c r="PSU38" s="33"/>
      <c r="PSY38" s="33"/>
      <c r="PTC38" s="33"/>
      <c r="PTG38" s="33"/>
      <c r="PTK38" s="33"/>
      <c r="PTO38" s="33"/>
      <c r="PTS38" s="33"/>
      <c r="PTW38" s="33"/>
      <c r="PUA38" s="33"/>
      <c r="PUE38" s="33"/>
      <c r="PUI38" s="33"/>
      <c r="PUM38" s="33"/>
      <c r="PUQ38" s="33"/>
      <c r="PUU38" s="33"/>
      <c r="PUY38" s="33"/>
      <c r="PVC38" s="33"/>
      <c r="PVG38" s="33"/>
      <c r="PVK38" s="33"/>
      <c r="PVO38" s="33"/>
      <c r="PVS38" s="33"/>
      <c r="PVW38" s="33"/>
      <c r="PWA38" s="33"/>
      <c r="PWE38" s="33"/>
      <c r="PWI38" s="33"/>
      <c r="PWM38" s="33"/>
      <c r="PWQ38" s="33"/>
      <c r="PWU38" s="33"/>
      <c r="PWY38" s="33"/>
      <c r="PXC38" s="33"/>
      <c r="PXG38" s="33"/>
      <c r="PXK38" s="33"/>
      <c r="PXO38" s="33"/>
      <c r="PXS38" s="33"/>
      <c r="PXW38" s="33"/>
      <c r="PYA38" s="33"/>
      <c r="PYE38" s="33"/>
      <c r="PYI38" s="33"/>
      <c r="PYM38" s="33"/>
      <c r="PYQ38" s="33"/>
      <c r="PYU38" s="33"/>
      <c r="PYY38" s="33"/>
      <c r="PZC38" s="33"/>
      <c r="PZG38" s="33"/>
      <c r="PZK38" s="33"/>
      <c r="PZO38" s="33"/>
      <c r="PZS38" s="33"/>
      <c r="PZW38" s="33"/>
      <c r="QAA38" s="33"/>
      <c r="QAE38" s="33"/>
      <c r="QAI38" s="33"/>
      <c r="QAM38" s="33"/>
      <c r="QAQ38" s="33"/>
      <c r="QAU38" s="33"/>
      <c r="QAY38" s="33"/>
      <c r="QBC38" s="33"/>
      <c r="QBG38" s="33"/>
      <c r="QBK38" s="33"/>
      <c r="QBO38" s="33"/>
      <c r="QBS38" s="33"/>
      <c r="QBW38" s="33"/>
      <c r="QCA38" s="33"/>
      <c r="QCE38" s="33"/>
      <c r="QCI38" s="33"/>
      <c r="QCM38" s="33"/>
      <c r="QCQ38" s="33"/>
      <c r="QCU38" s="33"/>
      <c r="QCY38" s="33"/>
      <c r="QDC38" s="33"/>
      <c r="QDG38" s="33"/>
      <c r="QDK38" s="33"/>
      <c r="QDO38" s="33"/>
      <c r="QDS38" s="33"/>
      <c r="QDW38" s="33"/>
      <c r="QEA38" s="33"/>
      <c r="QEE38" s="33"/>
      <c r="QEI38" s="33"/>
      <c r="QEM38" s="33"/>
      <c r="QEQ38" s="33"/>
      <c r="QEU38" s="33"/>
      <c r="QEY38" s="33"/>
      <c r="QFC38" s="33"/>
      <c r="QFG38" s="33"/>
      <c r="QFK38" s="33"/>
      <c r="QFO38" s="33"/>
      <c r="QFS38" s="33"/>
      <c r="QFW38" s="33"/>
      <c r="QGA38" s="33"/>
      <c r="QGE38" s="33"/>
      <c r="QGI38" s="33"/>
      <c r="QGM38" s="33"/>
      <c r="QGQ38" s="33"/>
      <c r="QGU38" s="33"/>
      <c r="QGY38" s="33"/>
      <c r="QHC38" s="33"/>
      <c r="QHG38" s="33"/>
      <c r="QHK38" s="33"/>
      <c r="QHO38" s="33"/>
      <c r="QHS38" s="33"/>
      <c r="QHW38" s="33"/>
      <c r="QIA38" s="33"/>
      <c r="QIE38" s="33"/>
      <c r="QII38" s="33"/>
      <c r="QIM38" s="33"/>
      <c r="QIQ38" s="33"/>
      <c r="QIU38" s="33"/>
      <c r="QIY38" s="33"/>
      <c r="QJC38" s="33"/>
      <c r="QJG38" s="33"/>
      <c r="QJK38" s="33"/>
      <c r="QJO38" s="33"/>
      <c r="QJS38" s="33"/>
      <c r="QJW38" s="33"/>
      <c r="QKA38" s="33"/>
      <c r="QKE38" s="33"/>
      <c r="QKI38" s="33"/>
      <c r="QKM38" s="33"/>
      <c r="QKQ38" s="33"/>
      <c r="QKU38" s="33"/>
      <c r="QKY38" s="33"/>
      <c r="QLC38" s="33"/>
      <c r="QLG38" s="33"/>
      <c r="QLK38" s="33"/>
      <c r="QLO38" s="33"/>
      <c r="QLS38" s="33"/>
      <c r="QLW38" s="33"/>
      <c r="QMA38" s="33"/>
      <c r="QME38" s="33"/>
      <c r="QMI38" s="33"/>
      <c r="QMM38" s="33"/>
      <c r="QMQ38" s="33"/>
      <c r="QMU38" s="33"/>
      <c r="QMY38" s="33"/>
      <c r="QNC38" s="33"/>
      <c r="QNG38" s="33"/>
      <c r="QNK38" s="33"/>
      <c r="QNO38" s="33"/>
      <c r="QNS38" s="33"/>
      <c r="QNW38" s="33"/>
      <c r="QOA38" s="33"/>
      <c r="QOE38" s="33"/>
      <c r="QOI38" s="33"/>
      <c r="QOM38" s="33"/>
      <c r="QOQ38" s="33"/>
      <c r="QOU38" s="33"/>
      <c r="QOY38" s="33"/>
      <c r="QPC38" s="33"/>
      <c r="QPG38" s="33"/>
      <c r="QPK38" s="33"/>
      <c r="QPO38" s="33"/>
      <c r="QPS38" s="33"/>
      <c r="QPW38" s="33"/>
      <c r="QQA38" s="33"/>
      <c r="QQE38" s="33"/>
      <c r="QQI38" s="33"/>
      <c r="QQM38" s="33"/>
      <c r="QQQ38" s="33"/>
      <c r="QQU38" s="33"/>
      <c r="QQY38" s="33"/>
      <c r="QRC38" s="33"/>
      <c r="QRG38" s="33"/>
      <c r="QRK38" s="33"/>
      <c r="QRO38" s="33"/>
      <c r="QRS38" s="33"/>
      <c r="QRW38" s="33"/>
      <c r="QSA38" s="33"/>
      <c r="QSE38" s="33"/>
      <c r="QSI38" s="33"/>
      <c r="QSM38" s="33"/>
      <c r="QSQ38" s="33"/>
      <c r="QSU38" s="33"/>
      <c r="QSY38" s="33"/>
      <c r="QTC38" s="33"/>
      <c r="QTG38" s="33"/>
      <c r="QTK38" s="33"/>
      <c r="QTO38" s="33"/>
      <c r="QTS38" s="33"/>
      <c r="QTW38" s="33"/>
      <c r="QUA38" s="33"/>
      <c r="QUE38" s="33"/>
      <c r="QUI38" s="33"/>
      <c r="QUM38" s="33"/>
      <c r="QUQ38" s="33"/>
      <c r="QUU38" s="33"/>
      <c r="QUY38" s="33"/>
      <c r="QVC38" s="33"/>
      <c r="QVG38" s="33"/>
      <c r="QVK38" s="33"/>
      <c r="QVO38" s="33"/>
      <c r="QVS38" s="33"/>
      <c r="QVW38" s="33"/>
      <c r="QWA38" s="33"/>
      <c r="QWE38" s="33"/>
      <c r="QWI38" s="33"/>
      <c r="QWM38" s="33"/>
      <c r="QWQ38" s="33"/>
      <c r="QWU38" s="33"/>
      <c r="QWY38" s="33"/>
      <c r="QXC38" s="33"/>
      <c r="QXG38" s="33"/>
      <c r="QXK38" s="33"/>
      <c r="QXO38" s="33"/>
      <c r="QXS38" s="33"/>
      <c r="QXW38" s="33"/>
      <c r="QYA38" s="33"/>
      <c r="QYE38" s="33"/>
      <c r="QYI38" s="33"/>
      <c r="QYM38" s="33"/>
      <c r="QYQ38" s="33"/>
      <c r="QYU38" s="33"/>
      <c r="QYY38" s="33"/>
      <c r="QZC38" s="33"/>
      <c r="QZG38" s="33"/>
      <c r="QZK38" s="33"/>
      <c r="QZO38" s="33"/>
      <c r="QZS38" s="33"/>
      <c r="QZW38" s="33"/>
      <c r="RAA38" s="33"/>
      <c r="RAE38" s="33"/>
      <c r="RAI38" s="33"/>
      <c r="RAM38" s="33"/>
      <c r="RAQ38" s="33"/>
      <c r="RAU38" s="33"/>
      <c r="RAY38" s="33"/>
      <c r="RBC38" s="33"/>
      <c r="RBG38" s="33"/>
      <c r="RBK38" s="33"/>
      <c r="RBO38" s="33"/>
      <c r="RBS38" s="33"/>
      <c r="RBW38" s="33"/>
      <c r="RCA38" s="33"/>
      <c r="RCE38" s="33"/>
      <c r="RCI38" s="33"/>
      <c r="RCM38" s="33"/>
      <c r="RCQ38" s="33"/>
      <c r="RCU38" s="33"/>
      <c r="RCY38" s="33"/>
      <c r="RDC38" s="33"/>
      <c r="RDG38" s="33"/>
      <c r="RDK38" s="33"/>
      <c r="RDO38" s="33"/>
      <c r="RDS38" s="33"/>
      <c r="RDW38" s="33"/>
      <c r="REA38" s="33"/>
      <c r="REE38" s="33"/>
      <c r="REI38" s="33"/>
      <c r="REM38" s="33"/>
      <c r="REQ38" s="33"/>
      <c r="REU38" s="33"/>
      <c r="REY38" s="33"/>
      <c r="RFC38" s="33"/>
      <c r="RFG38" s="33"/>
      <c r="RFK38" s="33"/>
      <c r="RFO38" s="33"/>
      <c r="RFS38" s="33"/>
      <c r="RFW38" s="33"/>
      <c r="RGA38" s="33"/>
      <c r="RGE38" s="33"/>
      <c r="RGI38" s="33"/>
      <c r="RGM38" s="33"/>
      <c r="RGQ38" s="33"/>
      <c r="RGU38" s="33"/>
      <c r="RGY38" s="33"/>
      <c r="RHC38" s="33"/>
      <c r="RHG38" s="33"/>
      <c r="RHK38" s="33"/>
      <c r="RHO38" s="33"/>
      <c r="RHS38" s="33"/>
      <c r="RHW38" s="33"/>
      <c r="RIA38" s="33"/>
      <c r="RIE38" s="33"/>
      <c r="RII38" s="33"/>
      <c r="RIM38" s="33"/>
      <c r="RIQ38" s="33"/>
      <c r="RIU38" s="33"/>
      <c r="RIY38" s="33"/>
      <c r="RJC38" s="33"/>
      <c r="RJG38" s="33"/>
      <c r="RJK38" s="33"/>
      <c r="RJO38" s="33"/>
      <c r="RJS38" s="33"/>
      <c r="RJW38" s="33"/>
      <c r="RKA38" s="33"/>
      <c r="RKE38" s="33"/>
      <c r="RKI38" s="33"/>
      <c r="RKM38" s="33"/>
      <c r="RKQ38" s="33"/>
      <c r="RKU38" s="33"/>
      <c r="RKY38" s="33"/>
      <c r="RLC38" s="33"/>
      <c r="RLG38" s="33"/>
      <c r="RLK38" s="33"/>
      <c r="RLO38" s="33"/>
      <c r="RLS38" s="33"/>
      <c r="RLW38" s="33"/>
      <c r="RMA38" s="33"/>
      <c r="RME38" s="33"/>
      <c r="RMI38" s="33"/>
      <c r="RMM38" s="33"/>
      <c r="RMQ38" s="33"/>
      <c r="RMU38" s="33"/>
      <c r="RMY38" s="33"/>
      <c r="RNC38" s="33"/>
      <c r="RNG38" s="33"/>
      <c r="RNK38" s="33"/>
      <c r="RNO38" s="33"/>
      <c r="RNS38" s="33"/>
      <c r="RNW38" s="33"/>
      <c r="ROA38" s="33"/>
      <c r="ROE38" s="33"/>
      <c r="ROI38" s="33"/>
      <c r="ROM38" s="33"/>
      <c r="ROQ38" s="33"/>
      <c r="ROU38" s="33"/>
      <c r="ROY38" s="33"/>
      <c r="RPC38" s="33"/>
      <c r="RPG38" s="33"/>
      <c r="RPK38" s="33"/>
      <c r="RPO38" s="33"/>
      <c r="RPS38" s="33"/>
      <c r="RPW38" s="33"/>
      <c r="RQA38" s="33"/>
      <c r="RQE38" s="33"/>
      <c r="RQI38" s="33"/>
      <c r="RQM38" s="33"/>
      <c r="RQQ38" s="33"/>
      <c r="RQU38" s="33"/>
      <c r="RQY38" s="33"/>
      <c r="RRC38" s="33"/>
      <c r="RRG38" s="33"/>
      <c r="RRK38" s="33"/>
      <c r="RRO38" s="33"/>
      <c r="RRS38" s="33"/>
      <c r="RRW38" s="33"/>
      <c r="RSA38" s="33"/>
      <c r="RSE38" s="33"/>
      <c r="RSI38" s="33"/>
      <c r="RSM38" s="33"/>
      <c r="RSQ38" s="33"/>
      <c r="RSU38" s="33"/>
      <c r="RSY38" s="33"/>
      <c r="RTC38" s="33"/>
      <c r="RTG38" s="33"/>
      <c r="RTK38" s="33"/>
      <c r="RTO38" s="33"/>
      <c r="RTS38" s="33"/>
      <c r="RTW38" s="33"/>
      <c r="RUA38" s="33"/>
      <c r="RUE38" s="33"/>
      <c r="RUI38" s="33"/>
      <c r="RUM38" s="33"/>
      <c r="RUQ38" s="33"/>
      <c r="RUU38" s="33"/>
      <c r="RUY38" s="33"/>
      <c r="RVC38" s="33"/>
      <c r="RVG38" s="33"/>
      <c r="RVK38" s="33"/>
      <c r="RVO38" s="33"/>
      <c r="RVS38" s="33"/>
      <c r="RVW38" s="33"/>
      <c r="RWA38" s="33"/>
      <c r="RWE38" s="33"/>
      <c r="RWI38" s="33"/>
      <c r="RWM38" s="33"/>
      <c r="RWQ38" s="33"/>
      <c r="RWU38" s="33"/>
      <c r="RWY38" s="33"/>
      <c r="RXC38" s="33"/>
      <c r="RXG38" s="33"/>
      <c r="RXK38" s="33"/>
      <c r="RXO38" s="33"/>
      <c r="RXS38" s="33"/>
      <c r="RXW38" s="33"/>
      <c r="RYA38" s="33"/>
      <c r="RYE38" s="33"/>
      <c r="RYI38" s="33"/>
      <c r="RYM38" s="33"/>
      <c r="RYQ38" s="33"/>
      <c r="RYU38" s="33"/>
      <c r="RYY38" s="33"/>
      <c r="RZC38" s="33"/>
      <c r="RZG38" s="33"/>
      <c r="RZK38" s="33"/>
      <c r="RZO38" s="33"/>
      <c r="RZS38" s="33"/>
      <c r="RZW38" s="33"/>
      <c r="SAA38" s="33"/>
      <c r="SAE38" s="33"/>
      <c r="SAI38" s="33"/>
      <c r="SAM38" s="33"/>
      <c r="SAQ38" s="33"/>
      <c r="SAU38" s="33"/>
      <c r="SAY38" s="33"/>
      <c r="SBC38" s="33"/>
      <c r="SBG38" s="33"/>
      <c r="SBK38" s="33"/>
      <c r="SBO38" s="33"/>
      <c r="SBS38" s="33"/>
      <c r="SBW38" s="33"/>
      <c r="SCA38" s="33"/>
      <c r="SCE38" s="33"/>
      <c r="SCI38" s="33"/>
      <c r="SCM38" s="33"/>
      <c r="SCQ38" s="33"/>
      <c r="SCU38" s="33"/>
      <c r="SCY38" s="33"/>
      <c r="SDC38" s="33"/>
      <c r="SDG38" s="33"/>
      <c r="SDK38" s="33"/>
      <c r="SDO38" s="33"/>
      <c r="SDS38" s="33"/>
      <c r="SDW38" s="33"/>
      <c r="SEA38" s="33"/>
      <c r="SEE38" s="33"/>
      <c r="SEI38" s="33"/>
      <c r="SEM38" s="33"/>
      <c r="SEQ38" s="33"/>
      <c r="SEU38" s="33"/>
      <c r="SEY38" s="33"/>
      <c r="SFC38" s="33"/>
      <c r="SFG38" s="33"/>
      <c r="SFK38" s="33"/>
      <c r="SFO38" s="33"/>
      <c r="SFS38" s="33"/>
      <c r="SFW38" s="33"/>
      <c r="SGA38" s="33"/>
      <c r="SGE38" s="33"/>
      <c r="SGI38" s="33"/>
      <c r="SGM38" s="33"/>
      <c r="SGQ38" s="33"/>
      <c r="SGU38" s="33"/>
      <c r="SGY38" s="33"/>
      <c r="SHC38" s="33"/>
      <c r="SHG38" s="33"/>
      <c r="SHK38" s="33"/>
      <c r="SHO38" s="33"/>
      <c r="SHS38" s="33"/>
      <c r="SHW38" s="33"/>
      <c r="SIA38" s="33"/>
      <c r="SIE38" s="33"/>
      <c r="SII38" s="33"/>
      <c r="SIM38" s="33"/>
      <c r="SIQ38" s="33"/>
      <c r="SIU38" s="33"/>
      <c r="SIY38" s="33"/>
      <c r="SJC38" s="33"/>
      <c r="SJG38" s="33"/>
      <c r="SJK38" s="33"/>
      <c r="SJO38" s="33"/>
      <c r="SJS38" s="33"/>
      <c r="SJW38" s="33"/>
      <c r="SKA38" s="33"/>
      <c r="SKE38" s="33"/>
      <c r="SKI38" s="33"/>
      <c r="SKM38" s="33"/>
      <c r="SKQ38" s="33"/>
      <c r="SKU38" s="33"/>
      <c r="SKY38" s="33"/>
      <c r="SLC38" s="33"/>
      <c r="SLG38" s="33"/>
      <c r="SLK38" s="33"/>
      <c r="SLO38" s="33"/>
      <c r="SLS38" s="33"/>
      <c r="SLW38" s="33"/>
      <c r="SMA38" s="33"/>
      <c r="SME38" s="33"/>
      <c r="SMI38" s="33"/>
      <c r="SMM38" s="33"/>
      <c r="SMQ38" s="33"/>
      <c r="SMU38" s="33"/>
      <c r="SMY38" s="33"/>
      <c r="SNC38" s="33"/>
      <c r="SNG38" s="33"/>
      <c r="SNK38" s="33"/>
      <c r="SNO38" s="33"/>
      <c r="SNS38" s="33"/>
      <c r="SNW38" s="33"/>
      <c r="SOA38" s="33"/>
      <c r="SOE38" s="33"/>
      <c r="SOI38" s="33"/>
      <c r="SOM38" s="33"/>
      <c r="SOQ38" s="33"/>
      <c r="SOU38" s="33"/>
      <c r="SOY38" s="33"/>
      <c r="SPC38" s="33"/>
      <c r="SPG38" s="33"/>
      <c r="SPK38" s="33"/>
      <c r="SPO38" s="33"/>
      <c r="SPS38" s="33"/>
      <c r="SPW38" s="33"/>
      <c r="SQA38" s="33"/>
      <c r="SQE38" s="33"/>
      <c r="SQI38" s="33"/>
      <c r="SQM38" s="33"/>
      <c r="SQQ38" s="33"/>
      <c r="SQU38" s="33"/>
      <c r="SQY38" s="33"/>
      <c r="SRC38" s="33"/>
      <c r="SRG38" s="33"/>
      <c r="SRK38" s="33"/>
      <c r="SRO38" s="33"/>
      <c r="SRS38" s="33"/>
      <c r="SRW38" s="33"/>
      <c r="SSA38" s="33"/>
      <c r="SSE38" s="33"/>
      <c r="SSI38" s="33"/>
      <c r="SSM38" s="33"/>
      <c r="SSQ38" s="33"/>
      <c r="SSU38" s="33"/>
      <c r="SSY38" s="33"/>
      <c r="STC38" s="33"/>
      <c r="STG38" s="33"/>
      <c r="STK38" s="33"/>
      <c r="STO38" s="33"/>
      <c r="STS38" s="33"/>
      <c r="STW38" s="33"/>
      <c r="SUA38" s="33"/>
      <c r="SUE38" s="33"/>
      <c r="SUI38" s="33"/>
      <c r="SUM38" s="33"/>
      <c r="SUQ38" s="33"/>
      <c r="SUU38" s="33"/>
      <c r="SUY38" s="33"/>
      <c r="SVC38" s="33"/>
      <c r="SVG38" s="33"/>
      <c r="SVK38" s="33"/>
      <c r="SVO38" s="33"/>
      <c r="SVS38" s="33"/>
      <c r="SVW38" s="33"/>
      <c r="SWA38" s="33"/>
      <c r="SWE38" s="33"/>
      <c r="SWI38" s="33"/>
      <c r="SWM38" s="33"/>
      <c r="SWQ38" s="33"/>
      <c r="SWU38" s="33"/>
      <c r="SWY38" s="33"/>
      <c r="SXC38" s="33"/>
      <c r="SXG38" s="33"/>
      <c r="SXK38" s="33"/>
      <c r="SXO38" s="33"/>
      <c r="SXS38" s="33"/>
      <c r="SXW38" s="33"/>
      <c r="SYA38" s="33"/>
      <c r="SYE38" s="33"/>
      <c r="SYI38" s="33"/>
      <c r="SYM38" s="33"/>
      <c r="SYQ38" s="33"/>
      <c r="SYU38" s="33"/>
      <c r="SYY38" s="33"/>
      <c r="SZC38" s="33"/>
      <c r="SZG38" s="33"/>
      <c r="SZK38" s="33"/>
      <c r="SZO38" s="33"/>
      <c r="SZS38" s="33"/>
      <c r="SZW38" s="33"/>
      <c r="TAA38" s="33"/>
      <c r="TAE38" s="33"/>
      <c r="TAI38" s="33"/>
      <c r="TAM38" s="33"/>
      <c r="TAQ38" s="33"/>
      <c r="TAU38" s="33"/>
      <c r="TAY38" s="33"/>
      <c r="TBC38" s="33"/>
      <c r="TBG38" s="33"/>
      <c r="TBK38" s="33"/>
      <c r="TBO38" s="33"/>
      <c r="TBS38" s="33"/>
      <c r="TBW38" s="33"/>
      <c r="TCA38" s="33"/>
      <c r="TCE38" s="33"/>
      <c r="TCI38" s="33"/>
      <c r="TCM38" s="33"/>
      <c r="TCQ38" s="33"/>
      <c r="TCU38" s="33"/>
      <c r="TCY38" s="33"/>
      <c r="TDC38" s="33"/>
      <c r="TDG38" s="33"/>
      <c r="TDK38" s="33"/>
      <c r="TDO38" s="33"/>
      <c r="TDS38" s="33"/>
      <c r="TDW38" s="33"/>
      <c r="TEA38" s="33"/>
      <c r="TEE38" s="33"/>
      <c r="TEI38" s="33"/>
      <c r="TEM38" s="33"/>
      <c r="TEQ38" s="33"/>
      <c r="TEU38" s="33"/>
      <c r="TEY38" s="33"/>
      <c r="TFC38" s="33"/>
      <c r="TFG38" s="33"/>
      <c r="TFK38" s="33"/>
      <c r="TFO38" s="33"/>
      <c r="TFS38" s="33"/>
      <c r="TFW38" s="33"/>
      <c r="TGA38" s="33"/>
      <c r="TGE38" s="33"/>
      <c r="TGI38" s="33"/>
      <c r="TGM38" s="33"/>
      <c r="TGQ38" s="33"/>
      <c r="TGU38" s="33"/>
      <c r="TGY38" s="33"/>
      <c r="THC38" s="33"/>
      <c r="THG38" s="33"/>
      <c r="THK38" s="33"/>
      <c r="THO38" s="33"/>
      <c r="THS38" s="33"/>
      <c r="THW38" s="33"/>
      <c r="TIA38" s="33"/>
      <c r="TIE38" s="33"/>
      <c r="TII38" s="33"/>
      <c r="TIM38" s="33"/>
      <c r="TIQ38" s="33"/>
      <c r="TIU38" s="33"/>
      <c r="TIY38" s="33"/>
      <c r="TJC38" s="33"/>
      <c r="TJG38" s="33"/>
      <c r="TJK38" s="33"/>
      <c r="TJO38" s="33"/>
      <c r="TJS38" s="33"/>
      <c r="TJW38" s="33"/>
      <c r="TKA38" s="33"/>
      <c r="TKE38" s="33"/>
      <c r="TKI38" s="33"/>
      <c r="TKM38" s="33"/>
      <c r="TKQ38" s="33"/>
      <c r="TKU38" s="33"/>
      <c r="TKY38" s="33"/>
      <c r="TLC38" s="33"/>
      <c r="TLG38" s="33"/>
      <c r="TLK38" s="33"/>
      <c r="TLO38" s="33"/>
      <c r="TLS38" s="33"/>
      <c r="TLW38" s="33"/>
      <c r="TMA38" s="33"/>
      <c r="TME38" s="33"/>
      <c r="TMI38" s="33"/>
      <c r="TMM38" s="33"/>
      <c r="TMQ38" s="33"/>
      <c r="TMU38" s="33"/>
      <c r="TMY38" s="33"/>
      <c r="TNC38" s="33"/>
      <c r="TNG38" s="33"/>
      <c r="TNK38" s="33"/>
      <c r="TNO38" s="33"/>
      <c r="TNS38" s="33"/>
      <c r="TNW38" s="33"/>
      <c r="TOA38" s="33"/>
      <c r="TOE38" s="33"/>
      <c r="TOI38" s="33"/>
      <c r="TOM38" s="33"/>
      <c r="TOQ38" s="33"/>
      <c r="TOU38" s="33"/>
      <c r="TOY38" s="33"/>
      <c r="TPC38" s="33"/>
      <c r="TPG38" s="33"/>
      <c r="TPK38" s="33"/>
      <c r="TPO38" s="33"/>
      <c r="TPS38" s="33"/>
      <c r="TPW38" s="33"/>
      <c r="TQA38" s="33"/>
      <c r="TQE38" s="33"/>
      <c r="TQI38" s="33"/>
      <c r="TQM38" s="33"/>
      <c r="TQQ38" s="33"/>
      <c r="TQU38" s="33"/>
      <c r="TQY38" s="33"/>
      <c r="TRC38" s="33"/>
      <c r="TRG38" s="33"/>
      <c r="TRK38" s="33"/>
      <c r="TRO38" s="33"/>
      <c r="TRS38" s="33"/>
      <c r="TRW38" s="33"/>
      <c r="TSA38" s="33"/>
      <c r="TSE38" s="33"/>
      <c r="TSI38" s="33"/>
      <c r="TSM38" s="33"/>
      <c r="TSQ38" s="33"/>
      <c r="TSU38" s="33"/>
      <c r="TSY38" s="33"/>
      <c r="TTC38" s="33"/>
      <c r="TTG38" s="33"/>
      <c r="TTK38" s="33"/>
      <c r="TTO38" s="33"/>
      <c r="TTS38" s="33"/>
      <c r="TTW38" s="33"/>
      <c r="TUA38" s="33"/>
      <c r="TUE38" s="33"/>
      <c r="TUI38" s="33"/>
      <c r="TUM38" s="33"/>
      <c r="TUQ38" s="33"/>
      <c r="TUU38" s="33"/>
      <c r="TUY38" s="33"/>
      <c r="TVC38" s="33"/>
      <c r="TVG38" s="33"/>
      <c r="TVK38" s="33"/>
      <c r="TVO38" s="33"/>
      <c r="TVS38" s="33"/>
      <c r="TVW38" s="33"/>
      <c r="TWA38" s="33"/>
      <c r="TWE38" s="33"/>
      <c r="TWI38" s="33"/>
      <c r="TWM38" s="33"/>
      <c r="TWQ38" s="33"/>
      <c r="TWU38" s="33"/>
      <c r="TWY38" s="33"/>
      <c r="TXC38" s="33"/>
      <c r="TXG38" s="33"/>
      <c r="TXK38" s="33"/>
      <c r="TXO38" s="33"/>
      <c r="TXS38" s="33"/>
      <c r="TXW38" s="33"/>
      <c r="TYA38" s="33"/>
      <c r="TYE38" s="33"/>
      <c r="TYI38" s="33"/>
      <c r="TYM38" s="33"/>
      <c r="TYQ38" s="33"/>
      <c r="TYU38" s="33"/>
      <c r="TYY38" s="33"/>
      <c r="TZC38" s="33"/>
      <c r="TZG38" s="33"/>
      <c r="TZK38" s="33"/>
      <c r="TZO38" s="33"/>
      <c r="TZS38" s="33"/>
      <c r="TZW38" s="33"/>
      <c r="UAA38" s="33"/>
      <c r="UAE38" s="33"/>
      <c r="UAI38" s="33"/>
      <c r="UAM38" s="33"/>
      <c r="UAQ38" s="33"/>
      <c r="UAU38" s="33"/>
      <c r="UAY38" s="33"/>
      <c r="UBC38" s="33"/>
      <c r="UBG38" s="33"/>
      <c r="UBK38" s="33"/>
      <c r="UBO38" s="33"/>
      <c r="UBS38" s="33"/>
      <c r="UBW38" s="33"/>
      <c r="UCA38" s="33"/>
      <c r="UCE38" s="33"/>
      <c r="UCI38" s="33"/>
      <c r="UCM38" s="33"/>
      <c r="UCQ38" s="33"/>
      <c r="UCU38" s="33"/>
      <c r="UCY38" s="33"/>
      <c r="UDC38" s="33"/>
      <c r="UDG38" s="33"/>
      <c r="UDK38" s="33"/>
      <c r="UDO38" s="33"/>
      <c r="UDS38" s="33"/>
      <c r="UDW38" s="33"/>
      <c r="UEA38" s="33"/>
      <c r="UEE38" s="33"/>
      <c r="UEI38" s="33"/>
      <c r="UEM38" s="33"/>
      <c r="UEQ38" s="33"/>
      <c r="UEU38" s="33"/>
      <c r="UEY38" s="33"/>
      <c r="UFC38" s="33"/>
      <c r="UFG38" s="33"/>
      <c r="UFK38" s="33"/>
      <c r="UFO38" s="33"/>
      <c r="UFS38" s="33"/>
      <c r="UFW38" s="33"/>
      <c r="UGA38" s="33"/>
      <c r="UGE38" s="33"/>
      <c r="UGI38" s="33"/>
      <c r="UGM38" s="33"/>
      <c r="UGQ38" s="33"/>
      <c r="UGU38" s="33"/>
      <c r="UGY38" s="33"/>
      <c r="UHC38" s="33"/>
      <c r="UHG38" s="33"/>
      <c r="UHK38" s="33"/>
      <c r="UHO38" s="33"/>
      <c r="UHS38" s="33"/>
      <c r="UHW38" s="33"/>
      <c r="UIA38" s="33"/>
      <c r="UIE38" s="33"/>
      <c r="UII38" s="33"/>
      <c r="UIM38" s="33"/>
      <c r="UIQ38" s="33"/>
      <c r="UIU38" s="33"/>
      <c r="UIY38" s="33"/>
      <c r="UJC38" s="33"/>
      <c r="UJG38" s="33"/>
      <c r="UJK38" s="33"/>
      <c r="UJO38" s="33"/>
      <c r="UJS38" s="33"/>
      <c r="UJW38" s="33"/>
      <c r="UKA38" s="33"/>
      <c r="UKE38" s="33"/>
      <c r="UKI38" s="33"/>
      <c r="UKM38" s="33"/>
      <c r="UKQ38" s="33"/>
      <c r="UKU38" s="33"/>
      <c r="UKY38" s="33"/>
      <c r="ULC38" s="33"/>
      <c r="ULG38" s="33"/>
      <c r="ULK38" s="33"/>
      <c r="ULO38" s="33"/>
      <c r="ULS38" s="33"/>
      <c r="ULW38" s="33"/>
      <c r="UMA38" s="33"/>
      <c r="UME38" s="33"/>
      <c r="UMI38" s="33"/>
      <c r="UMM38" s="33"/>
      <c r="UMQ38" s="33"/>
      <c r="UMU38" s="33"/>
      <c r="UMY38" s="33"/>
      <c r="UNC38" s="33"/>
      <c r="UNG38" s="33"/>
      <c r="UNK38" s="33"/>
      <c r="UNO38" s="33"/>
      <c r="UNS38" s="33"/>
      <c r="UNW38" s="33"/>
      <c r="UOA38" s="33"/>
      <c r="UOE38" s="33"/>
      <c r="UOI38" s="33"/>
      <c r="UOM38" s="33"/>
      <c r="UOQ38" s="33"/>
      <c r="UOU38" s="33"/>
      <c r="UOY38" s="33"/>
      <c r="UPC38" s="33"/>
      <c r="UPG38" s="33"/>
      <c r="UPK38" s="33"/>
      <c r="UPO38" s="33"/>
      <c r="UPS38" s="33"/>
      <c r="UPW38" s="33"/>
      <c r="UQA38" s="33"/>
      <c r="UQE38" s="33"/>
      <c r="UQI38" s="33"/>
      <c r="UQM38" s="33"/>
      <c r="UQQ38" s="33"/>
      <c r="UQU38" s="33"/>
      <c r="UQY38" s="33"/>
      <c r="URC38" s="33"/>
      <c r="URG38" s="33"/>
      <c r="URK38" s="33"/>
      <c r="URO38" s="33"/>
      <c r="URS38" s="33"/>
      <c r="URW38" s="33"/>
      <c r="USA38" s="33"/>
      <c r="USE38" s="33"/>
      <c r="USI38" s="33"/>
      <c r="USM38" s="33"/>
      <c r="USQ38" s="33"/>
      <c r="USU38" s="33"/>
      <c r="USY38" s="33"/>
      <c r="UTC38" s="33"/>
      <c r="UTG38" s="33"/>
      <c r="UTK38" s="33"/>
      <c r="UTO38" s="33"/>
      <c r="UTS38" s="33"/>
      <c r="UTW38" s="33"/>
      <c r="UUA38" s="33"/>
      <c r="UUE38" s="33"/>
      <c r="UUI38" s="33"/>
      <c r="UUM38" s="33"/>
      <c r="UUQ38" s="33"/>
      <c r="UUU38" s="33"/>
      <c r="UUY38" s="33"/>
      <c r="UVC38" s="33"/>
      <c r="UVG38" s="33"/>
      <c r="UVK38" s="33"/>
      <c r="UVO38" s="33"/>
      <c r="UVS38" s="33"/>
      <c r="UVW38" s="33"/>
      <c r="UWA38" s="33"/>
      <c r="UWE38" s="33"/>
      <c r="UWI38" s="33"/>
      <c r="UWM38" s="33"/>
      <c r="UWQ38" s="33"/>
      <c r="UWU38" s="33"/>
      <c r="UWY38" s="33"/>
      <c r="UXC38" s="33"/>
      <c r="UXG38" s="33"/>
      <c r="UXK38" s="33"/>
      <c r="UXO38" s="33"/>
      <c r="UXS38" s="33"/>
      <c r="UXW38" s="33"/>
      <c r="UYA38" s="33"/>
      <c r="UYE38" s="33"/>
      <c r="UYI38" s="33"/>
      <c r="UYM38" s="33"/>
      <c r="UYQ38" s="33"/>
      <c r="UYU38" s="33"/>
      <c r="UYY38" s="33"/>
      <c r="UZC38" s="33"/>
      <c r="UZG38" s="33"/>
      <c r="UZK38" s="33"/>
      <c r="UZO38" s="33"/>
      <c r="UZS38" s="33"/>
      <c r="UZW38" s="33"/>
      <c r="VAA38" s="33"/>
      <c r="VAE38" s="33"/>
      <c r="VAI38" s="33"/>
      <c r="VAM38" s="33"/>
      <c r="VAQ38" s="33"/>
      <c r="VAU38" s="33"/>
      <c r="VAY38" s="33"/>
      <c r="VBC38" s="33"/>
      <c r="VBG38" s="33"/>
      <c r="VBK38" s="33"/>
      <c r="VBO38" s="33"/>
      <c r="VBS38" s="33"/>
      <c r="VBW38" s="33"/>
      <c r="VCA38" s="33"/>
      <c r="VCE38" s="33"/>
      <c r="VCI38" s="33"/>
      <c r="VCM38" s="33"/>
      <c r="VCQ38" s="33"/>
      <c r="VCU38" s="33"/>
      <c r="VCY38" s="33"/>
      <c r="VDC38" s="33"/>
      <c r="VDG38" s="33"/>
      <c r="VDK38" s="33"/>
      <c r="VDO38" s="33"/>
      <c r="VDS38" s="33"/>
      <c r="VDW38" s="33"/>
      <c r="VEA38" s="33"/>
      <c r="VEE38" s="33"/>
      <c r="VEI38" s="33"/>
      <c r="VEM38" s="33"/>
      <c r="VEQ38" s="33"/>
      <c r="VEU38" s="33"/>
      <c r="VEY38" s="33"/>
      <c r="VFC38" s="33"/>
      <c r="VFG38" s="33"/>
      <c r="VFK38" s="33"/>
      <c r="VFO38" s="33"/>
      <c r="VFS38" s="33"/>
      <c r="VFW38" s="33"/>
      <c r="VGA38" s="33"/>
      <c r="VGE38" s="33"/>
      <c r="VGI38" s="33"/>
      <c r="VGM38" s="33"/>
      <c r="VGQ38" s="33"/>
      <c r="VGU38" s="33"/>
      <c r="VGY38" s="33"/>
      <c r="VHC38" s="33"/>
      <c r="VHG38" s="33"/>
      <c r="VHK38" s="33"/>
      <c r="VHO38" s="33"/>
      <c r="VHS38" s="33"/>
      <c r="VHW38" s="33"/>
      <c r="VIA38" s="33"/>
      <c r="VIE38" s="33"/>
      <c r="VII38" s="33"/>
      <c r="VIM38" s="33"/>
      <c r="VIQ38" s="33"/>
      <c r="VIU38" s="33"/>
      <c r="VIY38" s="33"/>
      <c r="VJC38" s="33"/>
      <c r="VJG38" s="33"/>
      <c r="VJK38" s="33"/>
      <c r="VJO38" s="33"/>
      <c r="VJS38" s="33"/>
      <c r="VJW38" s="33"/>
      <c r="VKA38" s="33"/>
      <c r="VKE38" s="33"/>
      <c r="VKI38" s="33"/>
      <c r="VKM38" s="33"/>
      <c r="VKQ38" s="33"/>
      <c r="VKU38" s="33"/>
      <c r="VKY38" s="33"/>
      <c r="VLC38" s="33"/>
      <c r="VLG38" s="33"/>
      <c r="VLK38" s="33"/>
      <c r="VLO38" s="33"/>
      <c r="VLS38" s="33"/>
      <c r="VLW38" s="33"/>
      <c r="VMA38" s="33"/>
      <c r="VME38" s="33"/>
      <c r="VMI38" s="33"/>
      <c r="VMM38" s="33"/>
      <c r="VMQ38" s="33"/>
      <c r="VMU38" s="33"/>
      <c r="VMY38" s="33"/>
      <c r="VNC38" s="33"/>
      <c r="VNG38" s="33"/>
      <c r="VNK38" s="33"/>
      <c r="VNO38" s="33"/>
      <c r="VNS38" s="33"/>
      <c r="VNW38" s="33"/>
      <c r="VOA38" s="33"/>
      <c r="VOE38" s="33"/>
      <c r="VOI38" s="33"/>
      <c r="VOM38" s="33"/>
      <c r="VOQ38" s="33"/>
      <c r="VOU38" s="33"/>
      <c r="VOY38" s="33"/>
      <c r="VPC38" s="33"/>
      <c r="VPG38" s="33"/>
      <c r="VPK38" s="33"/>
      <c r="VPO38" s="33"/>
      <c r="VPS38" s="33"/>
      <c r="VPW38" s="33"/>
      <c r="VQA38" s="33"/>
      <c r="VQE38" s="33"/>
      <c r="VQI38" s="33"/>
      <c r="VQM38" s="33"/>
      <c r="VQQ38" s="33"/>
      <c r="VQU38" s="33"/>
      <c r="VQY38" s="33"/>
      <c r="VRC38" s="33"/>
      <c r="VRG38" s="33"/>
      <c r="VRK38" s="33"/>
      <c r="VRO38" s="33"/>
      <c r="VRS38" s="33"/>
      <c r="VRW38" s="33"/>
      <c r="VSA38" s="33"/>
      <c r="VSE38" s="33"/>
      <c r="VSI38" s="33"/>
      <c r="VSM38" s="33"/>
      <c r="VSQ38" s="33"/>
      <c r="VSU38" s="33"/>
      <c r="VSY38" s="33"/>
      <c r="VTC38" s="33"/>
      <c r="VTG38" s="33"/>
      <c r="VTK38" s="33"/>
      <c r="VTO38" s="33"/>
      <c r="VTS38" s="33"/>
      <c r="VTW38" s="33"/>
      <c r="VUA38" s="33"/>
      <c r="VUE38" s="33"/>
      <c r="VUI38" s="33"/>
      <c r="VUM38" s="33"/>
      <c r="VUQ38" s="33"/>
      <c r="VUU38" s="33"/>
      <c r="VUY38" s="33"/>
      <c r="VVC38" s="33"/>
      <c r="VVG38" s="33"/>
      <c r="VVK38" s="33"/>
      <c r="VVO38" s="33"/>
      <c r="VVS38" s="33"/>
      <c r="VVW38" s="33"/>
      <c r="VWA38" s="33"/>
      <c r="VWE38" s="33"/>
      <c r="VWI38" s="33"/>
      <c r="VWM38" s="33"/>
      <c r="VWQ38" s="33"/>
      <c r="VWU38" s="33"/>
      <c r="VWY38" s="33"/>
      <c r="VXC38" s="33"/>
      <c r="VXG38" s="33"/>
      <c r="VXK38" s="33"/>
      <c r="VXO38" s="33"/>
      <c r="VXS38" s="33"/>
      <c r="VXW38" s="33"/>
      <c r="VYA38" s="33"/>
      <c r="VYE38" s="33"/>
      <c r="VYI38" s="33"/>
      <c r="VYM38" s="33"/>
      <c r="VYQ38" s="33"/>
      <c r="VYU38" s="33"/>
      <c r="VYY38" s="33"/>
      <c r="VZC38" s="33"/>
      <c r="VZG38" s="33"/>
      <c r="VZK38" s="33"/>
      <c r="VZO38" s="33"/>
      <c r="VZS38" s="33"/>
      <c r="VZW38" s="33"/>
      <c r="WAA38" s="33"/>
      <c r="WAE38" s="33"/>
      <c r="WAI38" s="33"/>
      <c r="WAM38" s="33"/>
      <c r="WAQ38" s="33"/>
      <c r="WAU38" s="33"/>
      <c r="WAY38" s="33"/>
      <c r="WBC38" s="33"/>
      <c r="WBG38" s="33"/>
      <c r="WBK38" s="33"/>
      <c r="WBO38" s="33"/>
      <c r="WBS38" s="33"/>
      <c r="WBW38" s="33"/>
      <c r="WCA38" s="33"/>
      <c r="WCE38" s="33"/>
      <c r="WCI38" s="33"/>
      <c r="WCM38" s="33"/>
      <c r="WCQ38" s="33"/>
      <c r="WCU38" s="33"/>
      <c r="WCY38" s="33"/>
      <c r="WDC38" s="33"/>
      <c r="WDG38" s="33"/>
      <c r="WDK38" s="33"/>
      <c r="WDO38" s="33"/>
      <c r="WDS38" s="33"/>
      <c r="WDW38" s="33"/>
      <c r="WEA38" s="33"/>
      <c r="WEE38" s="33"/>
      <c r="WEI38" s="33"/>
      <c r="WEM38" s="33"/>
      <c r="WEQ38" s="33"/>
      <c r="WEU38" s="33"/>
      <c r="WEY38" s="33"/>
      <c r="WFC38" s="33"/>
      <c r="WFG38" s="33"/>
      <c r="WFK38" s="33"/>
      <c r="WFO38" s="33"/>
      <c r="WFS38" s="33"/>
      <c r="WFW38" s="33"/>
      <c r="WGA38" s="33"/>
      <c r="WGE38" s="33"/>
      <c r="WGI38" s="33"/>
      <c r="WGM38" s="33"/>
      <c r="WGQ38" s="33"/>
      <c r="WGU38" s="33"/>
      <c r="WGY38" s="33"/>
      <c r="WHC38" s="33"/>
      <c r="WHG38" s="33"/>
      <c r="WHK38" s="33"/>
      <c r="WHO38" s="33"/>
      <c r="WHS38" s="33"/>
      <c r="WHW38" s="33"/>
      <c r="WIA38" s="33"/>
      <c r="WIE38" s="33"/>
      <c r="WII38" s="33"/>
      <c r="WIM38" s="33"/>
      <c r="WIQ38" s="33"/>
      <c r="WIU38" s="33"/>
      <c r="WIY38" s="33"/>
      <c r="WJC38" s="33"/>
      <c r="WJG38" s="33"/>
      <c r="WJK38" s="33"/>
      <c r="WJO38" s="33"/>
      <c r="WJS38" s="33"/>
      <c r="WJW38" s="33"/>
      <c r="WKA38" s="33"/>
      <c r="WKE38" s="33"/>
      <c r="WKI38" s="33"/>
      <c r="WKM38" s="33"/>
      <c r="WKQ38" s="33"/>
      <c r="WKU38" s="33"/>
      <c r="WKY38" s="33"/>
      <c r="WLC38" s="33"/>
      <c r="WLG38" s="33"/>
      <c r="WLK38" s="33"/>
      <c r="WLO38" s="33"/>
      <c r="WLS38" s="33"/>
      <c r="WLW38" s="33"/>
      <c r="WMA38" s="33"/>
      <c r="WME38" s="33"/>
      <c r="WMI38" s="33"/>
      <c r="WMM38" s="33"/>
      <c r="WMQ38" s="33"/>
      <c r="WMU38" s="33"/>
      <c r="WMY38" s="33"/>
      <c r="WNC38" s="33"/>
      <c r="WNG38" s="33"/>
      <c r="WNK38" s="33"/>
      <c r="WNO38" s="33"/>
      <c r="WNS38" s="33"/>
      <c r="WNW38" s="33"/>
      <c r="WOA38" s="33"/>
      <c r="WOE38" s="33"/>
      <c r="WOI38" s="33"/>
      <c r="WOM38" s="33"/>
      <c r="WOQ38" s="33"/>
      <c r="WOU38" s="33"/>
      <c r="WOY38" s="33"/>
      <c r="WPC38" s="33"/>
      <c r="WPG38" s="33"/>
      <c r="WPK38" s="33"/>
      <c r="WPO38" s="33"/>
      <c r="WPS38" s="33"/>
      <c r="WPW38" s="33"/>
      <c r="WQA38" s="33"/>
      <c r="WQE38" s="33"/>
      <c r="WQI38" s="33"/>
      <c r="WQM38" s="33"/>
      <c r="WQQ38" s="33"/>
      <c r="WQU38" s="33"/>
      <c r="WQY38" s="33"/>
      <c r="WRC38" s="33"/>
      <c r="WRG38" s="33"/>
      <c r="WRK38" s="33"/>
      <c r="WRO38" s="33"/>
      <c r="WRS38" s="33"/>
      <c r="WRW38" s="33"/>
      <c r="WSA38" s="33"/>
      <c r="WSE38" s="33"/>
      <c r="WSI38" s="33"/>
      <c r="WSM38" s="33"/>
      <c r="WSQ38" s="33"/>
      <c r="WSU38" s="33"/>
      <c r="WSY38" s="33"/>
      <c r="WTC38" s="33"/>
      <c r="WTG38" s="33"/>
      <c r="WTK38" s="33"/>
      <c r="WTO38" s="33"/>
      <c r="WTS38" s="33"/>
      <c r="WTW38" s="33"/>
      <c r="WUA38" s="33"/>
      <c r="WUE38" s="33"/>
      <c r="WUI38" s="33"/>
      <c r="WUM38" s="33"/>
      <c r="WUQ38" s="33"/>
      <c r="WUU38" s="33"/>
      <c r="WUY38" s="33"/>
      <c r="WVC38" s="33"/>
      <c r="WVG38" s="33"/>
      <c r="WVK38" s="33"/>
      <c r="WVO38" s="33"/>
      <c r="WVS38" s="33"/>
      <c r="WVW38" s="33"/>
      <c r="WWA38" s="33"/>
      <c r="WWE38" s="33"/>
      <c r="WWI38" s="33"/>
      <c r="WWM38" s="33"/>
      <c r="WWQ38" s="33"/>
      <c r="WWU38" s="33"/>
      <c r="WWY38" s="33"/>
      <c r="WXC38" s="33"/>
      <c r="WXG38" s="33"/>
      <c r="WXK38" s="33"/>
      <c r="WXO38" s="33"/>
      <c r="WXS38" s="33"/>
      <c r="WXW38" s="33"/>
      <c r="WYA38" s="33"/>
      <c r="WYE38" s="33"/>
      <c r="WYI38" s="33"/>
      <c r="WYM38" s="33"/>
      <c r="WYQ38" s="33"/>
      <c r="WYU38" s="33"/>
      <c r="WYY38" s="33"/>
      <c r="WZC38" s="33"/>
      <c r="WZG38" s="33"/>
      <c r="WZK38" s="33"/>
      <c r="WZO38" s="33"/>
      <c r="WZS38" s="33"/>
      <c r="WZW38" s="33"/>
      <c r="XAA38" s="33"/>
      <c r="XAE38" s="33"/>
      <c r="XAI38" s="33"/>
      <c r="XAM38" s="33"/>
      <c r="XAQ38" s="33"/>
      <c r="XAU38" s="33"/>
      <c r="XAY38" s="33"/>
      <c r="XBC38" s="33"/>
      <c r="XBG38" s="33"/>
      <c r="XBK38" s="33"/>
      <c r="XBO38" s="33"/>
      <c r="XBS38" s="33"/>
      <c r="XBW38" s="33"/>
      <c r="XCA38" s="33"/>
      <c r="XCE38" s="33"/>
      <c r="XCI38" s="33"/>
      <c r="XCM38" s="33"/>
      <c r="XCQ38" s="33"/>
      <c r="XCU38" s="33"/>
      <c r="XCY38" s="33"/>
      <c r="XDC38" s="33"/>
      <c r="XDG38" s="33"/>
      <c r="XDK38" s="33"/>
      <c r="XDO38" s="33"/>
      <c r="XDS38" s="33"/>
      <c r="XDW38" s="33"/>
      <c r="XEA38" s="33"/>
      <c r="XEE38" s="33"/>
      <c r="XEI38" s="33"/>
      <c r="XEM38" s="33"/>
      <c r="XEQ38" s="33"/>
      <c r="XEU38" s="33"/>
      <c r="XEY38" s="33"/>
      <c r="XFC38" s="33"/>
    </row>
    <row r="39" spans="7:1023 1027:2047 2051:3071 3075:4095 4099:5119 5123:6143 6147:7167 7171:8191 8195:9215 9219:10239 10243:11263 11267:12287 12291:13311 13315:14335 14339:15359 15363:16383" x14ac:dyDescent="0.25">
      <c r="G39" s="33"/>
      <c r="K39" s="33"/>
      <c r="O39" s="33"/>
      <c r="S39" s="33"/>
      <c r="W39" s="33"/>
      <c r="AA39" s="33"/>
      <c r="AE39" s="33"/>
      <c r="AI39" s="33"/>
      <c r="AM39" s="33"/>
      <c r="AQ39" s="33"/>
      <c r="AU39" s="33"/>
      <c r="AY39" s="33"/>
      <c r="BC39" s="33"/>
      <c r="BG39" s="33"/>
      <c r="BK39" s="33"/>
      <c r="BO39" s="33"/>
      <c r="BS39" s="33"/>
      <c r="BW39" s="33"/>
      <c r="CA39" s="33"/>
      <c r="CE39" s="33"/>
      <c r="CI39" s="33"/>
      <c r="CM39" s="33"/>
      <c r="CQ39" s="33"/>
      <c r="CU39" s="33"/>
      <c r="CY39" s="33"/>
      <c r="DC39" s="33"/>
      <c r="DG39" s="33"/>
      <c r="DK39" s="33"/>
      <c r="DO39" s="33"/>
      <c r="DS39" s="33"/>
      <c r="DW39" s="33"/>
      <c r="EA39" s="33"/>
      <c r="EE39" s="33"/>
      <c r="EI39" s="33"/>
      <c r="EM39" s="33"/>
      <c r="EQ39" s="33"/>
      <c r="EU39" s="33"/>
      <c r="EY39" s="33"/>
      <c r="FC39" s="33"/>
      <c r="FG39" s="33"/>
      <c r="FK39" s="33"/>
      <c r="FO39" s="33"/>
      <c r="FS39" s="33"/>
      <c r="FW39" s="33"/>
      <c r="GA39" s="33"/>
      <c r="GE39" s="33"/>
      <c r="GI39" s="33"/>
      <c r="GM39" s="33"/>
      <c r="GQ39" s="33"/>
      <c r="GU39" s="33"/>
      <c r="GY39" s="33"/>
      <c r="HC39" s="33"/>
      <c r="HG39" s="33"/>
      <c r="HK39" s="33"/>
      <c r="HO39" s="33"/>
      <c r="HS39" s="33"/>
      <c r="HW39" s="33"/>
      <c r="IA39" s="33"/>
      <c r="IE39" s="33"/>
      <c r="II39" s="33"/>
      <c r="IM39" s="33"/>
      <c r="IQ39" s="33"/>
      <c r="IU39" s="33"/>
      <c r="IY39" s="33"/>
      <c r="JC39" s="33"/>
      <c r="JG39" s="33"/>
      <c r="JK39" s="33"/>
      <c r="JO39" s="33"/>
      <c r="JS39" s="33"/>
      <c r="JW39" s="33"/>
      <c r="KA39" s="33"/>
      <c r="KE39" s="33"/>
      <c r="KI39" s="33"/>
      <c r="KM39" s="33"/>
      <c r="KQ39" s="33"/>
      <c r="KU39" s="33"/>
      <c r="KY39" s="33"/>
      <c r="LC39" s="33"/>
      <c r="LG39" s="33"/>
      <c r="LK39" s="33"/>
      <c r="LO39" s="33"/>
      <c r="LS39" s="33"/>
      <c r="LW39" s="33"/>
      <c r="MA39" s="33"/>
      <c r="ME39" s="33"/>
      <c r="MI39" s="33"/>
      <c r="MM39" s="33"/>
      <c r="MQ39" s="33"/>
      <c r="MU39" s="33"/>
      <c r="MY39" s="33"/>
      <c r="NC39" s="33"/>
      <c r="NG39" s="33"/>
      <c r="NK39" s="33"/>
      <c r="NO39" s="33"/>
      <c r="NS39" s="33"/>
      <c r="NW39" s="33"/>
      <c r="OA39" s="33"/>
      <c r="OE39" s="33"/>
      <c r="OI39" s="33"/>
      <c r="OM39" s="33"/>
      <c r="OQ39" s="33"/>
      <c r="OU39" s="33"/>
      <c r="OY39" s="33"/>
      <c r="PC39" s="33"/>
      <c r="PG39" s="33"/>
      <c r="PK39" s="33"/>
      <c r="PO39" s="33"/>
      <c r="PS39" s="33"/>
      <c r="PW39" s="33"/>
      <c r="QA39" s="33"/>
      <c r="QE39" s="33"/>
      <c r="QI39" s="33"/>
      <c r="QM39" s="33"/>
      <c r="QQ39" s="33"/>
      <c r="QU39" s="33"/>
      <c r="QY39" s="33"/>
      <c r="RC39" s="33"/>
      <c r="RG39" s="33"/>
      <c r="RK39" s="33"/>
      <c r="RO39" s="33"/>
      <c r="RS39" s="33"/>
      <c r="RW39" s="33"/>
      <c r="SA39" s="33"/>
      <c r="SE39" s="33"/>
      <c r="SI39" s="33"/>
      <c r="SM39" s="33"/>
      <c r="SQ39" s="33"/>
      <c r="SU39" s="33"/>
      <c r="SY39" s="33"/>
      <c r="TC39" s="33"/>
      <c r="TG39" s="33"/>
      <c r="TK39" s="33"/>
      <c r="TO39" s="33"/>
      <c r="TS39" s="33"/>
      <c r="TW39" s="33"/>
      <c r="UA39" s="33"/>
      <c r="UE39" s="33"/>
      <c r="UI39" s="33"/>
      <c r="UM39" s="33"/>
      <c r="UQ39" s="33"/>
      <c r="UU39" s="33"/>
      <c r="UY39" s="33"/>
      <c r="VC39" s="33"/>
      <c r="VG39" s="33"/>
      <c r="VK39" s="33"/>
      <c r="VO39" s="33"/>
      <c r="VS39" s="33"/>
      <c r="VW39" s="33"/>
      <c r="WA39" s="33"/>
      <c r="WE39" s="33"/>
      <c r="WI39" s="33"/>
      <c r="WM39" s="33"/>
      <c r="WQ39" s="33"/>
      <c r="WU39" s="33"/>
      <c r="WY39" s="33"/>
      <c r="XC39" s="33"/>
      <c r="XG39" s="33"/>
      <c r="XK39" s="33"/>
      <c r="XO39" s="33"/>
      <c r="XS39" s="33"/>
      <c r="XW39" s="33"/>
      <c r="YA39" s="33"/>
      <c r="YE39" s="33"/>
      <c r="YI39" s="33"/>
      <c r="YM39" s="33"/>
      <c r="YQ39" s="33"/>
      <c r="YU39" s="33"/>
      <c r="YY39" s="33"/>
      <c r="ZC39" s="33"/>
      <c r="ZG39" s="33"/>
      <c r="ZK39" s="33"/>
      <c r="ZO39" s="33"/>
      <c r="ZS39" s="33"/>
      <c r="ZW39" s="33"/>
      <c r="AAA39" s="33"/>
      <c r="AAE39" s="33"/>
      <c r="AAI39" s="33"/>
      <c r="AAM39" s="33"/>
      <c r="AAQ39" s="33"/>
      <c r="AAU39" s="33"/>
      <c r="AAY39" s="33"/>
      <c r="ABC39" s="33"/>
      <c r="ABG39" s="33"/>
      <c r="ABK39" s="33"/>
      <c r="ABO39" s="33"/>
      <c r="ABS39" s="33"/>
      <c r="ABW39" s="33"/>
      <c r="ACA39" s="33"/>
      <c r="ACE39" s="33"/>
      <c r="ACI39" s="33"/>
      <c r="ACM39" s="33"/>
      <c r="ACQ39" s="33"/>
      <c r="ACU39" s="33"/>
      <c r="ACY39" s="33"/>
      <c r="ADC39" s="33"/>
      <c r="ADG39" s="33"/>
      <c r="ADK39" s="33"/>
      <c r="ADO39" s="33"/>
      <c r="ADS39" s="33"/>
      <c r="ADW39" s="33"/>
      <c r="AEA39" s="33"/>
      <c r="AEE39" s="33"/>
      <c r="AEI39" s="33"/>
      <c r="AEM39" s="33"/>
      <c r="AEQ39" s="33"/>
      <c r="AEU39" s="33"/>
      <c r="AEY39" s="33"/>
      <c r="AFC39" s="33"/>
      <c r="AFG39" s="33"/>
      <c r="AFK39" s="33"/>
      <c r="AFO39" s="33"/>
      <c r="AFS39" s="33"/>
      <c r="AFW39" s="33"/>
      <c r="AGA39" s="33"/>
      <c r="AGE39" s="33"/>
      <c r="AGI39" s="33"/>
      <c r="AGM39" s="33"/>
      <c r="AGQ39" s="33"/>
      <c r="AGU39" s="33"/>
      <c r="AGY39" s="33"/>
      <c r="AHC39" s="33"/>
      <c r="AHG39" s="33"/>
      <c r="AHK39" s="33"/>
      <c r="AHO39" s="33"/>
      <c r="AHS39" s="33"/>
      <c r="AHW39" s="33"/>
      <c r="AIA39" s="33"/>
      <c r="AIE39" s="33"/>
      <c r="AII39" s="33"/>
      <c r="AIM39" s="33"/>
      <c r="AIQ39" s="33"/>
      <c r="AIU39" s="33"/>
      <c r="AIY39" s="33"/>
      <c r="AJC39" s="33"/>
      <c r="AJG39" s="33"/>
      <c r="AJK39" s="33"/>
      <c r="AJO39" s="33"/>
      <c r="AJS39" s="33"/>
      <c r="AJW39" s="33"/>
      <c r="AKA39" s="33"/>
      <c r="AKE39" s="33"/>
      <c r="AKI39" s="33"/>
      <c r="AKM39" s="33"/>
      <c r="AKQ39" s="33"/>
      <c r="AKU39" s="33"/>
      <c r="AKY39" s="33"/>
      <c r="ALC39" s="33"/>
      <c r="ALG39" s="33"/>
      <c r="ALK39" s="33"/>
      <c r="ALO39" s="33"/>
      <c r="ALS39" s="33"/>
      <c r="ALW39" s="33"/>
      <c r="AMA39" s="33"/>
      <c r="AME39" s="33"/>
      <c r="AMI39" s="33"/>
      <c r="AMM39" s="33"/>
      <c r="AMQ39" s="33"/>
      <c r="AMU39" s="33"/>
      <c r="AMY39" s="33"/>
      <c r="ANC39" s="33"/>
      <c r="ANG39" s="33"/>
      <c r="ANK39" s="33"/>
      <c r="ANO39" s="33"/>
      <c r="ANS39" s="33"/>
      <c r="ANW39" s="33"/>
      <c r="AOA39" s="33"/>
      <c r="AOE39" s="33"/>
      <c r="AOI39" s="33"/>
      <c r="AOM39" s="33"/>
      <c r="AOQ39" s="33"/>
      <c r="AOU39" s="33"/>
      <c r="AOY39" s="33"/>
      <c r="APC39" s="33"/>
      <c r="APG39" s="33"/>
      <c r="APK39" s="33"/>
      <c r="APO39" s="33"/>
      <c r="APS39" s="33"/>
      <c r="APW39" s="33"/>
      <c r="AQA39" s="33"/>
      <c r="AQE39" s="33"/>
      <c r="AQI39" s="33"/>
      <c r="AQM39" s="33"/>
      <c r="AQQ39" s="33"/>
      <c r="AQU39" s="33"/>
      <c r="AQY39" s="33"/>
      <c r="ARC39" s="33"/>
      <c r="ARG39" s="33"/>
      <c r="ARK39" s="33"/>
      <c r="ARO39" s="33"/>
      <c r="ARS39" s="33"/>
      <c r="ARW39" s="33"/>
      <c r="ASA39" s="33"/>
      <c r="ASE39" s="33"/>
      <c r="ASI39" s="33"/>
      <c r="ASM39" s="33"/>
      <c r="ASQ39" s="33"/>
      <c r="ASU39" s="33"/>
      <c r="ASY39" s="33"/>
      <c r="ATC39" s="33"/>
      <c r="ATG39" s="33"/>
      <c r="ATK39" s="33"/>
      <c r="ATO39" s="33"/>
      <c r="ATS39" s="33"/>
      <c r="ATW39" s="33"/>
      <c r="AUA39" s="33"/>
      <c r="AUE39" s="33"/>
      <c r="AUI39" s="33"/>
      <c r="AUM39" s="33"/>
      <c r="AUQ39" s="33"/>
      <c r="AUU39" s="33"/>
      <c r="AUY39" s="33"/>
      <c r="AVC39" s="33"/>
      <c r="AVG39" s="33"/>
      <c r="AVK39" s="33"/>
      <c r="AVO39" s="33"/>
      <c r="AVS39" s="33"/>
      <c r="AVW39" s="33"/>
      <c r="AWA39" s="33"/>
      <c r="AWE39" s="33"/>
      <c r="AWI39" s="33"/>
      <c r="AWM39" s="33"/>
      <c r="AWQ39" s="33"/>
      <c r="AWU39" s="33"/>
      <c r="AWY39" s="33"/>
      <c r="AXC39" s="33"/>
      <c r="AXG39" s="33"/>
      <c r="AXK39" s="33"/>
      <c r="AXO39" s="33"/>
      <c r="AXS39" s="33"/>
      <c r="AXW39" s="33"/>
      <c r="AYA39" s="33"/>
      <c r="AYE39" s="33"/>
      <c r="AYI39" s="33"/>
      <c r="AYM39" s="33"/>
      <c r="AYQ39" s="33"/>
      <c r="AYU39" s="33"/>
      <c r="AYY39" s="33"/>
      <c r="AZC39" s="33"/>
      <c r="AZG39" s="33"/>
      <c r="AZK39" s="33"/>
      <c r="AZO39" s="33"/>
      <c r="AZS39" s="33"/>
      <c r="AZW39" s="33"/>
      <c r="BAA39" s="33"/>
      <c r="BAE39" s="33"/>
      <c r="BAI39" s="33"/>
      <c r="BAM39" s="33"/>
      <c r="BAQ39" s="33"/>
      <c r="BAU39" s="33"/>
      <c r="BAY39" s="33"/>
      <c r="BBC39" s="33"/>
      <c r="BBG39" s="33"/>
      <c r="BBK39" s="33"/>
      <c r="BBO39" s="33"/>
      <c r="BBS39" s="33"/>
      <c r="BBW39" s="33"/>
      <c r="BCA39" s="33"/>
      <c r="BCE39" s="33"/>
      <c r="BCI39" s="33"/>
      <c r="BCM39" s="33"/>
      <c r="BCQ39" s="33"/>
      <c r="BCU39" s="33"/>
      <c r="BCY39" s="33"/>
      <c r="BDC39" s="33"/>
      <c r="BDG39" s="33"/>
      <c r="BDK39" s="33"/>
      <c r="BDO39" s="33"/>
      <c r="BDS39" s="33"/>
      <c r="BDW39" s="33"/>
      <c r="BEA39" s="33"/>
      <c r="BEE39" s="33"/>
      <c r="BEI39" s="33"/>
      <c r="BEM39" s="33"/>
      <c r="BEQ39" s="33"/>
      <c r="BEU39" s="33"/>
      <c r="BEY39" s="33"/>
      <c r="BFC39" s="33"/>
      <c r="BFG39" s="33"/>
      <c r="BFK39" s="33"/>
      <c r="BFO39" s="33"/>
      <c r="BFS39" s="33"/>
      <c r="BFW39" s="33"/>
      <c r="BGA39" s="33"/>
      <c r="BGE39" s="33"/>
      <c r="BGI39" s="33"/>
      <c r="BGM39" s="33"/>
      <c r="BGQ39" s="33"/>
      <c r="BGU39" s="33"/>
      <c r="BGY39" s="33"/>
      <c r="BHC39" s="33"/>
      <c r="BHG39" s="33"/>
      <c r="BHK39" s="33"/>
      <c r="BHO39" s="33"/>
      <c r="BHS39" s="33"/>
      <c r="BHW39" s="33"/>
      <c r="BIA39" s="33"/>
      <c r="BIE39" s="33"/>
      <c r="BII39" s="33"/>
      <c r="BIM39" s="33"/>
      <c r="BIQ39" s="33"/>
      <c r="BIU39" s="33"/>
      <c r="BIY39" s="33"/>
      <c r="BJC39" s="33"/>
      <c r="BJG39" s="33"/>
      <c r="BJK39" s="33"/>
      <c r="BJO39" s="33"/>
      <c r="BJS39" s="33"/>
      <c r="BJW39" s="33"/>
      <c r="BKA39" s="33"/>
      <c r="BKE39" s="33"/>
      <c r="BKI39" s="33"/>
      <c r="BKM39" s="33"/>
      <c r="BKQ39" s="33"/>
      <c r="BKU39" s="33"/>
      <c r="BKY39" s="33"/>
      <c r="BLC39" s="33"/>
      <c r="BLG39" s="33"/>
      <c r="BLK39" s="33"/>
      <c r="BLO39" s="33"/>
      <c r="BLS39" s="33"/>
      <c r="BLW39" s="33"/>
      <c r="BMA39" s="33"/>
      <c r="BME39" s="33"/>
      <c r="BMI39" s="33"/>
      <c r="BMM39" s="33"/>
      <c r="BMQ39" s="33"/>
      <c r="BMU39" s="33"/>
      <c r="BMY39" s="33"/>
      <c r="BNC39" s="33"/>
      <c r="BNG39" s="33"/>
      <c r="BNK39" s="33"/>
      <c r="BNO39" s="33"/>
      <c r="BNS39" s="33"/>
      <c r="BNW39" s="33"/>
      <c r="BOA39" s="33"/>
      <c r="BOE39" s="33"/>
      <c r="BOI39" s="33"/>
      <c r="BOM39" s="33"/>
      <c r="BOQ39" s="33"/>
      <c r="BOU39" s="33"/>
      <c r="BOY39" s="33"/>
      <c r="BPC39" s="33"/>
      <c r="BPG39" s="33"/>
      <c r="BPK39" s="33"/>
      <c r="BPO39" s="33"/>
      <c r="BPS39" s="33"/>
      <c r="BPW39" s="33"/>
      <c r="BQA39" s="33"/>
      <c r="BQE39" s="33"/>
      <c r="BQI39" s="33"/>
      <c r="BQM39" s="33"/>
      <c r="BQQ39" s="33"/>
      <c r="BQU39" s="33"/>
      <c r="BQY39" s="33"/>
      <c r="BRC39" s="33"/>
      <c r="BRG39" s="33"/>
      <c r="BRK39" s="33"/>
      <c r="BRO39" s="33"/>
      <c r="BRS39" s="33"/>
      <c r="BRW39" s="33"/>
      <c r="BSA39" s="33"/>
      <c r="BSE39" s="33"/>
      <c r="BSI39" s="33"/>
      <c r="BSM39" s="33"/>
      <c r="BSQ39" s="33"/>
      <c r="BSU39" s="33"/>
      <c r="BSY39" s="33"/>
      <c r="BTC39" s="33"/>
      <c r="BTG39" s="33"/>
      <c r="BTK39" s="33"/>
      <c r="BTO39" s="33"/>
      <c r="BTS39" s="33"/>
      <c r="BTW39" s="33"/>
      <c r="BUA39" s="33"/>
      <c r="BUE39" s="33"/>
      <c r="BUI39" s="33"/>
      <c r="BUM39" s="33"/>
      <c r="BUQ39" s="33"/>
      <c r="BUU39" s="33"/>
      <c r="BUY39" s="33"/>
      <c r="BVC39" s="33"/>
      <c r="BVG39" s="33"/>
      <c r="BVK39" s="33"/>
      <c r="BVO39" s="33"/>
      <c r="BVS39" s="33"/>
      <c r="BVW39" s="33"/>
      <c r="BWA39" s="33"/>
      <c r="BWE39" s="33"/>
      <c r="BWI39" s="33"/>
      <c r="BWM39" s="33"/>
      <c r="BWQ39" s="33"/>
      <c r="BWU39" s="33"/>
      <c r="BWY39" s="33"/>
      <c r="BXC39" s="33"/>
      <c r="BXG39" s="33"/>
      <c r="BXK39" s="33"/>
      <c r="BXO39" s="33"/>
      <c r="BXS39" s="33"/>
      <c r="BXW39" s="33"/>
      <c r="BYA39" s="33"/>
      <c r="BYE39" s="33"/>
      <c r="BYI39" s="33"/>
      <c r="BYM39" s="33"/>
      <c r="BYQ39" s="33"/>
      <c r="BYU39" s="33"/>
      <c r="BYY39" s="33"/>
      <c r="BZC39" s="33"/>
      <c r="BZG39" s="33"/>
      <c r="BZK39" s="33"/>
      <c r="BZO39" s="33"/>
      <c r="BZS39" s="33"/>
      <c r="BZW39" s="33"/>
      <c r="CAA39" s="33"/>
      <c r="CAE39" s="33"/>
      <c r="CAI39" s="33"/>
      <c r="CAM39" s="33"/>
      <c r="CAQ39" s="33"/>
      <c r="CAU39" s="33"/>
      <c r="CAY39" s="33"/>
      <c r="CBC39" s="33"/>
      <c r="CBG39" s="33"/>
      <c r="CBK39" s="33"/>
      <c r="CBO39" s="33"/>
      <c r="CBS39" s="33"/>
      <c r="CBW39" s="33"/>
      <c r="CCA39" s="33"/>
      <c r="CCE39" s="33"/>
      <c r="CCI39" s="33"/>
      <c r="CCM39" s="33"/>
      <c r="CCQ39" s="33"/>
      <c r="CCU39" s="33"/>
      <c r="CCY39" s="33"/>
      <c r="CDC39" s="33"/>
      <c r="CDG39" s="33"/>
      <c r="CDK39" s="33"/>
      <c r="CDO39" s="33"/>
      <c r="CDS39" s="33"/>
      <c r="CDW39" s="33"/>
      <c r="CEA39" s="33"/>
      <c r="CEE39" s="33"/>
      <c r="CEI39" s="33"/>
      <c r="CEM39" s="33"/>
      <c r="CEQ39" s="33"/>
      <c r="CEU39" s="33"/>
      <c r="CEY39" s="33"/>
      <c r="CFC39" s="33"/>
      <c r="CFG39" s="33"/>
      <c r="CFK39" s="33"/>
      <c r="CFO39" s="33"/>
      <c r="CFS39" s="33"/>
      <c r="CFW39" s="33"/>
      <c r="CGA39" s="33"/>
      <c r="CGE39" s="33"/>
      <c r="CGI39" s="33"/>
      <c r="CGM39" s="33"/>
      <c r="CGQ39" s="33"/>
      <c r="CGU39" s="33"/>
      <c r="CGY39" s="33"/>
      <c r="CHC39" s="33"/>
      <c r="CHG39" s="33"/>
      <c r="CHK39" s="33"/>
      <c r="CHO39" s="33"/>
      <c r="CHS39" s="33"/>
      <c r="CHW39" s="33"/>
      <c r="CIA39" s="33"/>
      <c r="CIE39" s="33"/>
      <c r="CII39" s="33"/>
      <c r="CIM39" s="33"/>
      <c r="CIQ39" s="33"/>
      <c r="CIU39" s="33"/>
      <c r="CIY39" s="33"/>
      <c r="CJC39" s="33"/>
      <c r="CJG39" s="33"/>
      <c r="CJK39" s="33"/>
      <c r="CJO39" s="33"/>
      <c r="CJS39" s="33"/>
      <c r="CJW39" s="33"/>
      <c r="CKA39" s="33"/>
      <c r="CKE39" s="33"/>
      <c r="CKI39" s="33"/>
      <c r="CKM39" s="33"/>
      <c r="CKQ39" s="33"/>
      <c r="CKU39" s="33"/>
      <c r="CKY39" s="33"/>
      <c r="CLC39" s="33"/>
      <c r="CLG39" s="33"/>
      <c r="CLK39" s="33"/>
      <c r="CLO39" s="33"/>
      <c r="CLS39" s="33"/>
      <c r="CLW39" s="33"/>
      <c r="CMA39" s="33"/>
      <c r="CME39" s="33"/>
      <c r="CMI39" s="33"/>
      <c r="CMM39" s="33"/>
      <c r="CMQ39" s="33"/>
      <c r="CMU39" s="33"/>
      <c r="CMY39" s="33"/>
      <c r="CNC39" s="33"/>
      <c r="CNG39" s="33"/>
      <c r="CNK39" s="33"/>
      <c r="CNO39" s="33"/>
      <c r="CNS39" s="33"/>
      <c r="CNW39" s="33"/>
      <c r="COA39" s="33"/>
      <c r="COE39" s="33"/>
      <c r="COI39" s="33"/>
      <c r="COM39" s="33"/>
      <c r="COQ39" s="33"/>
      <c r="COU39" s="33"/>
      <c r="COY39" s="33"/>
      <c r="CPC39" s="33"/>
      <c r="CPG39" s="33"/>
      <c r="CPK39" s="33"/>
      <c r="CPO39" s="33"/>
      <c r="CPS39" s="33"/>
      <c r="CPW39" s="33"/>
      <c r="CQA39" s="33"/>
      <c r="CQE39" s="33"/>
      <c r="CQI39" s="33"/>
      <c r="CQM39" s="33"/>
      <c r="CQQ39" s="33"/>
      <c r="CQU39" s="33"/>
      <c r="CQY39" s="33"/>
      <c r="CRC39" s="33"/>
      <c r="CRG39" s="33"/>
      <c r="CRK39" s="33"/>
      <c r="CRO39" s="33"/>
      <c r="CRS39" s="33"/>
      <c r="CRW39" s="33"/>
      <c r="CSA39" s="33"/>
      <c r="CSE39" s="33"/>
      <c r="CSI39" s="33"/>
      <c r="CSM39" s="33"/>
      <c r="CSQ39" s="33"/>
      <c r="CSU39" s="33"/>
      <c r="CSY39" s="33"/>
      <c r="CTC39" s="33"/>
      <c r="CTG39" s="33"/>
      <c r="CTK39" s="33"/>
      <c r="CTO39" s="33"/>
      <c r="CTS39" s="33"/>
      <c r="CTW39" s="33"/>
      <c r="CUA39" s="33"/>
      <c r="CUE39" s="33"/>
      <c r="CUI39" s="33"/>
      <c r="CUM39" s="33"/>
      <c r="CUQ39" s="33"/>
      <c r="CUU39" s="33"/>
      <c r="CUY39" s="33"/>
      <c r="CVC39" s="33"/>
      <c r="CVG39" s="33"/>
      <c r="CVK39" s="33"/>
      <c r="CVO39" s="33"/>
      <c r="CVS39" s="33"/>
      <c r="CVW39" s="33"/>
      <c r="CWA39" s="33"/>
      <c r="CWE39" s="33"/>
      <c r="CWI39" s="33"/>
      <c r="CWM39" s="33"/>
      <c r="CWQ39" s="33"/>
      <c r="CWU39" s="33"/>
      <c r="CWY39" s="33"/>
      <c r="CXC39" s="33"/>
      <c r="CXG39" s="33"/>
      <c r="CXK39" s="33"/>
      <c r="CXO39" s="33"/>
      <c r="CXS39" s="33"/>
      <c r="CXW39" s="33"/>
      <c r="CYA39" s="33"/>
      <c r="CYE39" s="33"/>
      <c r="CYI39" s="33"/>
      <c r="CYM39" s="33"/>
      <c r="CYQ39" s="33"/>
      <c r="CYU39" s="33"/>
      <c r="CYY39" s="33"/>
      <c r="CZC39" s="33"/>
      <c r="CZG39" s="33"/>
      <c r="CZK39" s="33"/>
      <c r="CZO39" s="33"/>
      <c r="CZS39" s="33"/>
      <c r="CZW39" s="33"/>
      <c r="DAA39" s="33"/>
      <c r="DAE39" s="33"/>
      <c r="DAI39" s="33"/>
      <c r="DAM39" s="33"/>
      <c r="DAQ39" s="33"/>
      <c r="DAU39" s="33"/>
      <c r="DAY39" s="33"/>
      <c r="DBC39" s="33"/>
      <c r="DBG39" s="33"/>
      <c r="DBK39" s="33"/>
      <c r="DBO39" s="33"/>
      <c r="DBS39" s="33"/>
      <c r="DBW39" s="33"/>
      <c r="DCA39" s="33"/>
      <c r="DCE39" s="33"/>
      <c r="DCI39" s="33"/>
      <c r="DCM39" s="33"/>
      <c r="DCQ39" s="33"/>
      <c r="DCU39" s="33"/>
      <c r="DCY39" s="33"/>
      <c r="DDC39" s="33"/>
      <c r="DDG39" s="33"/>
      <c r="DDK39" s="33"/>
      <c r="DDO39" s="33"/>
      <c r="DDS39" s="33"/>
      <c r="DDW39" s="33"/>
      <c r="DEA39" s="33"/>
      <c r="DEE39" s="33"/>
      <c r="DEI39" s="33"/>
      <c r="DEM39" s="33"/>
      <c r="DEQ39" s="33"/>
      <c r="DEU39" s="33"/>
      <c r="DEY39" s="33"/>
      <c r="DFC39" s="33"/>
      <c r="DFG39" s="33"/>
      <c r="DFK39" s="33"/>
      <c r="DFO39" s="33"/>
      <c r="DFS39" s="33"/>
      <c r="DFW39" s="33"/>
      <c r="DGA39" s="33"/>
      <c r="DGE39" s="33"/>
      <c r="DGI39" s="33"/>
      <c r="DGM39" s="33"/>
      <c r="DGQ39" s="33"/>
      <c r="DGU39" s="33"/>
      <c r="DGY39" s="33"/>
      <c r="DHC39" s="33"/>
      <c r="DHG39" s="33"/>
      <c r="DHK39" s="33"/>
      <c r="DHO39" s="33"/>
      <c r="DHS39" s="33"/>
      <c r="DHW39" s="33"/>
      <c r="DIA39" s="33"/>
      <c r="DIE39" s="33"/>
      <c r="DII39" s="33"/>
      <c r="DIM39" s="33"/>
      <c r="DIQ39" s="33"/>
      <c r="DIU39" s="33"/>
      <c r="DIY39" s="33"/>
      <c r="DJC39" s="33"/>
      <c r="DJG39" s="33"/>
      <c r="DJK39" s="33"/>
      <c r="DJO39" s="33"/>
      <c r="DJS39" s="33"/>
      <c r="DJW39" s="33"/>
      <c r="DKA39" s="33"/>
      <c r="DKE39" s="33"/>
      <c r="DKI39" s="33"/>
      <c r="DKM39" s="33"/>
      <c r="DKQ39" s="33"/>
      <c r="DKU39" s="33"/>
      <c r="DKY39" s="33"/>
      <c r="DLC39" s="33"/>
      <c r="DLG39" s="33"/>
      <c r="DLK39" s="33"/>
      <c r="DLO39" s="33"/>
      <c r="DLS39" s="33"/>
      <c r="DLW39" s="33"/>
      <c r="DMA39" s="33"/>
      <c r="DME39" s="33"/>
      <c r="DMI39" s="33"/>
      <c r="DMM39" s="33"/>
      <c r="DMQ39" s="33"/>
      <c r="DMU39" s="33"/>
      <c r="DMY39" s="33"/>
      <c r="DNC39" s="33"/>
      <c r="DNG39" s="33"/>
      <c r="DNK39" s="33"/>
      <c r="DNO39" s="33"/>
      <c r="DNS39" s="33"/>
      <c r="DNW39" s="33"/>
      <c r="DOA39" s="33"/>
      <c r="DOE39" s="33"/>
      <c r="DOI39" s="33"/>
      <c r="DOM39" s="33"/>
      <c r="DOQ39" s="33"/>
      <c r="DOU39" s="33"/>
      <c r="DOY39" s="33"/>
      <c r="DPC39" s="33"/>
      <c r="DPG39" s="33"/>
      <c r="DPK39" s="33"/>
      <c r="DPO39" s="33"/>
      <c r="DPS39" s="33"/>
      <c r="DPW39" s="33"/>
      <c r="DQA39" s="33"/>
      <c r="DQE39" s="33"/>
      <c r="DQI39" s="33"/>
      <c r="DQM39" s="33"/>
      <c r="DQQ39" s="33"/>
      <c r="DQU39" s="33"/>
      <c r="DQY39" s="33"/>
      <c r="DRC39" s="33"/>
      <c r="DRG39" s="33"/>
      <c r="DRK39" s="33"/>
      <c r="DRO39" s="33"/>
      <c r="DRS39" s="33"/>
      <c r="DRW39" s="33"/>
      <c r="DSA39" s="33"/>
      <c r="DSE39" s="33"/>
      <c r="DSI39" s="33"/>
      <c r="DSM39" s="33"/>
      <c r="DSQ39" s="33"/>
      <c r="DSU39" s="33"/>
      <c r="DSY39" s="33"/>
      <c r="DTC39" s="33"/>
      <c r="DTG39" s="33"/>
      <c r="DTK39" s="33"/>
      <c r="DTO39" s="33"/>
      <c r="DTS39" s="33"/>
      <c r="DTW39" s="33"/>
      <c r="DUA39" s="33"/>
      <c r="DUE39" s="33"/>
      <c r="DUI39" s="33"/>
      <c r="DUM39" s="33"/>
      <c r="DUQ39" s="33"/>
      <c r="DUU39" s="33"/>
      <c r="DUY39" s="33"/>
      <c r="DVC39" s="33"/>
      <c r="DVG39" s="33"/>
      <c r="DVK39" s="33"/>
      <c r="DVO39" s="33"/>
      <c r="DVS39" s="33"/>
      <c r="DVW39" s="33"/>
      <c r="DWA39" s="33"/>
      <c r="DWE39" s="33"/>
      <c r="DWI39" s="33"/>
      <c r="DWM39" s="33"/>
      <c r="DWQ39" s="33"/>
      <c r="DWU39" s="33"/>
      <c r="DWY39" s="33"/>
      <c r="DXC39" s="33"/>
      <c r="DXG39" s="33"/>
      <c r="DXK39" s="33"/>
      <c r="DXO39" s="33"/>
      <c r="DXS39" s="33"/>
      <c r="DXW39" s="33"/>
      <c r="DYA39" s="33"/>
      <c r="DYE39" s="33"/>
      <c r="DYI39" s="33"/>
      <c r="DYM39" s="33"/>
      <c r="DYQ39" s="33"/>
      <c r="DYU39" s="33"/>
      <c r="DYY39" s="33"/>
      <c r="DZC39" s="33"/>
      <c r="DZG39" s="33"/>
      <c r="DZK39" s="33"/>
      <c r="DZO39" s="33"/>
      <c r="DZS39" s="33"/>
      <c r="DZW39" s="33"/>
      <c r="EAA39" s="33"/>
      <c r="EAE39" s="33"/>
      <c r="EAI39" s="33"/>
      <c r="EAM39" s="33"/>
      <c r="EAQ39" s="33"/>
      <c r="EAU39" s="33"/>
      <c r="EAY39" s="33"/>
      <c r="EBC39" s="33"/>
      <c r="EBG39" s="33"/>
      <c r="EBK39" s="33"/>
      <c r="EBO39" s="33"/>
      <c r="EBS39" s="33"/>
      <c r="EBW39" s="33"/>
      <c r="ECA39" s="33"/>
      <c r="ECE39" s="33"/>
      <c r="ECI39" s="33"/>
      <c r="ECM39" s="33"/>
      <c r="ECQ39" s="33"/>
      <c r="ECU39" s="33"/>
      <c r="ECY39" s="33"/>
      <c r="EDC39" s="33"/>
      <c r="EDG39" s="33"/>
      <c r="EDK39" s="33"/>
      <c r="EDO39" s="33"/>
      <c r="EDS39" s="33"/>
      <c r="EDW39" s="33"/>
      <c r="EEA39" s="33"/>
      <c r="EEE39" s="33"/>
      <c r="EEI39" s="33"/>
      <c r="EEM39" s="33"/>
      <c r="EEQ39" s="33"/>
      <c r="EEU39" s="33"/>
      <c r="EEY39" s="33"/>
      <c r="EFC39" s="33"/>
      <c r="EFG39" s="33"/>
      <c r="EFK39" s="33"/>
      <c r="EFO39" s="33"/>
      <c r="EFS39" s="33"/>
      <c r="EFW39" s="33"/>
      <c r="EGA39" s="33"/>
      <c r="EGE39" s="33"/>
      <c r="EGI39" s="33"/>
      <c r="EGM39" s="33"/>
      <c r="EGQ39" s="33"/>
      <c r="EGU39" s="33"/>
      <c r="EGY39" s="33"/>
      <c r="EHC39" s="33"/>
      <c r="EHG39" s="33"/>
      <c r="EHK39" s="33"/>
      <c r="EHO39" s="33"/>
      <c r="EHS39" s="33"/>
      <c r="EHW39" s="33"/>
      <c r="EIA39" s="33"/>
      <c r="EIE39" s="33"/>
      <c r="EII39" s="33"/>
      <c r="EIM39" s="33"/>
      <c r="EIQ39" s="33"/>
      <c r="EIU39" s="33"/>
      <c r="EIY39" s="33"/>
      <c r="EJC39" s="33"/>
      <c r="EJG39" s="33"/>
      <c r="EJK39" s="33"/>
      <c r="EJO39" s="33"/>
      <c r="EJS39" s="33"/>
      <c r="EJW39" s="33"/>
      <c r="EKA39" s="33"/>
      <c r="EKE39" s="33"/>
      <c r="EKI39" s="33"/>
      <c r="EKM39" s="33"/>
      <c r="EKQ39" s="33"/>
      <c r="EKU39" s="33"/>
      <c r="EKY39" s="33"/>
      <c r="ELC39" s="33"/>
      <c r="ELG39" s="33"/>
      <c r="ELK39" s="33"/>
      <c r="ELO39" s="33"/>
      <c r="ELS39" s="33"/>
      <c r="ELW39" s="33"/>
      <c r="EMA39" s="33"/>
      <c r="EME39" s="33"/>
      <c r="EMI39" s="33"/>
      <c r="EMM39" s="33"/>
      <c r="EMQ39" s="33"/>
      <c r="EMU39" s="33"/>
      <c r="EMY39" s="33"/>
      <c r="ENC39" s="33"/>
      <c r="ENG39" s="33"/>
      <c r="ENK39" s="33"/>
      <c r="ENO39" s="33"/>
      <c r="ENS39" s="33"/>
      <c r="ENW39" s="33"/>
      <c r="EOA39" s="33"/>
      <c r="EOE39" s="33"/>
      <c r="EOI39" s="33"/>
      <c r="EOM39" s="33"/>
      <c r="EOQ39" s="33"/>
      <c r="EOU39" s="33"/>
      <c r="EOY39" s="33"/>
      <c r="EPC39" s="33"/>
      <c r="EPG39" s="33"/>
      <c r="EPK39" s="33"/>
      <c r="EPO39" s="33"/>
      <c r="EPS39" s="33"/>
      <c r="EPW39" s="33"/>
      <c r="EQA39" s="33"/>
      <c r="EQE39" s="33"/>
      <c r="EQI39" s="33"/>
      <c r="EQM39" s="33"/>
      <c r="EQQ39" s="33"/>
      <c r="EQU39" s="33"/>
      <c r="EQY39" s="33"/>
      <c r="ERC39" s="33"/>
      <c r="ERG39" s="33"/>
      <c r="ERK39" s="33"/>
      <c r="ERO39" s="33"/>
      <c r="ERS39" s="33"/>
      <c r="ERW39" s="33"/>
      <c r="ESA39" s="33"/>
      <c r="ESE39" s="33"/>
      <c r="ESI39" s="33"/>
      <c r="ESM39" s="33"/>
      <c r="ESQ39" s="33"/>
      <c r="ESU39" s="33"/>
      <c r="ESY39" s="33"/>
      <c r="ETC39" s="33"/>
      <c r="ETG39" s="33"/>
      <c r="ETK39" s="33"/>
      <c r="ETO39" s="33"/>
      <c r="ETS39" s="33"/>
      <c r="ETW39" s="33"/>
      <c r="EUA39" s="33"/>
      <c r="EUE39" s="33"/>
      <c r="EUI39" s="33"/>
      <c r="EUM39" s="33"/>
      <c r="EUQ39" s="33"/>
      <c r="EUU39" s="33"/>
      <c r="EUY39" s="33"/>
      <c r="EVC39" s="33"/>
      <c r="EVG39" s="33"/>
      <c r="EVK39" s="33"/>
      <c r="EVO39" s="33"/>
      <c r="EVS39" s="33"/>
      <c r="EVW39" s="33"/>
      <c r="EWA39" s="33"/>
      <c r="EWE39" s="33"/>
      <c r="EWI39" s="33"/>
      <c r="EWM39" s="33"/>
      <c r="EWQ39" s="33"/>
      <c r="EWU39" s="33"/>
      <c r="EWY39" s="33"/>
      <c r="EXC39" s="33"/>
      <c r="EXG39" s="33"/>
      <c r="EXK39" s="33"/>
      <c r="EXO39" s="33"/>
      <c r="EXS39" s="33"/>
      <c r="EXW39" s="33"/>
      <c r="EYA39" s="33"/>
      <c r="EYE39" s="33"/>
      <c r="EYI39" s="33"/>
      <c r="EYM39" s="33"/>
      <c r="EYQ39" s="33"/>
      <c r="EYU39" s="33"/>
      <c r="EYY39" s="33"/>
      <c r="EZC39" s="33"/>
      <c r="EZG39" s="33"/>
      <c r="EZK39" s="33"/>
      <c r="EZO39" s="33"/>
      <c r="EZS39" s="33"/>
      <c r="EZW39" s="33"/>
      <c r="FAA39" s="33"/>
      <c r="FAE39" s="33"/>
      <c r="FAI39" s="33"/>
      <c r="FAM39" s="33"/>
      <c r="FAQ39" s="33"/>
      <c r="FAU39" s="33"/>
      <c r="FAY39" s="33"/>
      <c r="FBC39" s="33"/>
      <c r="FBG39" s="33"/>
      <c r="FBK39" s="33"/>
      <c r="FBO39" s="33"/>
      <c r="FBS39" s="33"/>
      <c r="FBW39" s="33"/>
      <c r="FCA39" s="33"/>
      <c r="FCE39" s="33"/>
      <c r="FCI39" s="33"/>
      <c r="FCM39" s="33"/>
      <c r="FCQ39" s="33"/>
      <c r="FCU39" s="33"/>
      <c r="FCY39" s="33"/>
      <c r="FDC39" s="33"/>
      <c r="FDG39" s="33"/>
      <c r="FDK39" s="33"/>
      <c r="FDO39" s="33"/>
      <c r="FDS39" s="33"/>
      <c r="FDW39" s="33"/>
      <c r="FEA39" s="33"/>
      <c r="FEE39" s="33"/>
      <c r="FEI39" s="33"/>
      <c r="FEM39" s="33"/>
      <c r="FEQ39" s="33"/>
      <c r="FEU39" s="33"/>
      <c r="FEY39" s="33"/>
      <c r="FFC39" s="33"/>
      <c r="FFG39" s="33"/>
      <c r="FFK39" s="33"/>
      <c r="FFO39" s="33"/>
      <c r="FFS39" s="33"/>
      <c r="FFW39" s="33"/>
      <c r="FGA39" s="33"/>
      <c r="FGE39" s="33"/>
      <c r="FGI39" s="33"/>
      <c r="FGM39" s="33"/>
      <c r="FGQ39" s="33"/>
      <c r="FGU39" s="33"/>
      <c r="FGY39" s="33"/>
      <c r="FHC39" s="33"/>
      <c r="FHG39" s="33"/>
      <c r="FHK39" s="33"/>
      <c r="FHO39" s="33"/>
      <c r="FHS39" s="33"/>
      <c r="FHW39" s="33"/>
      <c r="FIA39" s="33"/>
      <c r="FIE39" s="33"/>
      <c r="FII39" s="33"/>
      <c r="FIM39" s="33"/>
      <c r="FIQ39" s="33"/>
      <c r="FIU39" s="33"/>
      <c r="FIY39" s="33"/>
      <c r="FJC39" s="33"/>
      <c r="FJG39" s="33"/>
      <c r="FJK39" s="33"/>
      <c r="FJO39" s="33"/>
      <c r="FJS39" s="33"/>
      <c r="FJW39" s="33"/>
      <c r="FKA39" s="33"/>
      <c r="FKE39" s="33"/>
      <c r="FKI39" s="33"/>
      <c r="FKM39" s="33"/>
      <c r="FKQ39" s="33"/>
      <c r="FKU39" s="33"/>
      <c r="FKY39" s="33"/>
      <c r="FLC39" s="33"/>
      <c r="FLG39" s="33"/>
      <c r="FLK39" s="33"/>
      <c r="FLO39" s="33"/>
      <c r="FLS39" s="33"/>
      <c r="FLW39" s="33"/>
      <c r="FMA39" s="33"/>
      <c r="FME39" s="33"/>
      <c r="FMI39" s="33"/>
      <c r="FMM39" s="33"/>
      <c r="FMQ39" s="33"/>
      <c r="FMU39" s="33"/>
      <c r="FMY39" s="33"/>
      <c r="FNC39" s="33"/>
      <c r="FNG39" s="33"/>
      <c r="FNK39" s="33"/>
      <c r="FNO39" s="33"/>
      <c r="FNS39" s="33"/>
      <c r="FNW39" s="33"/>
      <c r="FOA39" s="33"/>
      <c r="FOE39" s="33"/>
      <c r="FOI39" s="33"/>
      <c r="FOM39" s="33"/>
      <c r="FOQ39" s="33"/>
      <c r="FOU39" s="33"/>
      <c r="FOY39" s="33"/>
      <c r="FPC39" s="33"/>
      <c r="FPG39" s="33"/>
      <c r="FPK39" s="33"/>
      <c r="FPO39" s="33"/>
      <c r="FPS39" s="33"/>
      <c r="FPW39" s="33"/>
      <c r="FQA39" s="33"/>
      <c r="FQE39" s="33"/>
      <c r="FQI39" s="33"/>
      <c r="FQM39" s="33"/>
      <c r="FQQ39" s="33"/>
      <c r="FQU39" s="33"/>
      <c r="FQY39" s="33"/>
      <c r="FRC39" s="33"/>
      <c r="FRG39" s="33"/>
      <c r="FRK39" s="33"/>
      <c r="FRO39" s="33"/>
      <c r="FRS39" s="33"/>
      <c r="FRW39" s="33"/>
      <c r="FSA39" s="33"/>
      <c r="FSE39" s="33"/>
      <c r="FSI39" s="33"/>
      <c r="FSM39" s="33"/>
      <c r="FSQ39" s="33"/>
      <c r="FSU39" s="33"/>
      <c r="FSY39" s="33"/>
      <c r="FTC39" s="33"/>
      <c r="FTG39" s="33"/>
      <c r="FTK39" s="33"/>
      <c r="FTO39" s="33"/>
      <c r="FTS39" s="33"/>
      <c r="FTW39" s="33"/>
      <c r="FUA39" s="33"/>
      <c r="FUE39" s="33"/>
      <c r="FUI39" s="33"/>
      <c r="FUM39" s="33"/>
      <c r="FUQ39" s="33"/>
      <c r="FUU39" s="33"/>
      <c r="FUY39" s="33"/>
      <c r="FVC39" s="33"/>
      <c r="FVG39" s="33"/>
      <c r="FVK39" s="33"/>
      <c r="FVO39" s="33"/>
      <c r="FVS39" s="33"/>
      <c r="FVW39" s="33"/>
      <c r="FWA39" s="33"/>
      <c r="FWE39" s="33"/>
      <c r="FWI39" s="33"/>
      <c r="FWM39" s="33"/>
      <c r="FWQ39" s="33"/>
      <c r="FWU39" s="33"/>
      <c r="FWY39" s="33"/>
      <c r="FXC39" s="33"/>
      <c r="FXG39" s="33"/>
      <c r="FXK39" s="33"/>
      <c r="FXO39" s="33"/>
      <c r="FXS39" s="33"/>
      <c r="FXW39" s="33"/>
      <c r="FYA39" s="33"/>
      <c r="FYE39" s="33"/>
      <c r="FYI39" s="33"/>
      <c r="FYM39" s="33"/>
      <c r="FYQ39" s="33"/>
      <c r="FYU39" s="33"/>
      <c r="FYY39" s="33"/>
      <c r="FZC39" s="33"/>
      <c r="FZG39" s="33"/>
      <c r="FZK39" s="33"/>
      <c r="FZO39" s="33"/>
      <c r="FZS39" s="33"/>
      <c r="FZW39" s="33"/>
      <c r="GAA39" s="33"/>
      <c r="GAE39" s="33"/>
      <c r="GAI39" s="33"/>
      <c r="GAM39" s="33"/>
      <c r="GAQ39" s="33"/>
      <c r="GAU39" s="33"/>
      <c r="GAY39" s="33"/>
      <c r="GBC39" s="33"/>
      <c r="GBG39" s="33"/>
      <c r="GBK39" s="33"/>
      <c r="GBO39" s="33"/>
      <c r="GBS39" s="33"/>
      <c r="GBW39" s="33"/>
      <c r="GCA39" s="33"/>
      <c r="GCE39" s="33"/>
      <c r="GCI39" s="33"/>
      <c r="GCM39" s="33"/>
      <c r="GCQ39" s="33"/>
      <c r="GCU39" s="33"/>
      <c r="GCY39" s="33"/>
      <c r="GDC39" s="33"/>
      <c r="GDG39" s="33"/>
      <c r="GDK39" s="33"/>
      <c r="GDO39" s="33"/>
      <c r="GDS39" s="33"/>
      <c r="GDW39" s="33"/>
      <c r="GEA39" s="33"/>
      <c r="GEE39" s="33"/>
      <c r="GEI39" s="33"/>
      <c r="GEM39" s="33"/>
      <c r="GEQ39" s="33"/>
      <c r="GEU39" s="33"/>
      <c r="GEY39" s="33"/>
      <c r="GFC39" s="33"/>
      <c r="GFG39" s="33"/>
      <c r="GFK39" s="33"/>
      <c r="GFO39" s="33"/>
      <c r="GFS39" s="33"/>
      <c r="GFW39" s="33"/>
      <c r="GGA39" s="33"/>
      <c r="GGE39" s="33"/>
      <c r="GGI39" s="33"/>
      <c r="GGM39" s="33"/>
      <c r="GGQ39" s="33"/>
      <c r="GGU39" s="33"/>
      <c r="GGY39" s="33"/>
      <c r="GHC39" s="33"/>
      <c r="GHG39" s="33"/>
      <c r="GHK39" s="33"/>
      <c r="GHO39" s="33"/>
      <c r="GHS39" s="33"/>
      <c r="GHW39" s="33"/>
      <c r="GIA39" s="33"/>
      <c r="GIE39" s="33"/>
      <c r="GII39" s="33"/>
      <c r="GIM39" s="33"/>
      <c r="GIQ39" s="33"/>
      <c r="GIU39" s="33"/>
      <c r="GIY39" s="33"/>
      <c r="GJC39" s="33"/>
      <c r="GJG39" s="33"/>
      <c r="GJK39" s="33"/>
      <c r="GJO39" s="33"/>
      <c r="GJS39" s="33"/>
      <c r="GJW39" s="33"/>
      <c r="GKA39" s="33"/>
      <c r="GKE39" s="33"/>
      <c r="GKI39" s="33"/>
      <c r="GKM39" s="33"/>
      <c r="GKQ39" s="33"/>
      <c r="GKU39" s="33"/>
      <c r="GKY39" s="33"/>
      <c r="GLC39" s="33"/>
      <c r="GLG39" s="33"/>
      <c r="GLK39" s="33"/>
      <c r="GLO39" s="33"/>
      <c r="GLS39" s="33"/>
      <c r="GLW39" s="33"/>
      <c r="GMA39" s="33"/>
      <c r="GME39" s="33"/>
      <c r="GMI39" s="33"/>
      <c r="GMM39" s="33"/>
      <c r="GMQ39" s="33"/>
      <c r="GMU39" s="33"/>
      <c r="GMY39" s="33"/>
      <c r="GNC39" s="33"/>
      <c r="GNG39" s="33"/>
      <c r="GNK39" s="33"/>
      <c r="GNO39" s="33"/>
      <c r="GNS39" s="33"/>
      <c r="GNW39" s="33"/>
      <c r="GOA39" s="33"/>
      <c r="GOE39" s="33"/>
      <c r="GOI39" s="33"/>
      <c r="GOM39" s="33"/>
      <c r="GOQ39" s="33"/>
      <c r="GOU39" s="33"/>
      <c r="GOY39" s="33"/>
      <c r="GPC39" s="33"/>
      <c r="GPG39" s="33"/>
      <c r="GPK39" s="33"/>
      <c r="GPO39" s="33"/>
      <c r="GPS39" s="33"/>
      <c r="GPW39" s="33"/>
      <c r="GQA39" s="33"/>
      <c r="GQE39" s="33"/>
      <c r="GQI39" s="33"/>
      <c r="GQM39" s="33"/>
      <c r="GQQ39" s="33"/>
      <c r="GQU39" s="33"/>
      <c r="GQY39" s="33"/>
      <c r="GRC39" s="33"/>
      <c r="GRG39" s="33"/>
      <c r="GRK39" s="33"/>
      <c r="GRO39" s="33"/>
      <c r="GRS39" s="33"/>
      <c r="GRW39" s="33"/>
      <c r="GSA39" s="33"/>
      <c r="GSE39" s="33"/>
      <c r="GSI39" s="33"/>
      <c r="GSM39" s="33"/>
      <c r="GSQ39" s="33"/>
      <c r="GSU39" s="33"/>
      <c r="GSY39" s="33"/>
      <c r="GTC39" s="33"/>
      <c r="GTG39" s="33"/>
      <c r="GTK39" s="33"/>
      <c r="GTO39" s="33"/>
      <c r="GTS39" s="33"/>
      <c r="GTW39" s="33"/>
      <c r="GUA39" s="33"/>
      <c r="GUE39" s="33"/>
      <c r="GUI39" s="33"/>
      <c r="GUM39" s="33"/>
      <c r="GUQ39" s="33"/>
      <c r="GUU39" s="33"/>
      <c r="GUY39" s="33"/>
      <c r="GVC39" s="33"/>
      <c r="GVG39" s="33"/>
      <c r="GVK39" s="33"/>
      <c r="GVO39" s="33"/>
      <c r="GVS39" s="33"/>
      <c r="GVW39" s="33"/>
      <c r="GWA39" s="33"/>
      <c r="GWE39" s="33"/>
      <c r="GWI39" s="33"/>
      <c r="GWM39" s="33"/>
      <c r="GWQ39" s="33"/>
      <c r="GWU39" s="33"/>
      <c r="GWY39" s="33"/>
      <c r="GXC39" s="33"/>
      <c r="GXG39" s="33"/>
      <c r="GXK39" s="33"/>
      <c r="GXO39" s="33"/>
      <c r="GXS39" s="33"/>
      <c r="GXW39" s="33"/>
      <c r="GYA39" s="33"/>
      <c r="GYE39" s="33"/>
      <c r="GYI39" s="33"/>
      <c r="GYM39" s="33"/>
      <c r="GYQ39" s="33"/>
      <c r="GYU39" s="33"/>
      <c r="GYY39" s="33"/>
      <c r="GZC39" s="33"/>
      <c r="GZG39" s="33"/>
      <c r="GZK39" s="33"/>
      <c r="GZO39" s="33"/>
      <c r="GZS39" s="33"/>
      <c r="GZW39" s="33"/>
      <c r="HAA39" s="33"/>
      <c r="HAE39" s="33"/>
      <c r="HAI39" s="33"/>
      <c r="HAM39" s="33"/>
      <c r="HAQ39" s="33"/>
      <c r="HAU39" s="33"/>
      <c r="HAY39" s="33"/>
      <c r="HBC39" s="33"/>
      <c r="HBG39" s="33"/>
      <c r="HBK39" s="33"/>
      <c r="HBO39" s="33"/>
      <c r="HBS39" s="33"/>
      <c r="HBW39" s="33"/>
      <c r="HCA39" s="33"/>
      <c r="HCE39" s="33"/>
      <c r="HCI39" s="33"/>
      <c r="HCM39" s="33"/>
      <c r="HCQ39" s="33"/>
      <c r="HCU39" s="33"/>
      <c r="HCY39" s="33"/>
      <c r="HDC39" s="33"/>
      <c r="HDG39" s="33"/>
      <c r="HDK39" s="33"/>
      <c r="HDO39" s="33"/>
      <c r="HDS39" s="33"/>
      <c r="HDW39" s="33"/>
      <c r="HEA39" s="33"/>
      <c r="HEE39" s="33"/>
      <c r="HEI39" s="33"/>
      <c r="HEM39" s="33"/>
      <c r="HEQ39" s="33"/>
      <c r="HEU39" s="33"/>
      <c r="HEY39" s="33"/>
      <c r="HFC39" s="33"/>
      <c r="HFG39" s="33"/>
      <c r="HFK39" s="33"/>
      <c r="HFO39" s="33"/>
      <c r="HFS39" s="33"/>
      <c r="HFW39" s="33"/>
      <c r="HGA39" s="33"/>
      <c r="HGE39" s="33"/>
      <c r="HGI39" s="33"/>
      <c r="HGM39" s="33"/>
      <c r="HGQ39" s="33"/>
      <c r="HGU39" s="33"/>
      <c r="HGY39" s="33"/>
      <c r="HHC39" s="33"/>
      <c r="HHG39" s="33"/>
      <c r="HHK39" s="33"/>
      <c r="HHO39" s="33"/>
      <c r="HHS39" s="33"/>
      <c r="HHW39" s="33"/>
      <c r="HIA39" s="33"/>
      <c r="HIE39" s="33"/>
      <c r="HII39" s="33"/>
      <c r="HIM39" s="33"/>
      <c r="HIQ39" s="33"/>
      <c r="HIU39" s="33"/>
      <c r="HIY39" s="33"/>
      <c r="HJC39" s="33"/>
      <c r="HJG39" s="33"/>
      <c r="HJK39" s="33"/>
      <c r="HJO39" s="33"/>
      <c r="HJS39" s="33"/>
      <c r="HJW39" s="33"/>
      <c r="HKA39" s="33"/>
      <c r="HKE39" s="33"/>
      <c r="HKI39" s="33"/>
      <c r="HKM39" s="33"/>
      <c r="HKQ39" s="33"/>
      <c r="HKU39" s="33"/>
      <c r="HKY39" s="33"/>
      <c r="HLC39" s="33"/>
      <c r="HLG39" s="33"/>
      <c r="HLK39" s="33"/>
      <c r="HLO39" s="33"/>
      <c r="HLS39" s="33"/>
      <c r="HLW39" s="33"/>
      <c r="HMA39" s="33"/>
      <c r="HME39" s="33"/>
      <c r="HMI39" s="33"/>
      <c r="HMM39" s="33"/>
      <c r="HMQ39" s="33"/>
      <c r="HMU39" s="33"/>
      <c r="HMY39" s="33"/>
      <c r="HNC39" s="33"/>
      <c r="HNG39" s="33"/>
      <c r="HNK39" s="33"/>
      <c r="HNO39" s="33"/>
      <c r="HNS39" s="33"/>
      <c r="HNW39" s="33"/>
      <c r="HOA39" s="33"/>
      <c r="HOE39" s="33"/>
      <c r="HOI39" s="33"/>
      <c r="HOM39" s="33"/>
      <c r="HOQ39" s="33"/>
      <c r="HOU39" s="33"/>
      <c r="HOY39" s="33"/>
      <c r="HPC39" s="33"/>
      <c r="HPG39" s="33"/>
      <c r="HPK39" s="33"/>
      <c r="HPO39" s="33"/>
      <c r="HPS39" s="33"/>
      <c r="HPW39" s="33"/>
      <c r="HQA39" s="33"/>
      <c r="HQE39" s="33"/>
      <c r="HQI39" s="33"/>
      <c r="HQM39" s="33"/>
      <c r="HQQ39" s="33"/>
      <c r="HQU39" s="33"/>
      <c r="HQY39" s="33"/>
      <c r="HRC39" s="33"/>
      <c r="HRG39" s="33"/>
      <c r="HRK39" s="33"/>
      <c r="HRO39" s="33"/>
      <c r="HRS39" s="33"/>
      <c r="HRW39" s="33"/>
      <c r="HSA39" s="33"/>
      <c r="HSE39" s="33"/>
      <c r="HSI39" s="33"/>
      <c r="HSM39" s="33"/>
      <c r="HSQ39" s="33"/>
      <c r="HSU39" s="33"/>
      <c r="HSY39" s="33"/>
      <c r="HTC39" s="33"/>
      <c r="HTG39" s="33"/>
      <c r="HTK39" s="33"/>
      <c r="HTO39" s="33"/>
      <c r="HTS39" s="33"/>
      <c r="HTW39" s="33"/>
      <c r="HUA39" s="33"/>
      <c r="HUE39" s="33"/>
      <c r="HUI39" s="33"/>
      <c r="HUM39" s="33"/>
      <c r="HUQ39" s="33"/>
      <c r="HUU39" s="33"/>
      <c r="HUY39" s="33"/>
      <c r="HVC39" s="33"/>
      <c r="HVG39" s="33"/>
      <c r="HVK39" s="33"/>
      <c r="HVO39" s="33"/>
      <c r="HVS39" s="33"/>
      <c r="HVW39" s="33"/>
      <c r="HWA39" s="33"/>
      <c r="HWE39" s="33"/>
      <c r="HWI39" s="33"/>
      <c r="HWM39" s="33"/>
      <c r="HWQ39" s="33"/>
      <c r="HWU39" s="33"/>
      <c r="HWY39" s="33"/>
      <c r="HXC39" s="33"/>
      <c r="HXG39" s="33"/>
      <c r="HXK39" s="33"/>
      <c r="HXO39" s="33"/>
      <c r="HXS39" s="33"/>
      <c r="HXW39" s="33"/>
      <c r="HYA39" s="33"/>
      <c r="HYE39" s="33"/>
      <c r="HYI39" s="33"/>
      <c r="HYM39" s="33"/>
      <c r="HYQ39" s="33"/>
      <c r="HYU39" s="33"/>
      <c r="HYY39" s="33"/>
      <c r="HZC39" s="33"/>
      <c r="HZG39" s="33"/>
      <c r="HZK39" s="33"/>
      <c r="HZO39" s="33"/>
      <c r="HZS39" s="33"/>
      <c r="HZW39" s="33"/>
      <c r="IAA39" s="33"/>
      <c r="IAE39" s="33"/>
      <c r="IAI39" s="33"/>
      <c r="IAM39" s="33"/>
      <c r="IAQ39" s="33"/>
      <c r="IAU39" s="33"/>
      <c r="IAY39" s="33"/>
      <c r="IBC39" s="33"/>
      <c r="IBG39" s="33"/>
      <c r="IBK39" s="33"/>
      <c r="IBO39" s="33"/>
      <c r="IBS39" s="33"/>
      <c r="IBW39" s="33"/>
      <c r="ICA39" s="33"/>
      <c r="ICE39" s="33"/>
      <c r="ICI39" s="33"/>
      <c r="ICM39" s="33"/>
      <c r="ICQ39" s="33"/>
      <c r="ICU39" s="33"/>
      <c r="ICY39" s="33"/>
      <c r="IDC39" s="33"/>
      <c r="IDG39" s="33"/>
      <c r="IDK39" s="33"/>
      <c r="IDO39" s="33"/>
      <c r="IDS39" s="33"/>
      <c r="IDW39" s="33"/>
      <c r="IEA39" s="33"/>
      <c r="IEE39" s="33"/>
      <c r="IEI39" s="33"/>
      <c r="IEM39" s="33"/>
      <c r="IEQ39" s="33"/>
      <c r="IEU39" s="33"/>
      <c r="IEY39" s="33"/>
      <c r="IFC39" s="33"/>
      <c r="IFG39" s="33"/>
      <c r="IFK39" s="33"/>
      <c r="IFO39" s="33"/>
      <c r="IFS39" s="33"/>
      <c r="IFW39" s="33"/>
      <c r="IGA39" s="33"/>
      <c r="IGE39" s="33"/>
      <c r="IGI39" s="33"/>
      <c r="IGM39" s="33"/>
      <c r="IGQ39" s="33"/>
      <c r="IGU39" s="33"/>
      <c r="IGY39" s="33"/>
      <c r="IHC39" s="33"/>
      <c r="IHG39" s="33"/>
      <c r="IHK39" s="33"/>
      <c r="IHO39" s="33"/>
      <c r="IHS39" s="33"/>
      <c r="IHW39" s="33"/>
      <c r="IIA39" s="33"/>
      <c r="IIE39" s="33"/>
      <c r="III39" s="33"/>
      <c r="IIM39" s="33"/>
      <c r="IIQ39" s="33"/>
      <c r="IIU39" s="33"/>
      <c r="IIY39" s="33"/>
      <c r="IJC39" s="33"/>
      <c r="IJG39" s="33"/>
      <c r="IJK39" s="33"/>
      <c r="IJO39" s="33"/>
      <c r="IJS39" s="33"/>
      <c r="IJW39" s="33"/>
      <c r="IKA39" s="33"/>
      <c r="IKE39" s="33"/>
      <c r="IKI39" s="33"/>
      <c r="IKM39" s="33"/>
      <c r="IKQ39" s="33"/>
      <c r="IKU39" s="33"/>
      <c r="IKY39" s="33"/>
      <c r="ILC39" s="33"/>
      <c r="ILG39" s="33"/>
      <c r="ILK39" s="33"/>
      <c r="ILO39" s="33"/>
      <c r="ILS39" s="33"/>
      <c r="ILW39" s="33"/>
      <c r="IMA39" s="33"/>
      <c r="IME39" s="33"/>
      <c r="IMI39" s="33"/>
      <c r="IMM39" s="33"/>
      <c r="IMQ39" s="33"/>
      <c r="IMU39" s="33"/>
      <c r="IMY39" s="33"/>
      <c r="INC39" s="33"/>
      <c r="ING39" s="33"/>
      <c r="INK39" s="33"/>
      <c r="INO39" s="33"/>
      <c r="INS39" s="33"/>
      <c r="INW39" s="33"/>
      <c r="IOA39" s="33"/>
      <c r="IOE39" s="33"/>
      <c r="IOI39" s="33"/>
      <c r="IOM39" s="33"/>
      <c r="IOQ39" s="33"/>
      <c r="IOU39" s="33"/>
      <c r="IOY39" s="33"/>
      <c r="IPC39" s="33"/>
      <c r="IPG39" s="33"/>
      <c r="IPK39" s="33"/>
      <c r="IPO39" s="33"/>
      <c r="IPS39" s="33"/>
      <c r="IPW39" s="33"/>
      <c r="IQA39" s="33"/>
      <c r="IQE39" s="33"/>
      <c r="IQI39" s="33"/>
      <c r="IQM39" s="33"/>
      <c r="IQQ39" s="33"/>
      <c r="IQU39" s="33"/>
      <c r="IQY39" s="33"/>
      <c r="IRC39" s="33"/>
      <c r="IRG39" s="33"/>
      <c r="IRK39" s="33"/>
      <c r="IRO39" s="33"/>
      <c r="IRS39" s="33"/>
      <c r="IRW39" s="33"/>
      <c r="ISA39" s="33"/>
      <c r="ISE39" s="33"/>
      <c r="ISI39" s="33"/>
      <c r="ISM39" s="33"/>
      <c r="ISQ39" s="33"/>
      <c r="ISU39" s="33"/>
      <c r="ISY39" s="33"/>
      <c r="ITC39" s="33"/>
      <c r="ITG39" s="33"/>
      <c r="ITK39" s="33"/>
      <c r="ITO39" s="33"/>
      <c r="ITS39" s="33"/>
      <c r="ITW39" s="33"/>
      <c r="IUA39" s="33"/>
      <c r="IUE39" s="33"/>
      <c r="IUI39" s="33"/>
      <c r="IUM39" s="33"/>
      <c r="IUQ39" s="33"/>
      <c r="IUU39" s="33"/>
      <c r="IUY39" s="33"/>
      <c r="IVC39" s="33"/>
      <c r="IVG39" s="33"/>
      <c r="IVK39" s="33"/>
      <c r="IVO39" s="33"/>
      <c r="IVS39" s="33"/>
      <c r="IVW39" s="33"/>
      <c r="IWA39" s="33"/>
      <c r="IWE39" s="33"/>
      <c r="IWI39" s="33"/>
      <c r="IWM39" s="33"/>
      <c r="IWQ39" s="33"/>
      <c r="IWU39" s="33"/>
      <c r="IWY39" s="33"/>
      <c r="IXC39" s="33"/>
      <c r="IXG39" s="33"/>
      <c r="IXK39" s="33"/>
      <c r="IXO39" s="33"/>
      <c r="IXS39" s="33"/>
      <c r="IXW39" s="33"/>
      <c r="IYA39" s="33"/>
      <c r="IYE39" s="33"/>
      <c r="IYI39" s="33"/>
      <c r="IYM39" s="33"/>
      <c r="IYQ39" s="33"/>
      <c r="IYU39" s="33"/>
      <c r="IYY39" s="33"/>
      <c r="IZC39" s="33"/>
      <c r="IZG39" s="33"/>
      <c r="IZK39" s="33"/>
      <c r="IZO39" s="33"/>
      <c r="IZS39" s="33"/>
      <c r="IZW39" s="33"/>
      <c r="JAA39" s="33"/>
      <c r="JAE39" s="33"/>
      <c r="JAI39" s="33"/>
      <c r="JAM39" s="33"/>
      <c r="JAQ39" s="33"/>
      <c r="JAU39" s="33"/>
      <c r="JAY39" s="33"/>
      <c r="JBC39" s="33"/>
      <c r="JBG39" s="33"/>
      <c r="JBK39" s="33"/>
      <c r="JBO39" s="33"/>
      <c r="JBS39" s="33"/>
      <c r="JBW39" s="33"/>
      <c r="JCA39" s="33"/>
      <c r="JCE39" s="33"/>
      <c r="JCI39" s="33"/>
      <c r="JCM39" s="33"/>
      <c r="JCQ39" s="33"/>
      <c r="JCU39" s="33"/>
      <c r="JCY39" s="33"/>
      <c r="JDC39" s="33"/>
      <c r="JDG39" s="33"/>
      <c r="JDK39" s="33"/>
      <c r="JDO39" s="33"/>
      <c r="JDS39" s="33"/>
      <c r="JDW39" s="33"/>
      <c r="JEA39" s="33"/>
      <c r="JEE39" s="33"/>
      <c r="JEI39" s="33"/>
      <c r="JEM39" s="33"/>
      <c r="JEQ39" s="33"/>
      <c r="JEU39" s="33"/>
      <c r="JEY39" s="33"/>
      <c r="JFC39" s="33"/>
      <c r="JFG39" s="33"/>
      <c r="JFK39" s="33"/>
      <c r="JFO39" s="33"/>
      <c r="JFS39" s="33"/>
      <c r="JFW39" s="33"/>
      <c r="JGA39" s="33"/>
      <c r="JGE39" s="33"/>
      <c r="JGI39" s="33"/>
      <c r="JGM39" s="33"/>
      <c r="JGQ39" s="33"/>
      <c r="JGU39" s="33"/>
      <c r="JGY39" s="33"/>
      <c r="JHC39" s="33"/>
      <c r="JHG39" s="33"/>
      <c r="JHK39" s="33"/>
      <c r="JHO39" s="33"/>
      <c r="JHS39" s="33"/>
      <c r="JHW39" s="33"/>
      <c r="JIA39" s="33"/>
      <c r="JIE39" s="33"/>
      <c r="JII39" s="33"/>
      <c r="JIM39" s="33"/>
      <c r="JIQ39" s="33"/>
      <c r="JIU39" s="33"/>
      <c r="JIY39" s="33"/>
      <c r="JJC39" s="33"/>
      <c r="JJG39" s="33"/>
      <c r="JJK39" s="33"/>
      <c r="JJO39" s="33"/>
      <c r="JJS39" s="33"/>
      <c r="JJW39" s="33"/>
      <c r="JKA39" s="33"/>
      <c r="JKE39" s="33"/>
      <c r="JKI39" s="33"/>
      <c r="JKM39" s="33"/>
      <c r="JKQ39" s="33"/>
      <c r="JKU39" s="33"/>
      <c r="JKY39" s="33"/>
      <c r="JLC39" s="33"/>
      <c r="JLG39" s="33"/>
      <c r="JLK39" s="33"/>
      <c r="JLO39" s="33"/>
      <c r="JLS39" s="33"/>
      <c r="JLW39" s="33"/>
      <c r="JMA39" s="33"/>
      <c r="JME39" s="33"/>
      <c r="JMI39" s="33"/>
      <c r="JMM39" s="33"/>
      <c r="JMQ39" s="33"/>
      <c r="JMU39" s="33"/>
      <c r="JMY39" s="33"/>
      <c r="JNC39" s="33"/>
      <c r="JNG39" s="33"/>
      <c r="JNK39" s="33"/>
      <c r="JNO39" s="33"/>
      <c r="JNS39" s="33"/>
      <c r="JNW39" s="33"/>
      <c r="JOA39" s="33"/>
      <c r="JOE39" s="33"/>
      <c r="JOI39" s="33"/>
      <c r="JOM39" s="33"/>
      <c r="JOQ39" s="33"/>
      <c r="JOU39" s="33"/>
      <c r="JOY39" s="33"/>
      <c r="JPC39" s="33"/>
      <c r="JPG39" s="33"/>
      <c r="JPK39" s="33"/>
      <c r="JPO39" s="33"/>
      <c r="JPS39" s="33"/>
      <c r="JPW39" s="33"/>
      <c r="JQA39" s="33"/>
      <c r="JQE39" s="33"/>
      <c r="JQI39" s="33"/>
      <c r="JQM39" s="33"/>
      <c r="JQQ39" s="33"/>
      <c r="JQU39" s="33"/>
      <c r="JQY39" s="33"/>
      <c r="JRC39" s="33"/>
      <c r="JRG39" s="33"/>
      <c r="JRK39" s="33"/>
      <c r="JRO39" s="33"/>
      <c r="JRS39" s="33"/>
      <c r="JRW39" s="33"/>
      <c r="JSA39" s="33"/>
      <c r="JSE39" s="33"/>
      <c r="JSI39" s="33"/>
      <c r="JSM39" s="33"/>
      <c r="JSQ39" s="33"/>
      <c r="JSU39" s="33"/>
      <c r="JSY39" s="33"/>
      <c r="JTC39" s="33"/>
      <c r="JTG39" s="33"/>
      <c r="JTK39" s="33"/>
      <c r="JTO39" s="33"/>
      <c r="JTS39" s="33"/>
      <c r="JTW39" s="33"/>
      <c r="JUA39" s="33"/>
      <c r="JUE39" s="33"/>
      <c r="JUI39" s="33"/>
      <c r="JUM39" s="33"/>
      <c r="JUQ39" s="33"/>
      <c r="JUU39" s="33"/>
      <c r="JUY39" s="33"/>
      <c r="JVC39" s="33"/>
      <c r="JVG39" s="33"/>
      <c r="JVK39" s="33"/>
      <c r="JVO39" s="33"/>
      <c r="JVS39" s="33"/>
      <c r="JVW39" s="33"/>
      <c r="JWA39" s="33"/>
      <c r="JWE39" s="33"/>
      <c r="JWI39" s="33"/>
      <c r="JWM39" s="33"/>
      <c r="JWQ39" s="33"/>
      <c r="JWU39" s="33"/>
      <c r="JWY39" s="33"/>
      <c r="JXC39" s="33"/>
      <c r="JXG39" s="33"/>
      <c r="JXK39" s="33"/>
      <c r="JXO39" s="33"/>
      <c r="JXS39" s="33"/>
      <c r="JXW39" s="33"/>
      <c r="JYA39" s="33"/>
      <c r="JYE39" s="33"/>
      <c r="JYI39" s="33"/>
      <c r="JYM39" s="33"/>
      <c r="JYQ39" s="33"/>
      <c r="JYU39" s="33"/>
      <c r="JYY39" s="33"/>
      <c r="JZC39" s="33"/>
      <c r="JZG39" s="33"/>
      <c r="JZK39" s="33"/>
      <c r="JZO39" s="33"/>
      <c r="JZS39" s="33"/>
      <c r="JZW39" s="33"/>
      <c r="KAA39" s="33"/>
      <c r="KAE39" s="33"/>
      <c r="KAI39" s="33"/>
      <c r="KAM39" s="33"/>
      <c r="KAQ39" s="33"/>
      <c r="KAU39" s="33"/>
      <c r="KAY39" s="33"/>
      <c r="KBC39" s="33"/>
      <c r="KBG39" s="33"/>
      <c r="KBK39" s="33"/>
      <c r="KBO39" s="33"/>
      <c r="KBS39" s="33"/>
      <c r="KBW39" s="33"/>
      <c r="KCA39" s="33"/>
      <c r="KCE39" s="33"/>
      <c r="KCI39" s="33"/>
      <c r="KCM39" s="33"/>
      <c r="KCQ39" s="33"/>
      <c r="KCU39" s="33"/>
      <c r="KCY39" s="33"/>
      <c r="KDC39" s="33"/>
      <c r="KDG39" s="33"/>
      <c r="KDK39" s="33"/>
      <c r="KDO39" s="33"/>
      <c r="KDS39" s="33"/>
      <c r="KDW39" s="33"/>
      <c r="KEA39" s="33"/>
      <c r="KEE39" s="33"/>
      <c r="KEI39" s="33"/>
      <c r="KEM39" s="33"/>
      <c r="KEQ39" s="33"/>
      <c r="KEU39" s="33"/>
      <c r="KEY39" s="33"/>
      <c r="KFC39" s="33"/>
      <c r="KFG39" s="33"/>
      <c r="KFK39" s="33"/>
      <c r="KFO39" s="33"/>
      <c r="KFS39" s="33"/>
      <c r="KFW39" s="33"/>
      <c r="KGA39" s="33"/>
      <c r="KGE39" s="33"/>
      <c r="KGI39" s="33"/>
      <c r="KGM39" s="33"/>
      <c r="KGQ39" s="33"/>
      <c r="KGU39" s="33"/>
      <c r="KGY39" s="33"/>
      <c r="KHC39" s="33"/>
      <c r="KHG39" s="33"/>
      <c r="KHK39" s="33"/>
      <c r="KHO39" s="33"/>
      <c r="KHS39" s="33"/>
      <c r="KHW39" s="33"/>
      <c r="KIA39" s="33"/>
      <c r="KIE39" s="33"/>
      <c r="KII39" s="33"/>
      <c r="KIM39" s="33"/>
      <c r="KIQ39" s="33"/>
      <c r="KIU39" s="33"/>
      <c r="KIY39" s="33"/>
      <c r="KJC39" s="33"/>
      <c r="KJG39" s="33"/>
      <c r="KJK39" s="33"/>
      <c r="KJO39" s="33"/>
      <c r="KJS39" s="33"/>
      <c r="KJW39" s="33"/>
      <c r="KKA39" s="33"/>
      <c r="KKE39" s="33"/>
      <c r="KKI39" s="33"/>
      <c r="KKM39" s="33"/>
      <c r="KKQ39" s="33"/>
      <c r="KKU39" s="33"/>
      <c r="KKY39" s="33"/>
      <c r="KLC39" s="33"/>
      <c r="KLG39" s="33"/>
      <c r="KLK39" s="33"/>
      <c r="KLO39" s="33"/>
      <c r="KLS39" s="33"/>
      <c r="KLW39" s="33"/>
      <c r="KMA39" s="33"/>
      <c r="KME39" s="33"/>
      <c r="KMI39" s="33"/>
      <c r="KMM39" s="33"/>
      <c r="KMQ39" s="33"/>
      <c r="KMU39" s="33"/>
      <c r="KMY39" s="33"/>
      <c r="KNC39" s="33"/>
      <c r="KNG39" s="33"/>
      <c r="KNK39" s="33"/>
      <c r="KNO39" s="33"/>
      <c r="KNS39" s="33"/>
      <c r="KNW39" s="33"/>
      <c r="KOA39" s="33"/>
      <c r="KOE39" s="33"/>
      <c r="KOI39" s="33"/>
      <c r="KOM39" s="33"/>
      <c r="KOQ39" s="33"/>
      <c r="KOU39" s="33"/>
      <c r="KOY39" s="33"/>
      <c r="KPC39" s="33"/>
      <c r="KPG39" s="33"/>
      <c r="KPK39" s="33"/>
      <c r="KPO39" s="33"/>
      <c r="KPS39" s="33"/>
      <c r="KPW39" s="33"/>
      <c r="KQA39" s="33"/>
      <c r="KQE39" s="33"/>
      <c r="KQI39" s="33"/>
      <c r="KQM39" s="33"/>
      <c r="KQQ39" s="33"/>
      <c r="KQU39" s="33"/>
      <c r="KQY39" s="33"/>
      <c r="KRC39" s="33"/>
      <c r="KRG39" s="33"/>
      <c r="KRK39" s="33"/>
      <c r="KRO39" s="33"/>
      <c r="KRS39" s="33"/>
      <c r="KRW39" s="33"/>
      <c r="KSA39" s="33"/>
      <c r="KSE39" s="33"/>
      <c r="KSI39" s="33"/>
      <c r="KSM39" s="33"/>
      <c r="KSQ39" s="33"/>
      <c r="KSU39" s="33"/>
      <c r="KSY39" s="33"/>
      <c r="KTC39" s="33"/>
      <c r="KTG39" s="33"/>
      <c r="KTK39" s="33"/>
      <c r="KTO39" s="33"/>
      <c r="KTS39" s="33"/>
      <c r="KTW39" s="33"/>
      <c r="KUA39" s="33"/>
      <c r="KUE39" s="33"/>
      <c r="KUI39" s="33"/>
      <c r="KUM39" s="33"/>
      <c r="KUQ39" s="33"/>
      <c r="KUU39" s="33"/>
      <c r="KUY39" s="33"/>
      <c r="KVC39" s="33"/>
      <c r="KVG39" s="33"/>
      <c r="KVK39" s="33"/>
      <c r="KVO39" s="33"/>
      <c r="KVS39" s="33"/>
      <c r="KVW39" s="33"/>
      <c r="KWA39" s="33"/>
      <c r="KWE39" s="33"/>
      <c r="KWI39" s="33"/>
      <c r="KWM39" s="33"/>
      <c r="KWQ39" s="33"/>
      <c r="KWU39" s="33"/>
      <c r="KWY39" s="33"/>
      <c r="KXC39" s="33"/>
      <c r="KXG39" s="33"/>
      <c r="KXK39" s="33"/>
      <c r="KXO39" s="33"/>
      <c r="KXS39" s="33"/>
      <c r="KXW39" s="33"/>
      <c r="KYA39" s="33"/>
      <c r="KYE39" s="33"/>
      <c r="KYI39" s="33"/>
      <c r="KYM39" s="33"/>
      <c r="KYQ39" s="33"/>
      <c r="KYU39" s="33"/>
      <c r="KYY39" s="33"/>
      <c r="KZC39" s="33"/>
      <c r="KZG39" s="33"/>
      <c r="KZK39" s="33"/>
      <c r="KZO39" s="33"/>
      <c r="KZS39" s="33"/>
      <c r="KZW39" s="33"/>
      <c r="LAA39" s="33"/>
      <c r="LAE39" s="33"/>
      <c r="LAI39" s="33"/>
      <c r="LAM39" s="33"/>
      <c r="LAQ39" s="33"/>
      <c r="LAU39" s="33"/>
      <c r="LAY39" s="33"/>
      <c r="LBC39" s="33"/>
      <c r="LBG39" s="33"/>
      <c r="LBK39" s="33"/>
      <c r="LBO39" s="33"/>
      <c r="LBS39" s="33"/>
      <c r="LBW39" s="33"/>
      <c r="LCA39" s="33"/>
      <c r="LCE39" s="33"/>
      <c r="LCI39" s="33"/>
      <c r="LCM39" s="33"/>
      <c r="LCQ39" s="33"/>
      <c r="LCU39" s="33"/>
      <c r="LCY39" s="33"/>
      <c r="LDC39" s="33"/>
      <c r="LDG39" s="33"/>
      <c r="LDK39" s="33"/>
      <c r="LDO39" s="33"/>
      <c r="LDS39" s="33"/>
      <c r="LDW39" s="33"/>
      <c r="LEA39" s="33"/>
      <c r="LEE39" s="33"/>
      <c r="LEI39" s="33"/>
      <c r="LEM39" s="33"/>
      <c r="LEQ39" s="33"/>
      <c r="LEU39" s="33"/>
      <c r="LEY39" s="33"/>
      <c r="LFC39" s="33"/>
      <c r="LFG39" s="33"/>
      <c r="LFK39" s="33"/>
      <c r="LFO39" s="33"/>
      <c r="LFS39" s="33"/>
      <c r="LFW39" s="33"/>
      <c r="LGA39" s="33"/>
      <c r="LGE39" s="33"/>
      <c r="LGI39" s="33"/>
      <c r="LGM39" s="33"/>
      <c r="LGQ39" s="33"/>
      <c r="LGU39" s="33"/>
      <c r="LGY39" s="33"/>
      <c r="LHC39" s="33"/>
      <c r="LHG39" s="33"/>
      <c r="LHK39" s="33"/>
      <c r="LHO39" s="33"/>
      <c r="LHS39" s="33"/>
      <c r="LHW39" s="33"/>
      <c r="LIA39" s="33"/>
      <c r="LIE39" s="33"/>
      <c r="LII39" s="33"/>
      <c r="LIM39" s="33"/>
      <c r="LIQ39" s="33"/>
      <c r="LIU39" s="33"/>
      <c r="LIY39" s="33"/>
      <c r="LJC39" s="33"/>
      <c r="LJG39" s="33"/>
      <c r="LJK39" s="33"/>
      <c r="LJO39" s="33"/>
      <c r="LJS39" s="33"/>
      <c r="LJW39" s="33"/>
      <c r="LKA39" s="33"/>
      <c r="LKE39" s="33"/>
      <c r="LKI39" s="33"/>
      <c r="LKM39" s="33"/>
      <c r="LKQ39" s="33"/>
      <c r="LKU39" s="33"/>
      <c r="LKY39" s="33"/>
      <c r="LLC39" s="33"/>
      <c r="LLG39" s="33"/>
      <c r="LLK39" s="33"/>
      <c r="LLO39" s="33"/>
      <c r="LLS39" s="33"/>
      <c r="LLW39" s="33"/>
      <c r="LMA39" s="33"/>
      <c r="LME39" s="33"/>
      <c r="LMI39" s="33"/>
      <c r="LMM39" s="33"/>
      <c r="LMQ39" s="33"/>
      <c r="LMU39" s="33"/>
      <c r="LMY39" s="33"/>
      <c r="LNC39" s="33"/>
      <c r="LNG39" s="33"/>
      <c r="LNK39" s="33"/>
      <c r="LNO39" s="33"/>
      <c r="LNS39" s="33"/>
      <c r="LNW39" s="33"/>
      <c r="LOA39" s="33"/>
      <c r="LOE39" s="33"/>
      <c r="LOI39" s="33"/>
      <c r="LOM39" s="33"/>
      <c r="LOQ39" s="33"/>
      <c r="LOU39" s="33"/>
      <c r="LOY39" s="33"/>
      <c r="LPC39" s="33"/>
      <c r="LPG39" s="33"/>
      <c r="LPK39" s="33"/>
      <c r="LPO39" s="33"/>
      <c r="LPS39" s="33"/>
      <c r="LPW39" s="33"/>
      <c r="LQA39" s="33"/>
      <c r="LQE39" s="33"/>
      <c r="LQI39" s="33"/>
      <c r="LQM39" s="33"/>
      <c r="LQQ39" s="33"/>
      <c r="LQU39" s="33"/>
      <c r="LQY39" s="33"/>
      <c r="LRC39" s="33"/>
      <c r="LRG39" s="33"/>
      <c r="LRK39" s="33"/>
      <c r="LRO39" s="33"/>
      <c r="LRS39" s="33"/>
      <c r="LRW39" s="33"/>
      <c r="LSA39" s="33"/>
      <c r="LSE39" s="33"/>
      <c r="LSI39" s="33"/>
      <c r="LSM39" s="33"/>
      <c r="LSQ39" s="33"/>
      <c r="LSU39" s="33"/>
      <c r="LSY39" s="33"/>
      <c r="LTC39" s="33"/>
      <c r="LTG39" s="33"/>
      <c r="LTK39" s="33"/>
      <c r="LTO39" s="33"/>
      <c r="LTS39" s="33"/>
      <c r="LTW39" s="33"/>
      <c r="LUA39" s="33"/>
      <c r="LUE39" s="33"/>
      <c r="LUI39" s="33"/>
      <c r="LUM39" s="33"/>
      <c r="LUQ39" s="33"/>
      <c r="LUU39" s="33"/>
      <c r="LUY39" s="33"/>
      <c r="LVC39" s="33"/>
      <c r="LVG39" s="33"/>
      <c r="LVK39" s="33"/>
      <c r="LVO39" s="33"/>
      <c r="LVS39" s="33"/>
      <c r="LVW39" s="33"/>
      <c r="LWA39" s="33"/>
      <c r="LWE39" s="33"/>
      <c r="LWI39" s="33"/>
      <c r="LWM39" s="33"/>
      <c r="LWQ39" s="33"/>
      <c r="LWU39" s="33"/>
      <c r="LWY39" s="33"/>
      <c r="LXC39" s="33"/>
      <c r="LXG39" s="33"/>
      <c r="LXK39" s="33"/>
      <c r="LXO39" s="33"/>
      <c r="LXS39" s="33"/>
      <c r="LXW39" s="33"/>
      <c r="LYA39" s="33"/>
      <c r="LYE39" s="33"/>
      <c r="LYI39" s="33"/>
      <c r="LYM39" s="33"/>
      <c r="LYQ39" s="33"/>
      <c r="LYU39" s="33"/>
      <c r="LYY39" s="33"/>
      <c r="LZC39" s="33"/>
      <c r="LZG39" s="33"/>
      <c r="LZK39" s="33"/>
      <c r="LZO39" s="33"/>
      <c r="LZS39" s="33"/>
      <c r="LZW39" s="33"/>
      <c r="MAA39" s="33"/>
      <c r="MAE39" s="33"/>
      <c r="MAI39" s="33"/>
      <c r="MAM39" s="33"/>
      <c r="MAQ39" s="33"/>
      <c r="MAU39" s="33"/>
      <c r="MAY39" s="33"/>
      <c r="MBC39" s="33"/>
      <c r="MBG39" s="33"/>
      <c r="MBK39" s="33"/>
      <c r="MBO39" s="33"/>
      <c r="MBS39" s="33"/>
      <c r="MBW39" s="33"/>
      <c r="MCA39" s="33"/>
      <c r="MCE39" s="33"/>
      <c r="MCI39" s="33"/>
      <c r="MCM39" s="33"/>
      <c r="MCQ39" s="33"/>
      <c r="MCU39" s="33"/>
      <c r="MCY39" s="33"/>
      <c r="MDC39" s="33"/>
      <c r="MDG39" s="33"/>
      <c r="MDK39" s="33"/>
      <c r="MDO39" s="33"/>
      <c r="MDS39" s="33"/>
      <c r="MDW39" s="33"/>
      <c r="MEA39" s="33"/>
      <c r="MEE39" s="33"/>
      <c r="MEI39" s="33"/>
      <c r="MEM39" s="33"/>
      <c r="MEQ39" s="33"/>
      <c r="MEU39" s="33"/>
      <c r="MEY39" s="33"/>
      <c r="MFC39" s="33"/>
      <c r="MFG39" s="33"/>
      <c r="MFK39" s="33"/>
      <c r="MFO39" s="33"/>
      <c r="MFS39" s="33"/>
      <c r="MFW39" s="33"/>
      <c r="MGA39" s="33"/>
      <c r="MGE39" s="33"/>
      <c r="MGI39" s="33"/>
      <c r="MGM39" s="33"/>
      <c r="MGQ39" s="33"/>
      <c r="MGU39" s="33"/>
      <c r="MGY39" s="33"/>
      <c r="MHC39" s="33"/>
      <c r="MHG39" s="33"/>
      <c r="MHK39" s="33"/>
      <c r="MHO39" s="33"/>
      <c r="MHS39" s="33"/>
      <c r="MHW39" s="33"/>
      <c r="MIA39" s="33"/>
      <c r="MIE39" s="33"/>
      <c r="MII39" s="33"/>
      <c r="MIM39" s="33"/>
      <c r="MIQ39" s="33"/>
      <c r="MIU39" s="33"/>
      <c r="MIY39" s="33"/>
      <c r="MJC39" s="33"/>
      <c r="MJG39" s="33"/>
      <c r="MJK39" s="33"/>
      <c r="MJO39" s="33"/>
      <c r="MJS39" s="33"/>
      <c r="MJW39" s="33"/>
      <c r="MKA39" s="33"/>
      <c r="MKE39" s="33"/>
      <c r="MKI39" s="33"/>
      <c r="MKM39" s="33"/>
      <c r="MKQ39" s="33"/>
      <c r="MKU39" s="33"/>
      <c r="MKY39" s="33"/>
      <c r="MLC39" s="33"/>
      <c r="MLG39" s="33"/>
      <c r="MLK39" s="33"/>
      <c r="MLO39" s="33"/>
      <c r="MLS39" s="33"/>
      <c r="MLW39" s="33"/>
      <c r="MMA39" s="33"/>
      <c r="MME39" s="33"/>
      <c r="MMI39" s="33"/>
      <c r="MMM39" s="33"/>
      <c r="MMQ39" s="33"/>
      <c r="MMU39" s="33"/>
      <c r="MMY39" s="33"/>
      <c r="MNC39" s="33"/>
      <c r="MNG39" s="33"/>
      <c r="MNK39" s="33"/>
      <c r="MNO39" s="33"/>
      <c r="MNS39" s="33"/>
      <c r="MNW39" s="33"/>
      <c r="MOA39" s="33"/>
      <c r="MOE39" s="33"/>
      <c r="MOI39" s="33"/>
      <c r="MOM39" s="33"/>
      <c r="MOQ39" s="33"/>
      <c r="MOU39" s="33"/>
      <c r="MOY39" s="33"/>
      <c r="MPC39" s="33"/>
      <c r="MPG39" s="33"/>
      <c r="MPK39" s="33"/>
      <c r="MPO39" s="33"/>
      <c r="MPS39" s="33"/>
      <c r="MPW39" s="33"/>
      <c r="MQA39" s="33"/>
      <c r="MQE39" s="33"/>
      <c r="MQI39" s="33"/>
      <c r="MQM39" s="33"/>
      <c r="MQQ39" s="33"/>
      <c r="MQU39" s="33"/>
      <c r="MQY39" s="33"/>
      <c r="MRC39" s="33"/>
      <c r="MRG39" s="33"/>
      <c r="MRK39" s="33"/>
      <c r="MRO39" s="33"/>
      <c r="MRS39" s="33"/>
      <c r="MRW39" s="33"/>
      <c r="MSA39" s="33"/>
      <c r="MSE39" s="33"/>
      <c r="MSI39" s="33"/>
      <c r="MSM39" s="33"/>
      <c r="MSQ39" s="33"/>
      <c r="MSU39" s="33"/>
      <c r="MSY39" s="33"/>
      <c r="MTC39" s="33"/>
      <c r="MTG39" s="33"/>
      <c r="MTK39" s="33"/>
      <c r="MTO39" s="33"/>
      <c r="MTS39" s="33"/>
      <c r="MTW39" s="33"/>
      <c r="MUA39" s="33"/>
      <c r="MUE39" s="33"/>
      <c r="MUI39" s="33"/>
      <c r="MUM39" s="33"/>
      <c r="MUQ39" s="33"/>
      <c r="MUU39" s="33"/>
      <c r="MUY39" s="33"/>
      <c r="MVC39" s="33"/>
      <c r="MVG39" s="33"/>
      <c r="MVK39" s="33"/>
      <c r="MVO39" s="33"/>
      <c r="MVS39" s="33"/>
      <c r="MVW39" s="33"/>
      <c r="MWA39" s="33"/>
      <c r="MWE39" s="33"/>
      <c r="MWI39" s="33"/>
      <c r="MWM39" s="33"/>
      <c r="MWQ39" s="33"/>
      <c r="MWU39" s="33"/>
      <c r="MWY39" s="33"/>
      <c r="MXC39" s="33"/>
      <c r="MXG39" s="33"/>
      <c r="MXK39" s="33"/>
      <c r="MXO39" s="33"/>
      <c r="MXS39" s="33"/>
      <c r="MXW39" s="33"/>
      <c r="MYA39" s="33"/>
      <c r="MYE39" s="33"/>
      <c r="MYI39" s="33"/>
      <c r="MYM39" s="33"/>
      <c r="MYQ39" s="33"/>
      <c r="MYU39" s="33"/>
      <c r="MYY39" s="33"/>
      <c r="MZC39" s="33"/>
      <c r="MZG39" s="33"/>
      <c r="MZK39" s="33"/>
      <c r="MZO39" s="33"/>
      <c r="MZS39" s="33"/>
      <c r="MZW39" s="33"/>
      <c r="NAA39" s="33"/>
      <c r="NAE39" s="33"/>
      <c r="NAI39" s="33"/>
      <c r="NAM39" s="33"/>
      <c r="NAQ39" s="33"/>
      <c r="NAU39" s="33"/>
      <c r="NAY39" s="33"/>
      <c r="NBC39" s="33"/>
      <c r="NBG39" s="33"/>
      <c r="NBK39" s="33"/>
      <c r="NBO39" s="33"/>
      <c r="NBS39" s="33"/>
      <c r="NBW39" s="33"/>
      <c r="NCA39" s="33"/>
      <c r="NCE39" s="33"/>
      <c r="NCI39" s="33"/>
      <c r="NCM39" s="33"/>
      <c r="NCQ39" s="33"/>
      <c r="NCU39" s="33"/>
      <c r="NCY39" s="33"/>
      <c r="NDC39" s="33"/>
      <c r="NDG39" s="33"/>
      <c r="NDK39" s="33"/>
      <c r="NDO39" s="33"/>
      <c r="NDS39" s="33"/>
      <c r="NDW39" s="33"/>
      <c r="NEA39" s="33"/>
      <c r="NEE39" s="33"/>
      <c r="NEI39" s="33"/>
      <c r="NEM39" s="33"/>
      <c r="NEQ39" s="33"/>
      <c r="NEU39" s="33"/>
      <c r="NEY39" s="33"/>
      <c r="NFC39" s="33"/>
      <c r="NFG39" s="33"/>
      <c r="NFK39" s="33"/>
      <c r="NFO39" s="33"/>
      <c r="NFS39" s="33"/>
      <c r="NFW39" s="33"/>
      <c r="NGA39" s="33"/>
      <c r="NGE39" s="33"/>
      <c r="NGI39" s="33"/>
      <c r="NGM39" s="33"/>
      <c r="NGQ39" s="33"/>
      <c r="NGU39" s="33"/>
      <c r="NGY39" s="33"/>
      <c r="NHC39" s="33"/>
      <c r="NHG39" s="33"/>
      <c r="NHK39" s="33"/>
      <c r="NHO39" s="33"/>
      <c r="NHS39" s="33"/>
      <c r="NHW39" s="33"/>
      <c r="NIA39" s="33"/>
      <c r="NIE39" s="33"/>
      <c r="NII39" s="33"/>
      <c r="NIM39" s="33"/>
      <c r="NIQ39" s="33"/>
      <c r="NIU39" s="33"/>
      <c r="NIY39" s="33"/>
      <c r="NJC39" s="33"/>
      <c r="NJG39" s="33"/>
      <c r="NJK39" s="33"/>
      <c r="NJO39" s="33"/>
      <c r="NJS39" s="33"/>
      <c r="NJW39" s="33"/>
      <c r="NKA39" s="33"/>
      <c r="NKE39" s="33"/>
      <c r="NKI39" s="33"/>
      <c r="NKM39" s="33"/>
      <c r="NKQ39" s="33"/>
      <c r="NKU39" s="33"/>
      <c r="NKY39" s="33"/>
      <c r="NLC39" s="33"/>
      <c r="NLG39" s="33"/>
      <c r="NLK39" s="33"/>
      <c r="NLO39" s="33"/>
      <c r="NLS39" s="33"/>
      <c r="NLW39" s="33"/>
      <c r="NMA39" s="33"/>
      <c r="NME39" s="33"/>
      <c r="NMI39" s="33"/>
      <c r="NMM39" s="33"/>
      <c r="NMQ39" s="33"/>
      <c r="NMU39" s="33"/>
      <c r="NMY39" s="33"/>
      <c r="NNC39" s="33"/>
      <c r="NNG39" s="33"/>
      <c r="NNK39" s="33"/>
      <c r="NNO39" s="33"/>
      <c r="NNS39" s="33"/>
      <c r="NNW39" s="33"/>
      <c r="NOA39" s="33"/>
      <c r="NOE39" s="33"/>
      <c r="NOI39" s="33"/>
      <c r="NOM39" s="33"/>
      <c r="NOQ39" s="33"/>
      <c r="NOU39" s="33"/>
      <c r="NOY39" s="33"/>
      <c r="NPC39" s="33"/>
      <c r="NPG39" s="33"/>
      <c r="NPK39" s="33"/>
      <c r="NPO39" s="33"/>
      <c r="NPS39" s="33"/>
      <c r="NPW39" s="33"/>
      <c r="NQA39" s="33"/>
      <c r="NQE39" s="33"/>
      <c r="NQI39" s="33"/>
      <c r="NQM39" s="33"/>
      <c r="NQQ39" s="33"/>
      <c r="NQU39" s="33"/>
      <c r="NQY39" s="33"/>
      <c r="NRC39" s="33"/>
      <c r="NRG39" s="33"/>
      <c r="NRK39" s="33"/>
      <c r="NRO39" s="33"/>
      <c r="NRS39" s="33"/>
      <c r="NRW39" s="33"/>
      <c r="NSA39" s="33"/>
      <c r="NSE39" s="33"/>
      <c r="NSI39" s="33"/>
      <c r="NSM39" s="33"/>
      <c r="NSQ39" s="33"/>
      <c r="NSU39" s="33"/>
      <c r="NSY39" s="33"/>
      <c r="NTC39" s="33"/>
      <c r="NTG39" s="33"/>
      <c r="NTK39" s="33"/>
      <c r="NTO39" s="33"/>
      <c r="NTS39" s="33"/>
      <c r="NTW39" s="33"/>
      <c r="NUA39" s="33"/>
      <c r="NUE39" s="33"/>
      <c r="NUI39" s="33"/>
      <c r="NUM39" s="33"/>
      <c r="NUQ39" s="33"/>
      <c r="NUU39" s="33"/>
      <c r="NUY39" s="33"/>
      <c r="NVC39" s="33"/>
      <c r="NVG39" s="33"/>
      <c r="NVK39" s="33"/>
      <c r="NVO39" s="33"/>
      <c r="NVS39" s="33"/>
      <c r="NVW39" s="33"/>
      <c r="NWA39" s="33"/>
      <c r="NWE39" s="33"/>
      <c r="NWI39" s="33"/>
      <c r="NWM39" s="33"/>
      <c r="NWQ39" s="33"/>
      <c r="NWU39" s="33"/>
      <c r="NWY39" s="33"/>
      <c r="NXC39" s="33"/>
      <c r="NXG39" s="33"/>
      <c r="NXK39" s="33"/>
      <c r="NXO39" s="33"/>
      <c r="NXS39" s="33"/>
      <c r="NXW39" s="33"/>
      <c r="NYA39" s="33"/>
      <c r="NYE39" s="33"/>
      <c r="NYI39" s="33"/>
      <c r="NYM39" s="33"/>
      <c r="NYQ39" s="33"/>
      <c r="NYU39" s="33"/>
      <c r="NYY39" s="33"/>
      <c r="NZC39" s="33"/>
      <c r="NZG39" s="33"/>
      <c r="NZK39" s="33"/>
      <c r="NZO39" s="33"/>
      <c r="NZS39" s="33"/>
      <c r="NZW39" s="33"/>
      <c r="OAA39" s="33"/>
      <c r="OAE39" s="33"/>
      <c r="OAI39" s="33"/>
      <c r="OAM39" s="33"/>
      <c r="OAQ39" s="33"/>
      <c r="OAU39" s="33"/>
      <c r="OAY39" s="33"/>
      <c r="OBC39" s="33"/>
      <c r="OBG39" s="33"/>
      <c r="OBK39" s="33"/>
      <c r="OBO39" s="33"/>
      <c r="OBS39" s="33"/>
      <c r="OBW39" s="33"/>
      <c r="OCA39" s="33"/>
      <c r="OCE39" s="33"/>
      <c r="OCI39" s="33"/>
      <c r="OCM39" s="33"/>
      <c r="OCQ39" s="33"/>
      <c r="OCU39" s="33"/>
      <c r="OCY39" s="33"/>
      <c r="ODC39" s="33"/>
      <c r="ODG39" s="33"/>
      <c r="ODK39" s="33"/>
      <c r="ODO39" s="33"/>
      <c r="ODS39" s="33"/>
      <c r="ODW39" s="33"/>
      <c r="OEA39" s="33"/>
      <c r="OEE39" s="33"/>
      <c r="OEI39" s="33"/>
      <c r="OEM39" s="33"/>
      <c r="OEQ39" s="33"/>
      <c r="OEU39" s="33"/>
      <c r="OEY39" s="33"/>
      <c r="OFC39" s="33"/>
      <c r="OFG39" s="33"/>
      <c r="OFK39" s="33"/>
      <c r="OFO39" s="33"/>
      <c r="OFS39" s="33"/>
      <c r="OFW39" s="33"/>
      <c r="OGA39" s="33"/>
      <c r="OGE39" s="33"/>
      <c r="OGI39" s="33"/>
      <c r="OGM39" s="33"/>
      <c r="OGQ39" s="33"/>
      <c r="OGU39" s="33"/>
      <c r="OGY39" s="33"/>
      <c r="OHC39" s="33"/>
      <c r="OHG39" s="33"/>
      <c r="OHK39" s="33"/>
      <c r="OHO39" s="33"/>
      <c r="OHS39" s="33"/>
      <c r="OHW39" s="33"/>
      <c r="OIA39" s="33"/>
      <c r="OIE39" s="33"/>
      <c r="OII39" s="33"/>
      <c r="OIM39" s="33"/>
      <c r="OIQ39" s="33"/>
      <c r="OIU39" s="33"/>
      <c r="OIY39" s="33"/>
      <c r="OJC39" s="33"/>
      <c r="OJG39" s="33"/>
      <c r="OJK39" s="33"/>
      <c r="OJO39" s="33"/>
      <c r="OJS39" s="33"/>
      <c r="OJW39" s="33"/>
      <c r="OKA39" s="33"/>
      <c r="OKE39" s="33"/>
      <c r="OKI39" s="33"/>
      <c r="OKM39" s="33"/>
      <c r="OKQ39" s="33"/>
      <c r="OKU39" s="33"/>
      <c r="OKY39" s="33"/>
      <c r="OLC39" s="33"/>
      <c r="OLG39" s="33"/>
      <c r="OLK39" s="33"/>
      <c r="OLO39" s="33"/>
      <c r="OLS39" s="33"/>
      <c r="OLW39" s="33"/>
      <c r="OMA39" s="33"/>
      <c r="OME39" s="33"/>
      <c r="OMI39" s="33"/>
      <c r="OMM39" s="33"/>
      <c r="OMQ39" s="33"/>
      <c r="OMU39" s="33"/>
      <c r="OMY39" s="33"/>
      <c r="ONC39" s="33"/>
      <c r="ONG39" s="33"/>
      <c r="ONK39" s="33"/>
      <c r="ONO39" s="33"/>
      <c r="ONS39" s="33"/>
      <c r="ONW39" s="33"/>
      <c r="OOA39" s="33"/>
      <c r="OOE39" s="33"/>
      <c r="OOI39" s="33"/>
      <c r="OOM39" s="33"/>
      <c r="OOQ39" s="33"/>
      <c r="OOU39" s="33"/>
      <c r="OOY39" s="33"/>
      <c r="OPC39" s="33"/>
      <c r="OPG39" s="33"/>
      <c r="OPK39" s="33"/>
      <c r="OPO39" s="33"/>
      <c r="OPS39" s="33"/>
      <c r="OPW39" s="33"/>
      <c r="OQA39" s="33"/>
      <c r="OQE39" s="33"/>
      <c r="OQI39" s="33"/>
      <c r="OQM39" s="33"/>
      <c r="OQQ39" s="33"/>
      <c r="OQU39" s="33"/>
      <c r="OQY39" s="33"/>
      <c r="ORC39" s="33"/>
      <c r="ORG39" s="33"/>
      <c r="ORK39" s="33"/>
      <c r="ORO39" s="33"/>
      <c r="ORS39" s="33"/>
      <c r="ORW39" s="33"/>
      <c r="OSA39" s="33"/>
      <c r="OSE39" s="33"/>
      <c r="OSI39" s="33"/>
      <c r="OSM39" s="33"/>
      <c r="OSQ39" s="33"/>
      <c r="OSU39" s="33"/>
      <c r="OSY39" s="33"/>
      <c r="OTC39" s="33"/>
      <c r="OTG39" s="33"/>
      <c r="OTK39" s="33"/>
      <c r="OTO39" s="33"/>
      <c r="OTS39" s="33"/>
      <c r="OTW39" s="33"/>
      <c r="OUA39" s="33"/>
      <c r="OUE39" s="33"/>
      <c r="OUI39" s="33"/>
      <c r="OUM39" s="33"/>
      <c r="OUQ39" s="33"/>
      <c r="OUU39" s="33"/>
      <c r="OUY39" s="33"/>
      <c r="OVC39" s="33"/>
      <c r="OVG39" s="33"/>
      <c r="OVK39" s="33"/>
      <c r="OVO39" s="33"/>
      <c r="OVS39" s="33"/>
      <c r="OVW39" s="33"/>
      <c r="OWA39" s="33"/>
      <c r="OWE39" s="33"/>
      <c r="OWI39" s="33"/>
      <c r="OWM39" s="33"/>
      <c r="OWQ39" s="33"/>
      <c r="OWU39" s="33"/>
      <c r="OWY39" s="33"/>
      <c r="OXC39" s="33"/>
      <c r="OXG39" s="33"/>
      <c r="OXK39" s="33"/>
      <c r="OXO39" s="33"/>
      <c r="OXS39" s="33"/>
      <c r="OXW39" s="33"/>
      <c r="OYA39" s="33"/>
      <c r="OYE39" s="33"/>
      <c r="OYI39" s="33"/>
      <c r="OYM39" s="33"/>
      <c r="OYQ39" s="33"/>
      <c r="OYU39" s="33"/>
      <c r="OYY39" s="33"/>
      <c r="OZC39" s="33"/>
      <c r="OZG39" s="33"/>
      <c r="OZK39" s="33"/>
      <c r="OZO39" s="33"/>
      <c r="OZS39" s="33"/>
      <c r="OZW39" s="33"/>
      <c r="PAA39" s="33"/>
      <c r="PAE39" s="33"/>
      <c r="PAI39" s="33"/>
      <c r="PAM39" s="33"/>
      <c r="PAQ39" s="33"/>
      <c r="PAU39" s="33"/>
      <c r="PAY39" s="33"/>
      <c r="PBC39" s="33"/>
      <c r="PBG39" s="33"/>
      <c r="PBK39" s="33"/>
      <c r="PBO39" s="33"/>
      <c r="PBS39" s="33"/>
      <c r="PBW39" s="33"/>
      <c r="PCA39" s="33"/>
      <c r="PCE39" s="33"/>
      <c r="PCI39" s="33"/>
      <c r="PCM39" s="33"/>
      <c r="PCQ39" s="33"/>
      <c r="PCU39" s="33"/>
      <c r="PCY39" s="33"/>
      <c r="PDC39" s="33"/>
      <c r="PDG39" s="33"/>
      <c r="PDK39" s="33"/>
      <c r="PDO39" s="33"/>
      <c r="PDS39" s="33"/>
      <c r="PDW39" s="33"/>
      <c r="PEA39" s="33"/>
      <c r="PEE39" s="33"/>
      <c r="PEI39" s="33"/>
      <c r="PEM39" s="33"/>
      <c r="PEQ39" s="33"/>
      <c r="PEU39" s="33"/>
      <c r="PEY39" s="33"/>
      <c r="PFC39" s="33"/>
      <c r="PFG39" s="33"/>
      <c r="PFK39" s="33"/>
      <c r="PFO39" s="33"/>
      <c r="PFS39" s="33"/>
      <c r="PFW39" s="33"/>
      <c r="PGA39" s="33"/>
      <c r="PGE39" s="33"/>
      <c r="PGI39" s="33"/>
      <c r="PGM39" s="33"/>
      <c r="PGQ39" s="33"/>
      <c r="PGU39" s="33"/>
      <c r="PGY39" s="33"/>
      <c r="PHC39" s="33"/>
      <c r="PHG39" s="33"/>
      <c r="PHK39" s="33"/>
      <c r="PHO39" s="33"/>
      <c r="PHS39" s="33"/>
      <c r="PHW39" s="33"/>
      <c r="PIA39" s="33"/>
      <c r="PIE39" s="33"/>
      <c r="PII39" s="33"/>
      <c r="PIM39" s="33"/>
      <c r="PIQ39" s="33"/>
      <c r="PIU39" s="33"/>
      <c r="PIY39" s="33"/>
      <c r="PJC39" s="33"/>
      <c r="PJG39" s="33"/>
      <c r="PJK39" s="33"/>
      <c r="PJO39" s="33"/>
      <c r="PJS39" s="33"/>
      <c r="PJW39" s="33"/>
      <c r="PKA39" s="33"/>
      <c r="PKE39" s="33"/>
      <c r="PKI39" s="33"/>
      <c r="PKM39" s="33"/>
      <c r="PKQ39" s="33"/>
      <c r="PKU39" s="33"/>
      <c r="PKY39" s="33"/>
      <c r="PLC39" s="33"/>
      <c r="PLG39" s="33"/>
      <c r="PLK39" s="33"/>
      <c r="PLO39" s="33"/>
      <c r="PLS39" s="33"/>
      <c r="PLW39" s="33"/>
      <c r="PMA39" s="33"/>
      <c r="PME39" s="33"/>
      <c r="PMI39" s="33"/>
      <c r="PMM39" s="33"/>
      <c r="PMQ39" s="33"/>
      <c r="PMU39" s="33"/>
      <c r="PMY39" s="33"/>
      <c r="PNC39" s="33"/>
      <c r="PNG39" s="33"/>
      <c r="PNK39" s="33"/>
      <c r="PNO39" s="33"/>
      <c r="PNS39" s="33"/>
      <c r="PNW39" s="33"/>
      <c r="POA39" s="33"/>
      <c r="POE39" s="33"/>
      <c r="POI39" s="33"/>
      <c r="POM39" s="33"/>
      <c r="POQ39" s="33"/>
      <c r="POU39" s="33"/>
      <c r="POY39" s="33"/>
      <c r="PPC39" s="33"/>
      <c r="PPG39" s="33"/>
      <c r="PPK39" s="33"/>
      <c r="PPO39" s="33"/>
      <c r="PPS39" s="33"/>
      <c r="PPW39" s="33"/>
      <c r="PQA39" s="33"/>
      <c r="PQE39" s="33"/>
      <c r="PQI39" s="33"/>
      <c r="PQM39" s="33"/>
      <c r="PQQ39" s="33"/>
      <c r="PQU39" s="33"/>
      <c r="PQY39" s="33"/>
      <c r="PRC39" s="33"/>
      <c r="PRG39" s="33"/>
      <c r="PRK39" s="33"/>
      <c r="PRO39" s="33"/>
      <c r="PRS39" s="33"/>
      <c r="PRW39" s="33"/>
      <c r="PSA39" s="33"/>
      <c r="PSE39" s="33"/>
      <c r="PSI39" s="33"/>
      <c r="PSM39" s="33"/>
      <c r="PSQ39" s="33"/>
      <c r="PSU39" s="33"/>
      <c r="PSY39" s="33"/>
      <c r="PTC39" s="33"/>
      <c r="PTG39" s="33"/>
      <c r="PTK39" s="33"/>
      <c r="PTO39" s="33"/>
      <c r="PTS39" s="33"/>
      <c r="PTW39" s="33"/>
      <c r="PUA39" s="33"/>
      <c r="PUE39" s="33"/>
      <c r="PUI39" s="33"/>
      <c r="PUM39" s="33"/>
      <c r="PUQ39" s="33"/>
      <c r="PUU39" s="33"/>
      <c r="PUY39" s="33"/>
      <c r="PVC39" s="33"/>
      <c r="PVG39" s="33"/>
      <c r="PVK39" s="33"/>
      <c r="PVO39" s="33"/>
      <c r="PVS39" s="33"/>
      <c r="PVW39" s="33"/>
      <c r="PWA39" s="33"/>
      <c r="PWE39" s="33"/>
      <c r="PWI39" s="33"/>
      <c r="PWM39" s="33"/>
      <c r="PWQ39" s="33"/>
      <c r="PWU39" s="33"/>
      <c r="PWY39" s="33"/>
      <c r="PXC39" s="33"/>
      <c r="PXG39" s="33"/>
      <c r="PXK39" s="33"/>
      <c r="PXO39" s="33"/>
      <c r="PXS39" s="33"/>
      <c r="PXW39" s="33"/>
      <c r="PYA39" s="33"/>
      <c r="PYE39" s="33"/>
      <c r="PYI39" s="33"/>
      <c r="PYM39" s="33"/>
      <c r="PYQ39" s="33"/>
      <c r="PYU39" s="33"/>
      <c r="PYY39" s="33"/>
      <c r="PZC39" s="33"/>
      <c r="PZG39" s="33"/>
      <c r="PZK39" s="33"/>
      <c r="PZO39" s="33"/>
      <c r="PZS39" s="33"/>
      <c r="PZW39" s="33"/>
      <c r="QAA39" s="33"/>
      <c r="QAE39" s="33"/>
      <c r="QAI39" s="33"/>
      <c r="QAM39" s="33"/>
      <c r="QAQ39" s="33"/>
      <c r="QAU39" s="33"/>
      <c r="QAY39" s="33"/>
      <c r="QBC39" s="33"/>
      <c r="QBG39" s="33"/>
      <c r="QBK39" s="33"/>
      <c r="QBO39" s="33"/>
      <c r="QBS39" s="33"/>
      <c r="QBW39" s="33"/>
      <c r="QCA39" s="33"/>
      <c r="QCE39" s="33"/>
      <c r="QCI39" s="33"/>
      <c r="QCM39" s="33"/>
      <c r="QCQ39" s="33"/>
      <c r="QCU39" s="33"/>
      <c r="QCY39" s="33"/>
      <c r="QDC39" s="33"/>
      <c r="QDG39" s="33"/>
      <c r="QDK39" s="33"/>
      <c r="QDO39" s="33"/>
      <c r="QDS39" s="33"/>
      <c r="QDW39" s="33"/>
      <c r="QEA39" s="33"/>
      <c r="QEE39" s="33"/>
      <c r="QEI39" s="33"/>
      <c r="QEM39" s="33"/>
      <c r="QEQ39" s="33"/>
      <c r="QEU39" s="33"/>
      <c r="QEY39" s="33"/>
      <c r="QFC39" s="33"/>
      <c r="QFG39" s="33"/>
      <c r="QFK39" s="33"/>
      <c r="QFO39" s="33"/>
      <c r="QFS39" s="33"/>
      <c r="QFW39" s="33"/>
      <c r="QGA39" s="33"/>
      <c r="QGE39" s="33"/>
      <c r="QGI39" s="33"/>
      <c r="QGM39" s="33"/>
      <c r="QGQ39" s="33"/>
      <c r="QGU39" s="33"/>
      <c r="QGY39" s="33"/>
      <c r="QHC39" s="33"/>
      <c r="QHG39" s="33"/>
      <c r="QHK39" s="33"/>
      <c r="QHO39" s="33"/>
      <c r="QHS39" s="33"/>
      <c r="QHW39" s="33"/>
      <c r="QIA39" s="33"/>
      <c r="QIE39" s="33"/>
      <c r="QII39" s="33"/>
      <c r="QIM39" s="33"/>
      <c r="QIQ39" s="33"/>
      <c r="QIU39" s="33"/>
      <c r="QIY39" s="33"/>
      <c r="QJC39" s="33"/>
      <c r="QJG39" s="33"/>
      <c r="QJK39" s="33"/>
      <c r="QJO39" s="33"/>
      <c r="QJS39" s="33"/>
      <c r="QJW39" s="33"/>
      <c r="QKA39" s="33"/>
      <c r="QKE39" s="33"/>
      <c r="QKI39" s="33"/>
      <c r="QKM39" s="33"/>
      <c r="QKQ39" s="33"/>
      <c r="QKU39" s="33"/>
      <c r="QKY39" s="33"/>
      <c r="QLC39" s="33"/>
      <c r="QLG39" s="33"/>
      <c r="QLK39" s="33"/>
      <c r="QLO39" s="33"/>
      <c r="QLS39" s="33"/>
      <c r="QLW39" s="33"/>
      <c r="QMA39" s="33"/>
      <c r="QME39" s="33"/>
      <c r="QMI39" s="33"/>
      <c r="QMM39" s="33"/>
      <c r="QMQ39" s="33"/>
      <c r="QMU39" s="33"/>
      <c r="QMY39" s="33"/>
      <c r="QNC39" s="33"/>
      <c r="QNG39" s="33"/>
      <c r="QNK39" s="33"/>
      <c r="QNO39" s="33"/>
      <c r="QNS39" s="33"/>
      <c r="QNW39" s="33"/>
      <c r="QOA39" s="33"/>
      <c r="QOE39" s="33"/>
      <c r="QOI39" s="33"/>
      <c r="QOM39" s="33"/>
      <c r="QOQ39" s="33"/>
      <c r="QOU39" s="33"/>
      <c r="QOY39" s="33"/>
      <c r="QPC39" s="33"/>
      <c r="QPG39" s="33"/>
      <c r="QPK39" s="33"/>
      <c r="QPO39" s="33"/>
      <c r="QPS39" s="33"/>
      <c r="QPW39" s="33"/>
      <c r="QQA39" s="33"/>
      <c r="QQE39" s="33"/>
      <c r="QQI39" s="33"/>
      <c r="QQM39" s="33"/>
      <c r="QQQ39" s="33"/>
      <c r="QQU39" s="33"/>
      <c r="QQY39" s="33"/>
      <c r="QRC39" s="33"/>
      <c r="QRG39" s="33"/>
      <c r="QRK39" s="33"/>
      <c r="QRO39" s="33"/>
      <c r="QRS39" s="33"/>
      <c r="QRW39" s="33"/>
      <c r="QSA39" s="33"/>
      <c r="QSE39" s="33"/>
      <c r="QSI39" s="33"/>
      <c r="QSM39" s="33"/>
      <c r="QSQ39" s="33"/>
      <c r="QSU39" s="33"/>
      <c r="QSY39" s="33"/>
      <c r="QTC39" s="33"/>
      <c r="QTG39" s="33"/>
      <c r="QTK39" s="33"/>
      <c r="QTO39" s="33"/>
      <c r="QTS39" s="33"/>
      <c r="QTW39" s="33"/>
      <c r="QUA39" s="33"/>
      <c r="QUE39" s="33"/>
      <c r="QUI39" s="33"/>
      <c r="QUM39" s="33"/>
      <c r="QUQ39" s="33"/>
      <c r="QUU39" s="33"/>
      <c r="QUY39" s="33"/>
      <c r="QVC39" s="33"/>
      <c r="QVG39" s="33"/>
      <c r="QVK39" s="33"/>
      <c r="QVO39" s="33"/>
      <c r="QVS39" s="33"/>
      <c r="QVW39" s="33"/>
      <c r="QWA39" s="33"/>
      <c r="QWE39" s="33"/>
      <c r="QWI39" s="33"/>
      <c r="QWM39" s="33"/>
      <c r="QWQ39" s="33"/>
      <c r="QWU39" s="33"/>
      <c r="QWY39" s="33"/>
      <c r="QXC39" s="33"/>
      <c r="QXG39" s="33"/>
      <c r="QXK39" s="33"/>
      <c r="QXO39" s="33"/>
      <c r="QXS39" s="33"/>
      <c r="QXW39" s="33"/>
      <c r="QYA39" s="33"/>
      <c r="QYE39" s="33"/>
      <c r="QYI39" s="33"/>
      <c r="QYM39" s="33"/>
      <c r="QYQ39" s="33"/>
      <c r="QYU39" s="33"/>
      <c r="QYY39" s="33"/>
      <c r="QZC39" s="33"/>
      <c r="QZG39" s="33"/>
      <c r="QZK39" s="33"/>
      <c r="QZO39" s="33"/>
      <c r="QZS39" s="33"/>
      <c r="QZW39" s="33"/>
      <c r="RAA39" s="33"/>
      <c r="RAE39" s="33"/>
      <c r="RAI39" s="33"/>
      <c r="RAM39" s="33"/>
      <c r="RAQ39" s="33"/>
      <c r="RAU39" s="33"/>
      <c r="RAY39" s="33"/>
      <c r="RBC39" s="33"/>
      <c r="RBG39" s="33"/>
      <c r="RBK39" s="33"/>
      <c r="RBO39" s="33"/>
      <c r="RBS39" s="33"/>
      <c r="RBW39" s="33"/>
      <c r="RCA39" s="33"/>
      <c r="RCE39" s="33"/>
      <c r="RCI39" s="33"/>
      <c r="RCM39" s="33"/>
      <c r="RCQ39" s="33"/>
      <c r="RCU39" s="33"/>
      <c r="RCY39" s="33"/>
      <c r="RDC39" s="33"/>
      <c r="RDG39" s="33"/>
      <c r="RDK39" s="33"/>
      <c r="RDO39" s="33"/>
      <c r="RDS39" s="33"/>
      <c r="RDW39" s="33"/>
      <c r="REA39" s="33"/>
      <c r="REE39" s="33"/>
      <c r="REI39" s="33"/>
      <c r="REM39" s="33"/>
      <c r="REQ39" s="33"/>
      <c r="REU39" s="33"/>
      <c r="REY39" s="33"/>
      <c r="RFC39" s="33"/>
      <c r="RFG39" s="33"/>
      <c r="RFK39" s="33"/>
      <c r="RFO39" s="33"/>
      <c r="RFS39" s="33"/>
      <c r="RFW39" s="33"/>
      <c r="RGA39" s="33"/>
      <c r="RGE39" s="33"/>
      <c r="RGI39" s="33"/>
      <c r="RGM39" s="33"/>
      <c r="RGQ39" s="33"/>
      <c r="RGU39" s="33"/>
      <c r="RGY39" s="33"/>
      <c r="RHC39" s="33"/>
      <c r="RHG39" s="33"/>
      <c r="RHK39" s="33"/>
      <c r="RHO39" s="33"/>
      <c r="RHS39" s="33"/>
      <c r="RHW39" s="33"/>
      <c r="RIA39" s="33"/>
      <c r="RIE39" s="33"/>
      <c r="RII39" s="33"/>
      <c r="RIM39" s="33"/>
      <c r="RIQ39" s="33"/>
      <c r="RIU39" s="33"/>
      <c r="RIY39" s="33"/>
      <c r="RJC39" s="33"/>
      <c r="RJG39" s="33"/>
      <c r="RJK39" s="33"/>
      <c r="RJO39" s="33"/>
      <c r="RJS39" s="33"/>
      <c r="RJW39" s="33"/>
      <c r="RKA39" s="33"/>
      <c r="RKE39" s="33"/>
      <c r="RKI39" s="33"/>
      <c r="RKM39" s="33"/>
      <c r="RKQ39" s="33"/>
      <c r="RKU39" s="33"/>
      <c r="RKY39" s="33"/>
      <c r="RLC39" s="33"/>
      <c r="RLG39" s="33"/>
      <c r="RLK39" s="33"/>
      <c r="RLO39" s="33"/>
      <c r="RLS39" s="33"/>
      <c r="RLW39" s="33"/>
      <c r="RMA39" s="33"/>
      <c r="RME39" s="33"/>
      <c r="RMI39" s="33"/>
      <c r="RMM39" s="33"/>
      <c r="RMQ39" s="33"/>
      <c r="RMU39" s="33"/>
      <c r="RMY39" s="33"/>
      <c r="RNC39" s="33"/>
      <c r="RNG39" s="33"/>
      <c r="RNK39" s="33"/>
      <c r="RNO39" s="33"/>
      <c r="RNS39" s="33"/>
      <c r="RNW39" s="33"/>
      <c r="ROA39" s="33"/>
      <c r="ROE39" s="33"/>
      <c r="ROI39" s="33"/>
      <c r="ROM39" s="33"/>
      <c r="ROQ39" s="33"/>
      <c r="ROU39" s="33"/>
      <c r="ROY39" s="33"/>
      <c r="RPC39" s="33"/>
      <c r="RPG39" s="33"/>
      <c r="RPK39" s="33"/>
      <c r="RPO39" s="33"/>
      <c r="RPS39" s="33"/>
      <c r="RPW39" s="33"/>
      <c r="RQA39" s="33"/>
      <c r="RQE39" s="33"/>
      <c r="RQI39" s="33"/>
      <c r="RQM39" s="33"/>
      <c r="RQQ39" s="33"/>
      <c r="RQU39" s="33"/>
      <c r="RQY39" s="33"/>
      <c r="RRC39" s="33"/>
      <c r="RRG39" s="33"/>
      <c r="RRK39" s="33"/>
      <c r="RRO39" s="33"/>
      <c r="RRS39" s="33"/>
      <c r="RRW39" s="33"/>
      <c r="RSA39" s="33"/>
      <c r="RSE39" s="33"/>
      <c r="RSI39" s="33"/>
      <c r="RSM39" s="33"/>
      <c r="RSQ39" s="33"/>
      <c r="RSU39" s="33"/>
      <c r="RSY39" s="33"/>
      <c r="RTC39" s="33"/>
      <c r="RTG39" s="33"/>
      <c r="RTK39" s="33"/>
      <c r="RTO39" s="33"/>
      <c r="RTS39" s="33"/>
      <c r="RTW39" s="33"/>
      <c r="RUA39" s="33"/>
      <c r="RUE39" s="33"/>
      <c r="RUI39" s="33"/>
      <c r="RUM39" s="33"/>
      <c r="RUQ39" s="33"/>
      <c r="RUU39" s="33"/>
      <c r="RUY39" s="33"/>
      <c r="RVC39" s="33"/>
      <c r="RVG39" s="33"/>
      <c r="RVK39" s="33"/>
      <c r="RVO39" s="33"/>
      <c r="RVS39" s="33"/>
      <c r="RVW39" s="33"/>
      <c r="RWA39" s="33"/>
      <c r="RWE39" s="33"/>
      <c r="RWI39" s="33"/>
      <c r="RWM39" s="33"/>
      <c r="RWQ39" s="33"/>
      <c r="RWU39" s="33"/>
      <c r="RWY39" s="33"/>
      <c r="RXC39" s="33"/>
      <c r="RXG39" s="33"/>
      <c r="RXK39" s="33"/>
      <c r="RXO39" s="33"/>
      <c r="RXS39" s="33"/>
      <c r="RXW39" s="33"/>
      <c r="RYA39" s="33"/>
      <c r="RYE39" s="33"/>
      <c r="RYI39" s="33"/>
      <c r="RYM39" s="33"/>
      <c r="RYQ39" s="33"/>
      <c r="RYU39" s="33"/>
      <c r="RYY39" s="33"/>
      <c r="RZC39" s="33"/>
      <c r="RZG39" s="33"/>
      <c r="RZK39" s="33"/>
      <c r="RZO39" s="33"/>
      <c r="RZS39" s="33"/>
      <c r="RZW39" s="33"/>
      <c r="SAA39" s="33"/>
      <c r="SAE39" s="33"/>
      <c r="SAI39" s="33"/>
      <c r="SAM39" s="33"/>
      <c r="SAQ39" s="33"/>
      <c r="SAU39" s="33"/>
      <c r="SAY39" s="33"/>
      <c r="SBC39" s="33"/>
      <c r="SBG39" s="33"/>
      <c r="SBK39" s="33"/>
      <c r="SBO39" s="33"/>
      <c r="SBS39" s="33"/>
      <c r="SBW39" s="33"/>
      <c r="SCA39" s="33"/>
      <c r="SCE39" s="33"/>
      <c r="SCI39" s="33"/>
      <c r="SCM39" s="33"/>
      <c r="SCQ39" s="33"/>
      <c r="SCU39" s="33"/>
      <c r="SCY39" s="33"/>
      <c r="SDC39" s="33"/>
      <c r="SDG39" s="33"/>
      <c r="SDK39" s="33"/>
      <c r="SDO39" s="33"/>
      <c r="SDS39" s="33"/>
      <c r="SDW39" s="33"/>
      <c r="SEA39" s="33"/>
      <c r="SEE39" s="33"/>
      <c r="SEI39" s="33"/>
      <c r="SEM39" s="33"/>
      <c r="SEQ39" s="33"/>
      <c r="SEU39" s="33"/>
      <c r="SEY39" s="33"/>
      <c r="SFC39" s="33"/>
      <c r="SFG39" s="33"/>
      <c r="SFK39" s="33"/>
      <c r="SFO39" s="33"/>
      <c r="SFS39" s="33"/>
      <c r="SFW39" s="33"/>
      <c r="SGA39" s="33"/>
      <c r="SGE39" s="33"/>
      <c r="SGI39" s="33"/>
      <c r="SGM39" s="33"/>
      <c r="SGQ39" s="33"/>
      <c r="SGU39" s="33"/>
      <c r="SGY39" s="33"/>
      <c r="SHC39" s="33"/>
      <c r="SHG39" s="33"/>
      <c r="SHK39" s="33"/>
      <c r="SHO39" s="33"/>
      <c r="SHS39" s="33"/>
      <c r="SHW39" s="33"/>
      <c r="SIA39" s="33"/>
      <c r="SIE39" s="33"/>
      <c r="SII39" s="33"/>
      <c r="SIM39" s="33"/>
      <c r="SIQ39" s="33"/>
      <c r="SIU39" s="33"/>
      <c r="SIY39" s="33"/>
      <c r="SJC39" s="33"/>
      <c r="SJG39" s="33"/>
      <c r="SJK39" s="33"/>
      <c r="SJO39" s="33"/>
      <c r="SJS39" s="33"/>
      <c r="SJW39" s="33"/>
      <c r="SKA39" s="33"/>
      <c r="SKE39" s="33"/>
      <c r="SKI39" s="33"/>
      <c r="SKM39" s="33"/>
      <c r="SKQ39" s="33"/>
      <c r="SKU39" s="33"/>
      <c r="SKY39" s="33"/>
      <c r="SLC39" s="33"/>
      <c r="SLG39" s="33"/>
      <c r="SLK39" s="33"/>
      <c r="SLO39" s="33"/>
      <c r="SLS39" s="33"/>
      <c r="SLW39" s="33"/>
      <c r="SMA39" s="33"/>
      <c r="SME39" s="33"/>
      <c r="SMI39" s="33"/>
      <c r="SMM39" s="33"/>
      <c r="SMQ39" s="33"/>
      <c r="SMU39" s="33"/>
      <c r="SMY39" s="33"/>
      <c r="SNC39" s="33"/>
      <c r="SNG39" s="33"/>
      <c r="SNK39" s="33"/>
      <c r="SNO39" s="33"/>
      <c r="SNS39" s="33"/>
      <c r="SNW39" s="33"/>
      <c r="SOA39" s="33"/>
      <c r="SOE39" s="33"/>
      <c r="SOI39" s="33"/>
      <c r="SOM39" s="33"/>
      <c r="SOQ39" s="33"/>
      <c r="SOU39" s="33"/>
      <c r="SOY39" s="33"/>
      <c r="SPC39" s="33"/>
      <c r="SPG39" s="33"/>
      <c r="SPK39" s="33"/>
      <c r="SPO39" s="33"/>
      <c r="SPS39" s="33"/>
      <c r="SPW39" s="33"/>
      <c r="SQA39" s="33"/>
      <c r="SQE39" s="33"/>
      <c r="SQI39" s="33"/>
      <c r="SQM39" s="33"/>
      <c r="SQQ39" s="33"/>
      <c r="SQU39" s="33"/>
      <c r="SQY39" s="33"/>
      <c r="SRC39" s="33"/>
      <c r="SRG39" s="33"/>
      <c r="SRK39" s="33"/>
      <c r="SRO39" s="33"/>
      <c r="SRS39" s="33"/>
      <c r="SRW39" s="33"/>
      <c r="SSA39" s="33"/>
      <c r="SSE39" s="33"/>
      <c r="SSI39" s="33"/>
      <c r="SSM39" s="33"/>
      <c r="SSQ39" s="33"/>
      <c r="SSU39" s="33"/>
      <c r="SSY39" s="33"/>
      <c r="STC39" s="33"/>
      <c r="STG39" s="33"/>
      <c r="STK39" s="33"/>
      <c r="STO39" s="33"/>
      <c r="STS39" s="33"/>
      <c r="STW39" s="33"/>
      <c r="SUA39" s="33"/>
      <c r="SUE39" s="33"/>
      <c r="SUI39" s="33"/>
      <c r="SUM39" s="33"/>
      <c r="SUQ39" s="33"/>
      <c r="SUU39" s="33"/>
      <c r="SUY39" s="33"/>
      <c r="SVC39" s="33"/>
      <c r="SVG39" s="33"/>
      <c r="SVK39" s="33"/>
      <c r="SVO39" s="33"/>
      <c r="SVS39" s="33"/>
      <c r="SVW39" s="33"/>
      <c r="SWA39" s="33"/>
      <c r="SWE39" s="33"/>
      <c r="SWI39" s="33"/>
      <c r="SWM39" s="33"/>
      <c r="SWQ39" s="33"/>
      <c r="SWU39" s="33"/>
      <c r="SWY39" s="33"/>
      <c r="SXC39" s="33"/>
      <c r="SXG39" s="33"/>
      <c r="SXK39" s="33"/>
      <c r="SXO39" s="33"/>
      <c r="SXS39" s="33"/>
      <c r="SXW39" s="33"/>
      <c r="SYA39" s="33"/>
      <c r="SYE39" s="33"/>
      <c r="SYI39" s="33"/>
      <c r="SYM39" s="33"/>
      <c r="SYQ39" s="33"/>
      <c r="SYU39" s="33"/>
      <c r="SYY39" s="33"/>
      <c r="SZC39" s="33"/>
      <c r="SZG39" s="33"/>
      <c r="SZK39" s="33"/>
      <c r="SZO39" s="33"/>
      <c r="SZS39" s="33"/>
      <c r="SZW39" s="33"/>
      <c r="TAA39" s="33"/>
      <c r="TAE39" s="33"/>
      <c r="TAI39" s="33"/>
      <c r="TAM39" s="33"/>
      <c r="TAQ39" s="33"/>
      <c r="TAU39" s="33"/>
      <c r="TAY39" s="33"/>
      <c r="TBC39" s="33"/>
      <c r="TBG39" s="33"/>
      <c r="TBK39" s="33"/>
      <c r="TBO39" s="33"/>
      <c r="TBS39" s="33"/>
      <c r="TBW39" s="33"/>
      <c r="TCA39" s="33"/>
      <c r="TCE39" s="33"/>
      <c r="TCI39" s="33"/>
      <c r="TCM39" s="33"/>
      <c r="TCQ39" s="33"/>
      <c r="TCU39" s="33"/>
      <c r="TCY39" s="33"/>
      <c r="TDC39" s="33"/>
      <c r="TDG39" s="33"/>
      <c r="TDK39" s="33"/>
      <c r="TDO39" s="33"/>
      <c r="TDS39" s="33"/>
      <c r="TDW39" s="33"/>
      <c r="TEA39" s="33"/>
      <c r="TEE39" s="33"/>
      <c r="TEI39" s="33"/>
      <c r="TEM39" s="33"/>
      <c r="TEQ39" s="33"/>
      <c r="TEU39" s="33"/>
      <c r="TEY39" s="33"/>
      <c r="TFC39" s="33"/>
      <c r="TFG39" s="33"/>
      <c r="TFK39" s="33"/>
      <c r="TFO39" s="33"/>
      <c r="TFS39" s="33"/>
      <c r="TFW39" s="33"/>
      <c r="TGA39" s="33"/>
      <c r="TGE39" s="33"/>
      <c r="TGI39" s="33"/>
      <c r="TGM39" s="33"/>
      <c r="TGQ39" s="33"/>
      <c r="TGU39" s="33"/>
      <c r="TGY39" s="33"/>
      <c r="THC39" s="33"/>
      <c r="THG39" s="33"/>
      <c r="THK39" s="33"/>
      <c r="THO39" s="33"/>
      <c r="THS39" s="33"/>
      <c r="THW39" s="33"/>
      <c r="TIA39" s="33"/>
      <c r="TIE39" s="33"/>
      <c r="TII39" s="33"/>
      <c r="TIM39" s="33"/>
      <c r="TIQ39" s="33"/>
      <c r="TIU39" s="33"/>
      <c r="TIY39" s="33"/>
      <c r="TJC39" s="33"/>
      <c r="TJG39" s="33"/>
      <c r="TJK39" s="33"/>
      <c r="TJO39" s="33"/>
      <c r="TJS39" s="33"/>
      <c r="TJW39" s="33"/>
      <c r="TKA39" s="33"/>
      <c r="TKE39" s="33"/>
      <c r="TKI39" s="33"/>
      <c r="TKM39" s="33"/>
      <c r="TKQ39" s="33"/>
      <c r="TKU39" s="33"/>
      <c r="TKY39" s="33"/>
      <c r="TLC39" s="33"/>
      <c r="TLG39" s="33"/>
      <c r="TLK39" s="33"/>
      <c r="TLO39" s="33"/>
      <c r="TLS39" s="33"/>
      <c r="TLW39" s="33"/>
      <c r="TMA39" s="33"/>
      <c r="TME39" s="33"/>
      <c r="TMI39" s="33"/>
      <c r="TMM39" s="33"/>
      <c r="TMQ39" s="33"/>
      <c r="TMU39" s="33"/>
      <c r="TMY39" s="33"/>
      <c r="TNC39" s="33"/>
      <c r="TNG39" s="33"/>
      <c r="TNK39" s="33"/>
      <c r="TNO39" s="33"/>
      <c r="TNS39" s="33"/>
      <c r="TNW39" s="33"/>
      <c r="TOA39" s="33"/>
      <c r="TOE39" s="33"/>
      <c r="TOI39" s="33"/>
      <c r="TOM39" s="33"/>
      <c r="TOQ39" s="33"/>
      <c r="TOU39" s="33"/>
      <c r="TOY39" s="33"/>
      <c r="TPC39" s="33"/>
      <c r="TPG39" s="33"/>
      <c r="TPK39" s="33"/>
      <c r="TPO39" s="33"/>
      <c r="TPS39" s="33"/>
      <c r="TPW39" s="33"/>
      <c r="TQA39" s="33"/>
      <c r="TQE39" s="33"/>
      <c r="TQI39" s="33"/>
      <c r="TQM39" s="33"/>
      <c r="TQQ39" s="33"/>
      <c r="TQU39" s="33"/>
      <c r="TQY39" s="33"/>
      <c r="TRC39" s="33"/>
      <c r="TRG39" s="33"/>
      <c r="TRK39" s="33"/>
      <c r="TRO39" s="33"/>
      <c r="TRS39" s="33"/>
      <c r="TRW39" s="33"/>
      <c r="TSA39" s="33"/>
      <c r="TSE39" s="33"/>
      <c r="TSI39" s="33"/>
      <c r="TSM39" s="33"/>
      <c r="TSQ39" s="33"/>
      <c r="TSU39" s="33"/>
      <c r="TSY39" s="33"/>
      <c r="TTC39" s="33"/>
      <c r="TTG39" s="33"/>
      <c r="TTK39" s="33"/>
      <c r="TTO39" s="33"/>
      <c r="TTS39" s="33"/>
      <c r="TTW39" s="33"/>
      <c r="TUA39" s="33"/>
      <c r="TUE39" s="33"/>
      <c r="TUI39" s="33"/>
      <c r="TUM39" s="33"/>
      <c r="TUQ39" s="33"/>
      <c r="TUU39" s="33"/>
      <c r="TUY39" s="33"/>
      <c r="TVC39" s="33"/>
      <c r="TVG39" s="33"/>
      <c r="TVK39" s="33"/>
      <c r="TVO39" s="33"/>
      <c r="TVS39" s="33"/>
      <c r="TVW39" s="33"/>
      <c r="TWA39" s="33"/>
      <c r="TWE39" s="33"/>
      <c r="TWI39" s="33"/>
      <c r="TWM39" s="33"/>
      <c r="TWQ39" s="33"/>
      <c r="TWU39" s="33"/>
      <c r="TWY39" s="33"/>
      <c r="TXC39" s="33"/>
      <c r="TXG39" s="33"/>
      <c r="TXK39" s="33"/>
      <c r="TXO39" s="33"/>
      <c r="TXS39" s="33"/>
      <c r="TXW39" s="33"/>
      <c r="TYA39" s="33"/>
      <c r="TYE39" s="33"/>
      <c r="TYI39" s="33"/>
      <c r="TYM39" s="33"/>
      <c r="TYQ39" s="33"/>
      <c r="TYU39" s="33"/>
      <c r="TYY39" s="33"/>
      <c r="TZC39" s="33"/>
      <c r="TZG39" s="33"/>
      <c r="TZK39" s="33"/>
      <c r="TZO39" s="33"/>
      <c r="TZS39" s="33"/>
      <c r="TZW39" s="33"/>
      <c r="UAA39" s="33"/>
      <c r="UAE39" s="33"/>
      <c r="UAI39" s="33"/>
      <c r="UAM39" s="33"/>
      <c r="UAQ39" s="33"/>
      <c r="UAU39" s="33"/>
      <c r="UAY39" s="33"/>
      <c r="UBC39" s="33"/>
      <c r="UBG39" s="33"/>
      <c r="UBK39" s="33"/>
      <c r="UBO39" s="33"/>
      <c r="UBS39" s="33"/>
      <c r="UBW39" s="33"/>
      <c r="UCA39" s="33"/>
      <c r="UCE39" s="33"/>
      <c r="UCI39" s="33"/>
      <c r="UCM39" s="33"/>
      <c r="UCQ39" s="33"/>
      <c r="UCU39" s="33"/>
      <c r="UCY39" s="33"/>
      <c r="UDC39" s="33"/>
      <c r="UDG39" s="33"/>
      <c r="UDK39" s="33"/>
      <c r="UDO39" s="33"/>
      <c r="UDS39" s="33"/>
      <c r="UDW39" s="33"/>
      <c r="UEA39" s="33"/>
      <c r="UEE39" s="33"/>
      <c r="UEI39" s="33"/>
      <c r="UEM39" s="33"/>
      <c r="UEQ39" s="33"/>
      <c r="UEU39" s="33"/>
      <c r="UEY39" s="33"/>
      <c r="UFC39" s="33"/>
      <c r="UFG39" s="33"/>
      <c r="UFK39" s="33"/>
      <c r="UFO39" s="33"/>
      <c r="UFS39" s="33"/>
      <c r="UFW39" s="33"/>
      <c r="UGA39" s="33"/>
      <c r="UGE39" s="33"/>
      <c r="UGI39" s="33"/>
      <c r="UGM39" s="33"/>
      <c r="UGQ39" s="33"/>
      <c r="UGU39" s="33"/>
      <c r="UGY39" s="33"/>
      <c r="UHC39" s="33"/>
      <c r="UHG39" s="33"/>
      <c r="UHK39" s="33"/>
      <c r="UHO39" s="33"/>
      <c r="UHS39" s="33"/>
      <c r="UHW39" s="33"/>
      <c r="UIA39" s="33"/>
      <c r="UIE39" s="33"/>
      <c r="UII39" s="33"/>
      <c r="UIM39" s="33"/>
      <c r="UIQ39" s="33"/>
      <c r="UIU39" s="33"/>
      <c r="UIY39" s="33"/>
      <c r="UJC39" s="33"/>
      <c r="UJG39" s="33"/>
      <c r="UJK39" s="33"/>
      <c r="UJO39" s="33"/>
      <c r="UJS39" s="33"/>
      <c r="UJW39" s="33"/>
      <c r="UKA39" s="33"/>
      <c r="UKE39" s="33"/>
      <c r="UKI39" s="33"/>
      <c r="UKM39" s="33"/>
      <c r="UKQ39" s="33"/>
      <c r="UKU39" s="33"/>
      <c r="UKY39" s="33"/>
      <c r="ULC39" s="33"/>
      <c r="ULG39" s="33"/>
      <c r="ULK39" s="33"/>
      <c r="ULO39" s="33"/>
      <c r="ULS39" s="33"/>
      <c r="ULW39" s="33"/>
      <c r="UMA39" s="33"/>
      <c r="UME39" s="33"/>
      <c r="UMI39" s="33"/>
      <c r="UMM39" s="33"/>
      <c r="UMQ39" s="33"/>
      <c r="UMU39" s="33"/>
      <c r="UMY39" s="33"/>
      <c r="UNC39" s="33"/>
      <c r="UNG39" s="33"/>
      <c r="UNK39" s="33"/>
      <c r="UNO39" s="33"/>
      <c r="UNS39" s="33"/>
      <c r="UNW39" s="33"/>
      <c r="UOA39" s="33"/>
      <c r="UOE39" s="33"/>
      <c r="UOI39" s="33"/>
      <c r="UOM39" s="33"/>
      <c r="UOQ39" s="33"/>
      <c r="UOU39" s="33"/>
      <c r="UOY39" s="33"/>
      <c r="UPC39" s="33"/>
      <c r="UPG39" s="33"/>
      <c r="UPK39" s="33"/>
      <c r="UPO39" s="33"/>
      <c r="UPS39" s="33"/>
      <c r="UPW39" s="33"/>
      <c r="UQA39" s="33"/>
      <c r="UQE39" s="33"/>
      <c r="UQI39" s="33"/>
      <c r="UQM39" s="33"/>
      <c r="UQQ39" s="33"/>
      <c r="UQU39" s="33"/>
      <c r="UQY39" s="33"/>
      <c r="URC39" s="33"/>
      <c r="URG39" s="33"/>
      <c r="URK39" s="33"/>
      <c r="URO39" s="33"/>
      <c r="URS39" s="33"/>
      <c r="URW39" s="33"/>
      <c r="USA39" s="33"/>
      <c r="USE39" s="33"/>
      <c r="USI39" s="33"/>
      <c r="USM39" s="33"/>
      <c r="USQ39" s="33"/>
      <c r="USU39" s="33"/>
      <c r="USY39" s="33"/>
      <c r="UTC39" s="33"/>
      <c r="UTG39" s="33"/>
      <c r="UTK39" s="33"/>
      <c r="UTO39" s="33"/>
      <c r="UTS39" s="33"/>
      <c r="UTW39" s="33"/>
      <c r="UUA39" s="33"/>
      <c r="UUE39" s="33"/>
      <c r="UUI39" s="33"/>
      <c r="UUM39" s="33"/>
      <c r="UUQ39" s="33"/>
      <c r="UUU39" s="33"/>
      <c r="UUY39" s="33"/>
      <c r="UVC39" s="33"/>
      <c r="UVG39" s="33"/>
      <c r="UVK39" s="33"/>
      <c r="UVO39" s="33"/>
      <c r="UVS39" s="33"/>
      <c r="UVW39" s="33"/>
      <c r="UWA39" s="33"/>
      <c r="UWE39" s="33"/>
      <c r="UWI39" s="33"/>
      <c r="UWM39" s="33"/>
      <c r="UWQ39" s="33"/>
      <c r="UWU39" s="33"/>
      <c r="UWY39" s="33"/>
      <c r="UXC39" s="33"/>
      <c r="UXG39" s="33"/>
      <c r="UXK39" s="33"/>
      <c r="UXO39" s="33"/>
      <c r="UXS39" s="33"/>
      <c r="UXW39" s="33"/>
      <c r="UYA39" s="33"/>
      <c r="UYE39" s="33"/>
      <c r="UYI39" s="33"/>
      <c r="UYM39" s="33"/>
      <c r="UYQ39" s="33"/>
      <c r="UYU39" s="33"/>
      <c r="UYY39" s="33"/>
      <c r="UZC39" s="33"/>
      <c r="UZG39" s="33"/>
      <c r="UZK39" s="33"/>
      <c r="UZO39" s="33"/>
      <c r="UZS39" s="33"/>
      <c r="UZW39" s="33"/>
      <c r="VAA39" s="33"/>
      <c r="VAE39" s="33"/>
      <c r="VAI39" s="33"/>
      <c r="VAM39" s="33"/>
      <c r="VAQ39" s="33"/>
      <c r="VAU39" s="33"/>
      <c r="VAY39" s="33"/>
      <c r="VBC39" s="33"/>
      <c r="VBG39" s="33"/>
      <c r="VBK39" s="33"/>
      <c r="VBO39" s="33"/>
      <c r="VBS39" s="33"/>
      <c r="VBW39" s="33"/>
      <c r="VCA39" s="33"/>
      <c r="VCE39" s="33"/>
      <c r="VCI39" s="33"/>
      <c r="VCM39" s="33"/>
      <c r="VCQ39" s="33"/>
      <c r="VCU39" s="33"/>
      <c r="VCY39" s="33"/>
      <c r="VDC39" s="33"/>
      <c r="VDG39" s="33"/>
      <c r="VDK39" s="33"/>
      <c r="VDO39" s="33"/>
      <c r="VDS39" s="33"/>
      <c r="VDW39" s="33"/>
      <c r="VEA39" s="33"/>
      <c r="VEE39" s="33"/>
      <c r="VEI39" s="33"/>
      <c r="VEM39" s="33"/>
      <c r="VEQ39" s="33"/>
      <c r="VEU39" s="33"/>
      <c r="VEY39" s="33"/>
      <c r="VFC39" s="33"/>
      <c r="VFG39" s="33"/>
      <c r="VFK39" s="33"/>
      <c r="VFO39" s="33"/>
      <c r="VFS39" s="33"/>
      <c r="VFW39" s="33"/>
      <c r="VGA39" s="33"/>
      <c r="VGE39" s="33"/>
      <c r="VGI39" s="33"/>
      <c r="VGM39" s="33"/>
      <c r="VGQ39" s="33"/>
      <c r="VGU39" s="33"/>
      <c r="VGY39" s="33"/>
      <c r="VHC39" s="33"/>
      <c r="VHG39" s="33"/>
      <c r="VHK39" s="33"/>
      <c r="VHO39" s="33"/>
      <c r="VHS39" s="33"/>
      <c r="VHW39" s="33"/>
      <c r="VIA39" s="33"/>
      <c r="VIE39" s="33"/>
      <c r="VII39" s="33"/>
      <c r="VIM39" s="33"/>
      <c r="VIQ39" s="33"/>
      <c r="VIU39" s="33"/>
      <c r="VIY39" s="33"/>
      <c r="VJC39" s="33"/>
      <c r="VJG39" s="33"/>
      <c r="VJK39" s="33"/>
      <c r="VJO39" s="33"/>
      <c r="VJS39" s="33"/>
      <c r="VJW39" s="33"/>
      <c r="VKA39" s="33"/>
      <c r="VKE39" s="33"/>
      <c r="VKI39" s="33"/>
      <c r="VKM39" s="33"/>
      <c r="VKQ39" s="33"/>
      <c r="VKU39" s="33"/>
      <c r="VKY39" s="33"/>
      <c r="VLC39" s="33"/>
      <c r="VLG39" s="33"/>
      <c r="VLK39" s="33"/>
      <c r="VLO39" s="33"/>
      <c r="VLS39" s="33"/>
      <c r="VLW39" s="33"/>
      <c r="VMA39" s="33"/>
      <c r="VME39" s="33"/>
      <c r="VMI39" s="33"/>
      <c r="VMM39" s="33"/>
      <c r="VMQ39" s="33"/>
      <c r="VMU39" s="33"/>
      <c r="VMY39" s="33"/>
      <c r="VNC39" s="33"/>
      <c r="VNG39" s="33"/>
      <c r="VNK39" s="33"/>
      <c r="VNO39" s="33"/>
      <c r="VNS39" s="33"/>
      <c r="VNW39" s="33"/>
      <c r="VOA39" s="33"/>
      <c r="VOE39" s="33"/>
      <c r="VOI39" s="33"/>
      <c r="VOM39" s="33"/>
      <c r="VOQ39" s="33"/>
      <c r="VOU39" s="33"/>
      <c r="VOY39" s="33"/>
      <c r="VPC39" s="33"/>
      <c r="VPG39" s="33"/>
      <c r="VPK39" s="33"/>
      <c r="VPO39" s="33"/>
      <c r="VPS39" s="33"/>
      <c r="VPW39" s="33"/>
      <c r="VQA39" s="33"/>
      <c r="VQE39" s="33"/>
      <c r="VQI39" s="33"/>
      <c r="VQM39" s="33"/>
      <c r="VQQ39" s="33"/>
      <c r="VQU39" s="33"/>
      <c r="VQY39" s="33"/>
      <c r="VRC39" s="33"/>
      <c r="VRG39" s="33"/>
      <c r="VRK39" s="33"/>
      <c r="VRO39" s="33"/>
      <c r="VRS39" s="33"/>
      <c r="VRW39" s="33"/>
      <c r="VSA39" s="33"/>
      <c r="VSE39" s="33"/>
      <c r="VSI39" s="33"/>
      <c r="VSM39" s="33"/>
      <c r="VSQ39" s="33"/>
      <c r="VSU39" s="33"/>
      <c r="VSY39" s="33"/>
      <c r="VTC39" s="33"/>
      <c r="VTG39" s="33"/>
      <c r="VTK39" s="33"/>
      <c r="VTO39" s="33"/>
      <c r="VTS39" s="33"/>
      <c r="VTW39" s="33"/>
      <c r="VUA39" s="33"/>
      <c r="VUE39" s="33"/>
      <c r="VUI39" s="33"/>
      <c r="VUM39" s="33"/>
      <c r="VUQ39" s="33"/>
      <c r="VUU39" s="33"/>
      <c r="VUY39" s="33"/>
      <c r="VVC39" s="33"/>
      <c r="VVG39" s="33"/>
      <c r="VVK39" s="33"/>
      <c r="VVO39" s="33"/>
      <c r="VVS39" s="33"/>
      <c r="VVW39" s="33"/>
      <c r="VWA39" s="33"/>
      <c r="VWE39" s="33"/>
      <c r="VWI39" s="33"/>
      <c r="VWM39" s="33"/>
      <c r="VWQ39" s="33"/>
      <c r="VWU39" s="33"/>
      <c r="VWY39" s="33"/>
      <c r="VXC39" s="33"/>
      <c r="VXG39" s="33"/>
      <c r="VXK39" s="33"/>
      <c r="VXO39" s="33"/>
      <c r="VXS39" s="33"/>
      <c r="VXW39" s="33"/>
      <c r="VYA39" s="33"/>
      <c r="VYE39" s="33"/>
      <c r="VYI39" s="33"/>
      <c r="VYM39" s="33"/>
      <c r="VYQ39" s="33"/>
      <c r="VYU39" s="33"/>
      <c r="VYY39" s="33"/>
      <c r="VZC39" s="33"/>
      <c r="VZG39" s="33"/>
      <c r="VZK39" s="33"/>
      <c r="VZO39" s="33"/>
      <c r="VZS39" s="33"/>
      <c r="VZW39" s="33"/>
      <c r="WAA39" s="33"/>
      <c r="WAE39" s="33"/>
      <c r="WAI39" s="33"/>
      <c r="WAM39" s="33"/>
      <c r="WAQ39" s="33"/>
      <c r="WAU39" s="33"/>
      <c r="WAY39" s="33"/>
      <c r="WBC39" s="33"/>
      <c r="WBG39" s="33"/>
      <c r="WBK39" s="33"/>
      <c r="WBO39" s="33"/>
      <c r="WBS39" s="33"/>
      <c r="WBW39" s="33"/>
      <c r="WCA39" s="33"/>
      <c r="WCE39" s="33"/>
      <c r="WCI39" s="33"/>
      <c r="WCM39" s="33"/>
      <c r="WCQ39" s="33"/>
      <c r="WCU39" s="33"/>
      <c r="WCY39" s="33"/>
      <c r="WDC39" s="33"/>
      <c r="WDG39" s="33"/>
      <c r="WDK39" s="33"/>
      <c r="WDO39" s="33"/>
      <c r="WDS39" s="33"/>
      <c r="WDW39" s="33"/>
      <c r="WEA39" s="33"/>
      <c r="WEE39" s="33"/>
      <c r="WEI39" s="33"/>
      <c r="WEM39" s="33"/>
      <c r="WEQ39" s="33"/>
      <c r="WEU39" s="33"/>
      <c r="WEY39" s="33"/>
      <c r="WFC39" s="33"/>
      <c r="WFG39" s="33"/>
      <c r="WFK39" s="33"/>
      <c r="WFO39" s="33"/>
      <c r="WFS39" s="33"/>
      <c r="WFW39" s="33"/>
      <c r="WGA39" s="33"/>
      <c r="WGE39" s="33"/>
      <c r="WGI39" s="33"/>
      <c r="WGM39" s="33"/>
      <c r="WGQ39" s="33"/>
      <c r="WGU39" s="33"/>
      <c r="WGY39" s="33"/>
      <c r="WHC39" s="33"/>
      <c r="WHG39" s="33"/>
      <c r="WHK39" s="33"/>
      <c r="WHO39" s="33"/>
      <c r="WHS39" s="33"/>
      <c r="WHW39" s="33"/>
      <c r="WIA39" s="33"/>
      <c r="WIE39" s="33"/>
      <c r="WII39" s="33"/>
      <c r="WIM39" s="33"/>
      <c r="WIQ39" s="33"/>
      <c r="WIU39" s="33"/>
      <c r="WIY39" s="33"/>
      <c r="WJC39" s="33"/>
      <c r="WJG39" s="33"/>
      <c r="WJK39" s="33"/>
      <c r="WJO39" s="33"/>
      <c r="WJS39" s="33"/>
      <c r="WJW39" s="33"/>
      <c r="WKA39" s="33"/>
      <c r="WKE39" s="33"/>
      <c r="WKI39" s="33"/>
      <c r="WKM39" s="33"/>
      <c r="WKQ39" s="33"/>
      <c r="WKU39" s="33"/>
      <c r="WKY39" s="33"/>
      <c r="WLC39" s="33"/>
      <c r="WLG39" s="33"/>
      <c r="WLK39" s="33"/>
      <c r="WLO39" s="33"/>
      <c r="WLS39" s="33"/>
      <c r="WLW39" s="33"/>
      <c r="WMA39" s="33"/>
      <c r="WME39" s="33"/>
      <c r="WMI39" s="33"/>
      <c r="WMM39" s="33"/>
      <c r="WMQ39" s="33"/>
      <c r="WMU39" s="33"/>
      <c r="WMY39" s="33"/>
      <c r="WNC39" s="33"/>
      <c r="WNG39" s="33"/>
      <c r="WNK39" s="33"/>
      <c r="WNO39" s="33"/>
      <c r="WNS39" s="33"/>
      <c r="WNW39" s="33"/>
      <c r="WOA39" s="33"/>
      <c r="WOE39" s="33"/>
      <c r="WOI39" s="33"/>
      <c r="WOM39" s="33"/>
      <c r="WOQ39" s="33"/>
      <c r="WOU39" s="33"/>
      <c r="WOY39" s="33"/>
      <c r="WPC39" s="33"/>
      <c r="WPG39" s="33"/>
      <c r="WPK39" s="33"/>
      <c r="WPO39" s="33"/>
      <c r="WPS39" s="33"/>
      <c r="WPW39" s="33"/>
      <c r="WQA39" s="33"/>
      <c r="WQE39" s="33"/>
      <c r="WQI39" s="33"/>
      <c r="WQM39" s="33"/>
      <c r="WQQ39" s="33"/>
      <c r="WQU39" s="33"/>
      <c r="WQY39" s="33"/>
      <c r="WRC39" s="33"/>
      <c r="WRG39" s="33"/>
      <c r="WRK39" s="33"/>
      <c r="WRO39" s="33"/>
      <c r="WRS39" s="33"/>
      <c r="WRW39" s="33"/>
      <c r="WSA39" s="33"/>
      <c r="WSE39" s="33"/>
      <c r="WSI39" s="33"/>
      <c r="WSM39" s="33"/>
      <c r="WSQ39" s="33"/>
      <c r="WSU39" s="33"/>
      <c r="WSY39" s="33"/>
      <c r="WTC39" s="33"/>
      <c r="WTG39" s="33"/>
      <c r="WTK39" s="33"/>
      <c r="WTO39" s="33"/>
      <c r="WTS39" s="33"/>
      <c r="WTW39" s="33"/>
      <c r="WUA39" s="33"/>
      <c r="WUE39" s="33"/>
      <c r="WUI39" s="33"/>
      <c r="WUM39" s="33"/>
      <c r="WUQ39" s="33"/>
      <c r="WUU39" s="33"/>
      <c r="WUY39" s="33"/>
      <c r="WVC39" s="33"/>
      <c r="WVG39" s="33"/>
      <c r="WVK39" s="33"/>
      <c r="WVO39" s="33"/>
      <c r="WVS39" s="33"/>
      <c r="WVW39" s="33"/>
      <c r="WWA39" s="33"/>
      <c r="WWE39" s="33"/>
      <c r="WWI39" s="33"/>
      <c r="WWM39" s="33"/>
      <c r="WWQ39" s="33"/>
      <c r="WWU39" s="33"/>
      <c r="WWY39" s="33"/>
      <c r="WXC39" s="33"/>
      <c r="WXG39" s="33"/>
      <c r="WXK39" s="33"/>
      <c r="WXO39" s="33"/>
      <c r="WXS39" s="33"/>
      <c r="WXW39" s="33"/>
      <c r="WYA39" s="33"/>
      <c r="WYE39" s="33"/>
      <c r="WYI39" s="33"/>
      <c r="WYM39" s="33"/>
      <c r="WYQ39" s="33"/>
      <c r="WYU39" s="33"/>
      <c r="WYY39" s="33"/>
      <c r="WZC39" s="33"/>
      <c r="WZG39" s="33"/>
      <c r="WZK39" s="33"/>
      <c r="WZO39" s="33"/>
      <c r="WZS39" s="33"/>
      <c r="WZW39" s="33"/>
      <c r="XAA39" s="33"/>
      <c r="XAE39" s="33"/>
      <c r="XAI39" s="33"/>
      <c r="XAM39" s="33"/>
      <c r="XAQ39" s="33"/>
      <c r="XAU39" s="33"/>
      <c r="XAY39" s="33"/>
      <c r="XBC39" s="33"/>
      <c r="XBG39" s="33"/>
      <c r="XBK39" s="33"/>
      <c r="XBO39" s="33"/>
      <c r="XBS39" s="33"/>
      <c r="XBW39" s="33"/>
      <c r="XCA39" s="33"/>
      <c r="XCE39" s="33"/>
      <c r="XCI39" s="33"/>
      <c r="XCM39" s="33"/>
      <c r="XCQ39" s="33"/>
      <c r="XCU39" s="33"/>
      <c r="XCY39" s="33"/>
      <c r="XDC39" s="33"/>
      <c r="XDG39" s="33"/>
      <c r="XDK39" s="33"/>
      <c r="XDO39" s="33"/>
      <c r="XDS39" s="33"/>
      <c r="XDW39" s="33"/>
      <c r="XEA39" s="33"/>
      <c r="XEE39" s="33"/>
      <c r="XEI39" s="33"/>
      <c r="XEM39" s="33"/>
      <c r="XEQ39" s="33"/>
      <c r="XEU39" s="33"/>
      <c r="XEY39" s="33"/>
      <c r="XFC39" s="33"/>
    </row>
    <row r="40" spans="7:1023 1027:2047 2051:3071 3075:4095 4099:5119 5123:6143 6147:7167 7171:8191 8195:9215 9219:10239 10243:11263 11267:12287 12291:13311 13315:14335 14339:15359 15363:16383" x14ac:dyDescent="0.25">
      <c r="G40" s="33"/>
      <c r="K40" s="33"/>
      <c r="O40" s="33"/>
      <c r="S40" s="33"/>
      <c r="W40" s="33"/>
      <c r="AA40" s="33"/>
      <c r="AE40" s="33"/>
      <c r="AI40" s="33"/>
      <c r="AM40" s="33"/>
      <c r="AQ40" s="33"/>
      <c r="AU40" s="33"/>
      <c r="AY40" s="33"/>
      <c r="BC40" s="33"/>
      <c r="BG40" s="33"/>
      <c r="BK40" s="33"/>
      <c r="BO40" s="33"/>
      <c r="BS40" s="33"/>
      <c r="BW40" s="33"/>
      <c r="CA40" s="33"/>
      <c r="CE40" s="33"/>
      <c r="CI40" s="33"/>
      <c r="CM40" s="33"/>
      <c r="CQ40" s="33"/>
      <c r="CU40" s="33"/>
      <c r="CY40" s="33"/>
      <c r="DC40" s="33"/>
      <c r="DG40" s="33"/>
      <c r="DK40" s="33"/>
      <c r="DO40" s="33"/>
      <c r="DS40" s="33"/>
      <c r="DW40" s="33"/>
      <c r="EA40" s="33"/>
      <c r="EE40" s="33"/>
      <c r="EI40" s="33"/>
      <c r="EM40" s="33"/>
      <c r="EQ40" s="33"/>
      <c r="EU40" s="33"/>
      <c r="EY40" s="33"/>
      <c r="FC40" s="33"/>
      <c r="FG40" s="33"/>
      <c r="FK40" s="33"/>
      <c r="FO40" s="33"/>
      <c r="FS40" s="33"/>
      <c r="FW40" s="33"/>
      <c r="GA40" s="33"/>
      <c r="GE40" s="33"/>
      <c r="GI40" s="33"/>
      <c r="GM40" s="33"/>
      <c r="GQ40" s="33"/>
      <c r="GU40" s="33"/>
      <c r="GY40" s="33"/>
      <c r="HC40" s="33"/>
      <c r="HG40" s="33"/>
      <c r="HK40" s="33"/>
      <c r="HO40" s="33"/>
      <c r="HS40" s="33"/>
      <c r="HW40" s="33"/>
      <c r="IA40" s="33"/>
      <c r="IE40" s="33"/>
      <c r="II40" s="33"/>
      <c r="IM40" s="33"/>
      <c r="IQ40" s="33"/>
      <c r="IU40" s="33"/>
      <c r="IY40" s="33"/>
      <c r="JC40" s="33"/>
      <c r="JG40" s="33"/>
      <c r="JK40" s="33"/>
      <c r="JO40" s="33"/>
      <c r="JS40" s="33"/>
      <c r="JW40" s="33"/>
      <c r="KA40" s="33"/>
      <c r="KE40" s="33"/>
      <c r="KI40" s="33"/>
      <c r="KM40" s="33"/>
      <c r="KQ40" s="33"/>
      <c r="KU40" s="33"/>
      <c r="KY40" s="33"/>
      <c r="LC40" s="33"/>
      <c r="LG40" s="33"/>
      <c r="LK40" s="33"/>
      <c r="LO40" s="33"/>
      <c r="LS40" s="33"/>
      <c r="LW40" s="33"/>
      <c r="MA40" s="33"/>
      <c r="ME40" s="33"/>
      <c r="MI40" s="33"/>
      <c r="MM40" s="33"/>
      <c r="MQ40" s="33"/>
      <c r="MU40" s="33"/>
      <c r="MY40" s="33"/>
      <c r="NC40" s="33"/>
      <c r="NG40" s="33"/>
      <c r="NK40" s="33"/>
      <c r="NO40" s="33"/>
      <c r="NS40" s="33"/>
      <c r="NW40" s="33"/>
      <c r="OA40" s="33"/>
      <c r="OE40" s="33"/>
      <c r="OI40" s="33"/>
      <c r="OM40" s="33"/>
      <c r="OQ40" s="33"/>
      <c r="OU40" s="33"/>
      <c r="OY40" s="33"/>
      <c r="PC40" s="33"/>
      <c r="PG40" s="33"/>
      <c r="PK40" s="33"/>
      <c r="PO40" s="33"/>
      <c r="PS40" s="33"/>
      <c r="PW40" s="33"/>
      <c r="QA40" s="33"/>
      <c r="QE40" s="33"/>
      <c r="QI40" s="33"/>
      <c r="QM40" s="33"/>
      <c r="QQ40" s="33"/>
      <c r="QU40" s="33"/>
      <c r="QY40" s="33"/>
      <c r="RC40" s="33"/>
      <c r="RG40" s="33"/>
      <c r="RK40" s="33"/>
      <c r="RO40" s="33"/>
      <c r="RS40" s="33"/>
      <c r="RW40" s="33"/>
      <c r="SA40" s="33"/>
      <c r="SE40" s="33"/>
      <c r="SI40" s="33"/>
      <c r="SM40" s="33"/>
      <c r="SQ40" s="33"/>
      <c r="SU40" s="33"/>
      <c r="SY40" s="33"/>
      <c r="TC40" s="33"/>
      <c r="TG40" s="33"/>
      <c r="TK40" s="33"/>
      <c r="TO40" s="33"/>
      <c r="TS40" s="33"/>
      <c r="TW40" s="33"/>
      <c r="UA40" s="33"/>
      <c r="UE40" s="33"/>
      <c r="UI40" s="33"/>
      <c r="UM40" s="33"/>
      <c r="UQ40" s="33"/>
      <c r="UU40" s="33"/>
      <c r="UY40" s="33"/>
      <c r="VC40" s="33"/>
      <c r="VG40" s="33"/>
      <c r="VK40" s="33"/>
      <c r="VO40" s="33"/>
      <c r="VS40" s="33"/>
      <c r="VW40" s="33"/>
      <c r="WA40" s="33"/>
      <c r="WE40" s="33"/>
      <c r="WI40" s="33"/>
      <c r="WM40" s="33"/>
      <c r="WQ40" s="33"/>
      <c r="WU40" s="33"/>
      <c r="WY40" s="33"/>
      <c r="XC40" s="33"/>
      <c r="XG40" s="33"/>
      <c r="XK40" s="33"/>
      <c r="XO40" s="33"/>
      <c r="XS40" s="33"/>
      <c r="XW40" s="33"/>
      <c r="YA40" s="33"/>
      <c r="YE40" s="33"/>
      <c r="YI40" s="33"/>
      <c r="YM40" s="33"/>
      <c r="YQ40" s="33"/>
      <c r="YU40" s="33"/>
      <c r="YY40" s="33"/>
      <c r="ZC40" s="33"/>
      <c r="ZG40" s="33"/>
      <c r="ZK40" s="33"/>
      <c r="ZO40" s="33"/>
      <c r="ZS40" s="33"/>
      <c r="ZW40" s="33"/>
      <c r="AAA40" s="33"/>
      <c r="AAE40" s="33"/>
      <c r="AAI40" s="33"/>
      <c r="AAM40" s="33"/>
      <c r="AAQ40" s="33"/>
      <c r="AAU40" s="33"/>
      <c r="AAY40" s="33"/>
      <c r="ABC40" s="33"/>
      <c r="ABG40" s="33"/>
      <c r="ABK40" s="33"/>
      <c r="ABO40" s="33"/>
      <c r="ABS40" s="33"/>
      <c r="ABW40" s="33"/>
      <c r="ACA40" s="33"/>
      <c r="ACE40" s="33"/>
      <c r="ACI40" s="33"/>
      <c r="ACM40" s="33"/>
      <c r="ACQ40" s="33"/>
      <c r="ACU40" s="33"/>
      <c r="ACY40" s="33"/>
      <c r="ADC40" s="33"/>
      <c r="ADG40" s="33"/>
      <c r="ADK40" s="33"/>
      <c r="ADO40" s="33"/>
      <c r="ADS40" s="33"/>
      <c r="ADW40" s="33"/>
      <c r="AEA40" s="33"/>
      <c r="AEE40" s="33"/>
      <c r="AEI40" s="33"/>
      <c r="AEM40" s="33"/>
      <c r="AEQ40" s="33"/>
      <c r="AEU40" s="33"/>
      <c r="AEY40" s="33"/>
      <c r="AFC40" s="33"/>
      <c r="AFG40" s="33"/>
      <c r="AFK40" s="33"/>
      <c r="AFO40" s="33"/>
      <c r="AFS40" s="33"/>
      <c r="AFW40" s="33"/>
      <c r="AGA40" s="33"/>
      <c r="AGE40" s="33"/>
      <c r="AGI40" s="33"/>
      <c r="AGM40" s="33"/>
      <c r="AGQ40" s="33"/>
      <c r="AGU40" s="33"/>
      <c r="AGY40" s="33"/>
      <c r="AHC40" s="33"/>
      <c r="AHG40" s="33"/>
      <c r="AHK40" s="33"/>
      <c r="AHO40" s="33"/>
      <c r="AHS40" s="33"/>
      <c r="AHW40" s="33"/>
      <c r="AIA40" s="33"/>
      <c r="AIE40" s="33"/>
      <c r="AII40" s="33"/>
      <c r="AIM40" s="33"/>
      <c r="AIQ40" s="33"/>
      <c r="AIU40" s="33"/>
      <c r="AIY40" s="33"/>
      <c r="AJC40" s="33"/>
      <c r="AJG40" s="33"/>
      <c r="AJK40" s="33"/>
      <c r="AJO40" s="33"/>
      <c r="AJS40" s="33"/>
      <c r="AJW40" s="33"/>
      <c r="AKA40" s="33"/>
      <c r="AKE40" s="33"/>
      <c r="AKI40" s="33"/>
      <c r="AKM40" s="33"/>
      <c r="AKQ40" s="33"/>
      <c r="AKU40" s="33"/>
      <c r="AKY40" s="33"/>
      <c r="ALC40" s="33"/>
      <c r="ALG40" s="33"/>
      <c r="ALK40" s="33"/>
      <c r="ALO40" s="33"/>
      <c r="ALS40" s="33"/>
      <c r="ALW40" s="33"/>
      <c r="AMA40" s="33"/>
      <c r="AME40" s="33"/>
      <c r="AMI40" s="33"/>
      <c r="AMM40" s="33"/>
      <c r="AMQ40" s="33"/>
      <c r="AMU40" s="33"/>
      <c r="AMY40" s="33"/>
      <c r="ANC40" s="33"/>
      <c r="ANG40" s="33"/>
      <c r="ANK40" s="33"/>
      <c r="ANO40" s="33"/>
      <c r="ANS40" s="33"/>
      <c r="ANW40" s="33"/>
      <c r="AOA40" s="33"/>
      <c r="AOE40" s="33"/>
      <c r="AOI40" s="33"/>
      <c r="AOM40" s="33"/>
      <c r="AOQ40" s="33"/>
      <c r="AOU40" s="33"/>
      <c r="AOY40" s="33"/>
      <c r="APC40" s="33"/>
      <c r="APG40" s="33"/>
      <c r="APK40" s="33"/>
      <c r="APO40" s="33"/>
      <c r="APS40" s="33"/>
      <c r="APW40" s="33"/>
      <c r="AQA40" s="33"/>
      <c r="AQE40" s="33"/>
      <c r="AQI40" s="33"/>
      <c r="AQM40" s="33"/>
      <c r="AQQ40" s="33"/>
      <c r="AQU40" s="33"/>
      <c r="AQY40" s="33"/>
      <c r="ARC40" s="33"/>
      <c r="ARG40" s="33"/>
      <c r="ARK40" s="33"/>
      <c r="ARO40" s="33"/>
      <c r="ARS40" s="33"/>
      <c r="ARW40" s="33"/>
      <c r="ASA40" s="33"/>
      <c r="ASE40" s="33"/>
      <c r="ASI40" s="33"/>
      <c r="ASM40" s="33"/>
      <c r="ASQ40" s="33"/>
      <c r="ASU40" s="33"/>
      <c r="ASY40" s="33"/>
      <c r="ATC40" s="33"/>
      <c r="ATG40" s="33"/>
      <c r="ATK40" s="33"/>
      <c r="ATO40" s="33"/>
      <c r="ATS40" s="33"/>
      <c r="ATW40" s="33"/>
      <c r="AUA40" s="33"/>
      <c r="AUE40" s="33"/>
      <c r="AUI40" s="33"/>
      <c r="AUM40" s="33"/>
      <c r="AUQ40" s="33"/>
      <c r="AUU40" s="33"/>
      <c r="AUY40" s="33"/>
      <c r="AVC40" s="33"/>
      <c r="AVG40" s="33"/>
      <c r="AVK40" s="33"/>
      <c r="AVO40" s="33"/>
      <c r="AVS40" s="33"/>
      <c r="AVW40" s="33"/>
      <c r="AWA40" s="33"/>
      <c r="AWE40" s="33"/>
      <c r="AWI40" s="33"/>
      <c r="AWM40" s="33"/>
      <c r="AWQ40" s="33"/>
      <c r="AWU40" s="33"/>
      <c r="AWY40" s="33"/>
      <c r="AXC40" s="33"/>
      <c r="AXG40" s="33"/>
      <c r="AXK40" s="33"/>
      <c r="AXO40" s="33"/>
      <c r="AXS40" s="33"/>
      <c r="AXW40" s="33"/>
      <c r="AYA40" s="33"/>
      <c r="AYE40" s="33"/>
      <c r="AYI40" s="33"/>
      <c r="AYM40" s="33"/>
      <c r="AYQ40" s="33"/>
      <c r="AYU40" s="33"/>
      <c r="AYY40" s="33"/>
      <c r="AZC40" s="33"/>
      <c r="AZG40" s="33"/>
      <c r="AZK40" s="33"/>
      <c r="AZO40" s="33"/>
      <c r="AZS40" s="33"/>
      <c r="AZW40" s="33"/>
      <c r="BAA40" s="33"/>
      <c r="BAE40" s="33"/>
      <c r="BAI40" s="33"/>
      <c r="BAM40" s="33"/>
      <c r="BAQ40" s="33"/>
      <c r="BAU40" s="33"/>
      <c r="BAY40" s="33"/>
      <c r="BBC40" s="33"/>
      <c r="BBG40" s="33"/>
      <c r="BBK40" s="33"/>
      <c r="BBO40" s="33"/>
      <c r="BBS40" s="33"/>
      <c r="BBW40" s="33"/>
      <c r="BCA40" s="33"/>
      <c r="BCE40" s="33"/>
      <c r="BCI40" s="33"/>
      <c r="BCM40" s="33"/>
      <c r="BCQ40" s="33"/>
      <c r="BCU40" s="33"/>
      <c r="BCY40" s="33"/>
      <c r="BDC40" s="33"/>
      <c r="BDG40" s="33"/>
      <c r="BDK40" s="33"/>
      <c r="BDO40" s="33"/>
      <c r="BDS40" s="33"/>
      <c r="BDW40" s="33"/>
      <c r="BEA40" s="33"/>
      <c r="BEE40" s="33"/>
      <c r="BEI40" s="33"/>
      <c r="BEM40" s="33"/>
      <c r="BEQ40" s="33"/>
      <c r="BEU40" s="33"/>
      <c r="BEY40" s="33"/>
      <c r="BFC40" s="33"/>
      <c r="BFG40" s="33"/>
      <c r="BFK40" s="33"/>
      <c r="BFO40" s="33"/>
      <c r="BFS40" s="33"/>
      <c r="BFW40" s="33"/>
      <c r="BGA40" s="33"/>
      <c r="BGE40" s="33"/>
      <c r="BGI40" s="33"/>
      <c r="BGM40" s="33"/>
      <c r="BGQ40" s="33"/>
      <c r="BGU40" s="33"/>
      <c r="BGY40" s="33"/>
      <c r="BHC40" s="33"/>
      <c r="BHG40" s="33"/>
      <c r="BHK40" s="33"/>
      <c r="BHO40" s="33"/>
      <c r="BHS40" s="33"/>
      <c r="BHW40" s="33"/>
      <c r="BIA40" s="33"/>
      <c r="BIE40" s="33"/>
      <c r="BII40" s="33"/>
      <c r="BIM40" s="33"/>
      <c r="BIQ40" s="33"/>
      <c r="BIU40" s="33"/>
      <c r="BIY40" s="33"/>
      <c r="BJC40" s="33"/>
      <c r="BJG40" s="33"/>
      <c r="BJK40" s="33"/>
      <c r="BJO40" s="33"/>
      <c r="BJS40" s="33"/>
      <c r="BJW40" s="33"/>
      <c r="BKA40" s="33"/>
      <c r="BKE40" s="33"/>
      <c r="BKI40" s="33"/>
      <c r="BKM40" s="33"/>
      <c r="BKQ40" s="33"/>
      <c r="BKU40" s="33"/>
      <c r="BKY40" s="33"/>
      <c r="BLC40" s="33"/>
      <c r="BLG40" s="33"/>
      <c r="BLK40" s="33"/>
      <c r="BLO40" s="33"/>
      <c r="BLS40" s="33"/>
      <c r="BLW40" s="33"/>
      <c r="BMA40" s="33"/>
      <c r="BME40" s="33"/>
      <c r="BMI40" s="33"/>
      <c r="BMM40" s="33"/>
      <c r="BMQ40" s="33"/>
      <c r="BMU40" s="33"/>
      <c r="BMY40" s="33"/>
      <c r="BNC40" s="33"/>
      <c r="BNG40" s="33"/>
      <c r="BNK40" s="33"/>
      <c r="BNO40" s="33"/>
      <c r="BNS40" s="33"/>
      <c r="BNW40" s="33"/>
      <c r="BOA40" s="33"/>
      <c r="BOE40" s="33"/>
      <c r="BOI40" s="33"/>
      <c r="BOM40" s="33"/>
      <c r="BOQ40" s="33"/>
      <c r="BOU40" s="33"/>
      <c r="BOY40" s="33"/>
      <c r="BPC40" s="33"/>
      <c r="BPG40" s="33"/>
      <c r="BPK40" s="33"/>
      <c r="BPO40" s="33"/>
      <c r="BPS40" s="33"/>
      <c r="BPW40" s="33"/>
      <c r="BQA40" s="33"/>
      <c r="BQE40" s="33"/>
      <c r="BQI40" s="33"/>
      <c r="BQM40" s="33"/>
      <c r="BQQ40" s="33"/>
      <c r="BQU40" s="33"/>
      <c r="BQY40" s="33"/>
      <c r="BRC40" s="33"/>
      <c r="BRG40" s="33"/>
      <c r="BRK40" s="33"/>
      <c r="BRO40" s="33"/>
      <c r="BRS40" s="33"/>
      <c r="BRW40" s="33"/>
      <c r="BSA40" s="33"/>
      <c r="BSE40" s="33"/>
      <c r="BSI40" s="33"/>
      <c r="BSM40" s="33"/>
      <c r="BSQ40" s="33"/>
      <c r="BSU40" s="33"/>
      <c r="BSY40" s="33"/>
      <c r="BTC40" s="33"/>
      <c r="BTG40" s="33"/>
      <c r="BTK40" s="33"/>
      <c r="BTO40" s="33"/>
      <c r="BTS40" s="33"/>
      <c r="BTW40" s="33"/>
      <c r="BUA40" s="33"/>
      <c r="BUE40" s="33"/>
      <c r="BUI40" s="33"/>
      <c r="BUM40" s="33"/>
      <c r="BUQ40" s="33"/>
      <c r="BUU40" s="33"/>
      <c r="BUY40" s="33"/>
      <c r="BVC40" s="33"/>
      <c r="BVG40" s="33"/>
      <c r="BVK40" s="33"/>
      <c r="BVO40" s="33"/>
      <c r="BVS40" s="33"/>
      <c r="BVW40" s="33"/>
      <c r="BWA40" s="33"/>
      <c r="BWE40" s="33"/>
      <c r="BWI40" s="33"/>
      <c r="BWM40" s="33"/>
      <c r="BWQ40" s="33"/>
      <c r="BWU40" s="33"/>
      <c r="BWY40" s="33"/>
      <c r="BXC40" s="33"/>
      <c r="BXG40" s="33"/>
      <c r="BXK40" s="33"/>
      <c r="BXO40" s="33"/>
      <c r="BXS40" s="33"/>
      <c r="BXW40" s="33"/>
      <c r="BYA40" s="33"/>
      <c r="BYE40" s="33"/>
      <c r="BYI40" s="33"/>
      <c r="BYM40" s="33"/>
      <c r="BYQ40" s="33"/>
      <c r="BYU40" s="33"/>
      <c r="BYY40" s="33"/>
      <c r="BZC40" s="33"/>
      <c r="BZG40" s="33"/>
      <c r="BZK40" s="33"/>
      <c r="BZO40" s="33"/>
      <c r="BZS40" s="33"/>
      <c r="BZW40" s="33"/>
      <c r="CAA40" s="33"/>
      <c r="CAE40" s="33"/>
      <c r="CAI40" s="33"/>
      <c r="CAM40" s="33"/>
      <c r="CAQ40" s="33"/>
      <c r="CAU40" s="33"/>
      <c r="CAY40" s="33"/>
      <c r="CBC40" s="33"/>
      <c r="CBG40" s="33"/>
      <c r="CBK40" s="33"/>
      <c r="CBO40" s="33"/>
      <c r="CBS40" s="33"/>
      <c r="CBW40" s="33"/>
      <c r="CCA40" s="33"/>
      <c r="CCE40" s="33"/>
      <c r="CCI40" s="33"/>
      <c r="CCM40" s="33"/>
      <c r="CCQ40" s="33"/>
      <c r="CCU40" s="33"/>
      <c r="CCY40" s="33"/>
      <c r="CDC40" s="33"/>
      <c r="CDG40" s="33"/>
      <c r="CDK40" s="33"/>
      <c r="CDO40" s="33"/>
      <c r="CDS40" s="33"/>
      <c r="CDW40" s="33"/>
      <c r="CEA40" s="33"/>
      <c r="CEE40" s="33"/>
      <c r="CEI40" s="33"/>
      <c r="CEM40" s="33"/>
      <c r="CEQ40" s="33"/>
      <c r="CEU40" s="33"/>
      <c r="CEY40" s="33"/>
      <c r="CFC40" s="33"/>
      <c r="CFG40" s="33"/>
      <c r="CFK40" s="33"/>
      <c r="CFO40" s="33"/>
      <c r="CFS40" s="33"/>
      <c r="CFW40" s="33"/>
      <c r="CGA40" s="33"/>
      <c r="CGE40" s="33"/>
      <c r="CGI40" s="33"/>
      <c r="CGM40" s="33"/>
      <c r="CGQ40" s="33"/>
      <c r="CGU40" s="33"/>
      <c r="CGY40" s="33"/>
      <c r="CHC40" s="33"/>
      <c r="CHG40" s="33"/>
      <c r="CHK40" s="33"/>
      <c r="CHO40" s="33"/>
      <c r="CHS40" s="33"/>
      <c r="CHW40" s="33"/>
      <c r="CIA40" s="33"/>
      <c r="CIE40" s="33"/>
      <c r="CII40" s="33"/>
      <c r="CIM40" s="33"/>
      <c r="CIQ40" s="33"/>
      <c r="CIU40" s="33"/>
      <c r="CIY40" s="33"/>
      <c r="CJC40" s="33"/>
      <c r="CJG40" s="33"/>
      <c r="CJK40" s="33"/>
      <c r="CJO40" s="33"/>
      <c r="CJS40" s="33"/>
      <c r="CJW40" s="33"/>
      <c r="CKA40" s="33"/>
      <c r="CKE40" s="33"/>
      <c r="CKI40" s="33"/>
      <c r="CKM40" s="33"/>
      <c r="CKQ40" s="33"/>
      <c r="CKU40" s="33"/>
      <c r="CKY40" s="33"/>
      <c r="CLC40" s="33"/>
      <c r="CLG40" s="33"/>
      <c r="CLK40" s="33"/>
      <c r="CLO40" s="33"/>
      <c r="CLS40" s="33"/>
      <c r="CLW40" s="33"/>
      <c r="CMA40" s="33"/>
      <c r="CME40" s="33"/>
      <c r="CMI40" s="33"/>
      <c r="CMM40" s="33"/>
      <c r="CMQ40" s="33"/>
      <c r="CMU40" s="33"/>
      <c r="CMY40" s="33"/>
      <c r="CNC40" s="33"/>
      <c r="CNG40" s="33"/>
      <c r="CNK40" s="33"/>
      <c r="CNO40" s="33"/>
      <c r="CNS40" s="33"/>
      <c r="CNW40" s="33"/>
      <c r="COA40" s="33"/>
      <c r="COE40" s="33"/>
      <c r="COI40" s="33"/>
      <c r="COM40" s="33"/>
      <c r="COQ40" s="33"/>
      <c r="COU40" s="33"/>
      <c r="COY40" s="33"/>
      <c r="CPC40" s="33"/>
      <c r="CPG40" s="33"/>
      <c r="CPK40" s="33"/>
      <c r="CPO40" s="33"/>
      <c r="CPS40" s="33"/>
      <c r="CPW40" s="33"/>
      <c r="CQA40" s="33"/>
      <c r="CQE40" s="33"/>
      <c r="CQI40" s="33"/>
      <c r="CQM40" s="33"/>
      <c r="CQQ40" s="33"/>
      <c r="CQU40" s="33"/>
      <c r="CQY40" s="33"/>
      <c r="CRC40" s="33"/>
      <c r="CRG40" s="33"/>
      <c r="CRK40" s="33"/>
      <c r="CRO40" s="33"/>
      <c r="CRS40" s="33"/>
      <c r="CRW40" s="33"/>
      <c r="CSA40" s="33"/>
      <c r="CSE40" s="33"/>
      <c r="CSI40" s="33"/>
      <c r="CSM40" s="33"/>
      <c r="CSQ40" s="33"/>
      <c r="CSU40" s="33"/>
      <c r="CSY40" s="33"/>
      <c r="CTC40" s="33"/>
      <c r="CTG40" s="33"/>
      <c r="CTK40" s="33"/>
      <c r="CTO40" s="33"/>
      <c r="CTS40" s="33"/>
      <c r="CTW40" s="33"/>
      <c r="CUA40" s="33"/>
      <c r="CUE40" s="33"/>
      <c r="CUI40" s="33"/>
      <c r="CUM40" s="33"/>
      <c r="CUQ40" s="33"/>
      <c r="CUU40" s="33"/>
      <c r="CUY40" s="33"/>
      <c r="CVC40" s="33"/>
      <c r="CVG40" s="33"/>
      <c r="CVK40" s="33"/>
      <c r="CVO40" s="33"/>
      <c r="CVS40" s="33"/>
      <c r="CVW40" s="33"/>
      <c r="CWA40" s="33"/>
      <c r="CWE40" s="33"/>
      <c r="CWI40" s="33"/>
      <c r="CWM40" s="33"/>
      <c r="CWQ40" s="33"/>
      <c r="CWU40" s="33"/>
      <c r="CWY40" s="33"/>
      <c r="CXC40" s="33"/>
      <c r="CXG40" s="33"/>
      <c r="CXK40" s="33"/>
      <c r="CXO40" s="33"/>
      <c r="CXS40" s="33"/>
      <c r="CXW40" s="33"/>
      <c r="CYA40" s="33"/>
      <c r="CYE40" s="33"/>
      <c r="CYI40" s="33"/>
      <c r="CYM40" s="33"/>
      <c r="CYQ40" s="33"/>
      <c r="CYU40" s="33"/>
      <c r="CYY40" s="33"/>
      <c r="CZC40" s="33"/>
      <c r="CZG40" s="33"/>
      <c r="CZK40" s="33"/>
      <c r="CZO40" s="33"/>
      <c r="CZS40" s="33"/>
      <c r="CZW40" s="33"/>
      <c r="DAA40" s="33"/>
      <c r="DAE40" s="33"/>
      <c r="DAI40" s="33"/>
      <c r="DAM40" s="33"/>
      <c r="DAQ40" s="33"/>
      <c r="DAU40" s="33"/>
      <c r="DAY40" s="33"/>
      <c r="DBC40" s="33"/>
      <c r="DBG40" s="33"/>
      <c r="DBK40" s="33"/>
      <c r="DBO40" s="33"/>
      <c r="DBS40" s="33"/>
      <c r="DBW40" s="33"/>
      <c r="DCA40" s="33"/>
      <c r="DCE40" s="33"/>
      <c r="DCI40" s="33"/>
      <c r="DCM40" s="33"/>
      <c r="DCQ40" s="33"/>
      <c r="DCU40" s="33"/>
      <c r="DCY40" s="33"/>
      <c r="DDC40" s="33"/>
      <c r="DDG40" s="33"/>
      <c r="DDK40" s="33"/>
      <c r="DDO40" s="33"/>
      <c r="DDS40" s="33"/>
      <c r="DDW40" s="33"/>
      <c r="DEA40" s="33"/>
      <c r="DEE40" s="33"/>
      <c r="DEI40" s="33"/>
      <c r="DEM40" s="33"/>
      <c r="DEQ40" s="33"/>
      <c r="DEU40" s="33"/>
      <c r="DEY40" s="33"/>
      <c r="DFC40" s="33"/>
      <c r="DFG40" s="33"/>
      <c r="DFK40" s="33"/>
      <c r="DFO40" s="33"/>
      <c r="DFS40" s="33"/>
      <c r="DFW40" s="33"/>
      <c r="DGA40" s="33"/>
      <c r="DGE40" s="33"/>
      <c r="DGI40" s="33"/>
      <c r="DGM40" s="33"/>
      <c r="DGQ40" s="33"/>
      <c r="DGU40" s="33"/>
      <c r="DGY40" s="33"/>
      <c r="DHC40" s="33"/>
      <c r="DHG40" s="33"/>
      <c r="DHK40" s="33"/>
      <c r="DHO40" s="33"/>
      <c r="DHS40" s="33"/>
      <c r="DHW40" s="33"/>
      <c r="DIA40" s="33"/>
      <c r="DIE40" s="33"/>
      <c r="DII40" s="33"/>
      <c r="DIM40" s="33"/>
      <c r="DIQ40" s="33"/>
      <c r="DIU40" s="33"/>
      <c r="DIY40" s="33"/>
      <c r="DJC40" s="33"/>
      <c r="DJG40" s="33"/>
      <c r="DJK40" s="33"/>
      <c r="DJO40" s="33"/>
      <c r="DJS40" s="33"/>
      <c r="DJW40" s="33"/>
      <c r="DKA40" s="33"/>
      <c r="DKE40" s="33"/>
      <c r="DKI40" s="33"/>
      <c r="DKM40" s="33"/>
      <c r="DKQ40" s="33"/>
      <c r="DKU40" s="33"/>
      <c r="DKY40" s="33"/>
      <c r="DLC40" s="33"/>
      <c r="DLG40" s="33"/>
      <c r="DLK40" s="33"/>
      <c r="DLO40" s="33"/>
      <c r="DLS40" s="33"/>
      <c r="DLW40" s="33"/>
      <c r="DMA40" s="33"/>
      <c r="DME40" s="33"/>
      <c r="DMI40" s="33"/>
      <c r="DMM40" s="33"/>
      <c r="DMQ40" s="33"/>
      <c r="DMU40" s="33"/>
      <c r="DMY40" s="33"/>
      <c r="DNC40" s="33"/>
      <c r="DNG40" s="33"/>
      <c r="DNK40" s="33"/>
      <c r="DNO40" s="33"/>
      <c r="DNS40" s="33"/>
      <c r="DNW40" s="33"/>
      <c r="DOA40" s="33"/>
      <c r="DOE40" s="33"/>
      <c r="DOI40" s="33"/>
      <c r="DOM40" s="33"/>
      <c r="DOQ40" s="33"/>
      <c r="DOU40" s="33"/>
      <c r="DOY40" s="33"/>
      <c r="DPC40" s="33"/>
      <c r="DPG40" s="33"/>
      <c r="DPK40" s="33"/>
      <c r="DPO40" s="33"/>
      <c r="DPS40" s="33"/>
      <c r="DPW40" s="33"/>
      <c r="DQA40" s="33"/>
      <c r="DQE40" s="33"/>
      <c r="DQI40" s="33"/>
      <c r="DQM40" s="33"/>
      <c r="DQQ40" s="33"/>
      <c r="DQU40" s="33"/>
      <c r="DQY40" s="33"/>
      <c r="DRC40" s="33"/>
      <c r="DRG40" s="33"/>
      <c r="DRK40" s="33"/>
      <c r="DRO40" s="33"/>
      <c r="DRS40" s="33"/>
      <c r="DRW40" s="33"/>
      <c r="DSA40" s="33"/>
      <c r="DSE40" s="33"/>
      <c r="DSI40" s="33"/>
      <c r="DSM40" s="33"/>
      <c r="DSQ40" s="33"/>
      <c r="DSU40" s="33"/>
      <c r="DSY40" s="33"/>
      <c r="DTC40" s="33"/>
      <c r="DTG40" s="33"/>
      <c r="DTK40" s="33"/>
      <c r="DTO40" s="33"/>
      <c r="DTS40" s="33"/>
      <c r="DTW40" s="33"/>
      <c r="DUA40" s="33"/>
      <c r="DUE40" s="33"/>
      <c r="DUI40" s="33"/>
      <c r="DUM40" s="33"/>
      <c r="DUQ40" s="33"/>
      <c r="DUU40" s="33"/>
      <c r="DUY40" s="33"/>
      <c r="DVC40" s="33"/>
      <c r="DVG40" s="33"/>
      <c r="DVK40" s="33"/>
      <c r="DVO40" s="33"/>
      <c r="DVS40" s="33"/>
      <c r="DVW40" s="33"/>
      <c r="DWA40" s="33"/>
      <c r="DWE40" s="33"/>
      <c r="DWI40" s="33"/>
      <c r="DWM40" s="33"/>
      <c r="DWQ40" s="33"/>
      <c r="DWU40" s="33"/>
      <c r="DWY40" s="33"/>
      <c r="DXC40" s="33"/>
      <c r="DXG40" s="33"/>
      <c r="DXK40" s="33"/>
      <c r="DXO40" s="33"/>
      <c r="DXS40" s="33"/>
      <c r="DXW40" s="33"/>
      <c r="DYA40" s="33"/>
      <c r="DYE40" s="33"/>
      <c r="DYI40" s="33"/>
      <c r="DYM40" s="33"/>
      <c r="DYQ40" s="33"/>
      <c r="DYU40" s="33"/>
      <c r="DYY40" s="33"/>
      <c r="DZC40" s="33"/>
      <c r="DZG40" s="33"/>
      <c r="DZK40" s="33"/>
      <c r="DZO40" s="33"/>
      <c r="DZS40" s="33"/>
      <c r="DZW40" s="33"/>
      <c r="EAA40" s="33"/>
      <c r="EAE40" s="33"/>
      <c r="EAI40" s="33"/>
      <c r="EAM40" s="33"/>
      <c r="EAQ40" s="33"/>
      <c r="EAU40" s="33"/>
      <c r="EAY40" s="33"/>
      <c r="EBC40" s="33"/>
      <c r="EBG40" s="33"/>
      <c r="EBK40" s="33"/>
      <c r="EBO40" s="33"/>
      <c r="EBS40" s="33"/>
      <c r="EBW40" s="33"/>
      <c r="ECA40" s="33"/>
      <c r="ECE40" s="33"/>
      <c r="ECI40" s="33"/>
      <c r="ECM40" s="33"/>
      <c r="ECQ40" s="33"/>
      <c r="ECU40" s="33"/>
      <c r="ECY40" s="33"/>
      <c r="EDC40" s="33"/>
      <c r="EDG40" s="33"/>
      <c r="EDK40" s="33"/>
      <c r="EDO40" s="33"/>
      <c r="EDS40" s="33"/>
      <c r="EDW40" s="33"/>
      <c r="EEA40" s="33"/>
      <c r="EEE40" s="33"/>
      <c r="EEI40" s="33"/>
      <c r="EEM40" s="33"/>
      <c r="EEQ40" s="33"/>
      <c r="EEU40" s="33"/>
      <c r="EEY40" s="33"/>
      <c r="EFC40" s="33"/>
      <c r="EFG40" s="33"/>
      <c r="EFK40" s="33"/>
      <c r="EFO40" s="33"/>
      <c r="EFS40" s="33"/>
      <c r="EFW40" s="33"/>
      <c r="EGA40" s="33"/>
      <c r="EGE40" s="33"/>
      <c r="EGI40" s="33"/>
      <c r="EGM40" s="33"/>
      <c r="EGQ40" s="33"/>
      <c r="EGU40" s="33"/>
      <c r="EGY40" s="33"/>
      <c r="EHC40" s="33"/>
      <c r="EHG40" s="33"/>
      <c r="EHK40" s="33"/>
      <c r="EHO40" s="33"/>
      <c r="EHS40" s="33"/>
      <c r="EHW40" s="33"/>
      <c r="EIA40" s="33"/>
      <c r="EIE40" s="33"/>
      <c r="EII40" s="33"/>
      <c r="EIM40" s="33"/>
      <c r="EIQ40" s="33"/>
      <c r="EIU40" s="33"/>
      <c r="EIY40" s="33"/>
      <c r="EJC40" s="33"/>
      <c r="EJG40" s="33"/>
      <c r="EJK40" s="33"/>
      <c r="EJO40" s="33"/>
      <c r="EJS40" s="33"/>
      <c r="EJW40" s="33"/>
      <c r="EKA40" s="33"/>
      <c r="EKE40" s="33"/>
      <c r="EKI40" s="33"/>
      <c r="EKM40" s="33"/>
      <c r="EKQ40" s="33"/>
      <c r="EKU40" s="33"/>
      <c r="EKY40" s="33"/>
      <c r="ELC40" s="33"/>
      <c r="ELG40" s="33"/>
      <c r="ELK40" s="33"/>
      <c r="ELO40" s="33"/>
      <c r="ELS40" s="33"/>
      <c r="ELW40" s="33"/>
      <c r="EMA40" s="33"/>
      <c r="EME40" s="33"/>
      <c r="EMI40" s="33"/>
      <c r="EMM40" s="33"/>
      <c r="EMQ40" s="33"/>
      <c r="EMU40" s="33"/>
      <c r="EMY40" s="33"/>
      <c r="ENC40" s="33"/>
      <c r="ENG40" s="33"/>
      <c r="ENK40" s="33"/>
      <c r="ENO40" s="33"/>
      <c r="ENS40" s="33"/>
      <c r="ENW40" s="33"/>
      <c r="EOA40" s="33"/>
      <c r="EOE40" s="33"/>
      <c r="EOI40" s="33"/>
      <c r="EOM40" s="33"/>
      <c r="EOQ40" s="33"/>
      <c r="EOU40" s="33"/>
      <c r="EOY40" s="33"/>
      <c r="EPC40" s="33"/>
      <c r="EPG40" s="33"/>
      <c r="EPK40" s="33"/>
      <c r="EPO40" s="33"/>
      <c r="EPS40" s="33"/>
      <c r="EPW40" s="33"/>
      <c r="EQA40" s="33"/>
      <c r="EQE40" s="33"/>
      <c r="EQI40" s="33"/>
      <c r="EQM40" s="33"/>
      <c r="EQQ40" s="33"/>
      <c r="EQU40" s="33"/>
      <c r="EQY40" s="33"/>
      <c r="ERC40" s="33"/>
      <c r="ERG40" s="33"/>
      <c r="ERK40" s="33"/>
      <c r="ERO40" s="33"/>
      <c r="ERS40" s="33"/>
      <c r="ERW40" s="33"/>
      <c r="ESA40" s="33"/>
      <c r="ESE40" s="33"/>
      <c r="ESI40" s="33"/>
      <c r="ESM40" s="33"/>
      <c r="ESQ40" s="33"/>
      <c r="ESU40" s="33"/>
      <c r="ESY40" s="33"/>
      <c r="ETC40" s="33"/>
      <c r="ETG40" s="33"/>
      <c r="ETK40" s="33"/>
      <c r="ETO40" s="33"/>
      <c r="ETS40" s="33"/>
      <c r="ETW40" s="33"/>
      <c r="EUA40" s="33"/>
      <c r="EUE40" s="33"/>
      <c r="EUI40" s="33"/>
      <c r="EUM40" s="33"/>
      <c r="EUQ40" s="33"/>
      <c r="EUU40" s="33"/>
      <c r="EUY40" s="33"/>
      <c r="EVC40" s="33"/>
      <c r="EVG40" s="33"/>
      <c r="EVK40" s="33"/>
      <c r="EVO40" s="33"/>
      <c r="EVS40" s="33"/>
      <c r="EVW40" s="33"/>
      <c r="EWA40" s="33"/>
      <c r="EWE40" s="33"/>
      <c r="EWI40" s="33"/>
      <c r="EWM40" s="33"/>
      <c r="EWQ40" s="33"/>
      <c r="EWU40" s="33"/>
      <c r="EWY40" s="33"/>
      <c r="EXC40" s="33"/>
      <c r="EXG40" s="33"/>
      <c r="EXK40" s="33"/>
      <c r="EXO40" s="33"/>
      <c r="EXS40" s="33"/>
      <c r="EXW40" s="33"/>
      <c r="EYA40" s="33"/>
      <c r="EYE40" s="33"/>
      <c r="EYI40" s="33"/>
      <c r="EYM40" s="33"/>
      <c r="EYQ40" s="33"/>
      <c r="EYU40" s="33"/>
      <c r="EYY40" s="33"/>
      <c r="EZC40" s="33"/>
      <c r="EZG40" s="33"/>
      <c r="EZK40" s="33"/>
      <c r="EZO40" s="33"/>
      <c r="EZS40" s="33"/>
      <c r="EZW40" s="33"/>
      <c r="FAA40" s="33"/>
      <c r="FAE40" s="33"/>
      <c r="FAI40" s="33"/>
      <c r="FAM40" s="33"/>
      <c r="FAQ40" s="33"/>
      <c r="FAU40" s="33"/>
      <c r="FAY40" s="33"/>
      <c r="FBC40" s="33"/>
      <c r="FBG40" s="33"/>
      <c r="FBK40" s="33"/>
      <c r="FBO40" s="33"/>
      <c r="FBS40" s="33"/>
      <c r="FBW40" s="33"/>
      <c r="FCA40" s="33"/>
      <c r="FCE40" s="33"/>
      <c r="FCI40" s="33"/>
      <c r="FCM40" s="33"/>
      <c r="FCQ40" s="33"/>
      <c r="FCU40" s="33"/>
      <c r="FCY40" s="33"/>
      <c r="FDC40" s="33"/>
      <c r="FDG40" s="33"/>
      <c r="FDK40" s="33"/>
      <c r="FDO40" s="33"/>
      <c r="FDS40" s="33"/>
      <c r="FDW40" s="33"/>
      <c r="FEA40" s="33"/>
      <c r="FEE40" s="33"/>
      <c r="FEI40" s="33"/>
      <c r="FEM40" s="33"/>
      <c r="FEQ40" s="33"/>
      <c r="FEU40" s="33"/>
      <c r="FEY40" s="33"/>
      <c r="FFC40" s="33"/>
      <c r="FFG40" s="33"/>
      <c r="FFK40" s="33"/>
      <c r="FFO40" s="33"/>
      <c r="FFS40" s="33"/>
      <c r="FFW40" s="33"/>
      <c r="FGA40" s="33"/>
      <c r="FGE40" s="33"/>
      <c r="FGI40" s="33"/>
      <c r="FGM40" s="33"/>
      <c r="FGQ40" s="33"/>
      <c r="FGU40" s="33"/>
      <c r="FGY40" s="33"/>
      <c r="FHC40" s="33"/>
      <c r="FHG40" s="33"/>
      <c r="FHK40" s="33"/>
      <c r="FHO40" s="33"/>
      <c r="FHS40" s="33"/>
      <c r="FHW40" s="33"/>
      <c r="FIA40" s="33"/>
      <c r="FIE40" s="33"/>
      <c r="FII40" s="33"/>
      <c r="FIM40" s="33"/>
      <c r="FIQ40" s="33"/>
      <c r="FIU40" s="33"/>
      <c r="FIY40" s="33"/>
      <c r="FJC40" s="33"/>
      <c r="FJG40" s="33"/>
      <c r="FJK40" s="33"/>
      <c r="FJO40" s="33"/>
      <c r="FJS40" s="33"/>
      <c r="FJW40" s="33"/>
      <c r="FKA40" s="33"/>
      <c r="FKE40" s="33"/>
      <c r="FKI40" s="33"/>
      <c r="FKM40" s="33"/>
      <c r="FKQ40" s="33"/>
      <c r="FKU40" s="33"/>
      <c r="FKY40" s="33"/>
      <c r="FLC40" s="33"/>
      <c r="FLG40" s="33"/>
      <c r="FLK40" s="33"/>
      <c r="FLO40" s="33"/>
      <c r="FLS40" s="33"/>
      <c r="FLW40" s="33"/>
      <c r="FMA40" s="33"/>
      <c r="FME40" s="33"/>
      <c r="FMI40" s="33"/>
      <c r="FMM40" s="33"/>
      <c r="FMQ40" s="33"/>
      <c r="FMU40" s="33"/>
      <c r="FMY40" s="33"/>
      <c r="FNC40" s="33"/>
      <c r="FNG40" s="33"/>
      <c r="FNK40" s="33"/>
      <c r="FNO40" s="33"/>
      <c r="FNS40" s="33"/>
      <c r="FNW40" s="33"/>
      <c r="FOA40" s="33"/>
      <c r="FOE40" s="33"/>
      <c r="FOI40" s="33"/>
      <c r="FOM40" s="33"/>
      <c r="FOQ40" s="33"/>
      <c r="FOU40" s="33"/>
      <c r="FOY40" s="33"/>
      <c r="FPC40" s="33"/>
      <c r="FPG40" s="33"/>
      <c r="FPK40" s="33"/>
      <c r="FPO40" s="33"/>
      <c r="FPS40" s="33"/>
      <c r="FPW40" s="33"/>
      <c r="FQA40" s="33"/>
      <c r="FQE40" s="33"/>
      <c r="FQI40" s="33"/>
      <c r="FQM40" s="33"/>
      <c r="FQQ40" s="33"/>
      <c r="FQU40" s="33"/>
      <c r="FQY40" s="33"/>
      <c r="FRC40" s="33"/>
      <c r="FRG40" s="33"/>
      <c r="FRK40" s="33"/>
      <c r="FRO40" s="33"/>
      <c r="FRS40" s="33"/>
      <c r="FRW40" s="33"/>
      <c r="FSA40" s="33"/>
      <c r="FSE40" s="33"/>
      <c r="FSI40" s="33"/>
      <c r="FSM40" s="33"/>
      <c r="FSQ40" s="33"/>
      <c r="FSU40" s="33"/>
      <c r="FSY40" s="33"/>
      <c r="FTC40" s="33"/>
      <c r="FTG40" s="33"/>
      <c r="FTK40" s="33"/>
      <c r="FTO40" s="33"/>
      <c r="FTS40" s="33"/>
      <c r="FTW40" s="33"/>
      <c r="FUA40" s="33"/>
      <c r="FUE40" s="33"/>
      <c r="FUI40" s="33"/>
      <c r="FUM40" s="33"/>
      <c r="FUQ40" s="33"/>
      <c r="FUU40" s="33"/>
      <c r="FUY40" s="33"/>
      <c r="FVC40" s="33"/>
      <c r="FVG40" s="33"/>
      <c r="FVK40" s="33"/>
      <c r="FVO40" s="33"/>
      <c r="FVS40" s="33"/>
      <c r="FVW40" s="33"/>
      <c r="FWA40" s="33"/>
      <c r="FWE40" s="33"/>
      <c r="FWI40" s="33"/>
      <c r="FWM40" s="33"/>
      <c r="FWQ40" s="33"/>
      <c r="FWU40" s="33"/>
      <c r="FWY40" s="33"/>
      <c r="FXC40" s="33"/>
      <c r="FXG40" s="33"/>
      <c r="FXK40" s="33"/>
      <c r="FXO40" s="33"/>
      <c r="FXS40" s="33"/>
      <c r="FXW40" s="33"/>
      <c r="FYA40" s="33"/>
      <c r="FYE40" s="33"/>
      <c r="FYI40" s="33"/>
      <c r="FYM40" s="33"/>
      <c r="FYQ40" s="33"/>
      <c r="FYU40" s="33"/>
      <c r="FYY40" s="33"/>
      <c r="FZC40" s="33"/>
      <c r="FZG40" s="33"/>
      <c r="FZK40" s="33"/>
      <c r="FZO40" s="33"/>
      <c r="FZS40" s="33"/>
      <c r="FZW40" s="33"/>
      <c r="GAA40" s="33"/>
      <c r="GAE40" s="33"/>
      <c r="GAI40" s="33"/>
      <c r="GAM40" s="33"/>
      <c r="GAQ40" s="33"/>
      <c r="GAU40" s="33"/>
      <c r="GAY40" s="33"/>
      <c r="GBC40" s="33"/>
      <c r="GBG40" s="33"/>
      <c r="GBK40" s="33"/>
      <c r="GBO40" s="33"/>
      <c r="GBS40" s="33"/>
      <c r="GBW40" s="33"/>
      <c r="GCA40" s="33"/>
      <c r="GCE40" s="33"/>
      <c r="GCI40" s="33"/>
      <c r="GCM40" s="33"/>
      <c r="GCQ40" s="33"/>
      <c r="GCU40" s="33"/>
      <c r="GCY40" s="33"/>
      <c r="GDC40" s="33"/>
      <c r="GDG40" s="33"/>
      <c r="GDK40" s="33"/>
      <c r="GDO40" s="33"/>
      <c r="GDS40" s="33"/>
      <c r="GDW40" s="33"/>
      <c r="GEA40" s="33"/>
      <c r="GEE40" s="33"/>
      <c r="GEI40" s="33"/>
      <c r="GEM40" s="33"/>
      <c r="GEQ40" s="33"/>
      <c r="GEU40" s="33"/>
      <c r="GEY40" s="33"/>
      <c r="GFC40" s="33"/>
      <c r="GFG40" s="33"/>
      <c r="GFK40" s="33"/>
      <c r="GFO40" s="33"/>
      <c r="GFS40" s="33"/>
      <c r="GFW40" s="33"/>
      <c r="GGA40" s="33"/>
      <c r="GGE40" s="33"/>
      <c r="GGI40" s="33"/>
      <c r="GGM40" s="33"/>
      <c r="GGQ40" s="33"/>
      <c r="GGU40" s="33"/>
      <c r="GGY40" s="33"/>
      <c r="GHC40" s="33"/>
      <c r="GHG40" s="33"/>
      <c r="GHK40" s="33"/>
      <c r="GHO40" s="33"/>
      <c r="GHS40" s="33"/>
      <c r="GHW40" s="33"/>
      <c r="GIA40" s="33"/>
      <c r="GIE40" s="33"/>
      <c r="GII40" s="33"/>
      <c r="GIM40" s="33"/>
      <c r="GIQ40" s="33"/>
      <c r="GIU40" s="33"/>
      <c r="GIY40" s="33"/>
      <c r="GJC40" s="33"/>
      <c r="GJG40" s="33"/>
      <c r="GJK40" s="33"/>
      <c r="GJO40" s="33"/>
      <c r="GJS40" s="33"/>
      <c r="GJW40" s="33"/>
      <c r="GKA40" s="33"/>
      <c r="GKE40" s="33"/>
      <c r="GKI40" s="33"/>
      <c r="GKM40" s="33"/>
      <c r="GKQ40" s="33"/>
      <c r="GKU40" s="33"/>
      <c r="GKY40" s="33"/>
      <c r="GLC40" s="33"/>
      <c r="GLG40" s="33"/>
      <c r="GLK40" s="33"/>
      <c r="GLO40" s="33"/>
      <c r="GLS40" s="33"/>
      <c r="GLW40" s="33"/>
      <c r="GMA40" s="33"/>
      <c r="GME40" s="33"/>
      <c r="GMI40" s="33"/>
      <c r="GMM40" s="33"/>
      <c r="GMQ40" s="33"/>
      <c r="GMU40" s="33"/>
      <c r="GMY40" s="33"/>
      <c r="GNC40" s="33"/>
      <c r="GNG40" s="33"/>
      <c r="GNK40" s="33"/>
      <c r="GNO40" s="33"/>
      <c r="GNS40" s="33"/>
      <c r="GNW40" s="33"/>
      <c r="GOA40" s="33"/>
      <c r="GOE40" s="33"/>
      <c r="GOI40" s="33"/>
      <c r="GOM40" s="33"/>
      <c r="GOQ40" s="33"/>
      <c r="GOU40" s="33"/>
      <c r="GOY40" s="33"/>
      <c r="GPC40" s="33"/>
      <c r="GPG40" s="33"/>
      <c r="GPK40" s="33"/>
      <c r="GPO40" s="33"/>
      <c r="GPS40" s="33"/>
      <c r="GPW40" s="33"/>
      <c r="GQA40" s="33"/>
      <c r="GQE40" s="33"/>
      <c r="GQI40" s="33"/>
      <c r="GQM40" s="33"/>
      <c r="GQQ40" s="33"/>
      <c r="GQU40" s="33"/>
      <c r="GQY40" s="33"/>
      <c r="GRC40" s="33"/>
      <c r="GRG40" s="33"/>
      <c r="GRK40" s="33"/>
      <c r="GRO40" s="33"/>
      <c r="GRS40" s="33"/>
      <c r="GRW40" s="33"/>
      <c r="GSA40" s="33"/>
      <c r="GSE40" s="33"/>
      <c r="GSI40" s="33"/>
      <c r="GSM40" s="33"/>
      <c r="GSQ40" s="33"/>
      <c r="GSU40" s="33"/>
      <c r="GSY40" s="33"/>
      <c r="GTC40" s="33"/>
      <c r="GTG40" s="33"/>
      <c r="GTK40" s="33"/>
      <c r="GTO40" s="33"/>
      <c r="GTS40" s="33"/>
      <c r="GTW40" s="33"/>
      <c r="GUA40" s="33"/>
      <c r="GUE40" s="33"/>
      <c r="GUI40" s="33"/>
      <c r="GUM40" s="33"/>
      <c r="GUQ40" s="33"/>
      <c r="GUU40" s="33"/>
      <c r="GUY40" s="33"/>
      <c r="GVC40" s="33"/>
      <c r="GVG40" s="33"/>
      <c r="GVK40" s="33"/>
      <c r="GVO40" s="33"/>
      <c r="GVS40" s="33"/>
      <c r="GVW40" s="33"/>
      <c r="GWA40" s="33"/>
      <c r="GWE40" s="33"/>
      <c r="GWI40" s="33"/>
      <c r="GWM40" s="33"/>
      <c r="GWQ40" s="33"/>
      <c r="GWU40" s="33"/>
      <c r="GWY40" s="33"/>
      <c r="GXC40" s="33"/>
      <c r="GXG40" s="33"/>
      <c r="GXK40" s="33"/>
      <c r="GXO40" s="33"/>
      <c r="GXS40" s="33"/>
      <c r="GXW40" s="33"/>
      <c r="GYA40" s="33"/>
      <c r="GYE40" s="33"/>
      <c r="GYI40" s="33"/>
      <c r="GYM40" s="33"/>
      <c r="GYQ40" s="33"/>
      <c r="GYU40" s="33"/>
      <c r="GYY40" s="33"/>
      <c r="GZC40" s="33"/>
      <c r="GZG40" s="33"/>
      <c r="GZK40" s="33"/>
      <c r="GZO40" s="33"/>
      <c r="GZS40" s="33"/>
      <c r="GZW40" s="33"/>
      <c r="HAA40" s="33"/>
      <c r="HAE40" s="33"/>
      <c r="HAI40" s="33"/>
      <c r="HAM40" s="33"/>
      <c r="HAQ40" s="33"/>
      <c r="HAU40" s="33"/>
      <c r="HAY40" s="33"/>
      <c r="HBC40" s="33"/>
      <c r="HBG40" s="33"/>
      <c r="HBK40" s="33"/>
      <c r="HBO40" s="33"/>
      <c r="HBS40" s="33"/>
      <c r="HBW40" s="33"/>
      <c r="HCA40" s="33"/>
      <c r="HCE40" s="33"/>
      <c r="HCI40" s="33"/>
      <c r="HCM40" s="33"/>
      <c r="HCQ40" s="33"/>
      <c r="HCU40" s="33"/>
      <c r="HCY40" s="33"/>
      <c r="HDC40" s="33"/>
      <c r="HDG40" s="33"/>
      <c r="HDK40" s="33"/>
      <c r="HDO40" s="33"/>
      <c r="HDS40" s="33"/>
      <c r="HDW40" s="33"/>
      <c r="HEA40" s="33"/>
      <c r="HEE40" s="33"/>
      <c r="HEI40" s="33"/>
      <c r="HEM40" s="33"/>
      <c r="HEQ40" s="33"/>
      <c r="HEU40" s="33"/>
      <c r="HEY40" s="33"/>
      <c r="HFC40" s="33"/>
      <c r="HFG40" s="33"/>
      <c r="HFK40" s="33"/>
      <c r="HFO40" s="33"/>
      <c r="HFS40" s="33"/>
      <c r="HFW40" s="33"/>
      <c r="HGA40" s="33"/>
      <c r="HGE40" s="33"/>
      <c r="HGI40" s="33"/>
      <c r="HGM40" s="33"/>
      <c r="HGQ40" s="33"/>
      <c r="HGU40" s="33"/>
      <c r="HGY40" s="33"/>
      <c r="HHC40" s="33"/>
      <c r="HHG40" s="33"/>
      <c r="HHK40" s="33"/>
      <c r="HHO40" s="33"/>
      <c r="HHS40" s="33"/>
      <c r="HHW40" s="33"/>
      <c r="HIA40" s="33"/>
      <c r="HIE40" s="33"/>
      <c r="HII40" s="33"/>
      <c r="HIM40" s="33"/>
      <c r="HIQ40" s="33"/>
      <c r="HIU40" s="33"/>
      <c r="HIY40" s="33"/>
      <c r="HJC40" s="33"/>
      <c r="HJG40" s="33"/>
      <c r="HJK40" s="33"/>
      <c r="HJO40" s="33"/>
      <c r="HJS40" s="33"/>
      <c r="HJW40" s="33"/>
      <c r="HKA40" s="33"/>
      <c r="HKE40" s="33"/>
      <c r="HKI40" s="33"/>
      <c r="HKM40" s="33"/>
      <c r="HKQ40" s="33"/>
      <c r="HKU40" s="33"/>
      <c r="HKY40" s="33"/>
      <c r="HLC40" s="33"/>
      <c r="HLG40" s="33"/>
      <c r="HLK40" s="33"/>
      <c r="HLO40" s="33"/>
      <c r="HLS40" s="33"/>
      <c r="HLW40" s="33"/>
      <c r="HMA40" s="33"/>
      <c r="HME40" s="33"/>
      <c r="HMI40" s="33"/>
      <c r="HMM40" s="33"/>
      <c r="HMQ40" s="33"/>
      <c r="HMU40" s="33"/>
      <c r="HMY40" s="33"/>
      <c r="HNC40" s="33"/>
      <c r="HNG40" s="33"/>
      <c r="HNK40" s="33"/>
      <c r="HNO40" s="33"/>
      <c r="HNS40" s="33"/>
      <c r="HNW40" s="33"/>
      <c r="HOA40" s="33"/>
      <c r="HOE40" s="33"/>
      <c r="HOI40" s="33"/>
      <c r="HOM40" s="33"/>
      <c r="HOQ40" s="33"/>
      <c r="HOU40" s="33"/>
      <c r="HOY40" s="33"/>
      <c r="HPC40" s="33"/>
      <c r="HPG40" s="33"/>
      <c r="HPK40" s="33"/>
      <c r="HPO40" s="33"/>
      <c r="HPS40" s="33"/>
      <c r="HPW40" s="33"/>
      <c r="HQA40" s="33"/>
      <c r="HQE40" s="33"/>
      <c r="HQI40" s="33"/>
      <c r="HQM40" s="33"/>
      <c r="HQQ40" s="33"/>
      <c r="HQU40" s="33"/>
      <c r="HQY40" s="33"/>
      <c r="HRC40" s="33"/>
      <c r="HRG40" s="33"/>
      <c r="HRK40" s="33"/>
      <c r="HRO40" s="33"/>
      <c r="HRS40" s="33"/>
      <c r="HRW40" s="33"/>
      <c r="HSA40" s="33"/>
      <c r="HSE40" s="33"/>
      <c r="HSI40" s="33"/>
      <c r="HSM40" s="33"/>
      <c r="HSQ40" s="33"/>
      <c r="HSU40" s="33"/>
      <c r="HSY40" s="33"/>
      <c r="HTC40" s="33"/>
      <c r="HTG40" s="33"/>
      <c r="HTK40" s="33"/>
      <c r="HTO40" s="33"/>
      <c r="HTS40" s="33"/>
      <c r="HTW40" s="33"/>
      <c r="HUA40" s="33"/>
      <c r="HUE40" s="33"/>
      <c r="HUI40" s="33"/>
      <c r="HUM40" s="33"/>
      <c r="HUQ40" s="33"/>
      <c r="HUU40" s="33"/>
      <c r="HUY40" s="33"/>
      <c r="HVC40" s="33"/>
      <c r="HVG40" s="33"/>
      <c r="HVK40" s="33"/>
      <c r="HVO40" s="33"/>
      <c r="HVS40" s="33"/>
      <c r="HVW40" s="33"/>
      <c r="HWA40" s="33"/>
      <c r="HWE40" s="33"/>
      <c r="HWI40" s="33"/>
      <c r="HWM40" s="33"/>
      <c r="HWQ40" s="33"/>
      <c r="HWU40" s="33"/>
      <c r="HWY40" s="33"/>
      <c r="HXC40" s="33"/>
      <c r="HXG40" s="33"/>
      <c r="HXK40" s="33"/>
      <c r="HXO40" s="33"/>
      <c r="HXS40" s="33"/>
      <c r="HXW40" s="33"/>
      <c r="HYA40" s="33"/>
      <c r="HYE40" s="33"/>
      <c r="HYI40" s="33"/>
      <c r="HYM40" s="33"/>
      <c r="HYQ40" s="33"/>
      <c r="HYU40" s="33"/>
      <c r="HYY40" s="33"/>
      <c r="HZC40" s="33"/>
      <c r="HZG40" s="33"/>
      <c r="HZK40" s="33"/>
      <c r="HZO40" s="33"/>
      <c r="HZS40" s="33"/>
      <c r="HZW40" s="33"/>
      <c r="IAA40" s="33"/>
      <c r="IAE40" s="33"/>
      <c r="IAI40" s="33"/>
      <c r="IAM40" s="33"/>
      <c r="IAQ40" s="33"/>
      <c r="IAU40" s="33"/>
      <c r="IAY40" s="33"/>
      <c r="IBC40" s="33"/>
      <c r="IBG40" s="33"/>
      <c r="IBK40" s="33"/>
      <c r="IBO40" s="33"/>
      <c r="IBS40" s="33"/>
      <c r="IBW40" s="33"/>
      <c r="ICA40" s="33"/>
      <c r="ICE40" s="33"/>
      <c r="ICI40" s="33"/>
      <c r="ICM40" s="33"/>
      <c r="ICQ40" s="33"/>
      <c r="ICU40" s="33"/>
      <c r="ICY40" s="33"/>
      <c r="IDC40" s="33"/>
      <c r="IDG40" s="33"/>
      <c r="IDK40" s="33"/>
      <c r="IDO40" s="33"/>
      <c r="IDS40" s="33"/>
      <c r="IDW40" s="33"/>
      <c r="IEA40" s="33"/>
      <c r="IEE40" s="33"/>
      <c r="IEI40" s="33"/>
      <c r="IEM40" s="33"/>
      <c r="IEQ40" s="33"/>
      <c r="IEU40" s="33"/>
      <c r="IEY40" s="33"/>
      <c r="IFC40" s="33"/>
      <c r="IFG40" s="33"/>
      <c r="IFK40" s="33"/>
      <c r="IFO40" s="33"/>
      <c r="IFS40" s="33"/>
      <c r="IFW40" s="33"/>
      <c r="IGA40" s="33"/>
      <c r="IGE40" s="33"/>
      <c r="IGI40" s="33"/>
      <c r="IGM40" s="33"/>
      <c r="IGQ40" s="33"/>
      <c r="IGU40" s="33"/>
      <c r="IGY40" s="33"/>
      <c r="IHC40" s="33"/>
      <c r="IHG40" s="33"/>
      <c r="IHK40" s="33"/>
      <c r="IHO40" s="33"/>
      <c r="IHS40" s="33"/>
      <c r="IHW40" s="33"/>
      <c r="IIA40" s="33"/>
      <c r="IIE40" s="33"/>
      <c r="III40" s="33"/>
      <c r="IIM40" s="33"/>
      <c r="IIQ40" s="33"/>
      <c r="IIU40" s="33"/>
      <c r="IIY40" s="33"/>
      <c r="IJC40" s="33"/>
      <c r="IJG40" s="33"/>
      <c r="IJK40" s="33"/>
      <c r="IJO40" s="33"/>
      <c r="IJS40" s="33"/>
      <c r="IJW40" s="33"/>
      <c r="IKA40" s="33"/>
      <c r="IKE40" s="33"/>
      <c r="IKI40" s="33"/>
      <c r="IKM40" s="33"/>
      <c r="IKQ40" s="33"/>
      <c r="IKU40" s="33"/>
      <c r="IKY40" s="33"/>
      <c r="ILC40" s="33"/>
      <c r="ILG40" s="33"/>
      <c r="ILK40" s="33"/>
      <c r="ILO40" s="33"/>
      <c r="ILS40" s="33"/>
      <c r="ILW40" s="33"/>
      <c r="IMA40" s="33"/>
      <c r="IME40" s="33"/>
      <c r="IMI40" s="33"/>
      <c r="IMM40" s="33"/>
      <c r="IMQ40" s="33"/>
      <c r="IMU40" s="33"/>
      <c r="IMY40" s="33"/>
      <c r="INC40" s="33"/>
      <c r="ING40" s="33"/>
      <c r="INK40" s="33"/>
      <c r="INO40" s="33"/>
      <c r="INS40" s="33"/>
      <c r="INW40" s="33"/>
      <c r="IOA40" s="33"/>
      <c r="IOE40" s="33"/>
      <c r="IOI40" s="33"/>
      <c r="IOM40" s="33"/>
      <c r="IOQ40" s="33"/>
      <c r="IOU40" s="33"/>
      <c r="IOY40" s="33"/>
      <c r="IPC40" s="33"/>
      <c r="IPG40" s="33"/>
      <c r="IPK40" s="33"/>
      <c r="IPO40" s="33"/>
      <c r="IPS40" s="33"/>
      <c r="IPW40" s="33"/>
      <c r="IQA40" s="33"/>
      <c r="IQE40" s="33"/>
      <c r="IQI40" s="33"/>
      <c r="IQM40" s="33"/>
      <c r="IQQ40" s="33"/>
      <c r="IQU40" s="33"/>
      <c r="IQY40" s="33"/>
      <c r="IRC40" s="33"/>
      <c r="IRG40" s="33"/>
      <c r="IRK40" s="33"/>
      <c r="IRO40" s="33"/>
      <c r="IRS40" s="33"/>
      <c r="IRW40" s="33"/>
      <c r="ISA40" s="33"/>
      <c r="ISE40" s="33"/>
      <c r="ISI40" s="33"/>
      <c r="ISM40" s="33"/>
      <c r="ISQ40" s="33"/>
      <c r="ISU40" s="33"/>
      <c r="ISY40" s="33"/>
      <c r="ITC40" s="33"/>
      <c r="ITG40" s="33"/>
      <c r="ITK40" s="33"/>
      <c r="ITO40" s="33"/>
      <c r="ITS40" s="33"/>
      <c r="ITW40" s="33"/>
      <c r="IUA40" s="33"/>
      <c r="IUE40" s="33"/>
      <c r="IUI40" s="33"/>
      <c r="IUM40" s="33"/>
      <c r="IUQ40" s="33"/>
      <c r="IUU40" s="33"/>
      <c r="IUY40" s="33"/>
      <c r="IVC40" s="33"/>
      <c r="IVG40" s="33"/>
      <c r="IVK40" s="33"/>
      <c r="IVO40" s="33"/>
      <c r="IVS40" s="33"/>
      <c r="IVW40" s="33"/>
      <c r="IWA40" s="33"/>
      <c r="IWE40" s="33"/>
      <c r="IWI40" s="33"/>
      <c r="IWM40" s="33"/>
      <c r="IWQ40" s="33"/>
      <c r="IWU40" s="33"/>
      <c r="IWY40" s="33"/>
      <c r="IXC40" s="33"/>
      <c r="IXG40" s="33"/>
      <c r="IXK40" s="33"/>
      <c r="IXO40" s="33"/>
      <c r="IXS40" s="33"/>
      <c r="IXW40" s="33"/>
      <c r="IYA40" s="33"/>
      <c r="IYE40" s="33"/>
      <c r="IYI40" s="33"/>
      <c r="IYM40" s="33"/>
      <c r="IYQ40" s="33"/>
      <c r="IYU40" s="33"/>
      <c r="IYY40" s="33"/>
      <c r="IZC40" s="33"/>
      <c r="IZG40" s="33"/>
      <c r="IZK40" s="33"/>
      <c r="IZO40" s="33"/>
      <c r="IZS40" s="33"/>
      <c r="IZW40" s="33"/>
      <c r="JAA40" s="33"/>
      <c r="JAE40" s="33"/>
      <c r="JAI40" s="33"/>
      <c r="JAM40" s="33"/>
      <c r="JAQ40" s="33"/>
      <c r="JAU40" s="33"/>
      <c r="JAY40" s="33"/>
      <c r="JBC40" s="33"/>
      <c r="JBG40" s="33"/>
      <c r="JBK40" s="33"/>
      <c r="JBO40" s="33"/>
      <c r="JBS40" s="33"/>
      <c r="JBW40" s="33"/>
      <c r="JCA40" s="33"/>
      <c r="JCE40" s="33"/>
      <c r="JCI40" s="33"/>
      <c r="JCM40" s="33"/>
      <c r="JCQ40" s="33"/>
      <c r="JCU40" s="33"/>
      <c r="JCY40" s="33"/>
      <c r="JDC40" s="33"/>
      <c r="JDG40" s="33"/>
      <c r="JDK40" s="33"/>
      <c r="JDO40" s="33"/>
      <c r="JDS40" s="33"/>
      <c r="JDW40" s="33"/>
      <c r="JEA40" s="33"/>
      <c r="JEE40" s="33"/>
      <c r="JEI40" s="33"/>
      <c r="JEM40" s="33"/>
      <c r="JEQ40" s="33"/>
      <c r="JEU40" s="33"/>
      <c r="JEY40" s="33"/>
      <c r="JFC40" s="33"/>
      <c r="JFG40" s="33"/>
      <c r="JFK40" s="33"/>
      <c r="JFO40" s="33"/>
      <c r="JFS40" s="33"/>
      <c r="JFW40" s="33"/>
      <c r="JGA40" s="33"/>
      <c r="JGE40" s="33"/>
      <c r="JGI40" s="33"/>
      <c r="JGM40" s="33"/>
      <c r="JGQ40" s="33"/>
      <c r="JGU40" s="33"/>
      <c r="JGY40" s="33"/>
      <c r="JHC40" s="33"/>
      <c r="JHG40" s="33"/>
      <c r="JHK40" s="33"/>
      <c r="JHO40" s="33"/>
      <c r="JHS40" s="33"/>
      <c r="JHW40" s="33"/>
      <c r="JIA40" s="33"/>
      <c r="JIE40" s="33"/>
      <c r="JII40" s="33"/>
      <c r="JIM40" s="33"/>
      <c r="JIQ40" s="33"/>
      <c r="JIU40" s="33"/>
      <c r="JIY40" s="33"/>
      <c r="JJC40" s="33"/>
      <c r="JJG40" s="33"/>
      <c r="JJK40" s="33"/>
      <c r="JJO40" s="33"/>
      <c r="JJS40" s="33"/>
      <c r="JJW40" s="33"/>
      <c r="JKA40" s="33"/>
      <c r="JKE40" s="33"/>
      <c r="JKI40" s="33"/>
      <c r="JKM40" s="33"/>
      <c r="JKQ40" s="33"/>
      <c r="JKU40" s="33"/>
      <c r="JKY40" s="33"/>
      <c r="JLC40" s="33"/>
      <c r="JLG40" s="33"/>
      <c r="JLK40" s="33"/>
      <c r="JLO40" s="33"/>
      <c r="JLS40" s="33"/>
      <c r="JLW40" s="33"/>
      <c r="JMA40" s="33"/>
      <c r="JME40" s="33"/>
      <c r="JMI40" s="33"/>
      <c r="JMM40" s="33"/>
      <c r="JMQ40" s="33"/>
      <c r="JMU40" s="33"/>
      <c r="JMY40" s="33"/>
      <c r="JNC40" s="33"/>
      <c r="JNG40" s="33"/>
      <c r="JNK40" s="33"/>
      <c r="JNO40" s="33"/>
      <c r="JNS40" s="33"/>
      <c r="JNW40" s="33"/>
      <c r="JOA40" s="33"/>
      <c r="JOE40" s="33"/>
      <c r="JOI40" s="33"/>
      <c r="JOM40" s="33"/>
      <c r="JOQ40" s="33"/>
      <c r="JOU40" s="33"/>
      <c r="JOY40" s="33"/>
      <c r="JPC40" s="33"/>
      <c r="JPG40" s="33"/>
      <c r="JPK40" s="33"/>
      <c r="JPO40" s="33"/>
      <c r="JPS40" s="33"/>
      <c r="JPW40" s="33"/>
      <c r="JQA40" s="33"/>
      <c r="JQE40" s="33"/>
      <c r="JQI40" s="33"/>
      <c r="JQM40" s="33"/>
      <c r="JQQ40" s="33"/>
      <c r="JQU40" s="33"/>
      <c r="JQY40" s="33"/>
      <c r="JRC40" s="33"/>
      <c r="JRG40" s="33"/>
      <c r="JRK40" s="33"/>
      <c r="JRO40" s="33"/>
      <c r="JRS40" s="33"/>
      <c r="JRW40" s="33"/>
      <c r="JSA40" s="33"/>
      <c r="JSE40" s="33"/>
      <c r="JSI40" s="33"/>
      <c r="JSM40" s="33"/>
      <c r="JSQ40" s="33"/>
      <c r="JSU40" s="33"/>
      <c r="JSY40" s="33"/>
      <c r="JTC40" s="33"/>
      <c r="JTG40" s="33"/>
      <c r="JTK40" s="33"/>
      <c r="JTO40" s="33"/>
      <c r="JTS40" s="33"/>
      <c r="JTW40" s="33"/>
      <c r="JUA40" s="33"/>
      <c r="JUE40" s="33"/>
      <c r="JUI40" s="33"/>
      <c r="JUM40" s="33"/>
      <c r="JUQ40" s="33"/>
      <c r="JUU40" s="33"/>
      <c r="JUY40" s="33"/>
      <c r="JVC40" s="33"/>
      <c r="JVG40" s="33"/>
      <c r="JVK40" s="33"/>
      <c r="JVO40" s="33"/>
      <c r="JVS40" s="33"/>
      <c r="JVW40" s="33"/>
      <c r="JWA40" s="33"/>
      <c r="JWE40" s="33"/>
      <c r="JWI40" s="33"/>
      <c r="JWM40" s="33"/>
      <c r="JWQ40" s="33"/>
      <c r="JWU40" s="33"/>
      <c r="JWY40" s="33"/>
      <c r="JXC40" s="33"/>
      <c r="JXG40" s="33"/>
      <c r="JXK40" s="33"/>
      <c r="JXO40" s="33"/>
      <c r="JXS40" s="33"/>
      <c r="JXW40" s="33"/>
      <c r="JYA40" s="33"/>
      <c r="JYE40" s="33"/>
      <c r="JYI40" s="33"/>
      <c r="JYM40" s="33"/>
      <c r="JYQ40" s="33"/>
      <c r="JYU40" s="33"/>
      <c r="JYY40" s="33"/>
      <c r="JZC40" s="33"/>
      <c r="JZG40" s="33"/>
      <c r="JZK40" s="33"/>
      <c r="JZO40" s="33"/>
      <c r="JZS40" s="33"/>
      <c r="JZW40" s="33"/>
      <c r="KAA40" s="33"/>
      <c r="KAE40" s="33"/>
      <c r="KAI40" s="33"/>
      <c r="KAM40" s="33"/>
      <c r="KAQ40" s="33"/>
      <c r="KAU40" s="33"/>
      <c r="KAY40" s="33"/>
      <c r="KBC40" s="33"/>
      <c r="KBG40" s="33"/>
      <c r="KBK40" s="33"/>
      <c r="KBO40" s="33"/>
      <c r="KBS40" s="33"/>
      <c r="KBW40" s="33"/>
      <c r="KCA40" s="33"/>
      <c r="KCE40" s="33"/>
      <c r="KCI40" s="33"/>
      <c r="KCM40" s="33"/>
      <c r="KCQ40" s="33"/>
      <c r="KCU40" s="33"/>
      <c r="KCY40" s="33"/>
      <c r="KDC40" s="33"/>
      <c r="KDG40" s="33"/>
      <c r="KDK40" s="33"/>
      <c r="KDO40" s="33"/>
      <c r="KDS40" s="33"/>
      <c r="KDW40" s="33"/>
      <c r="KEA40" s="33"/>
      <c r="KEE40" s="33"/>
      <c r="KEI40" s="33"/>
      <c r="KEM40" s="33"/>
      <c r="KEQ40" s="33"/>
      <c r="KEU40" s="33"/>
      <c r="KEY40" s="33"/>
      <c r="KFC40" s="33"/>
      <c r="KFG40" s="33"/>
      <c r="KFK40" s="33"/>
      <c r="KFO40" s="33"/>
      <c r="KFS40" s="33"/>
      <c r="KFW40" s="33"/>
      <c r="KGA40" s="33"/>
      <c r="KGE40" s="33"/>
      <c r="KGI40" s="33"/>
      <c r="KGM40" s="33"/>
      <c r="KGQ40" s="33"/>
      <c r="KGU40" s="33"/>
      <c r="KGY40" s="33"/>
      <c r="KHC40" s="33"/>
      <c r="KHG40" s="33"/>
      <c r="KHK40" s="33"/>
      <c r="KHO40" s="33"/>
      <c r="KHS40" s="33"/>
      <c r="KHW40" s="33"/>
      <c r="KIA40" s="33"/>
      <c r="KIE40" s="33"/>
      <c r="KII40" s="33"/>
      <c r="KIM40" s="33"/>
      <c r="KIQ40" s="33"/>
      <c r="KIU40" s="33"/>
      <c r="KIY40" s="33"/>
      <c r="KJC40" s="33"/>
      <c r="KJG40" s="33"/>
      <c r="KJK40" s="33"/>
      <c r="KJO40" s="33"/>
      <c r="KJS40" s="33"/>
      <c r="KJW40" s="33"/>
      <c r="KKA40" s="33"/>
      <c r="KKE40" s="33"/>
      <c r="KKI40" s="33"/>
      <c r="KKM40" s="33"/>
      <c r="KKQ40" s="33"/>
      <c r="KKU40" s="33"/>
      <c r="KKY40" s="33"/>
      <c r="KLC40" s="33"/>
      <c r="KLG40" s="33"/>
      <c r="KLK40" s="33"/>
      <c r="KLO40" s="33"/>
      <c r="KLS40" s="33"/>
      <c r="KLW40" s="33"/>
      <c r="KMA40" s="33"/>
      <c r="KME40" s="33"/>
      <c r="KMI40" s="33"/>
      <c r="KMM40" s="33"/>
      <c r="KMQ40" s="33"/>
      <c r="KMU40" s="33"/>
      <c r="KMY40" s="33"/>
      <c r="KNC40" s="33"/>
      <c r="KNG40" s="33"/>
      <c r="KNK40" s="33"/>
      <c r="KNO40" s="33"/>
      <c r="KNS40" s="33"/>
      <c r="KNW40" s="33"/>
      <c r="KOA40" s="33"/>
      <c r="KOE40" s="33"/>
      <c r="KOI40" s="33"/>
      <c r="KOM40" s="33"/>
      <c r="KOQ40" s="33"/>
      <c r="KOU40" s="33"/>
      <c r="KOY40" s="33"/>
      <c r="KPC40" s="33"/>
      <c r="KPG40" s="33"/>
      <c r="KPK40" s="33"/>
      <c r="KPO40" s="33"/>
      <c r="KPS40" s="33"/>
      <c r="KPW40" s="33"/>
      <c r="KQA40" s="33"/>
      <c r="KQE40" s="33"/>
      <c r="KQI40" s="33"/>
      <c r="KQM40" s="33"/>
      <c r="KQQ40" s="33"/>
      <c r="KQU40" s="33"/>
      <c r="KQY40" s="33"/>
      <c r="KRC40" s="33"/>
      <c r="KRG40" s="33"/>
      <c r="KRK40" s="33"/>
      <c r="KRO40" s="33"/>
      <c r="KRS40" s="33"/>
      <c r="KRW40" s="33"/>
      <c r="KSA40" s="33"/>
      <c r="KSE40" s="33"/>
      <c r="KSI40" s="33"/>
      <c r="KSM40" s="33"/>
      <c r="KSQ40" s="33"/>
      <c r="KSU40" s="33"/>
      <c r="KSY40" s="33"/>
      <c r="KTC40" s="33"/>
      <c r="KTG40" s="33"/>
      <c r="KTK40" s="33"/>
      <c r="KTO40" s="33"/>
      <c r="KTS40" s="33"/>
      <c r="KTW40" s="33"/>
      <c r="KUA40" s="33"/>
      <c r="KUE40" s="33"/>
      <c r="KUI40" s="33"/>
      <c r="KUM40" s="33"/>
      <c r="KUQ40" s="33"/>
      <c r="KUU40" s="33"/>
      <c r="KUY40" s="33"/>
      <c r="KVC40" s="33"/>
      <c r="KVG40" s="33"/>
      <c r="KVK40" s="33"/>
      <c r="KVO40" s="33"/>
      <c r="KVS40" s="33"/>
      <c r="KVW40" s="33"/>
      <c r="KWA40" s="33"/>
      <c r="KWE40" s="33"/>
      <c r="KWI40" s="33"/>
      <c r="KWM40" s="33"/>
      <c r="KWQ40" s="33"/>
      <c r="KWU40" s="33"/>
      <c r="KWY40" s="33"/>
      <c r="KXC40" s="33"/>
      <c r="KXG40" s="33"/>
      <c r="KXK40" s="33"/>
      <c r="KXO40" s="33"/>
      <c r="KXS40" s="33"/>
      <c r="KXW40" s="33"/>
      <c r="KYA40" s="33"/>
      <c r="KYE40" s="33"/>
      <c r="KYI40" s="33"/>
      <c r="KYM40" s="33"/>
      <c r="KYQ40" s="33"/>
      <c r="KYU40" s="33"/>
      <c r="KYY40" s="33"/>
      <c r="KZC40" s="33"/>
      <c r="KZG40" s="33"/>
      <c r="KZK40" s="33"/>
      <c r="KZO40" s="33"/>
      <c r="KZS40" s="33"/>
      <c r="KZW40" s="33"/>
      <c r="LAA40" s="33"/>
      <c r="LAE40" s="33"/>
      <c r="LAI40" s="33"/>
      <c r="LAM40" s="33"/>
      <c r="LAQ40" s="33"/>
      <c r="LAU40" s="33"/>
      <c r="LAY40" s="33"/>
      <c r="LBC40" s="33"/>
      <c r="LBG40" s="33"/>
      <c r="LBK40" s="33"/>
      <c r="LBO40" s="33"/>
      <c r="LBS40" s="33"/>
      <c r="LBW40" s="33"/>
      <c r="LCA40" s="33"/>
      <c r="LCE40" s="33"/>
      <c r="LCI40" s="33"/>
      <c r="LCM40" s="33"/>
      <c r="LCQ40" s="33"/>
      <c r="LCU40" s="33"/>
      <c r="LCY40" s="33"/>
      <c r="LDC40" s="33"/>
      <c r="LDG40" s="33"/>
      <c r="LDK40" s="33"/>
      <c r="LDO40" s="33"/>
      <c r="LDS40" s="33"/>
      <c r="LDW40" s="33"/>
      <c r="LEA40" s="33"/>
      <c r="LEE40" s="33"/>
      <c r="LEI40" s="33"/>
      <c r="LEM40" s="33"/>
      <c r="LEQ40" s="33"/>
      <c r="LEU40" s="33"/>
      <c r="LEY40" s="33"/>
      <c r="LFC40" s="33"/>
      <c r="LFG40" s="33"/>
      <c r="LFK40" s="33"/>
      <c r="LFO40" s="33"/>
      <c r="LFS40" s="33"/>
      <c r="LFW40" s="33"/>
      <c r="LGA40" s="33"/>
      <c r="LGE40" s="33"/>
      <c r="LGI40" s="33"/>
      <c r="LGM40" s="33"/>
      <c r="LGQ40" s="33"/>
      <c r="LGU40" s="33"/>
      <c r="LGY40" s="33"/>
      <c r="LHC40" s="33"/>
      <c r="LHG40" s="33"/>
      <c r="LHK40" s="33"/>
      <c r="LHO40" s="33"/>
      <c r="LHS40" s="33"/>
      <c r="LHW40" s="33"/>
      <c r="LIA40" s="33"/>
      <c r="LIE40" s="33"/>
      <c r="LII40" s="33"/>
      <c r="LIM40" s="33"/>
      <c r="LIQ40" s="33"/>
      <c r="LIU40" s="33"/>
      <c r="LIY40" s="33"/>
      <c r="LJC40" s="33"/>
      <c r="LJG40" s="33"/>
      <c r="LJK40" s="33"/>
      <c r="LJO40" s="33"/>
      <c r="LJS40" s="33"/>
      <c r="LJW40" s="33"/>
      <c r="LKA40" s="33"/>
      <c r="LKE40" s="33"/>
      <c r="LKI40" s="33"/>
      <c r="LKM40" s="33"/>
      <c r="LKQ40" s="33"/>
      <c r="LKU40" s="33"/>
      <c r="LKY40" s="33"/>
      <c r="LLC40" s="33"/>
      <c r="LLG40" s="33"/>
      <c r="LLK40" s="33"/>
      <c r="LLO40" s="33"/>
      <c r="LLS40" s="33"/>
      <c r="LLW40" s="33"/>
      <c r="LMA40" s="33"/>
      <c r="LME40" s="33"/>
      <c r="LMI40" s="33"/>
      <c r="LMM40" s="33"/>
      <c r="LMQ40" s="33"/>
      <c r="LMU40" s="33"/>
      <c r="LMY40" s="33"/>
      <c r="LNC40" s="33"/>
      <c r="LNG40" s="33"/>
      <c r="LNK40" s="33"/>
      <c r="LNO40" s="33"/>
      <c r="LNS40" s="33"/>
      <c r="LNW40" s="33"/>
      <c r="LOA40" s="33"/>
      <c r="LOE40" s="33"/>
      <c r="LOI40" s="33"/>
      <c r="LOM40" s="33"/>
      <c r="LOQ40" s="33"/>
      <c r="LOU40" s="33"/>
      <c r="LOY40" s="33"/>
      <c r="LPC40" s="33"/>
      <c r="LPG40" s="33"/>
      <c r="LPK40" s="33"/>
      <c r="LPO40" s="33"/>
      <c r="LPS40" s="33"/>
      <c r="LPW40" s="33"/>
      <c r="LQA40" s="33"/>
      <c r="LQE40" s="33"/>
      <c r="LQI40" s="33"/>
      <c r="LQM40" s="33"/>
      <c r="LQQ40" s="33"/>
      <c r="LQU40" s="33"/>
      <c r="LQY40" s="33"/>
      <c r="LRC40" s="33"/>
      <c r="LRG40" s="33"/>
      <c r="LRK40" s="33"/>
      <c r="LRO40" s="33"/>
      <c r="LRS40" s="33"/>
      <c r="LRW40" s="33"/>
      <c r="LSA40" s="33"/>
      <c r="LSE40" s="33"/>
      <c r="LSI40" s="33"/>
      <c r="LSM40" s="33"/>
      <c r="LSQ40" s="33"/>
      <c r="LSU40" s="33"/>
      <c r="LSY40" s="33"/>
      <c r="LTC40" s="33"/>
      <c r="LTG40" s="33"/>
      <c r="LTK40" s="33"/>
      <c r="LTO40" s="33"/>
      <c r="LTS40" s="33"/>
      <c r="LTW40" s="33"/>
      <c r="LUA40" s="33"/>
      <c r="LUE40" s="33"/>
      <c r="LUI40" s="33"/>
      <c r="LUM40" s="33"/>
      <c r="LUQ40" s="33"/>
      <c r="LUU40" s="33"/>
      <c r="LUY40" s="33"/>
      <c r="LVC40" s="33"/>
      <c r="LVG40" s="33"/>
      <c r="LVK40" s="33"/>
      <c r="LVO40" s="33"/>
      <c r="LVS40" s="33"/>
      <c r="LVW40" s="33"/>
      <c r="LWA40" s="33"/>
      <c r="LWE40" s="33"/>
      <c r="LWI40" s="33"/>
      <c r="LWM40" s="33"/>
      <c r="LWQ40" s="33"/>
      <c r="LWU40" s="33"/>
      <c r="LWY40" s="33"/>
      <c r="LXC40" s="33"/>
      <c r="LXG40" s="33"/>
      <c r="LXK40" s="33"/>
      <c r="LXO40" s="33"/>
      <c r="LXS40" s="33"/>
      <c r="LXW40" s="33"/>
      <c r="LYA40" s="33"/>
      <c r="LYE40" s="33"/>
      <c r="LYI40" s="33"/>
      <c r="LYM40" s="33"/>
      <c r="LYQ40" s="33"/>
      <c r="LYU40" s="33"/>
      <c r="LYY40" s="33"/>
      <c r="LZC40" s="33"/>
      <c r="LZG40" s="33"/>
      <c r="LZK40" s="33"/>
      <c r="LZO40" s="33"/>
      <c r="LZS40" s="33"/>
      <c r="LZW40" s="33"/>
      <c r="MAA40" s="33"/>
      <c r="MAE40" s="33"/>
      <c r="MAI40" s="33"/>
      <c r="MAM40" s="33"/>
      <c r="MAQ40" s="33"/>
      <c r="MAU40" s="33"/>
      <c r="MAY40" s="33"/>
      <c r="MBC40" s="33"/>
      <c r="MBG40" s="33"/>
      <c r="MBK40" s="33"/>
      <c r="MBO40" s="33"/>
      <c r="MBS40" s="33"/>
      <c r="MBW40" s="33"/>
      <c r="MCA40" s="33"/>
      <c r="MCE40" s="33"/>
      <c r="MCI40" s="33"/>
      <c r="MCM40" s="33"/>
      <c r="MCQ40" s="33"/>
      <c r="MCU40" s="33"/>
      <c r="MCY40" s="33"/>
      <c r="MDC40" s="33"/>
      <c r="MDG40" s="33"/>
      <c r="MDK40" s="33"/>
      <c r="MDO40" s="33"/>
      <c r="MDS40" s="33"/>
      <c r="MDW40" s="33"/>
      <c r="MEA40" s="33"/>
      <c r="MEE40" s="33"/>
      <c r="MEI40" s="33"/>
      <c r="MEM40" s="33"/>
      <c r="MEQ40" s="33"/>
      <c r="MEU40" s="33"/>
      <c r="MEY40" s="33"/>
      <c r="MFC40" s="33"/>
      <c r="MFG40" s="33"/>
      <c r="MFK40" s="33"/>
      <c r="MFO40" s="33"/>
      <c r="MFS40" s="33"/>
      <c r="MFW40" s="33"/>
      <c r="MGA40" s="33"/>
      <c r="MGE40" s="33"/>
      <c r="MGI40" s="33"/>
      <c r="MGM40" s="33"/>
      <c r="MGQ40" s="33"/>
      <c r="MGU40" s="33"/>
      <c r="MGY40" s="33"/>
      <c r="MHC40" s="33"/>
      <c r="MHG40" s="33"/>
      <c r="MHK40" s="33"/>
      <c r="MHO40" s="33"/>
      <c r="MHS40" s="33"/>
      <c r="MHW40" s="33"/>
      <c r="MIA40" s="33"/>
      <c r="MIE40" s="33"/>
      <c r="MII40" s="33"/>
      <c r="MIM40" s="33"/>
      <c r="MIQ40" s="33"/>
      <c r="MIU40" s="33"/>
      <c r="MIY40" s="33"/>
      <c r="MJC40" s="33"/>
      <c r="MJG40" s="33"/>
      <c r="MJK40" s="33"/>
      <c r="MJO40" s="33"/>
      <c r="MJS40" s="33"/>
      <c r="MJW40" s="33"/>
      <c r="MKA40" s="33"/>
      <c r="MKE40" s="33"/>
      <c r="MKI40" s="33"/>
      <c r="MKM40" s="33"/>
      <c r="MKQ40" s="33"/>
      <c r="MKU40" s="33"/>
      <c r="MKY40" s="33"/>
      <c r="MLC40" s="33"/>
      <c r="MLG40" s="33"/>
      <c r="MLK40" s="33"/>
      <c r="MLO40" s="33"/>
      <c r="MLS40" s="33"/>
      <c r="MLW40" s="33"/>
      <c r="MMA40" s="33"/>
      <c r="MME40" s="33"/>
      <c r="MMI40" s="33"/>
      <c r="MMM40" s="33"/>
      <c r="MMQ40" s="33"/>
      <c r="MMU40" s="33"/>
      <c r="MMY40" s="33"/>
      <c r="MNC40" s="33"/>
      <c r="MNG40" s="33"/>
      <c r="MNK40" s="33"/>
      <c r="MNO40" s="33"/>
      <c r="MNS40" s="33"/>
      <c r="MNW40" s="33"/>
      <c r="MOA40" s="33"/>
      <c r="MOE40" s="33"/>
      <c r="MOI40" s="33"/>
      <c r="MOM40" s="33"/>
      <c r="MOQ40" s="33"/>
      <c r="MOU40" s="33"/>
      <c r="MOY40" s="33"/>
      <c r="MPC40" s="33"/>
      <c r="MPG40" s="33"/>
      <c r="MPK40" s="33"/>
      <c r="MPO40" s="33"/>
      <c r="MPS40" s="33"/>
      <c r="MPW40" s="33"/>
      <c r="MQA40" s="33"/>
      <c r="MQE40" s="33"/>
      <c r="MQI40" s="33"/>
      <c r="MQM40" s="33"/>
      <c r="MQQ40" s="33"/>
      <c r="MQU40" s="33"/>
      <c r="MQY40" s="33"/>
      <c r="MRC40" s="33"/>
      <c r="MRG40" s="33"/>
      <c r="MRK40" s="33"/>
      <c r="MRO40" s="33"/>
      <c r="MRS40" s="33"/>
      <c r="MRW40" s="33"/>
      <c r="MSA40" s="33"/>
      <c r="MSE40" s="33"/>
      <c r="MSI40" s="33"/>
      <c r="MSM40" s="33"/>
      <c r="MSQ40" s="33"/>
      <c r="MSU40" s="33"/>
      <c r="MSY40" s="33"/>
      <c r="MTC40" s="33"/>
      <c r="MTG40" s="33"/>
      <c r="MTK40" s="33"/>
      <c r="MTO40" s="33"/>
      <c r="MTS40" s="33"/>
      <c r="MTW40" s="33"/>
      <c r="MUA40" s="33"/>
      <c r="MUE40" s="33"/>
      <c r="MUI40" s="33"/>
      <c r="MUM40" s="33"/>
      <c r="MUQ40" s="33"/>
      <c r="MUU40" s="33"/>
      <c r="MUY40" s="33"/>
      <c r="MVC40" s="33"/>
      <c r="MVG40" s="33"/>
      <c r="MVK40" s="33"/>
      <c r="MVO40" s="33"/>
      <c r="MVS40" s="33"/>
      <c r="MVW40" s="33"/>
      <c r="MWA40" s="33"/>
      <c r="MWE40" s="33"/>
      <c r="MWI40" s="33"/>
      <c r="MWM40" s="33"/>
      <c r="MWQ40" s="33"/>
      <c r="MWU40" s="33"/>
      <c r="MWY40" s="33"/>
      <c r="MXC40" s="33"/>
      <c r="MXG40" s="33"/>
      <c r="MXK40" s="33"/>
      <c r="MXO40" s="33"/>
      <c r="MXS40" s="33"/>
      <c r="MXW40" s="33"/>
      <c r="MYA40" s="33"/>
      <c r="MYE40" s="33"/>
      <c r="MYI40" s="33"/>
      <c r="MYM40" s="33"/>
      <c r="MYQ40" s="33"/>
      <c r="MYU40" s="33"/>
      <c r="MYY40" s="33"/>
      <c r="MZC40" s="33"/>
      <c r="MZG40" s="33"/>
      <c r="MZK40" s="33"/>
      <c r="MZO40" s="33"/>
      <c r="MZS40" s="33"/>
      <c r="MZW40" s="33"/>
      <c r="NAA40" s="33"/>
      <c r="NAE40" s="33"/>
      <c r="NAI40" s="33"/>
      <c r="NAM40" s="33"/>
      <c r="NAQ40" s="33"/>
      <c r="NAU40" s="33"/>
      <c r="NAY40" s="33"/>
      <c r="NBC40" s="33"/>
      <c r="NBG40" s="33"/>
      <c r="NBK40" s="33"/>
      <c r="NBO40" s="33"/>
      <c r="NBS40" s="33"/>
      <c r="NBW40" s="33"/>
      <c r="NCA40" s="33"/>
      <c r="NCE40" s="33"/>
      <c r="NCI40" s="33"/>
      <c r="NCM40" s="33"/>
      <c r="NCQ40" s="33"/>
      <c r="NCU40" s="33"/>
      <c r="NCY40" s="33"/>
      <c r="NDC40" s="33"/>
      <c r="NDG40" s="33"/>
      <c r="NDK40" s="33"/>
      <c r="NDO40" s="33"/>
      <c r="NDS40" s="33"/>
      <c r="NDW40" s="33"/>
      <c r="NEA40" s="33"/>
      <c r="NEE40" s="33"/>
      <c r="NEI40" s="33"/>
      <c r="NEM40" s="33"/>
      <c r="NEQ40" s="33"/>
      <c r="NEU40" s="33"/>
      <c r="NEY40" s="33"/>
      <c r="NFC40" s="33"/>
      <c r="NFG40" s="33"/>
      <c r="NFK40" s="33"/>
      <c r="NFO40" s="33"/>
      <c r="NFS40" s="33"/>
      <c r="NFW40" s="33"/>
      <c r="NGA40" s="33"/>
      <c r="NGE40" s="33"/>
      <c r="NGI40" s="33"/>
      <c r="NGM40" s="33"/>
      <c r="NGQ40" s="33"/>
      <c r="NGU40" s="33"/>
      <c r="NGY40" s="33"/>
      <c r="NHC40" s="33"/>
      <c r="NHG40" s="33"/>
      <c r="NHK40" s="33"/>
      <c r="NHO40" s="33"/>
      <c r="NHS40" s="33"/>
      <c r="NHW40" s="33"/>
      <c r="NIA40" s="33"/>
      <c r="NIE40" s="33"/>
      <c r="NII40" s="33"/>
      <c r="NIM40" s="33"/>
      <c r="NIQ40" s="33"/>
      <c r="NIU40" s="33"/>
      <c r="NIY40" s="33"/>
      <c r="NJC40" s="33"/>
      <c r="NJG40" s="33"/>
      <c r="NJK40" s="33"/>
      <c r="NJO40" s="33"/>
      <c r="NJS40" s="33"/>
      <c r="NJW40" s="33"/>
      <c r="NKA40" s="33"/>
      <c r="NKE40" s="33"/>
      <c r="NKI40" s="33"/>
      <c r="NKM40" s="33"/>
      <c r="NKQ40" s="33"/>
      <c r="NKU40" s="33"/>
      <c r="NKY40" s="33"/>
      <c r="NLC40" s="33"/>
      <c r="NLG40" s="33"/>
      <c r="NLK40" s="33"/>
      <c r="NLO40" s="33"/>
      <c r="NLS40" s="33"/>
      <c r="NLW40" s="33"/>
      <c r="NMA40" s="33"/>
      <c r="NME40" s="33"/>
      <c r="NMI40" s="33"/>
      <c r="NMM40" s="33"/>
      <c r="NMQ40" s="33"/>
      <c r="NMU40" s="33"/>
      <c r="NMY40" s="33"/>
      <c r="NNC40" s="33"/>
      <c r="NNG40" s="33"/>
      <c r="NNK40" s="33"/>
      <c r="NNO40" s="33"/>
      <c r="NNS40" s="33"/>
      <c r="NNW40" s="33"/>
      <c r="NOA40" s="33"/>
      <c r="NOE40" s="33"/>
      <c r="NOI40" s="33"/>
      <c r="NOM40" s="33"/>
      <c r="NOQ40" s="33"/>
      <c r="NOU40" s="33"/>
      <c r="NOY40" s="33"/>
      <c r="NPC40" s="33"/>
      <c r="NPG40" s="33"/>
      <c r="NPK40" s="33"/>
      <c r="NPO40" s="33"/>
      <c r="NPS40" s="33"/>
      <c r="NPW40" s="33"/>
      <c r="NQA40" s="33"/>
      <c r="NQE40" s="33"/>
      <c r="NQI40" s="33"/>
      <c r="NQM40" s="33"/>
      <c r="NQQ40" s="33"/>
      <c r="NQU40" s="33"/>
      <c r="NQY40" s="33"/>
      <c r="NRC40" s="33"/>
      <c r="NRG40" s="33"/>
      <c r="NRK40" s="33"/>
      <c r="NRO40" s="33"/>
      <c r="NRS40" s="33"/>
      <c r="NRW40" s="33"/>
      <c r="NSA40" s="33"/>
      <c r="NSE40" s="33"/>
      <c r="NSI40" s="33"/>
      <c r="NSM40" s="33"/>
      <c r="NSQ40" s="33"/>
      <c r="NSU40" s="33"/>
      <c r="NSY40" s="33"/>
      <c r="NTC40" s="33"/>
      <c r="NTG40" s="33"/>
      <c r="NTK40" s="33"/>
      <c r="NTO40" s="33"/>
      <c r="NTS40" s="33"/>
      <c r="NTW40" s="33"/>
      <c r="NUA40" s="33"/>
      <c r="NUE40" s="33"/>
      <c r="NUI40" s="33"/>
      <c r="NUM40" s="33"/>
      <c r="NUQ40" s="33"/>
      <c r="NUU40" s="33"/>
      <c r="NUY40" s="33"/>
      <c r="NVC40" s="33"/>
      <c r="NVG40" s="33"/>
      <c r="NVK40" s="33"/>
      <c r="NVO40" s="33"/>
      <c r="NVS40" s="33"/>
      <c r="NVW40" s="33"/>
      <c r="NWA40" s="33"/>
      <c r="NWE40" s="33"/>
      <c r="NWI40" s="33"/>
      <c r="NWM40" s="33"/>
      <c r="NWQ40" s="33"/>
      <c r="NWU40" s="33"/>
      <c r="NWY40" s="33"/>
      <c r="NXC40" s="33"/>
      <c r="NXG40" s="33"/>
      <c r="NXK40" s="33"/>
      <c r="NXO40" s="33"/>
      <c r="NXS40" s="33"/>
      <c r="NXW40" s="33"/>
      <c r="NYA40" s="33"/>
      <c r="NYE40" s="33"/>
      <c r="NYI40" s="33"/>
      <c r="NYM40" s="33"/>
      <c r="NYQ40" s="33"/>
      <c r="NYU40" s="33"/>
      <c r="NYY40" s="33"/>
      <c r="NZC40" s="33"/>
      <c r="NZG40" s="33"/>
      <c r="NZK40" s="33"/>
      <c r="NZO40" s="33"/>
      <c r="NZS40" s="33"/>
      <c r="NZW40" s="33"/>
      <c r="OAA40" s="33"/>
      <c r="OAE40" s="33"/>
      <c r="OAI40" s="33"/>
      <c r="OAM40" s="33"/>
      <c r="OAQ40" s="33"/>
      <c r="OAU40" s="33"/>
      <c r="OAY40" s="33"/>
      <c r="OBC40" s="33"/>
      <c r="OBG40" s="33"/>
      <c r="OBK40" s="33"/>
      <c r="OBO40" s="33"/>
      <c r="OBS40" s="33"/>
      <c r="OBW40" s="33"/>
      <c r="OCA40" s="33"/>
      <c r="OCE40" s="33"/>
      <c r="OCI40" s="33"/>
      <c r="OCM40" s="33"/>
      <c r="OCQ40" s="33"/>
      <c r="OCU40" s="33"/>
      <c r="OCY40" s="33"/>
      <c r="ODC40" s="33"/>
      <c r="ODG40" s="33"/>
      <c r="ODK40" s="33"/>
      <c r="ODO40" s="33"/>
      <c r="ODS40" s="33"/>
      <c r="ODW40" s="33"/>
      <c r="OEA40" s="33"/>
      <c r="OEE40" s="33"/>
      <c r="OEI40" s="33"/>
      <c r="OEM40" s="33"/>
      <c r="OEQ40" s="33"/>
      <c r="OEU40" s="33"/>
      <c r="OEY40" s="33"/>
      <c r="OFC40" s="33"/>
      <c r="OFG40" s="33"/>
      <c r="OFK40" s="33"/>
      <c r="OFO40" s="33"/>
      <c r="OFS40" s="33"/>
      <c r="OFW40" s="33"/>
      <c r="OGA40" s="33"/>
      <c r="OGE40" s="33"/>
      <c r="OGI40" s="33"/>
      <c r="OGM40" s="33"/>
      <c r="OGQ40" s="33"/>
      <c r="OGU40" s="33"/>
      <c r="OGY40" s="33"/>
      <c r="OHC40" s="33"/>
      <c r="OHG40" s="33"/>
      <c r="OHK40" s="33"/>
      <c r="OHO40" s="33"/>
      <c r="OHS40" s="33"/>
      <c r="OHW40" s="33"/>
      <c r="OIA40" s="33"/>
      <c r="OIE40" s="33"/>
      <c r="OII40" s="33"/>
      <c r="OIM40" s="33"/>
      <c r="OIQ40" s="33"/>
      <c r="OIU40" s="33"/>
      <c r="OIY40" s="33"/>
      <c r="OJC40" s="33"/>
      <c r="OJG40" s="33"/>
      <c r="OJK40" s="33"/>
      <c r="OJO40" s="33"/>
      <c r="OJS40" s="33"/>
      <c r="OJW40" s="33"/>
      <c r="OKA40" s="33"/>
      <c r="OKE40" s="33"/>
      <c r="OKI40" s="33"/>
      <c r="OKM40" s="33"/>
      <c r="OKQ40" s="33"/>
      <c r="OKU40" s="33"/>
      <c r="OKY40" s="33"/>
      <c r="OLC40" s="33"/>
      <c r="OLG40" s="33"/>
      <c r="OLK40" s="33"/>
      <c r="OLO40" s="33"/>
      <c r="OLS40" s="33"/>
      <c r="OLW40" s="33"/>
      <c r="OMA40" s="33"/>
      <c r="OME40" s="33"/>
      <c r="OMI40" s="33"/>
      <c r="OMM40" s="33"/>
      <c r="OMQ40" s="33"/>
      <c r="OMU40" s="33"/>
      <c r="OMY40" s="33"/>
      <c r="ONC40" s="33"/>
      <c r="ONG40" s="33"/>
      <c r="ONK40" s="33"/>
      <c r="ONO40" s="33"/>
      <c r="ONS40" s="33"/>
      <c r="ONW40" s="33"/>
      <c r="OOA40" s="33"/>
      <c r="OOE40" s="33"/>
      <c r="OOI40" s="33"/>
      <c r="OOM40" s="33"/>
      <c r="OOQ40" s="33"/>
      <c r="OOU40" s="33"/>
      <c r="OOY40" s="33"/>
      <c r="OPC40" s="33"/>
      <c r="OPG40" s="33"/>
      <c r="OPK40" s="33"/>
      <c r="OPO40" s="33"/>
      <c r="OPS40" s="33"/>
      <c r="OPW40" s="33"/>
      <c r="OQA40" s="33"/>
      <c r="OQE40" s="33"/>
      <c r="OQI40" s="33"/>
      <c r="OQM40" s="33"/>
      <c r="OQQ40" s="33"/>
      <c r="OQU40" s="33"/>
      <c r="OQY40" s="33"/>
      <c r="ORC40" s="33"/>
      <c r="ORG40" s="33"/>
      <c r="ORK40" s="33"/>
      <c r="ORO40" s="33"/>
      <c r="ORS40" s="33"/>
      <c r="ORW40" s="33"/>
      <c r="OSA40" s="33"/>
      <c r="OSE40" s="33"/>
      <c r="OSI40" s="33"/>
      <c r="OSM40" s="33"/>
      <c r="OSQ40" s="33"/>
      <c r="OSU40" s="33"/>
      <c r="OSY40" s="33"/>
      <c r="OTC40" s="33"/>
      <c r="OTG40" s="33"/>
      <c r="OTK40" s="33"/>
      <c r="OTO40" s="33"/>
      <c r="OTS40" s="33"/>
      <c r="OTW40" s="33"/>
      <c r="OUA40" s="33"/>
      <c r="OUE40" s="33"/>
      <c r="OUI40" s="33"/>
      <c r="OUM40" s="33"/>
      <c r="OUQ40" s="33"/>
      <c r="OUU40" s="33"/>
      <c r="OUY40" s="33"/>
      <c r="OVC40" s="33"/>
      <c r="OVG40" s="33"/>
      <c r="OVK40" s="33"/>
      <c r="OVO40" s="33"/>
      <c r="OVS40" s="33"/>
      <c r="OVW40" s="33"/>
      <c r="OWA40" s="33"/>
      <c r="OWE40" s="33"/>
      <c r="OWI40" s="33"/>
      <c r="OWM40" s="33"/>
      <c r="OWQ40" s="33"/>
      <c r="OWU40" s="33"/>
      <c r="OWY40" s="33"/>
      <c r="OXC40" s="33"/>
      <c r="OXG40" s="33"/>
      <c r="OXK40" s="33"/>
      <c r="OXO40" s="33"/>
      <c r="OXS40" s="33"/>
      <c r="OXW40" s="33"/>
      <c r="OYA40" s="33"/>
      <c r="OYE40" s="33"/>
      <c r="OYI40" s="33"/>
      <c r="OYM40" s="33"/>
      <c r="OYQ40" s="33"/>
      <c r="OYU40" s="33"/>
      <c r="OYY40" s="33"/>
      <c r="OZC40" s="33"/>
      <c r="OZG40" s="33"/>
      <c r="OZK40" s="33"/>
      <c r="OZO40" s="33"/>
      <c r="OZS40" s="33"/>
      <c r="OZW40" s="33"/>
      <c r="PAA40" s="33"/>
      <c r="PAE40" s="33"/>
      <c r="PAI40" s="33"/>
      <c r="PAM40" s="33"/>
      <c r="PAQ40" s="33"/>
      <c r="PAU40" s="33"/>
      <c r="PAY40" s="33"/>
      <c r="PBC40" s="33"/>
      <c r="PBG40" s="33"/>
      <c r="PBK40" s="33"/>
      <c r="PBO40" s="33"/>
      <c r="PBS40" s="33"/>
      <c r="PBW40" s="33"/>
      <c r="PCA40" s="33"/>
      <c r="PCE40" s="33"/>
      <c r="PCI40" s="33"/>
      <c r="PCM40" s="33"/>
      <c r="PCQ40" s="33"/>
      <c r="PCU40" s="33"/>
      <c r="PCY40" s="33"/>
      <c r="PDC40" s="33"/>
      <c r="PDG40" s="33"/>
      <c r="PDK40" s="33"/>
      <c r="PDO40" s="33"/>
      <c r="PDS40" s="33"/>
      <c r="PDW40" s="33"/>
      <c r="PEA40" s="33"/>
      <c r="PEE40" s="33"/>
      <c r="PEI40" s="33"/>
      <c r="PEM40" s="33"/>
      <c r="PEQ40" s="33"/>
      <c r="PEU40" s="33"/>
      <c r="PEY40" s="33"/>
      <c r="PFC40" s="33"/>
      <c r="PFG40" s="33"/>
      <c r="PFK40" s="33"/>
      <c r="PFO40" s="33"/>
      <c r="PFS40" s="33"/>
      <c r="PFW40" s="33"/>
      <c r="PGA40" s="33"/>
      <c r="PGE40" s="33"/>
      <c r="PGI40" s="33"/>
      <c r="PGM40" s="33"/>
      <c r="PGQ40" s="33"/>
      <c r="PGU40" s="33"/>
      <c r="PGY40" s="33"/>
      <c r="PHC40" s="33"/>
      <c r="PHG40" s="33"/>
      <c r="PHK40" s="33"/>
      <c r="PHO40" s="33"/>
      <c r="PHS40" s="33"/>
      <c r="PHW40" s="33"/>
      <c r="PIA40" s="33"/>
      <c r="PIE40" s="33"/>
      <c r="PII40" s="33"/>
      <c r="PIM40" s="33"/>
      <c r="PIQ40" s="33"/>
      <c r="PIU40" s="33"/>
      <c r="PIY40" s="33"/>
      <c r="PJC40" s="33"/>
      <c r="PJG40" s="33"/>
      <c r="PJK40" s="33"/>
      <c r="PJO40" s="33"/>
      <c r="PJS40" s="33"/>
      <c r="PJW40" s="33"/>
      <c r="PKA40" s="33"/>
      <c r="PKE40" s="33"/>
      <c r="PKI40" s="33"/>
      <c r="PKM40" s="33"/>
      <c r="PKQ40" s="33"/>
      <c r="PKU40" s="33"/>
      <c r="PKY40" s="33"/>
      <c r="PLC40" s="33"/>
      <c r="PLG40" s="33"/>
      <c r="PLK40" s="33"/>
      <c r="PLO40" s="33"/>
      <c r="PLS40" s="33"/>
      <c r="PLW40" s="33"/>
      <c r="PMA40" s="33"/>
      <c r="PME40" s="33"/>
      <c r="PMI40" s="33"/>
      <c r="PMM40" s="33"/>
      <c r="PMQ40" s="33"/>
      <c r="PMU40" s="33"/>
      <c r="PMY40" s="33"/>
      <c r="PNC40" s="33"/>
      <c r="PNG40" s="33"/>
      <c r="PNK40" s="33"/>
      <c r="PNO40" s="33"/>
      <c r="PNS40" s="33"/>
      <c r="PNW40" s="33"/>
      <c r="POA40" s="33"/>
      <c r="POE40" s="33"/>
      <c r="POI40" s="33"/>
      <c r="POM40" s="33"/>
      <c r="POQ40" s="33"/>
      <c r="POU40" s="33"/>
      <c r="POY40" s="33"/>
      <c r="PPC40" s="33"/>
      <c r="PPG40" s="33"/>
      <c r="PPK40" s="33"/>
      <c r="PPO40" s="33"/>
      <c r="PPS40" s="33"/>
      <c r="PPW40" s="33"/>
      <c r="PQA40" s="33"/>
      <c r="PQE40" s="33"/>
      <c r="PQI40" s="33"/>
      <c r="PQM40" s="33"/>
      <c r="PQQ40" s="33"/>
      <c r="PQU40" s="33"/>
      <c r="PQY40" s="33"/>
      <c r="PRC40" s="33"/>
      <c r="PRG40" s="33"/>
      <c r="PRK40" s="33"/>
      <c r="PRO40" s="33"/>
      <c r="PRS40" s="33"/>
      <c r="PRW40" s="33"/>
      <c r="PSA40" s="33"/>
      <c r="PSE40" s="33"/>
      <c r="PSI40" s="33"/>
      <c r="PSM40" s="33"/>
      <c r="PSQ40" s="33"/>
      <c r="PSU40" s="33"/>
      <c r="PSY40" s="33"/>
      <c r="PTC40" s="33"/>
      <c r="PTG40" s="33"/>
      <c r="PTK40" s="33"/>
      <c r="PTO40" s="33"/>
      <c r="PTS40" s="33"/>
      <c r="PTW40" s="33"/>
      <c r="PUA40" s="33"/>
      <c r="PUE40" s="33"/>
      <c r="PUI40" s="33"/>
      <c r="PUM40" s="33"/>
      <c r="PUQ40" s="33"/>
      <c r="PUU40" s="33"/>
      <c r="PUY40" s="33"/>
      <c r="PVC40" s="33"/>
      <c r="PVG40" s="33"/>
      <c r="PVK40" s="33"/>
      <c r="PVO40" s="33"/>
      <c r="PVS40" s="33"/>
      <c r="PVW40" s="33"/>
      <c r="PWA40" s="33"/>
      <c r="PWE40" s="33"/>
      <c r="PWI40" s="33"/>
      <c r="PWM40" s="33"/>
      <c r="PWQ40" s="33"/>
      <c r="PWU40" s="33"/>
      <c r="PWY40" s="33"/>
      <c r="PXC40" s="33"/>
      <c r="PXG40" s="33"/>
      <c r="PXK40" s="33"/>
      <c r="PXO40" s="33"/>
      <c r="PXS40" s="33"/>
      <c r="PXW40" s="33"/>
      <c r="PYA40" s="33"/>
      <c r="PYE40" s="33"/>
      <c r="PYI40" s="33"/>
      <c r="PYM40" s="33"/>
      <c r="PYQ40" s="33"/>
      <c r="PYU40" s="33"/>
      <c r="PYY40" s="33"/>
      <c r="PZC40" s="33"/>
      <c r="PZG40" s="33"/>
      <c r="PZK40" s="33"/>
      <c r="PZO40" s="33"/>
      <c r="PZS40" s="33"/>
      <c r="PZW40" s="33"/>
      <c r="QAA40" s="33"/>
      <c r="QAE40" s="33"/>
      <c r="QAI40" s="33"/>
      <c r="QAM40" s="33"/>
      <c r="QAQ40" s="33"/>
      <c r="QAU40" s="33"/>
      <c r="QAY40" s="33"/>
      <c r="QBC40" s="33"/>
      <c r="QBG40" s="33"/>
      <c r="QBK40" s="33"/>
      <c r="QBO40" s="33"/>
      <c r="QBS40" s="33"/>
      <c r="QBW40" s="33"/>
      <c r="QCA40" s="33"/>
      <c r="QCE40" s="33"/>
      <c r="QCI40" s="33"/>
      <c r="QCM40" s="33"/>
      <c r="QCQ40" s="33"/>
      <c r="QCU40" s="33"/>
      <c r="QCY40" s="33"/>
      <c r="QDC40" s="33"/>
      <c r="QDG40" s="33"/>
      <c r="QDK40" s="33"/>
      <c r="QDO40" s="33"/>
      <c r="QDS40" s="33"/>
      <c r="QDW40" s="33"/>
      <c r="QEA40" s="33"/>
      <c r="QEE40" s="33"/>
      <c r="QEI40" s="33"/>
      <c r="QEM40" s="33"/>
      <c r="QEQ40" s="33"/>
      <c r="QEU40" s="33"/>
      <c r="QEY40" s="33"/>
      <c r="QFC40" s="33"/>
      <c r="QFG40" s="33"/>
      <c r="QFK40" s="33"/>
      <c r="QFO40" s="33"/>
      <c r="QFS40" s="33"/>
      <c r="QFW40" s="33"/>
      <c r="QGA40" s="33"/>
      <c r="QGE40" s="33"/>
      <c r="QGI40" s="33"/>
      <c r="QGM40" s="33"/>
      <c r="QGQ40" s="33"/>
      <c r="QGU40" s="33"/>
      <c r="QGY40" s="33"/>
      <c r="QHC40" s="33"/>
      <c r="QHG40" s="33"/>
      <c r="QHK40" s="33"/>
      <c r="QHO40" s="33"/>
      <c r="QHS40" s="33"/>
      <c r="QHW40" s="33"/>
      <c r="QIA40" s="33"/>
      <c r="QIE40" s="33"/>
      <c r="QII40" s="33"/>
      <c r="QIM40" s="33"/>
      <c r="QIQ40" s="33"/>
      <c r="QIU40" s="33"/>
      <c r="QIY40" s="33"/>
      <c r="QJC40" s="33"/>
      <c r="QJG40" s="33"/>
      <c r="QJK40" s="33"/>
      <c r="QJO40" s="33"/>
      <c r="QJS40" s="33"/>
      <c r="QJW40" s="33"/>
      <c r="QKA40" s="33"/>
      <c r="QKE40" s="33"/>
      <c r="QKI40" s="33"/>
      <c r="QKM40" s="33"/>
      <c r="QKQ40" s="33"/>
      <c r="QKU40" s="33"/>
      <c r="QKY40" s="33"/>
      <c r="QLC40" s="33"/>
      <c r="QLG40" s="33"/>
      <c r="QLK40" s="33"/>
      <c r="QLO40" s="33"/>
      <c r="QLS40" s="33"/>
      <c r="QLW40" s="33"/>
      <c r="QMA40" s="33"/>
      <c r="QME40" s="33"/>
      <c r="QMI40" s="33"/>
      <c r="QMM40" s="33"/>
      <c r="QMQ40" s="33"/>
      <c r="QMU40" s="33"/>
      <c r="QMY40" s="33"/>
      <c r="QNC40" s="33"/>
      <c r="QNG40" s="33"/>
      <c r="QNK40" s="33"/>
      <c r="QNO40" s="33"/>
      <c r="QNS40" s="33"/>
      <c r="QNW40" s="33"/>
      <c r="QOA40" s="33"/>
      <c r="QOE40" s="33"/>
      <c r="QOI40" s="33"/>
      <c r="QOM40" s="33"/>
      <c r="QOQ40" s="33"/>
      <c r="QOU40" s="33"/>
      <c r="QOY40" s="33"/>
      <c r="QPC40" s="33"/>
      <c r="QPG40" s="33"/>
      <c r="QPK40" s="33"/>
      <c r="QPO40" s="33"/>
      <c r="QPS40" s="33"/>
      <c r="QPW40" s="33"/>
      <c r="QQA40" s="33"/>
      <c r="QQE40" s="33"/>
      <c r="QQI40" s="33"/>
      <c r="QQM40" s="33"/>
      <c r="QQQ40" s="33"/>
      <c r="QQU40" s="33"/>
      <c r="QQY40" s="33"/>
      <c r="QRC40" s="33"/>
      <c r="QRG40" s="33"/>
      <c r="QRK40" s="33"/>
      <c r="QRO40" s="33"/>
      <c r="QRS40" s="33"/>
      <c r="QRW40" s="33"/>
      <c r="QSA40" s="33"/>
      <c r="QSE40" s="33"/>
      <c r="QSI40" s="33"/>
      <c r="QSM40" s="33"/>
      <c r="QSQ40" s="33"/>
      <c r="QSU40" s="33"/>
      <c r="QSY40" s="33"/>
      <c r="QTC40" s="33"/>
      <c r="QTG40" s="33"/>
      <c r="QTK40" s="33"/>
      <c r="QTO40" s="33"/>
      <c r="QTS40" s="33"/>
      <c r="QTW40" s="33"/>
      <c r="QUA40" s="33"/>
      <c r="QUE40" s="33"/>
      <c r="QUI40" s="33"/>
      <c r="QUM40" s="33"/>
      <c r="QUQ40" s="33"/>
      <c r="QUU40" s="33"/>
      <c r="QUY40" s="33"/>
      <c r="QVC40" s="33"/>
      <c r="QVG40" s="33"/>
      <c r="QVK40" s="33"/>
      <c r="QVO40" s="33"/>
      <c r="QVS40" s="33"/>
      <c r="QVW40" s="33"/>
      <c r="QWA40" s="33"/>
      <c r="QWE40" s="33"/>
      <c r="QWI40" s="33"/>
      <c r="QWM40" s="33"/>
      <c r="QWQ40" s="33"/>
      <c r="QWU40" s="33"/>
      <c r="QWY40" s="33"/>
      <c r="QXC40" s="33"/>
      <c r="QXG40" s="33"/>
      <c r="QXK40" s="33"/>
      <c r="QXO40" s="33"/>
      <c r="QXS40" s="33"/>
      <c r="QXW40" s="33"/>
      <c r="QYA40" s="33"/>
      <c r="QYE40" s="33"/>
      <c r="QYI40" s="33"/>
      <c r="QYM40" s="33"/>
      <c r="QYQ40" s="33"/>
      <c r="QYU40" s="33"/>
      <c r="QYY40" s="33"/>
      <c r="QZC40" s="33"/>
      <c r="QZG40" s="33"/>
      <c r="QZK40" s="33"/>
      <c r="QZO40" s="33"/>
      <c r="QZS40" s="33"/>
      <c r="QZW40" s="33"/>
      <c r="RAA40" s="33"/>
      <c r="RAE40" s="33"/>
      <c r="RAI40" s="33"/>
      <c r="RAM40" s="33"/>
      <c r="RAQ40" s="33"/>
      <c r="RAU40" s="33"/>
      <c r="RAY40" s="33"/>
      <c r="RBC40" s="33"/>
      <c r="RBG40" s="33"/>
      <c r="RBK40" s="33"/>
      <c r="RBO40" s="33"/>
      <c r="RBS40" s="33"/>
      <c r="RBW40" s="33"/>
      <c r="RCA40" s="33"/>
      <c r="RCE40" s="33"/>
      <c r="RCI40" s="33"/>
      <c r="RCM40" s="33"/>
      <c r="RCQ40" s="33"/>
      <c r="RCU40" s="33"/>
      <c r="RCY40" s="33"/>
      <c r="RDC40" s="33"/>
      <c r="RDG40" s="33"/>
      <c r="RDK40" s="33"/>
      <c r="RDO40" s="33"/>
      <c r="RDS40" s="33"/>
      <c r="RDW40" s="33"/>
      <c r="REA40" s="33"/>
      <c r="REE40" s="33"/>
      <c r="REI40" s="33"/>
      <c r="REM40" s="33"/>
      <c r="REQ40" s="33"/>
      <c r="REU40" s="33"/>
      <c r="REY40" s="33"/>
      <c r="RFC40" s="33"/>
      <c r="RFG40" s="33"/>
      <c r="RFK40" s="33"/>
      <c r="RFO40" s="33"/>
      <c r="RFS40" s="33"/>
      <c r="RFW40" s="33"/>
      <c r="RGA40" s="33"/>
      <c r="RGE40" s="33"/>
      <c r="RGI40" s="33"/>
      <c r="RGM40" s="33"/>
      <c r="RGQ40" s="33"/>
      <c r="RGU40" s="33"/>
      <c r="RGY40" s="33"/>
      <c r="RHC40" s="33"/>
      <c r="RHG40" s="33"/>
      <c r="RHK40" s="33"/>
      <c r="RHO40" s="33"/>
      <c r="RHS40" s="33"/>
      <c r="RHW40" s="33"/>
      <c r="RIA40" s="33"/>
      <c r="RIE40" s="33"/>
      <c r="RII40" s="33"/>
      <c r="RIM40" s="33"/>
      <c r="RIQ40" s="33"/>
      <c r="RIU40" s="33"/>
      <c r="RIY40" s="33"/>
      <c r="RJC40" s="33"/>
      <c r="RJG40" s="33"/>
      <c r="RJK40" s="33"/>
      <c r="RJO40" s="33"/>
      <c r="RJS40" s="33"/>
      <c r="RJW40" s="33"/>
      <c r="RKA40" s="33"/>
      <c r="RKE40" s="33"/>
      <c r="RKI40" s="33"/>
      <c r="RKM40" s="33"/>
      <c r="RKQ40" s="33"/>
      <c r="RKU40" s="33"/>
      <c r="RKY40" s="33"/>
      <c r="RLC40" s="33"/>
      <c r="RLG40" s="33"/>
      <c r="RLK40" s="33"/>
      <c r="RLO40" s="33"/>
      <c r="RLS40" s="33"/>
      <c r="RLW40" s="33"/>
      <c r="RMA40" s="33"/>
      <c r="RME40" s="33"/>
      <c r="RMI40" s="33"/>
      <c r="RMM40" s="33"/>
      <c r="RMQ40" s="33"/>
      <c r="RMU40" s="33"/>
      <c r="RMY40" s="33"/>
      <c r="RNC40" s="33"/>
      <c r="RNG40" s="33"/>
      <c r="RNK40" s="33"/>
      <c r="RNO40" s="33"/>
      <c r="RNS40" s="33"/>
      <c r="RNW40" s="33"/>
      <c r="ROA40" s="33"/>
      <c r="ROE40" s="33"/>
      <c r="ROI40" s="33"/>
      <c r="ROM40" s="33"/>
      <c r="ROQ40" s="33"/>
      <c r="ROU40" s="33"/>
      <c r="ROY40" s="33"/>
      <c r="RPC40" s="33"/>
      <c r="RPG40" s="33"/>
      <c r="RPK40" s="33"/>
      <c r="RPO40" s="33"/>
      <c r="RPS40" s="33"/>
      <c r="RPW40" s="33"/>
      <c r="RQA40" s="33"/>
      <c r="RQE40" s="33"/>
      <c r="RQI40" s="33"/>
      <c r="RQM40" s="33"/>
      <c r="RQQ40" s="33"/>
      <c r="RQU40" s="33"/>
      <c r="RQY40" s="33"/>
      <c r="RRC40" s="33"/>
      <c r="RRG40" s="33"/>
      <c r="RRK40" s="33"/>
      <c r="RRO40" s="33"/>
      <c r="RRS40" s="33"/>
      <c r="RRW40" s="33"/>
      <c r="RSA40" s="33"/>
      <c r="RSE40" s="33"/>
      <c r="RSI40" s="33"/>
      <c r="RSM40" s="33"/>
      <c r="RSQ40" s="33"/>
      <c r="RSU40" s="33"/>
      <c r="RSY40" s="33"/>
      <c r="RTC40" s="33"/>
      <c r="RTG40" s="33"/>
      <c r="RTK40" s="33"/>
      <c r="RTO40" s="33"/>
      <c r="RTS40" s="33"/>
      <c r="RTW40" s="33"/>
      <c r="RUA40" s="33"/>
      <c r="RUE40" s="33"/>
      <c r="RUI40" s="33"/>
      <c r="RUM40" s="33"/>
      <c r="RUQ40" s="33"/>
      <c r="RUU40" s="33"/>
      <c r="RUY40" s="33"/>
      <c r="RVC40" s="33"/>
      <c r="RVG40" s="33"/>
      <c r="RVK40" s="33"/>
      <c r="RVO40" s="33"/>
      <c r="RVS40" s="33"/>
      <c r="RVW40" s="33"/>
      <c r="RWA40" s="33"/>
      <c r="RWE40" s="33"/>
      <c r="RWI40" s="33"/>
      <c r="RWM40" s="33"/>
      <c r="RWQ40" s="33"/>
      <c r="RWU40" s="33"/>
      <c r="RWY40" s="33"/>
      <c r="RXC40" s="33"/>
      <c r="RXG40" s="33"/>
      <c r="RXK40" s="33"/>
      <c r="RXO40" s="33"/>
      <c r="RXS40" s="33"/>
      <c r="RXW40" s="33"/>
      <c r="RYA40" s="33"/>
      <c r="RYE40" s="33"/>
      <c r="RYI40" s="33"/>
      <c r="RYM40" s="33"/>
      <c r="RYQ40" s="33"/>
      <c r="RYU40" s="33"/>
      <c r="RYY40" s="33"/>
      <c r="RZC40" s="33"/>
      <c r="RZG40" s="33"/>
      <c r="RZK40" s="33"/>
      <c r="RZO40" s="33"/>
      <c r="RZS40" s="33"/>
      <c r="RZW40" s="33"/>
      <c r="SAA40" s="33"/>
      <c r="SAE40" s="33"/>
      <c r="SAI40" s="33"/>
      <c r="SAM40" s="33"/>
      <c r="SAQ40" s="33"/>
      <c r="SAU40" s="33"/>
      <c r="SAY40" s="33"/>
      <c r="SBC40" s="33"/>
      <c r="SBG40" s="33"/>
      <c r="SBK40" s="33"/>
      <c r="SBO40" s="33"/>
      <c r="SBS40" s="33"/>
      <c r="SBW40" s="33"/>
      <c r="SCA40" s="33"/>
      <c r="SCE40" s="33"/>
      <c r="SCI40" s="33"/>
      <c r="SCM40" s="33"/>
      <c r="SCQ40" s="33"/>
      <c r="SCU40" s="33"/>
      <c r="SCY40" s="33"/>
      <c r="SDC40" s="33"/>
      <c r="SDG40" s="33"/>
      <c r="SDK40" s="33"/>
      <c r="SDO40" s="33"/>
      <c r="SDS40" s="33"/>
      <c r="SDW40" s="33"/>
      <c r="SEA40" s="33"/>
      <c r="SEE40" s="33"/>
      <c r="SEI40" s="33"/>
      <c r="SEM40" s="33"/>
      <c r="SEQ40" s="33"/>
      <c r="SEU40" s="33"/>
      <c r="SEY40" s="33"/>
      <c r="SFC40" s="33"/>
      <c r="SFG40" s="33"/>
      <c r="SFK40" s="33"/>
      <c r="SFO40" s="33"/>
      <c r="SFS40" s="33"/>
      <c r="SFW40" s="33"/>
      <c r="SGA40" s="33"/>
      <c r="SGE40" s="33"/>
      <c r="SGI40" s="33"/>
      <c r="SGM40" s="33"/>
      <c r="SGQ40" s="33"/>
      <c r="SGU40" s="33"/>
      <c r="SGY40" s="33"/>
      <c r="SHC40" s="33"/>
      <c r="SHG40" s="33"/>
      <c r="SHK40" s="33"/>
      <c r="SHO40" s="33"/>
      <c r="SHS40" s="33"/>
      <c r="SHW40" s="33"/>
      <c r="SIA40" s="33"/>
      <c r="SIE40" s="33"/>
      <c r="SII40" s="33"/>
      <c r="SIM40" s="33"/>
      <c r="SIQ40" s="33"/>
      <c r="SIU40" s="33"/>
      <c r="SIY40" s="33"/>
      <c r="SJC40" s="33"/>
      <c r="SJG40" s="33"/>
      <c r="SJK40" s="33"/>
      <c r="SJO40" s="33"/>
      <c r="SJS40" s="33"/>
      <c r="SJW40" s="33"/>
      <c r="SKA40" s="33"/>
      <c r="SKE40" s="33"/>
      <c r="SKI40" s="33"/>
      <c r="SKM40" s="33"/>
      <c r="SKQ40" s="33"/>
      <c r="SKU40" s="33"/>
      <c r="SKY40" s="33"/>
      <c r="SLC40" s="33"/>
      <c r="SLG40" s="33"/>
      <c r="SLK40" s="33"/>
      <c r="SLO40" s="33"/>
      <c r="SLS40" s="33"/>
      <c r="SLW40" s="33"/>
      <c r="SMA40" s="33"/>
      <c r="SME40" s="33"/>
      <c r="SMI40" s="33"/>
      <c r="SMM40" s="33"/>
      <c r="SMQ40" s="33"/>
      <c r="SMU40" s="33"/>
      <c r="SMY40" s="33"/>
      <c r="SNC40" s="33"/>
      <c r="SNG40" s="33"/>
      <c r="SNK40" s="33"/>
      <c r="SNO40" s="33"/>
      <c r="SNS40" s="33"/>
      <c r="SNW40" s="33"/>
      <c r="SOA40" s="33"/>
      <c r="SOE40" s="33"/>
      <c r="SOI40" s="33"/>
      <c r="SOM40" s="33"/>
      <c r="SOQ40" s="33"/>
      <c r="SOU40" s="33"/>
      <c r="SOY40" s="33"/>
      <c r="SPC40" s="33"/>
      <c r="SPG40" s="33"/>
      <c r="SPK40" s="33"/>
      <c r="SPO40" s="33"/>
      <c r="SPS40" s="33"/>
      <c r="SPW40" s="33"/>
      <c r="SQA40" s="33"/>
      <c r="SQE40" s="33"/>
      <c r="SQI40" s="33"/>
      <c r="SQM40" s="33"/>
      <c r="SQQ40" s="33"/>
      <c r="SQU40" s="33"/>
      <c r="SQY40" s="33"/>
      <c r="SRC40" s="33"/>
      <c r="SRG40" s="33"/>
      <c r="SRK40" s="33"/>
      <c r="SRO40" s="33"/>
      <c r="SRS40" s="33"/>
      <c r="SRW40" s="33"/>
      <c r="SSA40" s="33"/>
      <c r="SSE40" s="33"/>
      <c r="SSI40" s="33"/>
      <c r="SSM40" s="33"/>
      <c r="SSQ40" s="33"/>
      <c r="SSU40" s="33"/>
      <c r="SSY40" s="33"/>
      <c r="STC40" s="33"/>
      <c r="STG40" s="33"/>
      <c r="STK40" s="33"/>
      <c r="STO40" s="33"/>
      <c r="STS40" s="33"/>
      <c r="STW40" s="33"/>
      <c r="SUA40" s="33"/>
      <c r="SUE40" s="33"/>
      <c r="SUI40" s="33"/>
      <c r="SUM40" s="33"/>
      <c r="SUQ40" s="33"/>
      <c r="SUU40" s="33"/>
      <c r="SUY40" s="33"/>
      <c r="SVC40" s="33"/>
      <c r="SVG40" s="33"/>
      <c r="SVK40" s="33"/>
      <c r="SVO40" s="33"/>
      <c r="SVS40" s="33"/>
      <c r="SVW40" s="33"/>
      <c r="SWA40" s="33"/>
      <c r="SWE40" s="33"/>
      <c r="SWI40" s="33"/>
      <c r="SWM40" s="33"/>
      <c r="SWQ40" s="33"/>
      <c r="SWU40" s="33"/>
      <c r="SWY40" s="33"/>
      <c r="SXC40" s="33"/>
      <c r="SXG40" s="33"/>
      <c r="SXK40" s="33"/>
      <c r="SXO40" s="33"/>
      <c r="SXS40" s="33"/>
      <c r="SXW40" s="33"/>
      <c r="SYA40" s="33"/>
      <c r="SYE40" s="33"/>
      <c r="SYI40" s="33"/>
      <c r="SYM40" s="33"/>
      <c r="SYQ40" s="33"/>
      <c r="SYU40" s="33"/>
      <c r="SYY40" s="33"/>
      <c r="SZC40" s="33"/>
      <c r="SZG40" s="33"/>
      <c r="SZK40" s="33"/>
      <c r="SZO40" s="33"/>
      <c r="SZS40" s="33"/>
      <c r="SZW40" s="33"/>
      <c r="TAA40" s="33"/>
      <c r="TAE40" s="33"/>
      <c r="TAI40" s="33"/>
      <c r="TAM40" s="33"/>
      <c r="TAQ40" s="33"/>
      <c r="TAU40" s="33"/>
      <c r="TAY40" s="33"/>
      <c r="TBC40" s="33"/>
      <c r="TBG40" s="33"/>
      <c r="TBK40" s="33"/>
      <c r="TBO40" s="33"/>
      <c r="TBS40" s="33"/>
      <c r="TBW40" s="33"/>
      <c r="TCA40" s="33"/>
      <c r="TCE40" s="33"/>
      <c r="TCI40" s="33"/>
      <c r="TCM40" s="33"/>
      <c r="TCQ40" s="33"/>
      <c r="TCU40" s="33"/>
      <c r="TCY40" s="33"/>
      <c r="TDC40" s="33"/>
      <c r="TDG40" s="33"/>
      <c r="TDK40" s="33"/>
      <c r="TDO40" s="33"/>
      <c r="TDS40" s="33"/>
      <c r="TDW40" s="33"/>
      <c r="TEA40" s="33"/>
      <c r="TEE40" s="33"/>
      <c r="TEI40" s="33"/>
      <c r="TEM40" s="33"/>
      <c r="TEQ40" s="33"/>
      <c r="TEU40" s="33"/>
      <c r="TEY40" s="33"/>
      <c r="TFC40" s="33"/>
      <c r="TFG40" s="33"/>
      <c r="TFK40" s="33"/>
      <c r="TFO40" s="33"/>
      <c r="TFS40" s="33"/>
      <c r="TFW40" s="33"/>
      <c r="TGA40" s="33"/>
      <c r="TGE40" s="33"/>
      <c r="TGI40" s="33"/>
      <c r="TGM40" s="33"/>
      <c r="TGQ40" s="33"/>
      <c r="TGU40" s="33"/>
      <c r="TGY40" s="33"/>
      <c r="THC40" s="33"/>
      <c r="THG40" s="33"/>
      <c r="THK40" s="33"/>
      <c r="THO40" s="33"/>
      <c r="THS40" s="33"/>
      <c r="THW40" s="33"/>
      <c r="TIA40" s="33"/>
      <c r="TIE40" s="33"/>
      <c r="TII40" s="33"/>
      <c r="TIM40" s="33"/>
      <c r="TIQ40" s="33"/>
      <c r="TIU40" s="33"/>
      <c r="TIY40" s="33"/>
      <c r="TJC40" s="33"/>
      <c r="TJG40" s="33"/>
      <c r="TJK40" s="33"/>
      <c r="TJO40" s="33"/>
      <c r="TJS40" s="33"/>
      <c r="TJW40" s="33"/>
      <c r="TKA40" s="33"/>
      <c r="TKE40" s="33"/>
      <c r="TKI40" s="33"/>
      <c r="TKM40" s="33"/>
      <c r="TKQ40" s="33"/>
      <c r="TKU40" s="33"/>
      <c r="TKY40" s="33"/>
      <c r="TLC40" s="33"/>
      <c r="TLG40" s="33"/>
      <c r="TLK40" s="33"/>
      <c r="TLO40" s="33"/>
      <c r="TLS40" s="33"/>
      <c r="TLW40" s="33"/>
      <c r="TMA40" s="33"/>
      <c r="TME40" s="33"/>
      <c r="TMI40" s="33"/>
      <c r="TMM40" s="33"/>
      <c r="TMQ40" s="33"/>
      <c r="TMU40" s="33"/>
      <c r="TMY40" s="33"/>
      <c r="TNC40" s="33"/>
      <c r="TNG40" s="33"/>
      <c r="TNK40" s="33"/>
      <c r="TNO40" s="33"/>
      <c r="TNS40" s="33"/>
      <c r="TNW40" s="33"/>
      <c r="TOA40" s="33"/>
      <c r="TOE40" s="33"/>
      <c r="TOI40" s="33"/>
      <c r="TOM40" s="33"/>
      <c r="TOQ40" s="33"/>
      <c r="TOU40" s="33"/>
      <c r="TOY40" s="33"/>
      <c r="TPC40" s="33"/>
      <c r="TPG40" s="33"/>
      <c r="TPK40" s="33"/>
      <c r="TPO40" s="33"/>
      <c r="TPS40" s="33"/>
      <c r="TPW40" s="33"/>
      <c r="TQA40" s="33"/>
      <c r="TQE40" s="33"/>
      <c r="TQI40" s="33"/>
      <c r="TQM40" s="33"/>
      <c r="TQQ40" s="33"/>
      <c r="TQU40" s="33"/>
      <c r="TQY40" s="33"/>
      <c r="TRC40" s="33"/>
      <c r="TRG40" s="33"/>
      <c r="TRK40" s="33"/>
      <c r="TRO40" s="33"/>
      <c r="TRS40" s="33"/>
      <c r="TRW40" s="33"/>
      <c r="TSA40" s="33"/>
      <c r="TSE40" s="33"/>
      <c r="TSI40" s="33"/>
      <c r="TSM40" s="33"/>
      <c r="TSQ40" s="33"/>
      <c r="TSU40" s="33"/>
      <c r="TSY40" s="33"/>
      <c r="TTC40" s="33"/>
      <c r="TTG40" s="33"/>
      <c r="TTK40" s="33"/>
      <c r="TTO40" s="33"/>
      <c r="TTS40" s="33"/>
      <c r="TTW40" s="33"/>
      <c r="TUA40" s="33"/>
      <c r="TUE40" s="33"/>
      <c r="TUI40" s="33"/>
      <c r="TUM40" s="33"/>
      <c r="TUQ40" s="33"/>
      <c r="TUU40" s="33"/>
      <c r="TUY40" s="33"/>
      <c r="TVC40" s="33"/>
      <c r="TVG40" s="33"/>
      <c r="TVK40" s="33"/>
      <c r="TVO40" s="33"/>
      <c r="TVS40" s="33"/>
      <c r="TVW40" s="33"/>
      <c r="TWA40" s="33"/>
      <c r="TWE40" s="33"/>
      <c r="TWI40" s="33"/>
      <c r="TWM40" s="33"/>
      <c r="TWQ40" s="33"/>
      <c r="TWU40" s="33"/>
      <c r="TWY40" s="33"/>
      <c r="TXC40" s="33"/>
      <c r="TXG40" s="33"/>
      <c r="TXK40" s="33"/>
      <c r="TXO40" s="33"/>
      <c r="TXS40" s="33"/>
      <c r="TXW40" s="33"/>
      <c r="TYA40" s="33"/>
      <c r="TYE40" s="33"/>
      <c r="TYI40" s="33"/>
      <c r="TYM40" s="33"/>
      <c r="TYQ40" s="33"/>
      <c r="TYU40" s="33"/>
      <c r="TYY40" s="33"/>
      <c r="TZC40" s="33"/>
      <c r="TZG40" s="33"/>
      <c r="TZK40" s="33"/>
      <c r="TZO40" s="33"/>
      <c r="TZS40" s="33"/>
      <c r="TZW40" s="33"/>
      <c r="UAA40" s="33"/>
      <c r="UAE40" s="33"/>
      <c r="UAI40" s="33"/>
      <c r="UAM40" s="33"/>
      <c r="UAQ40" s="33"/>
      <c r="UAU40" s="33"/>
      <c r="UAY40" s="33"/>
      <c r="UBC40" s="33"/>
      <c r="UBG40" s="33"/>
      <c r="UBK40" s="33"/>
      <c r="UBO40" s="33"/>
      <c r="UBS40" s="33"/>
      <c r="UBW40" s="33"/>
      <c r="UCA40" s="33"/>
      <c r="UCE40" s="33"/>
      <c r="UCI40" s="33"/>
      <c r="UCM40" s="33"/>
      <c r="UCQ40" s="33"/>
      <c r="UCU40" s="33"/>
      <c r="UCY40" s="33"/>
      <c r="UDC40" s="33"/>
      <c r="UDG40" s="33"/>
      <c r="UDK40" s="33"/>
      <c r="UDO40" s="33"/>
      <c r="UDS40" s="33"/>
      <c r="UDW40" s="33"/>
      <c r="UEA40" s="33"/>
      <c r="UEE40" s="33"/>
      <c r="UEI40" s="33"/>
      <c r="UEM40" s="33"/>
      <c r="UEQ40" s="33"/>
      <c r="UEU40" s="33"/>
      <c r="UEY40" s="33"/>
      <c r="UFC40" s="33"/>
      <c r="UFG40" s="33"/>
      <c r="UFK40" s="33"/>
      <c r="UFO40" s="33"/>
      <c r="UFS40" s="33"/>
      <c r="UFW40" s="33"/>
      <c r="UGA40" s="33"/>
      <c r="UGE40" s="33"/>
      <c r="UGI40" s="33"/>
      <c r="UGM40" s="33"/>
      <c r="UGQ40" s="33"/>
      <c r="UGU40" s="33"/>
      <c r="UGY40" s="33"/>
      <c r="UHC40" s="33"/>
      <c r="UHG40" s="33"/>
      <c r="UHK40" s="33"/>
      <c r="UHO40" s="33"/>
      <c r="UHS40" s="33"/>
      <c r="UHW40" s="33"/>
      <c r="UIA40" s="33"/>
      <c r="UIE40" s="33"/>
      <c r="UII40" s="33"/>
      <c r="UIM40" s="33"/>
      <c r="UIQ40" s="33"/>
      <c r="UIU40" s="33"/>
      <c r="UIY40" s="33"/>
      <c r="UJC40" s="33"/>
      <c r="UJG40" s="33"/>
      <c r="UJK40" s="33"/>
      <c r="UJO40" s="33"/>
      <c r="UJS40" s="33"/>
      <c r="UJW40" s="33"/>
      <c r="UKA40" s="33"/>
      <c r="UKE40" s="33"/>
      <c r="UKI40" s="33"/>
      <c r="UKM40" s="33"/>
      <c r="UKQ40" s="33"/>
      <c r="UKU40" s="33"/>
      <c r="UKY40" s="33"/>
      <c r="ULC40" s="33"/>
      <c r="ULG40" s="33"/>
      <c r="ULK40" s="33"/>
      <c r="ULO40" s="33"/>
      <c r="ULS40" s="33"/>
      <c r="ULW40" s="33"/>
      <c r="UMA40" s="33"/>
      <c r="UME40" s="33"/>
      <c r="UMI40" s="33"/>
      <c r="UMM40" s="33"/>
      <c r="UMQ40" s="33"/>
      <c r="UMU40" s="33"/>
      <c r="UMY40" s="33"/>
      <c r="UNC40" s="33"/>
      <c r="UNG40" s="33"/>
      <c r="UNK40" s="33"/>
      <c r="UNO40" s="33"/>
      <c r="UNS40" s="33"/>
      <c r="UNW40" s="33"/>
      <c r="UOA40" s="33"/>
      <c r="UOE40" s="33"/>
      <c r="UOI40" s="33"/>
      <c r="UOM40" s="33"/>
      <c r="UOQ40" s="33"/>
      <c r="UOU40" s="33"/>
      <c r="UOY40" s="33"/>
      <c r="UPC40" s="33"/>
      <c r="UPG40" s="33"/>
      <c r="UPK40" s="33"/>
      <c r="UPO40" s="33"/>
      <c r="UPS40" s="33"/>
      <c r="UPW40" s="33"/>
      <c r="UQA40" s="33"/>
      <c r="UQE40" s="33"/>
      <c r="UQI40" s="33"/>
      <c r="UQM40" s="33"/>
      <c r="UQQ40" s="33"/>
      <c r="UQU40" s="33"/>
      <c r="UQY40" s="33"/>
      <c r="URC40" s="33"/>
      <c r="URG40" s="33"/>
      <c r="URK40" s="33"/>
      <c r="URO40" s="33"/>
      <c r="URS40" s="33"/>
      <c r="URW40" s="33"/>
      <c r="USA40" s="33"/>
      <c r="USE40" s="33"/>
      <c r="USI40" s="33"/>
      <c r="USM40" s="33"/>
      <c r="USQ40" s="33"/>
      <c r="USU40" s="33"/>
      <c r="USY40" s="33"/>
      <c r="UTC40" s="33"/>
      <c r="UTG40" s="33"/>
      <c r="UTK40" s="33"/>
      <c r="UTO40" s="33"/>
      <c r="UTS40" s="33"/>
      <c r="UTW40" s="33"/>
      <c r="UUA40" s="33"/>
      <c r="UUE40" s="33"/>
      <c r="UUI40" s="33"/>
      <c r="UUM40" s="33"/>
      <c r="UUQ40" s="33"/>
      <c r="UUU40" s="33"/>
      <c r="UUY40" s="33"/>
      <c r="UVC40" s="33"/>
      <c r="UVG40" s="33"/>
      <c r="UVK40" s="33"/>
      <c r="UVO40" s="33"/>
      <c r="UVS40" s="33"/>
      <c r="UVW40" s="33"/>
      <c r="UWA40" s="33"/>
      <c r="UWE40" s="33"/>
      <c r="UWI40" s="33"/>
      <c r="UWM40" s="33"/>
      <c r="UWQ40" s="33"/>
      <c r="UWU40" s="33"/>
      <c r="UWY40" s="33"/>
      <c r="UXC40" s="33"/>
      <c r="UXG40" s="33"/>
      <c r="UXK40" s="33"/>
      <c r="UXO40" s="33"/>
      <c r="UXS40" s="33"/>
      <c r="UXW40" s="33"/>
      <c r="UYA40" s="33"/>
      <c r="UYE40" s="33"/>
      <c r="UYI40" s="33"/>
      <c r="UYM40" s="33"/>
      <c r="UYQ40" s="33"/>
      <c r="UYU40" s="33"/>
      <c r="UYY40" s="33"/>
      <c r="UZC40" s="33"/>
      <c r="UZG40" s="33"/>
      <c r="UZK40" s="33"/>
      <c r="UZO40" s="33"/>
      <c r="UZS40" s="33"/>
      <c r="UZW40" s="33"/>
      <c r="VAA40" s="33"/>
      <c r="VAE40" s="33"/>
      <c r="VAI40" s="33"/>
      <c r="VAM40" s="33"/>
      <c r="VAQ40" s="33"/>
      <c r="VAU40" s="33"/>
      <c r="VAY40" s="33"/>
      <c r="VBC40" s="33"/>
      <c r="VBG40" s="33"/>
      <c r="VBK40" s="33"/>
      <c r="VBO40" s="33"/>
      <c r="VBS40" s="33"/>
      <c r="VBW40" s="33"/>
      <c r="VCA40" s="33"/>
      <c r="VCE40" s="33"/>
      <c r="VCI40" s="33"/>
      <c r="VCM40" s="33"/>
      <c r="VCQ40" s="33"/>
      <c r="VCU40" s="33"/>
      <c r="VCY40" s="33"/>
      <c r="VDC40" s="33"/>
      <c r="VDG40" s="33"/>
      <c r="VDK40" s="33"/>
      <c r="VDO40" s="33"/>
      <c r="VDS40" s="33"/>
      <c r="VDW40" s="33"/>
      <c r="VEA40" s="33"/>
      <c r="VEE40" s="33"/>
      <c r="VEI40" s="33"/>
      <c r="VEM40" s="33"/>
      <c r="VEQ40" s="33"/>
      <c r="VEU40" s="33"/>
      <c r="VEY40" s="33"/>
      <c r="VFC40" s="33"/>
      <c r="VFG40" s="33"/>
      <c r="VFK40" s="33"/>
      <c r="VFO40" s="33"/>
      <c r="VFS40" s="33"/>
      <c r="VFW40" s="33"/>
      <c r="VGA40" s="33"/>
      <c r="VGE40" s="33"/>
      <c r="VGI40" s="33"/>
      <c r="VGM40" s="33"/>
      <c r="VGQ40" s="33"/>
      <c r="VGU40" s="33"/>
      <c r="VGY40" s="33"/>
      <c r="VHC40" s="33"/>
      <c r="VHG40" s="33"/>
      <c r="VHK40" s="33"/>
      <c r="VHO40" s="33"/>
      <c r="VHS40" s="33"/>
      <c r="VHW40" s="33"/>
      <c r="VIA40" s="33"/>
      <c r="VIE40" s="33"/>
      <c r="VII40" s="33"/>
      <c r="VIM40" s="33"/>
      <c r="VIQ40" s="33"/>
      <c r="VIU40" s="33"/>
      <c r="VIY40" s="33"/>
      <c r="VJC40" s="33"/>
      <c r="VJG40" s="33"/>
      <c r="VJK40" s="33"/>
      <c r="VJO40" s="33"/>
      <c r="VJS40" s="33"/>
      <c r="VJW40" s="33"/>
      <c r="VKA40" s="33"/>
      <c r="VKE40" s="33"/>
      <c r="VKI40" s="33"/>
      <c r="VKM40" s="33"/>
      <c r="VKQ40" s="33"/>
      <c r="VKU40" s="33"/>
      <c r="VKY40" s="33"/>
      <c r="VLC40" s="33"/>
      <c r="VLG40" s="33"/>
      <c r="VLK40" s="33"/>
      <c r="VLO40" s="33"/>
      <c r="VLS40" s="33"/>
      <c r="VLW40" s="33"/>
      <c r="VMA40" s="33"/>
      <c r="VME40" s="33"/>
      <c r="VMI40" s="33"/>
      <c r="VMM40" s="33"/>
      <c r="VMQ40" s="33"/>
      <c r="VMU40" s="33"/>
      <c r="VMY40" s="33"/>
      <c r="VNC40" s="33"/>
      <c r="VNG40" s="33"/>
      <c r="VNK40" s="33"/>
      <c r="VNO40" s="33"/>
      <c r="VNS40" s="33"/>
      <c r="VNW40" s="33"/>
      <c r="VOA40" s="33"/>
      <c r="VOE40" s="33"/>
      <c r="VOI40" s="33"/>
      <c r="VOM40" s="33"/>
      <c r="VOQ40" s="33"/>
      <c r="VOU40" s="33"/>
      <c r="VOY40" s="33"/>
      <c r="VPC40" s="33"/>
      <c r="VPG40" s="33"/>
      <c r="VPK40" s="33"/>
      <c r="VPO40" s="33"/>
      <c r="VPS40" s="33"/>
      <c r="VPW40" s="33"/>
      <c r="VQA40" s="33"/>
      <c r="VQE40" s="33"/>
      <c r="VQI40" s="33"/>
      <c r="VQM40" s="33"/>
      <c r="VQQ40" s="33"/>
      <c r="VQU40" s="33"/>
      <c r="VQY40" s="33"/>
      <c r="VRC40" s="33"/>
      <c r="VRG40" s="33"/>
      <c r="VRK40" s="33"/>
      <c r="VRO40" s="33"/>
      <c r="VRS40" s="33"/>
      <c r="VRW40" s="33"/>
      <c r="VSA40" s="33"/>
      <c r="VSE40" s="33"/>
      <c r="VSI40" s="33"/>
      <c r="VSM40" s="33"/>
      <c r="VSQ40" s="33"/>
      <c r="VSU40" s="33"/>
      <c r="VSY40" s="33"/>
      <c r="VTC40" s="33"/>
      <c r="VTG40" s="33"/>
      <c r="VTK40" s="33"/>
      <c r="VTO40" s="33"/>
      <c r="VTS40" s="33"/>
      <c r="VTW40" s="33"/>
      <c r="VUA40" s="33"/>
      <c r="VUE40" s="33"/>
      <c r="VUI40" s="33"/>
      <c r="VUM40" s="33"/>
      <c r="VUQ40" s="33"/>
      <c r="VUU40" s="33"/>
      <c r="VUY40" s="33"/>
      <c r="VVC40" s="33"/>
      <c r="VVG40" s="33"/>
      <c r="VVK40" s="33"/>
      <c r="VVO40" s="33"/>
      <c r="VVS40" s="33"/>
      <c r="VVW40" s="33"/>
      <c r="VWA40" s="33"/>
      <c r="VWE40" s="33"/>
      <c r="VWI40" s="33"/>
      <c r="VWM40" s="33"/>
      <c r="VWQ40" s="33"/>
      <c r="VWU40" s="33"/>
      <c r="VWY40" s="33"/>
      <c r="VXC40" s="33"/>
      <c r="VXG40" s="33"/>
      <c r="VXK40" s="33"/>
      <c r="VXO40" s="33"/>
      <c r="VXS40" s="33"/>
      <c r="VXW40" s="33"/>
      <c r="VYA40" s="33"/>
      <c r="VYE40" s="33"/>
      <c r="VYI40" s="33"/>
      <c r="VYM40" s="33"/>
      <c r="VYQ40" s="33"/>
      <c r="VYU40" s="33"/>
      <c r="VYY40" s="33"/>
      <c r="VZC40" s="33"/>
      <c r="VZG40" s="33"/>
      <c r="VZK40" s="33"/>
      <c r="VZO40" s="33"/>
      <c r="VZS40" s="33"/>
      <c r="VZW40" s="33"/>
      <c r="WAA40" s="33"/>
      <c r="WAE40" s="33"/>
      <c r="WAI40" s="33"/>
      <c r="WAM40" s="33"/>
      <c r="WAQ40" s="33"/>
      <c r="WAU40" s="33"/>
      <c r="WAY40" s="33"/>
      <c r="WBC40" s="33"/>
      <c r="WBG40" s="33"/>
      <c r="WBK40" s="33"/>
      <c r="WBO40" s="33"/>
      <c r="WBS40" s="33"/>
      <c r="WBW40" s="33"/>
      <c r="WCA40" s="33"/>
      <c r="WCE40" s="33"/>
      <c r="WCI40" s="33"/>
      <c r="WCM40" s="33"/>
      <c r="WCQ40" s="33"/>
      <c r="WCU40" s="33"/>
      <c r="WCY40" s="33"/>
      <c r="WDC40" s="33"/>
      <c r="WDG40" s="33"/>
      <c r="WDK40" s="33"/>
      <c r="WDO40" s="33"/>
      <c r="WDS40" s="33"/>
      <c r="WDW40" s="33"/>
      <c r="WEA40" s="33"/>
      <c r="WEE40" s="33"/>
      <c r="WEI40" s="33"/>
      <c r="WEM40" s="33"/>
      <c r="WEQ40" s="33"/>
      <c r="WEU40" s="33"/>
      <c r="WEY40" s="33"/>
      <c r="WFC40" s="33"/>
      <c r="WFG40" s="33"/>
      <c r="WFK40" s="33"/>
      <c r="WFO40" s="33"/>
      <c r="WFS40" s="33"/>
      <c r="WFW40" s="33"/>
      <c r="WGA40" s="33"/>
      <c r="WGE40" s="33"/>
      <c r="WGI40" s="33"/>
      <c r="WGM40" s="33"/>
      <c r="WGQ40" s="33"/>
      <c r="WGU40" s="33"/>
      <c r="WGY40" s="33"/>
      <c r="WHC40" s="33"/>
      <c r="WHG40" s="33"/>
      <c r="WHK40" s="33"/>
      <c r="WHO40" s="33"/>
      <c r="WHS40" s="33"/>
      <c r="WHW40" s="33"/>
      <c r="WIA40" s="33"/>
      <c r="WIE40" s="33"/>
      <c r="WII40" s="33"/>
      <c r="WIM40" s="33"/>
      <c r="WIQ40" s="33"/>
      <c r="WIU40" s="33"/>
      <c r="WIY40" s="33"/>
      <c r="WJC40" s="33"/>
      <c r="WJG40" s="33"/>
      <c r="WJK40" s="33"/>
      <c r="WJO40" s="33"/>
      <c r="WJS40" s="33"/>
      <c r="WJW40" s="33"/>
      <c r="WKA40" s="33"/>
      <c r="WKE40" s="33"/>
      <c r="WKI40" s="33"/>
      <c r="WKM40" s="33"/>
      <c r="WKQ40" s="33"/>
      <c r="WKU40" s="33"/>
      <c r="WKY40" s="33"/>
      <c r="WLC40" s="33"/>
      <c r="WLG40" s="33"/>
      <c r="WLK40" s="33"/>
      <c r="WLO40" s="33"/>
      <c r="WLS40" s="33"/>
      <c r="WLW40" s="33"/>
      <c r="WMA40" s="33"/>
      <c r="WME40" s="33"/>
      <c r="WMI40" s="33"/>
      <c r="WMM40" s="33"/>
      <c r="WMQ40" s="33"/>
      <c r="WMU40" s="33"/>
      <c r="WMY40" s="33"/>
      <c r="WNC40" s="33"/>
      <c r="WNG40" s="33"/>
      <c r="WNK40" s="33"/>
      <c r="WNO40" s="33"/>
      <c r="WNS40" s="33"/>
      <c r="WNW40" s="33"/>
      <c r="WOA40" s="33"/>
      <c r="WOE40" s="33"/>
      <c r="WOI40" s="33"/>
      <c r="WOM40" s="33"/>
      <c r="WOQ40" s="33"/>
      <c r="WOU40" s="33"/>
      <c r="WOY40" s="33"/>
      <c r="WPC40" s="33"/>
      <c r="WPG40" s="33"/>
      <c r="WPK40" s="33"/>
      <c r="WPO40" s="33"/>
      <c r="WPS40" s="33"/>
      <c r="WPW40" s="33"/>
      <c r="WQA40" s="33"/>
      <c r="WQE40" s="33"/>
      <c r="WQI40" s="33"/>
      <c r="WQM40" s="33"/>
      <c r="WQQ40" s="33"/>
      <c r="WQU40" s="33"/>
      <c r="WQY40" s="33"/>
      <c r="WRC40" s="33"/>
      <c r="WRG40" s="33"/>
      <c r="WRK40" s="33"/>
      <c r="WRO40" s="33"/>
      <c r="WRS40" s="33"/>
      <c r="WRW40" s="33"/>
      <c r="WSA40" s="33"/>
      <c r="WSE40" s="33"/>
      <c r="WSI40" s="33"/>
      <c r="WSM40" s="33"/>
      <c r="WSQ40" s="33"/>
      <c r="WSU40" s="33"/>
      <c r="WSY40" s="33"/>
      <c r="WTC40" s="33"/>
      <c r="WTG40" s="33"/>
      <c r="WTK40" s="33"/>
      <c r="WTO40" s="33"/>
      <c r="WTS40" s="33"/>
      <c r="WTW40" s="33"/>
      <c r="WUA40" s="33"/>
      <c r="WUE40" s="33"/>
      <c r="WUI40" s="33"/>
      <c r="WUM40" s="33"/>
      <c r="WUQ40" s="33"/>
      <c r="WUU40" s="33"/>
      <c r="WUY40" s="33"/>
      <c r="WVC40" s="33"/>
      <c r="WVG40" s="33"/>
      <c r="WVK40" s="33"/>
      <c r="WVO40" s="33"/>
      <c r="WVS40" s="33"/>
      <c r="WVW40" s="33"/>
      <c r="WWA40" s="33"/>
      <c r="WWE40" s="33"/>
      <c r="WWI40" s="33"/>
      <c r="WWM40" s="33"/>
      <c r="WWQ40" s="33"/>
      <c r="WWU40" s="33"/>
      <c r="WWY40" s="33"/>
      <c r="WXC40" s="33"/>
      <c r="WXG40" s="33"/>
      <c r="WXK40" s="33"/>
      <c r="WXO40" s="33"/>
      <c r="WXS40" s="33"/>
      <c r="WXW40" s="33"/>
      <c r="WYA40" s="33"/>
      <c r="WYE40" s="33"/>
      <c r="WYI40" s="33"/>
      <c r="WYM40" s="33"/>
      <c r="WYQ40" s="33"/>
      <c r="WYU40" s="33"/>
      <c r="WYY40" s="33"/>
      <c r="WZC40" s="33"/>
      <c r="WZG40" s="33"/>
      <c r="WZK40" s="33"/>
      <c r="WZO40" s="33"/>
      <c r="WZS40" s="33"/>
      <c r="WZW40" s="33"/>
      <c r="XAA40" s="33"/>
      <c r="XAE40" s="33"/>
      <c r="XAI40" s="33"/>
      <c r="XAM40" s="33"/>
      <c r="XAQ40" s="33"/>
      <c r="XAU40" s="33"/>
      <c r="XAY40" s="33"/>
      <c r="XBC40" s="33"/>
      <c r="XBG40" s="33"/>
      <c r="XBK40" s="33"/>
      <c r="XBO40" s="33"/>
      <c r="XBS40" s="33"/>
      <c r="XBW40" s="33"/>
      <c r="XCA40" s="33"/>
      <c r="XCE40" s="33"/>
      <c r="XCI40" s="33"/>
      <c r="XCM40" s="33"/>
      <c r="XCQ40" s="33"/>
      <c r="XCU40" s="33"/>
      <c r="XCY40" s="33"/>
      <c r="XDC40" s="33"/>
      <c r="XDG40" s="33"/>
      <c r="XDK40" s="33"/>
      <c r="XDO40" s="33"/>
      <c r="XDS40" s="33"/>
      <c r="XDW40" s="33"/>
      <c r="XEA40" s="33"/>
      <c r="XEE40" s="33"/>
      <c r="XEI40" s="33"/>
      <c r="XEM40" s="33"/>
      <c r="XEQ40" s="33"/>
      <c r="XEU40" s="33"/>
      <c r="XEY40" s="33"/>
      <c r="XFC40" s="33"/>
    </row>
  </sheetData>
  <pageMargins left="0.511811024" right="0.511811024" top="0.78740157499999996" bottom="0.78740157499999996" header="0.31496062000000002" footer="0.31496062000000002"/>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30E0E-91B0-4950-BB76-82053312795D}">
  <dimension ref="A1:AI153"/>
  <sheetViews>
    <sheetView view="pageBreakPreview" zoomScaleNormal="100" zoomScaleSheetLayoutView="100" workbookViewId="0">
      <selection activeCell="AM146" sqref="AM146"/>
    </sheetView>
  </sheetViews>
  <sheetFormatPr defaultColWidth="8.85546875" defaultRowHeight="14.25" x14ac:dyDescent="0.2"/>
  <cols>
    <col min="1" max="1" width="4.7109375" style="154" customWidth="1"/>
    <col min="2" max="2" width="3.28515625" style="154" customWidth="1"/>
    <col min="3" max="3" width="5.28515625" style="154" customWidth="1"/>
    <col min="4" max="4" width="2.85546875" style="154" customWidth="1"/>
    <col min="5" max="6" width="4.7109375" style="154" customWidth="1"/>
    <col min="7" max="7" width="13.28515625" style="154" customWidth="1"/>
    <col min="8" max="21" width="4.7109375" style="154" customWidth="1"/>
    <col min="22" max="22" width="13.140625" style="154" customWidth="1"/>
    <col min="23" max="23" width="5.140625" style="154" bestFit="1" customWidth="1"/>
    <col min="24" max="24" width="3.28515625" style="154" customWidth="1"/>
    <col min="25" max="25" width="8.85546875" style="154" customWidth="1"/>
    <col min="26" max="27" width="4.7109375" style="154" customWidth="1"/>
    <col min="28" max="28" width="5.28515625" style="154" customWidth="1"/>
    <col min="29" max="30" width="4.7109375" style="154" customWidth="1"/>
    <col min="31" max="31" width="9.28515625" style="154" customWidth="1"/>
    <col min="32" max="16384" width="8.85546875" style="154"/>
  </cols>
  <sheetData>
    <row r="1" spans="1:33" x14ac:dyDescent="0.2">
      <c r="A1" s="299"/>
      <c r="B1" s="300"/>
      <c r="C1" s="300"/>
      <c r="D1" s="300"/>
      <c r="E1" s="300"/>
      <c r="F1" s="300"/>
      <c r="G1" s="301"/>
      <c r="H1" s="262" t="s">
        <v>695</v>
      </c>
      <c r="I1" s="263"/>
      <c r="J1" s="263"/>
      <c r="K1" s="263"/>
      <c r="L1" s="263"/>
      <c r="M1" s="263"/>
      <c r="N1" s="263"/>
      <c r="O1" s="263"/>
      <c r="P1" s="263"/>
      <c r="Q1" s="263"/>
      <c r="R1" s="263"/>
      <c r="S1" s="263"/>
      <c r="T1" s="263"/>
      <c r="U1" s="263"/>
      <c r="V1" s="263"/>
      <c r="W1" s="264"/>
      <c r="X1" s="299"/>
      <c r="Y1" s="300"/>
      <c r="Z1" s="300"/>
      <c r="AA1" s="300"/>
      <c r="AB1" s="300"/>
      <c r="AC1" s="300"/>
      <c r="AD1" s="300"/>
      <c r="AE1" s="301"/>
    </row>
    <row r="2" spans="1:33" x14ac:dyDescent="0.2">
      <c r="A2" s="302"/>
      <c r="B2" s="303"/>
      <c r="C2" s="303"/>
      <c r="D2" s="303"/>
      <c r="E2" s="303"/>
      <c r="F2" s="303"/>
      <c r="G2" s="304"/>
      <c r="H2" s="308"/>
      <c r="I2" s="309"/>
      <c r="J2" s="309"/>
      <c r="K2" s="309"/>
      <c r="L2" s="309"/>
      <c r="M2" s="309"/>
      <c r="N2" s="309"/>
      <c r="O2" s="309"/>
      <c r="P2" s="309"/>
      <c r="Q2" s="309"/>
      <c r="R2" s="309"/>
      <c r="S2" s="309"/>
      <c r="T2" s="309"/>
      <c r="U2" s="309"/>
      <c r="V2" s="309"/>
      <c r="W2" s="310"/>
      <c r="X2" s="302"/>
      <c r="Y2" s="303"/>
      <c r="Z2" s="303"/>
      <c r="AA2" s="303"/>
      <c r="AB2" s="303"/>
      <c r="AC2" s="303"/>
      <c r="AD2" s="303"/>
      <c r="AE2" s="304"/>
    </row>
    <row r="3" spans="1:33" x14ac:dyDescent="0.2">
      <c r="A3" s="302"/>
      <c r="B3" s="303"/>
      <c r="C3" s="303"/>
      <c r="D3" s="303"/>
      <c r="E3" s="303"/>
      <c r="F3" s="303"/>
      <c r="G3" s="304"/>
      <c r="H3" s="261" t="s">
        <v>0</v>
      </c>
      <c r="I3" s="261"/>
      <c r="J3" s="261"/>
      <c r="K3" s="261"/>
      <c r="L3" s="261"/>
      <c r="M3" s="261"/>
      <c r="N3" s="261"/>
      <c r="O3" s="261"/>
      <c r="P3" s="261"/>
      <c r="Q3" s="261"/>
      <c r="R3" s="261"/>
      <c r="S3" s="261"/>
      <c r="T3" s="261"/>
      <c r="U3" s="261"/>
      <c r="V3" s="261"/>
      <c r="W3" s="261"/>
      <c r="X3" s="302"/>
      <c r="Y3" s="303"/>
      <c r="Z3" s="303"/>
      <c r="AA3" s="303"/>
      <c r="AB3" s="303"/>
      <c r="AC3" s="303"/>
      <c r="AD3" s="303"/>
      <c r="AE3" s="304"/>
    </row>
    <row r="4" spans="1:33" x14ac:dyDescent="0.2">
      <c r="A4" s="305"/>
      <c r="B4" s="306"/>
      <c r="C4" s="306"/>
      <c r="D4" s="306"/>
      <c r="E4" s="306"/>
      <c r="F4" s="306"/>
      <c r="G4" s="307"/>
      <c r="H4" s="261" t="s">
        <v>688</v>
      </c>
      <c r="I4" s="261"/>
      <c r="J4" s="261"/>
      <c r="K4" s="261"/>
      <c r="L4" s="261"/>
      <c r="M4" s="261"/>
      <c r="N4" s="261"/>
      <c r="O4" s="261"/>
      <c r="P4" s="261"/>
      <c r="Q4" s="261"/>
      <c r="R4" s="261"/>
      <c r="S4" s="261"/>
      <c r="T4" s="261"/>
      <c r="U4" s="261"/>
      <c r="V4" s="261"/>
      <c r="W4" s="261"/>
      <c r="X4" s="305"/>
      <c r="Y4" s="306"/>
      <c r="Z4" s="306"/>
      <c r="AA4" s="306"/>
      <c r="AB4" s="306"/>
      <c r="AC4" s="306"/>
      <c r="AD4" s="306"/>
      <c r="AE4" s="307"/>
    </row>
    <row r="5" spans="1:33" ht="6" customHeight="1" x14ac:dyDescent="0.2">
      <c r="A5" s="299"/>
      <c r="B5" s="300"/>
      <c r="C5" s="300"/>
      <c r="D5" s="300"/>
      <c r="E5" s="300"/>
      <c r="F5" s="300"/>
      <c r="G5" s="300"/>
      <c r="H5" s="300"/>
      <c r="I5" s="300"/>
      <c r="J5" s="300"/>
      <c r="K5" s="300"/>
      <c r="L5" s="300"/>
      <c r="M5" s="300"/>
      <c r="N5" s="300"/>
      <c r="O5" s="300"/>
      <c r="P5" s="300"/>
      <c r="Q5" s="300"/>
      <c r="R5" s="300"/>
      <c r="S5" s="300"/>
      <c r="T5" s="300"/>
      <c r="U5" s="300"/>
      <c r="V5" s="300"/>
      <c r="W5" s="300"/>
      <c r="X5" s="300"/>
      <c r="Y5" s="300"/>
      <c r="Z5" s="300"/>
      <c r="AA5" s="300"/>
      <c r="AB5" s="300"/>
      <c r="AC5" s="300"/>
      <c r="AD5" s="300"/>
      <c r="AE5" s="301"/>
    </row>
    <row r="6" spans="1:33" ht="19.899999999999999" customHeight="1" x14ac:dyDescent="0.2">
      <c r="A6" s="341" t="s">
        <v>37</v>
      </c>
      <c r="B6" s="342"/>
      <c r="C6" s="341" t="s">
        <v>36</v>
      </c>
      <c r="D6" s="343"/>
      <c r="E6" s="342"/>
      <c r="F6" s="344" t="s">
        <v>8</v>
      </c>
      <c r="G6" s="345"/>
      <c r="H6" s="345"/>
      <c r="I6" s="345"/>
      <c r="J6" s="345"/>
      <c r="K6" s="345"/>
      <c r="L6" s="345"/>
      <c r="M6" s="345"/>
      <c r="N6" s="345"/>
      <c r="O6" s="345"/>
      <c r="P6" s="345"/>
      <c r="Q6" s="345"/>
      <c r="R6" s="345"/>
      <c r="S6" s="345"/>
      <c r="T6" s="345"/>
      <c r="U6" s="345"/>
      <c r="V6" s="346"/>
      <c r="W6" s="158" t="s">
        <v>38</v>
      </c>
      <c r="X6" s="344" t="s">
        <v>39</v>
      </c>
      <c r="Y6" s="346"/>
      <c r="Z6" s="344" t="s">
        <v>381</v>
      </c>
      <c r="AA6" s="345"/>
      <c r="AB6" s="346"/>
      <c r="AC6" s="344" t="s">
        <v>40</v>
      </c>
      <c r="AD6" s="345"/>
      <c r="AE6" s="346"/>
    </row>
    <row r="7" spans="1:33" ht="24" customHeight="1" x14ac:dyDescent="0.2">
      <c r="A7" s="336">
        <v>1</v>
      </c>
      <c r="B7" s="337"/>
      <c r="C7" s="338"/>
      <c r="D7" s="339"/>
      <c r="E7" s="339"/>
      <c r="F7" s="340" t="s">
        <v>41</v>
      </c>
      <c r="G7" s="340"/>
      <c r="H7" s="340"/>
      <c r="I7" s="340"/>
      <c r="J7" s="340"/>
      <c r="K7" s="340"/>
      <c r="L7" s="340"/>
      <c r="M7" s="340"/>
      <c r="N7" s="340"/>
      <c r="O7" s="340"/>
      <c r="P7" s="340"/>
      <c r="Q7" s="340"/>
      <c r="R7" s="340"/>
      <c r="S7" s="340"/>
      <c r="T7" s="340"/>
      <c r="U7" s="340"/>
      <c r="V7" s="340"/>
      <c r="W7" s="159"/>
      <c r="X7" s="159"/>
      <c r="Y7" s="159"/>
      <c r="Z7" s="159"/>
      <c r="AA7" s="159"/>
      <c r="AB7" s="159"/>
      <c r="AC7" s="159"/>
      <c r="AD7" s="159"/>
      <c r="AE7" s="160"/>
    </row>
    <row r="8" spans="1:33" s="155" customFormat="1" ht="21.6" customHeight="1" x14ac:dyDescent="0.25">
      <c r="A8" s="312" t="s">
        <v>42</v>
      </c>
      <c r="B8" s="313"/>
      <c r="C8" s="314" t="s">
        <v>419</v>
      </c>
      <c r="D8" s="315"/>
      <c r="E8" s="316"/>
      <c r="F8" s="317" t="s">
        <v>43</v>
      </c>
      <c r="G8" s="318"/>
      <c r="H8" s="318"/>
      <c r="I8" s="318"/>
      <c r="J8" s="318"/>
      <c r="K8" s="318"/>
      <c r="L8" s="318"/>
      <c r="M8" s="318"/>
      <c r="N8" s="318"/>
      <c r="O8" s="318"/>
      <c r="P8" s="318"/>
      <c r="Q8" s="318"/>
      <c r="R8" s="318"/>
      <c r="S8" s="318"/>
      <c r="T8" s="318"/>
      <c r="U8" s="318"/>
      <c r="V8" s="319"/>
      <c r="W8" s="156" t="s">
        <v>44</v>
      </c>
      <c r="X8" s="320">
        <v>87</v>
      </c>
      <c r="Y8" s="316"/>
      <c r="Z8" s="320"/>
      <c r="AA8" s="315"/>
      <c r="AB8" s="316"/>
      <c r="AC8" s="357" t="s">
        <v>45</v>
      </c>
      <c r="AD8" s="358"/>
      <c r="AE8" s="359"/>
      <c r="AG8" s="240"/>
    </row>
    <row r="9" spans="1:33" s="155" customFormat="1" ht="21.6" customHeight="1" x14ac:dyDescent="0.25">
      <c r="A9" s="312" t="s">
        <v>696</v>
      </c>
      <c r="B9" s="313"/>
      <c r="C9" s="314" t="s">
        <v>419</v>
      </c>
      <c r="D9" s="315"/>
      <c r="E9" s="316"/>
      <c r="F9" s="317" t="s">
        <v>382</v>
      </c>
      <c r="G9" s="318"/>
      <c r="H9" s="318"/>
      <c r="I9" s="318"/>
      <c r="J9" s="318"/>
      <c r="K9" s="318"/>
      <c r="L9" s="318"/>
      <c r="M9" s="318"/>
      <c r="N9" s="318"/>
      <c r="O9" s="318"/>
      <c r="P9" s="318"/>
      <c r="Q9" s="318"/>
      <c r="R9" s="318"/>
      <c r="S9" s="318"/>
      <c r="T9" s="318"/>
      <c r="U9" s="318"/>
      <c r="V9" s="319"/>
      <c r="W9" s="156" t="s">
        <v>44</v>
      </c>
      <c r="X9" s="320">
        <v>8</v>
      </c>
      <c r="Y9" s="316"/>
      <c r="Z9" s="352"/>
      <c r="AA9" s="353"/>
      <c r="AB9" s="354"/>
      <c r="AC9" s="360"/>
      <c r="AD9" s="361"/>
      <c r="AE9" s="362"/>
      <c r="AG9" s="240"/>
    </row>
    <row r="10" spans="1:33" s="155" customFormat="1" ht="21.6" customHeight="1" x14ac:dyDescent="0.25">
      <c r="A10" s="312" t="s">
        <v>697</v>
      </c>
      <c r="B10" s="313"/>
      <c r="C10" s="314" t="s">
        <v>419</v>
      </c>
      <c r="D10" s="355"/>
      <c r="E10" s="356"/>
      <c r="F10" s="317" t="s">
        <v>661</v>
      </c>
      <c r="G10" s="318"/>
      <c r="H10" s="318"/>
      <c r="I10" s="318"/>
      <c r="J10" s="318"/>
      <c r="K10" s="318"/>
      <c r="L10" s="318"/>
      <c r="M10" s="318"/>
      <c r="N10" s="318"/>
      <c r="O10" s="318"/>
      <c r="P10" s="318"/>
      <c r="Q10" s="318"/>
      <c r="R10" s="318"/>
      <c r="S10" s="318"/>
      <c r="T10" s="318"/>
      <c r="U10" s="318"/>
      <c r="V10" s="319"/>
      <c r="W10" s="156" t="s">
        <v>44</v>
      </c>
      <c r="X10" s="320">
        <v>1</v>
      </c>
      <c r="Y10" s="316"/>
      <c r="Z10" s="352"/>
      <c r="AA10" s="353"/>
      <c r="AB10" s="354"/>
      <c r="AC10" s="360"/>
      <c r="AD10" s="361"/>
      <c r="AE10" s="362"/>
      <c r="AG10" s="240"/>
    </row>
    <row r="11" spans="1:33" s="155" customFormat="1" ht="21.6" customHeight="1" x14ac:dyDescent="0.25">
      <c r="A11" s="312" t="s">
        <v>698</v>
      </c>
      <c r="B11" s="313"/>
      <c r="C11" s="314" t="s">
        <v>419</v>
      </c>
      <c r="D11" s="355"/>
      <c r="E11" s="356"/>
      <c r="F11" s="317" t="s">
        <v>383</v>
      </c>
      <c r="G11" s="318"/>
      <c r="H11" s="318"/>
      <c r="I11" s="318"/>
      <c r="J11" s="318"/>
      <c r="K11" s="318"/>
      <c r="L11" s="318"/>
      <c r="M11" s="318"/>
      <c r="N11" s="318"/>
      <c r="O11" s="318"/>
      <c r="P11" s="318"/>
      <c r="Q11" s="318"/>
      <c r="R11" s="318"/>
      <c r="S11" s="318"/>
      <c r="T11" s="318"/>
      <c r="U11" s="318"/>
      <c r="V11" s="319"/>
      <c r="W11" s="156" t="s">
        <v>44</v>
      </c>
      <c r="X11" s="320">
        <v>1</v>
      </c>
      <c r="Y11" s="316"/>
      <c r="Z11" s="352"/>
      <c r="AA11" s="353"/>
      <c r="AB11" s="354"/>
      <c r="AC11" s="360"/>
      <c r="AD11" s="361"/>
      <c r="AE11" s="362"/>
      <c r="AG11" s="240"/>
    </row>
    <row r="12" spans="1:33" s="155" customFormat="1" ht="21.6" customHeight="1" x14ac:dyDescent="0.25">
      <c r="A12" s="312" t="s">
        <v>699</v>
      </c>
      <c r="B12" s="313"/>
      <c r="C12" s="314" t="s">
        <v>419</v>
      </c>
      <c r="D12" s="315"/>
      <c r="E12" s="316"/>
      <c r="F12" s="317" t="s">
        <v>384</v>
      </c>
      <c r="G12" s="318"/>
      <c r="H12" s="318"/>
      <c r="I12" s="318"/>
      <c r="J12" s="318"/>
      <c r="K12" s="318"/>
      <c r="L12" s="318"/>
      <c r="M12" s="318"/>
      <c r="N12" s="318"/>
      <c r="O12" s="318"/>
      <c r="P12" s="318"/>
      <c r="Q12" s="318"/>
      <c r="R12" s="318"/>
      <c r="S12" s="318"/>
      <c r="T12" s="318"/>
      <c r="U12" s="318"/>
      <c r="V12" s="319"/>
      <c r="W12" s="156" t="s">
        <v>44</v>
      </c>
      <c r="X12" s="320">
        <v>2</v>
      </c>
      <c r="Y12" s="316"/>
      <c r="Z12" s="352"/>
      <c r="AA12" s="353"/>
      <c r="AB12" s="354"/>
      <c r="AC12" s="360"/>
      <c r="AD12" s="361"/>
      <c r="AE12" s="362"/>
      <c r="AG12" s="240"/>
    </row>
    <row r="13" spans="1:33" s="155" customFormat="1" ht="21.6" customHeight="1" x14ac:dyDescent="0.25">
      <c r="A13" s="312" t="s">
        <v>46</v>
      </c>
      <c r="B13" s="313"/>
      <c r="C13" s="314" t="s">
        <v>419</v>
      </c>
      <c r="D13" s="315"/>
      <c r="E13" s="316"/>
      <c r="F13" s="317" t="s">
        <v>385</v>
      </c>
      <c r="G13" s="318"/>
      <c r="H13" s="318"/>
      <c r="I13" s="318"/>
      <c r="J13" s="318"/>
      <c r="K13" s="318"/>
      <c r="L13" s="318"/>
      <c r="M13" s="318"/>
      <c r="N13" s="318"/>
      <c r="O13" s="318"/>
      <c r="P13" s="318"/>
      <c r="Q13" s="318"/>
      <c r="R13" s="318"/>
      <c r="S13" s="318"/>
      <c r="T13" s="318"/>
      <c r="U13" s="318"/>
      <c r="V13" s="319"/>
      <c r="W13" s="156" t="s">
        <v>44</v>
      </c>
      <c r="X13" s="320">
        <v>17</v>
      </c>
      <c r="Y13" s="316"/>
      <c r="Z13" s="352"/>
      <c r="AA13" s="353"/>
      <c r="AB13" s="354"/>
      <c r="AC13" s="360"/>
      <c r="AD13" s="361"/>
      <c r="AE13" s="362"/>
      <c r="AG13" s="240"/>
    </row>
    <row r="14" spans="1:33" s="155" customFormat="1" ht="21.6" customHeight="1" x14ac:dyDescent="0.25">
      <c r="A14" s="312" t="s">
        <v>395</v>
      </c>
      <c r="B14" s="313"/>
      <c r="C14" s="314" t="s">
        <v>419</v>
      </c>
      <c r="D14" s="355"/>
      <c r="E14" s="356"/>
      <c r="F14" s="317" t="s">
        <v>386</v>
      </c>
      <c r="G14" s="318"/>
      <c r="H14" s="318"/>
      <c r="I14" s="318"/>
      <c r="J14" s="318"/>
      <c r="K14" s="318"/>
      <c r="L14" s="318"/>
      <c r="M14" s="318"/>
      <c r="N14" s="318"/>
      <c r="O14" s="318"/>
      <c r="P14" s="318"/>
      <c r="Q14" s="318"/>
      <c r="R14" s="318"/>
      <c r="S14" s="318"/>
      <c r="T14" s="318"/>
      <c r="U14" s="318"/>
      <c r="V14" s="319"/>
      <c r="W14" s="156" t="s">
        <v>44</v>
      </c>
      <c r="X14" s="320">
        <v>3</v>
      </c>
      <c r="Y14" s="316"/>
      <c r="Z14" s="352"/>
      <c r="AA14" s="353"/>
      <c r="AB14" s="354"/>
      <c r="AC14" s="360"/>
      <c r="AD14" s="361"/>
      <c r="AE14" s="362"/>
      <c r="AG14" s="240"/>
    </row>
    <row r="15" spans="1:33" s="155" customFormat="1" ht="21.6" customHeight="1" x14ac:dyDescent="0.25">
      <c r="A15" s="312" t="s">
        <v>47</v>
      </c>
      <c r="B15" s="313"/>
      <c r="C15" s="314" t="s">
        <v>419</v>
      </c>
      <c r="D15" s="315"/>
      <c r="E15" s="316"/>
      <c r="F15" s="317" t="s">
        <v>387</v>
      </c>
      <c r="G15" s="318"/>
      <c r="H15" s="318"/>
      <c r="I15" s="318"/>
      <c r="J15" s="318"/>
      <c r="K15" s="318"/>
      <c r="L15" s="318"/>
      <c r="M15" s="318"/>
      <c r="N15" s="318"/>
      <c r="O15" s="318"/>
      <c r="P15" s="318"/>
      <c r="Q15" s="318"/>
      <c r="R15" s="318"/>
      <c r="S15" s="318"/>
      <c r="T15" s="318"/>
      <c r="U15" s="318"/>
      <c r="V15" s="319"/>
      <c r="W15" s="156" t="s">
        <v>44</v>
      </c>
      <c r="X15" s="320">
        <v>5</v>
      </c>
      <c r="Y15" s="316"/>
      <c r="Z15" s="352"/>
      <c r="AA15" s="353"/>
      <c r="AB15" s="354"/>
      <c r="AC15" s="360"/>
      <c r="AD15" s="361"/>
      <c r="AE15" s="362"/>
      <c r="AG15" s="240"/>
    </row>
    <row r="16" spans="1:33" s="155" customFormat="1" ht="21.6" customHeight="1" x14ac:dyDescent="0.25">
      <c r="A16" s="312" t="s">
        <v>396</v>
      </c>
      <c r="B16" s="313"/>
      <c r="C16" s="314" t="s">
        <v>419</v>
      </c>
      <c r="D16" s="315"/>
      <c r="E16" s="316"/>
      <c r="F16" s="317" t="s">
        <v>388</v>
      </c>
      <c r="G16" s="318"/>
      <c r="H16" s="318"/>
      <c r="I16" s="318"/>
      <c r="J16" s="318"/>
      <c r="K16" s="318"/>
      <c r="L16" s="318"/>
      <c r="M16" s="318"/>
      <c r="N16" s="318"/>
      <c r="O16" s="318"/>
      <c r="P16" s="318"/>
      <c r="Q16" s="318"/>
      <c r="R16" s="318"/>
      <c r="S16" s="318"/>
      <c r="T16" s="318"/>
      <c r="U16" s="318"/>
      <c r="V16" s="319"/>
      <c r="W16" s="156" t="s">
        <v>44</v>
      </c>
      <c r="X16" s="320">
        <v>3</v>
      </c>
      <c r="Y16" s="316"/>
      <c r="Z16" s="352"/>
      <c r="AA16" s="353"/>
      <c r="AB16" s="354"/>
      <c r="AC16" s="360"/>
      <c r="AD16" s="361"/>
      <c r="AE16" s="362"/>
      <c r="AG16" s="240"/>
    </row>
    <row r="17" spans="1:33" s="155" customFormat="1" ht="21.6" customHeight="1" x14ac:dyDescent="0.25">
      <c r="A17" s="312" t="s">
        <v>397</v>
      </c>
      <c r="B17" s="313"/>
      <c r="C17" s="314" t="s">
        <v>419</v>
      </c>
      <c r="D17" s="355"/>
      <c r="E17" s="356"/>
      <c r="F17" s="317" t="s">
        <v>389</v>
      </c>
      <c r="G17" s="318"/>
      <c r="H17" s="318"/>
      <c r="I17" s="318"/>
      <c r="J17" s="318"/>
      <c r="K17" s="318"/>
      <c r="L17" s="318"/>
      <c r="M17" s="318"/>
      <c r="N17" s="318"/>
      <c r="O17" s="318"/>
      <c r="P17" s="318"/>
      <c r="Q17" s="318"/>
      <c r="R17" s="318"/>
      <c r="S17" s="318"/>
      <c r="T17" s="318"/>
      <c r="U17" s="318"/>
      <c r="V17" s="319"/>
      <c r="W17" s="156" t="s">
        <v>44</v>
      </c>
      <c r="X17" s="320">
        <v>15</v>
      </c>
      <c r="Y17" s="316"/>
      <c r="Z17" s="352"/>
      <c r="AA17" s="353"/>
      <c r="AB17" s="354"/>
      <c r="AC17" s="360"/>
      <c r="AD17" s="361"/>
      <c r="AE17" s="362"/>
      <c r="AG17" s="240"/>
    </row>
    <row r="18" spans="1:33" s="155" customFormat="1" ht="21.6" customHeight="1" x14ac:dyDescent="0.25">
      <c r="A18" s="312" t="s">
        <v>48</v>
      </c>
      <c r="B18" s="313"/>
      <c r="C18" s="314" t="s">
        <v>419</v>
      </c>
      <c r="D18" s="315"/>
      <c r="E18" s="316"/>
      <c r="F18" s="317" t="s">
        <v>390</v>
      </c>
      <c r="G18" s="318"/>
      <c r="H18" s="318"/>
      <c r="I18" s="318"/>
      <c r="J18" s="318"/>
      <c r="K18" s="318"/>
      <c r="L18" s="318"/>
      <c r="M18" s="318"/>
      <c r="N18" s="318"/>
      <c r="O18" s="318"/>
      <c r="P18" s="318"/>
      <c r="Q18" s="318"/>
      <c r="R18" s="318"/>
      <c r="S18" s="318"/>
      <c r="T18" s="318"/>
      <c r="U18" s="318"/>
      <c r="V18" s="319"/>
      <c r="W18" s="156" t="s">
        <v>44</v>
      </c>
      <c r="X18" s="320">
        <v>1</v>
      </c>
      <c r="Y18" s="316"/>
      <c r="Z18" s="352"/>
      <c r="AA18" s="353"/>
      <c r="AB18" s="354"/>
      <c r="AC18" s="360"/>
      <c r="AD18" s="361"/>
      <c r="AE18" s="362"/>
      <c r="AG18" s="240"/>
    </row>
    <row r="19" spans="1:33" s="155" customFormat="1" ht="21.6" customHeight="1" x14ac:dyDescent="0.25">
      <c r="A19" s="312" t="s">
        <v>49</v>
      </c>
      <c r="B19" s="313"/>
      <c r="C19" s="314" t="s">
        <v>419</v>
      </c>
      <c r="D19" s="315"/>
      <c r="E19" s="316"/>
      <c r="F19" s="317" t="s">
        <v>391</v>
      </c>
      <c r="G19" s="318"/>
      <c r="H19" s="318"/>
      <c r="I19" s="318"/>
      <c r="J19" s="318"/>
      <c r="K19" s="318"/>
      <c r="L19" s="318"/>
      <c r="M19" s="318"/>
      <c r="N19" s="318"/>
      <c r="O19" s="318"/>
      <c r="P19" s="318"/>
      <c r="Q19" s="318"/>
      <c r="R19" s="318"/>
      <c r="S19" s="318"/>
      <c r="T19" s="318"/>
      <c r="U19" s="318"/>
      <c r="V19" s="319"/>
      <c r="W19" s="156" t="s">
        <v>44</v>
      </c>
      <c r="X19" s="320">
        <v>3</v>
      </c>
      <c r="Y19" s="316"/>
      <c r="Z19" s="352"/>
      <c r="AA19" s="353"/>
      <c r="AB19" s="354"/>
      <c r="AC19" s="360"/>
      <c r="AD19" s="361"/>
      <c r="AE19" s="362"/>
      <c r="AG19" s="240"/>
    </row>
    <row r="20" spans="1:33" s="155" customFormat="1" ht="21.6" customHeight="1" x14ac:dyDescent="0.25">
      <c r="A20" s="312" t="s">
        <v>50</v>
      </c>
      <c r="B20" s="313"/>
      <c r="C20" s="314" t="s">
        <v>419</v>
      </c>
      <c r="D20" s="315"/>
      <c r="E20" s="316"/>
      <c r="F20" s="317" t="s">
        <v>665</v>
      </c>
      <c r="G20" s="318"/>
      <c r="H20" s="318"/>
      <c r="I20" s="318"/>
      <c r="J20" s="318"/>
      <c r="K20" s="318"/>
      <c r="L20" s="318"/>
      <c r="M20" s="318"/>
      <c r="N20" s="318"/>
      <c r="O20" s="318"/>
      <c r="P20" s="318"/>
      <c r="Q20" s="318"/>
      <c r="R20" s="318"/>
      <c r="S20" s="318"/>
      <c r="T20" s="318"/>
      <c r="U20" s="318"/>
      <c r="V20" s="319"/>
      <c r="W20" s="156" t="s">
        <v>44</v>
      </c>
      <c r="X20" s="320">
        <v>6</v>
      </c>
      <c r="Y20" s="316"/>
      <c r="Z20" s="352"/>
      <c r="AA20" s="353"/>
      <c r="AB20" s="354"/>
      <c r="AC20" s="360"/>
      <c r="AD20" s="361"/>
      <c r="AE20" s="362"/>
      <c r="AG20" s="240"/>
    </row>
    <row r="21" spans="1:33" s="155" customFormat="1" ht="21.6" customHeight="1" x14ac:dyDescent="0.25">
      <c r="A21" s="312" t="s">
        <v>51</v>
      </c>
      <c r="B21" s="313"/>
      <c r="C21" s="314" t="s">
        <v>419</v>
      </c>
      <c r="D21" s="315"/>
      <c r="E21" s="316"/>
      <c r="F21" s="317" t="s">
        <v>666</v>
      </c>
      <c r="G21" s="318"/>
      <c r="H21" s="318"/>
      <c r="I21" s="318"/>
      <c r="J21" s="318"/>
      <c r="K21" s="318"/>
      <c r="L21" s="318"/>
      <c r="M21" s="318"/>
      <c r="N21" s="318"/>
      <c r="O21" s="318"/>
      <c r="P21" s="318"/>
      <c r="Q21" s="318"/>
      <c r="R21" s="318"/>
      <c r="S21" s="318"/>
      <c r="T21" s="318"/>
      <c r="U21" s="318"/>
      <c r="V21" s="319"/>
      <c r="W21" s="156" t="s">
        <v>44</v>
      </c>
      <c r="X21" s="320">
        <v>1</v>
      </c>
      <c r="Y21" s="316"/>
      <c r="Z21" s="352"/>
      <c r="AA21" s="353"/>
      <c r="AB21" s="354"/>
      <c r="AC21" s="360"/>
      <c r="AD21" s="361"/>
      <c r="AE21" s="362"/>
      <c r="AG21" s="240"/>
    </row>
    <row r="22" spans="1:33" s="155" customFormat="1" ht="21.6" customHeight="1" x14ac:dyDescent="0.25">
      <c r="A22" s="312" t="s">
        <v>52</v>
      </c>
      <c r="B22" s="313"/>
      <c r="C22" s="314" t="s">
        <v>419</v>
      </c>
      <c r="D22" s="315"/>
      <c r="E22" s="316"/>
      <c r="F22" s="317" t="s">
        <v>667</v>
      </c>
      <c r="G22" s="318"/>
      <c r="H22" s="318"/>
      <c r="I22" s="318"/>
      <c r="J22" s="318"/>
      <c r="K22" s="318"/>
      <c r="L22" s="318"/>
      <c r="M22" s="318"/>
      <c r="N22" s="318"/>
      <c r="O22" s="318"/>
      <c r="P22" s="318"/>
      <c r="Q22" s="318"/>
      <c r="R22" s="318"/>
      <c r="S22" s="318"/>
      <c r="T22" s="318"/>
      <c r="U22" s="318"/>
      <c r="V22" s="319"/>
      <c r="W22" s="156" t="s">
        <v>44</v>
      </c>
      <c r="X22" s="320">
        <v>6</v>
      </c>
      <c r="Y22" s="316"/>
      <c r="Z22" s="352"/>
      <c r="AA22" s="353"/>
      <c r="AB22" s="354"/>
      <c r="AC22" s="360"/>
      <c r="AD22" s="361"/>
      <c r="AE22" s="362"/>
      <c r="AG22" s="240"/>
    </row>
    <row r="23" spans="1:33" s="155" customFormat="1" ht="21.6" customHeight="1" x14ac:dyDescent="0.25">
      <c r="A23" s="312" t="s">
        <v>398</v>
      </c>
      <c r="B23" s="313"/>
      <c r="C23" s="314" t="s">
        <v>419</v>
      </c>
      <c r="D23" s="355"/>
      <c r="E23" s="356"/>
      <c r="F23" s="317" t="s">
        <v>392</v>
      </c>
      <c r="G23" s="318"/>
      <c r="H23" s="318"/>
      <c r="I23" s="318"/>
      <c r="J23" s="318"/>
      <c r="K23" s="318"/>
      <c r="L23" s="318"/>
      <c r="M23" s="318"/>
      <c r="N23" s="318"/>
      <c r="O23" s="318"/>
      <c r="P23" s="318"/>
      <c r="Q23" s="318"/>
      <c r="R23" s="318"/>
      <c r="S23" s="318"/>
      <c r="T23" s="318"/>
      <c r="U23" s="318"/>
      <c r="V23" s="319"/>
      <c r="W23" s="156" t="s">
        <v>44</v>
      </c>
      <c r="X23" s="320">
        <v>1</v>
      </c>
      <c r="Y23" s="316"/>
      <c r="Z23" s="352"/>
      <c r="AA23" s="353"/>
      <c r="AB23" s="354"/>
      <c r="AC23" s="360"/>
      <c r="AD23" s="361"/>
      <c r="AE23" s="362"/>
      <c r="AG23" s="240"/>
    </row>
    <row r="24" spans="1:33" s="155" customFormat="1" ht="21.6" customHeight="1" x14ac:dyDescent="0.25">
      <c r="A24" s="312" t="s">
        <v>53</v>
      </c>
      <c r="B24" s="313"/>
      <c r="C24" s="314" t="s">
        <v>419</v>
      </c>
      <c r="D24" s="315"/>
      <c r="E24" s="316"/>
      <c r="F24" s="317" t="s">
        <v>393</v>
      </c>
      <c r="G24" s="318"/>
      <c r="H24" s="318"/>
      <c r="I24" s="318"/>
      <c r="J24" s="318"/>
      <c r="K24" s="318"/>
      <c r="L24" s="318"/>
      <c r="M24" s="318"/>
      <c r="N24" s="318"/>
      <c r="O24" s="318"/>
      <c r="P24" s="318"/>
      <c r="Q24" s="318"/>
      <c r="R24" s="318"/>
      <c r="S24" s="318"/>
      <c r="T24" s="318"/>
      <c r="U24" s="318"/>
      <c r="V24" s="319"/>
      <c r="W24" s="156" t="s">
        <v>44</v>
      </c>
      <c r="X24" s="320">
        <v>7</v>
      </c>
      <c r="Y24" s="316"/>
      <c r="Z24" s="352"/>
      <c r="AA24" s="353"/>
      <c r="AB24" s="354"/>
      <c r="AC24" s="360"/>
      <c r="AD24" s="361"/>
      <c r="AE24" s="362"/>
      <c r="AG24" s="240"/>
    </row>
    <row r="25" spans="1:33" s="155" customFormat="1" ht="21.6" customHeight="1" x14ac:dyDescent="0.25">
      <c r="A25" s="312" t="s">
        <v>54</v>
      </c>
      <c r="B25" s="313"/>
      <c r="C25" s="314" t="s">
        <v>419</v>
      </c>
      <c r="D25" s="355"/>
      <c r="E25" s="356"/>
      <c r="F25" s="317" t="s">
        <v>662</v>
      </c>
      <c r="G25" s="318"/>
      <c r="H25" s="318"/>
      <c r="I25" s="318"/>
      <c r="J25" s="318"/>
      <c r="K25" s="318"/>
      <c r="L25" s="318"/>
      <c r="M25" s="318"/>
      <c r="N25" s="318"/>
      <c r="O25" s="318"/>
      <c r="P25" s="318"/>
      <c r="Q25" s="318"/>
      <c r="R25" s="318"/>
      <c r="S25" s="318"/>
      <c r="T25" s="318"/>
      <c r="U25" s="318"/>
      <c r="V25" s="319"/>
      <c r="W25" s="156" t="s">
        <v>44</v>
      </c>
      <c r="X25" s="320">
        <v>3</v>
      </c>
      <c r="Y25" s="316"/>
      <c r="Z25" s="352"/>
      <c r="AA25" s="353"/>
      <c r="AB25" s="354"/>
      <c r="AC25" s="360"/>
      <c r="AD25" s="361"/>
      <c r="AE25" s="362"/>
      <c r="AG25" s="240"/>
    </row>
    <row r="26" spans="1:33" s="155" customFormat="1" ht="21.6" customHeight="1" x14ac:dyDescent="0.25">
      <c r="A26" s="312" t="s">
        <v>399</v>
      </c>
      <c r="B26" s="313"/>
      <c r="C26" s="314" t="s">
        <v>419</v>
      </c>
      <c r="D26" s="315"/>
      <c r="E26" s="316"/>
      <c r="F26" s="317" t="s">
        <v>663</v>
      </c>
      <c r="G26" s="318"/>
      <c r="H26" s="318"/>
      <c r="I26" s="318"/>
      <c r="J26" s="318"/>
      <c r="K26" s="318"/>
      <c r="L26" s="318"/>
      <c r="M26" s="318"/>
      <c r="N26" s="318"/>
      <c r="O26" s="318"/>
      <c r="P26" s="318"/>
      <c r="Q26" s="318"/>
      <c r="R26" s="318"/>
      <c r="S26" s="318"/>
      <c r="T26" s="318"/>
      <c r="U26" s="318"/>
      <c r="V26" s="319"/>
      <c r="W26" s="156" t="s">
        <v>44</v>
      </c>
      <c r="X26" s="320">
        <v>1</v>
      </c>
      <c r="Y26" s="316"/>
      <c r="Z26" s="352"/>
      <c r="AA26" s="353"/>
      <c r="AB26" s="354"/>
      <c r="AC26" s="360"/>
      <c r="AD26" s="361"/>
      <c r="AE26" s="362"/>
      <c r="AG26" s="240"/>
    </row>
    <row r="27" spans="1:33" s="155" customFormat="1" ht="21.6" customHeight="1" x14ac:dyDescent="0.25">
      <c r="A27" s="312" t="s">
        <v>400</v>
      </c>
      <c r="B27" s="313"/>
      <c r="C27" s="314" t="s">
        <v>419</v>
      </c>
      <c r="D27" s="355"/>
      <c r="E27" s="356"/>
      <c r="F27" s="317" t="s">
        <v>394</v>
      </c>
      <c r="G27" s="318"/>
      <c r="H27" s="318"/>
      <c r="I27" s="318"/>
      <c r="J27" s="318"/>
      <c r="K27" s="318"/>
      <c r="L27" s="318"/>
      <c r="M27" s="318"/>
      <c r="N27" s="318"/>
      <c r="O27" s="318"/>
      <c r="P27" s="318"/>
      <c r="Q27" s="318"/>
      <c r="R27" s="318"/>
      <c r="S27" s="318"/>
      <c r="T27" s="318"/>
      <c r="U27" s="318"/>
      <c r="V27" s="319"/>
      <c r="W27" s="156" t="s">
        <v>44</v>
      </c>
      <c r="X27" s="320">
        <v>2</v>
      </c>
      <c r="Y27" s="316"/>
      <c r="Z27" s="352"/>
      <c r="AA27" s="353"/>
      <c r="AB27" s="354"/>
      <c r="AC27" s="360"/>
      <c r="AD27" s="361"/>
      <c r="AE27" s="362"/>
      <c r="AG27" s="240"/>
    </row>
    <row r="28" spans="1:33" s="155" customFormat="1" ht="21.6" customHeight="1" x14ac:dyDescent="0.25">
      <c r="A28" s="312" t="s">
        <v>668</v>
      </c>
      <c r="B28" s="313"/>
      <c r="C28" s="314" t="s">
        <v>419</v>
      </c>
      <c r="D28" s="355"/>
      <c r="E28" s="356"/>
      <c r="F28" s="317" t="s">
        <v>664</v>
      </c>
      <c r="G28" s="318"/>
      <c r="H28" s="318"/>
      <c r="I28" s="318"/>
      <c r="J28" s="318"/>
      <c r="K28" s="318"/>
      <c r="L28" s="318"/>
      <c r="M28" s="318"/>
      <c r="N28" s="318"/>
      <c r="O28" s="318"/>
      <c r="P28" s="318"/>
      <c r="Q28" s="318"/>
      <c r="R28" s="318"/>
      <c r="S28" s="318"/>
      <c r="T28" s="318"/>
      <c r="U28" s="318"/>
      <c r="V28" s="319"/>
      <c r="W28" s="156" t="s">
        <v>44</v>
      </c>
      <c r="X28" s="320">
        <v>1</v>
      </c>
      <c r="Y28" s="316"/>
      <c r="Z28" s="352"/>
      <c r="AA28" s="353"/>
      <c r="AB28" s="354"/>
      <c r="AC28" s="360"/>
      <c r="AD28" s="361"/>
      <c r="AE28" s="362"/>
      <c r="AG28" s="240"/>
    </row>
    <row r="29" spans="1:33" s="155" customFormat="1" ht="21.6" customHeight="1" x14ac:dyDescent="0.25">
      <c r="A29" s="312" t="s">
        <v>55</v>
      </c>
      <c r="B29" s="313"/>
      <c r="C29" s="314" t="s">
        <v>66</v>
      </c>
      <c r="D29" s="315"/>
      <c r="E29" s="316"/>
      <c r="F29" s="317" t="s">
        <v>56</v>
      </c>
      <c r="G29" s="318"/>
      <c r="H29" s="318"/>
      <c r="I29" s="318"/>
      <c r="J29" s="318"/>
      <c r="K29" s="318"/>
      <c r="L29" s="318"/>
      <c r="M29" s="318"/>
      <c r="N29" s="318"/>
      <c r="O29" s="318"/>
      <c r="P29" s="318"/>
      <c r="Q29" s="318"/>
      <c r="R29" s="318"/>
      <c r="S29" s="318"/>
      <c r="T29" s="318"/>
      <c r="U29" s="318"/>
      <c r="V29" s="319"/>
      <c r="W29" s="156" t="s">
        <v>44</v>
      </c>
      <c r="X29" s="320">
        <v>133</v>
      </c>
      <c r="Y29" s="316"/>
      <c r="Z29" s="352"/>
      <c r="AA29" s="353"/>
      <c r="AB29" s="354"/>
      <c r="AC29" s="363"/>
      <c r="AD29" s="364"/>
      <c r="AE29" s="365"/>
      <c r="AG29" s="240"/>
    </row>
    <row r="30" spans="1:33" s="155" customFormat="1" ht="24" customHeight="1" x14ac:dyDescent="0.25">
      <c r="A30" s="336">
        <v>2</v>
      </c>
      <c r="B30" s="337"/>
      <c r="C30" s="338"/>
      <c r="D30" s="339"/>
      <c r="E30" s="339"/>
      <c r="F30" s="340" t="s">
        <v>57</v>
      </c>
      <c r="G30" s="340"/>
      <c r="H30" s="340"/>
      <c r="I30" s="340"/>
      <c r="J30" s="340"/>
      <c r="K30" s="340"/>
      <c r="L30" s="340"/>
      <c r="M30" s="340"/>
      <c r="N30" s="340"/>
      <c r="O30" s="340"/>
      <c r="P30" s="340"/>
      <c r="Q30" s="340"/>
      <c r="R30" s="340"/>
      <c r="S30" s="340"/>
      <c r="T30" s="340"/>
      <c r="U30" s="340"/>
      <c r="V30" s="340"/>
      <c r="W30" s="159"/>
      <c r="X30" s="159"/>
      <c r="Y30" s="159"/>
      <c r="Z30" s="159"/>
      <c r="AA30" s="159"/>
      <c r="AB30" s="159"/>
      <c r="AC30" s="159"/>
      <c r="AD30" s="159"/>
      <c r="AE30" s="160"/>
    </row>
    <row r="31" spans="1:33" s="155" customFormat="1" ht="31.9" customHeight="1" x14ac:dyDescent="0.25">
      <c r="A31" s="312" t="s">
        <v>58</v>
      </c>
      <c r="B31" s="313"/>
      <c r="C31" s="352"/>
      <c r="D31" s="353"/>
      <c r="E31" s="354"/>
      <c r="F31" s="317" t="s">
        <v>402</v>
      </c>
      <c r="G31" s="318"/>
      <c r="H31" s="318"/>
      <c r="I31" s="318"/>
      <c r="J31" s="318"/>
      <c r="K31" s="318"/>
      <c r="L31" s="318"/>
      <c r="M31" s="318"/>
      <c r="N31" s="318"/>
      <c r="O31" s="318"/>
      <c r="P31" s="318"/>
      <c r="Q31" s="318"/>
      <c r="R31" s="318"/>
      <c r="S31" s="318"/>
      <c r="T31" s="318"/>
      <c r="U31" s="318"/>
      <c r="V31" s="319"/>
      <c r="W31" s="156" t="s">
        <v>59</v>
      </c>
      <c r="X31" s="347">
        <v>2706</v>
      </c>
      <c r="Y31" s="316"/>
      <c r="Z31" s="352"/>
      <c r="AA31" s="353"/>
      <c r="AB31" s="354"/>
      <c r="AC31" s="357" t="s">
        <v>407</v>
      </c>
      <c r="AD31" s="358"/>
      <c r="AE31" s="359"/>
      <c r="AG31" s="242"/>
    </row>
    <row r="32" spans="1:33" s="155" customFormat="1" ht="31.9" customHeight="1" x14ac:dyDescent="0.25">
      <c r="A32" s="312" t="s">
        <v>60</v>
      </c>
      <c r="B32" s="313"/>
      <c r="C32" s="352"/>
      <c r="D32" s="353"/>
      <c r="E32" s="354"/>
      <c r="F32" s="317" t="s">
        <v>401</v>
      </c>
      <c r="G32" s="318"/>
      <c r="H32" s="318"/>
      <c r="I32" s="318"/>
      <c r="J32" s="318"/>
      <c r="K32" s="318"/>
      <c r="L32" s="318"/>
      <c r="M32" s="318"/>
      <c r="N32" s="318"/>
      <c r="O32" s="318"/>
      <c r="P32" s="318"/>
      <c r="Q32" s="318"/>
      <c r="R32" s="318"/>
      <c r="S32" s="318"/>
      <c r="T32" s="318"/>
      <c r="U32" s="318"/>
      <c r="V32" s="319"/>
      <c r="W32" s="156" t="s">
        <v>59</v>
      </c>
      <c r="X32" s="347">
        <v>18903</v>
      </c>
      <c r="Y32" s="316"/>
      <c r="Z32" s="352"/>
      <c r="AA32" s="353"/>
      <c r="AB32" s="354"/>
      <c r="AC32" s="360"/>
      <c r="AD32" s="361"/>
      <c r="AE32" s="362"/>
      <c r="AG32" s="242"/>
    </row>
    <row r="33" spans="1:33" s="155" customFormat="1" ht="31.9" customHeight="1" x14ac:dyDescent="0.25">
      <c r="A33" s="312" t="s">
        <v>61</v>
      </c>
      <c r="B33" s="313"/>
      <c r="C33" s="352"/>
      <c r="D33" s="353"/>
      <c r="E33" s="354"/>
      <c r="F33" s="317" t="s">
        <v>403</v>
      </c>
      <c r="G33" s="318"/>
      <c r="H33" s="318"/>
      <c r="I33" s="318"/>
      <c r="J33" s="318"/>
      <c r="K33" s="318"/>
      <c r="L33" s="318"/>
      <c r="M33" s="318"/>
      <c r="N33" s="318"/>
      <c r="O33" s="318"/>
      <c r="P33" s="318"/>
      <c r="Q33" s="318"/>
      <c r="R33" s="318"/>
      <c r="S33" s="318"/>
      <c r="T33" s="318"/>
      <c r="U33" s="318"/>
      <c r="V33" s="319"/>
      <c r="W33" s="156" t="s">
        <v>59</v>
      </c>
      <c r="X33" s="347">
        <v>3528</v>
      </c>
      <c r="Y33" s="316"/>
      <c r="Z33" s="352"/>
      <c r="AA33" s="353"/>
      <c r="AB33" s="354"/>
      <c r="AC33" s="360"/>
      <c r="AD33" s="361"/>
      <c r="AE33" s="362"/>
      <c r="AG33" s="242"/>
    </row>
    <row r="34" spans="1:33" s="155" customFormat="1" ht="31.9" customHeight="1" x14ac:dyDescent="0.25">
      <c r="A34" s="312" t="s">
        <v>700</v>
      </c>
      <c r="B34" s="313"/>
      <c r="C34" s="352"/>
      <c r="D34" s="353"/>
      <c r="E34" s="354"/>
      <c r="F34" s="351" t="s">
        <v>680</v>
      </c>
      <c r="G34" s="318"/>
      <c r="H34" s="318"/>
      <c r="I34" s="318"/>
      <c r="J34" s="318"/>
      <c r="K34" s="318"/>
      <c r="L34" s="318"/>
      <c r="M34" s="318"/>
      <c r="N34" s="318"/>
      <c r="O34" s="318"/>
      <c r="P34" s="318"/>
      <c r="Q34" s="318"/>
      <c r="R34" s="318"/>
      <c r="S34" s="318"/>
      <c r="T34" s="318"/>
      <c r="U34" s="318"/>
      <c r="V34" s="319"/>
      <c r="W34" s="156" t="s">
        <v>59</v>
      </c>
      <c r="X34" s="347">
        <v>7977</v>
      </c>
      <c r="Y34" s="316"/>
      <c r="Z34" s="352"/>
      <c r="AA34" s="353"/>
      <c r="AB34" s="354"/>
      <c r="AC34" s="357" t="s">
        <v>681</v>
      </c>
      <c r="AD34" s="358"/>
      <c r="AE34" s="359"/>
      <c r="AG34" s="240"/>
    </row>
    <row r="35" spans="1:33" s="155" customFormat="1" ht="22.9" customHeight="1" x14ac:dyDescent="0.25">
      <c r="A35" s="312" t="s">
        <v>701</v>
      </c>
      <c r="B35" s="313"/>
      <c r="C35" s="352"/>
      <c r="D35" s="353"/>
      <c r="E35" s="354"/>
      <c r="F35" s="351" t="s">
        <v>62</v>
      </c>
      <c r="G35" s="318"/>
      <c r="H35" s="318"/>
      <c r="I35" s="318"/>
      <c r="J35" s="318"/>
      <c r="K35" s="318"/>
      <c r="L35" s="318"/>
      <c r="M35" s="318"/>
      <c r="N35" s="318"/>
      <c r="O35" s="318"/>
      <c r="P35" s="318"/>
      <c r="Q35" s="318"/>
      <c r="R35" s="318"/>
      <c r="S35" s="318"/>
      <c r="T35" s="318"/>
      <c r="U35" s="318"/>
      <c r="V35" s="319"/>
      <c r="W35" s="156" t="s">
        <v>59</v>
      </c>
      <c r="X35" s="347">
        <v>45</v>
      </c>
      <c r="Y35" s="316"/>
      <c r="Z35" s="352"/>
      <c r="AA35" s="353"/>
      <c r="AB35" s="354"/>
      <c r="AC35" s="363"/>
      <c r="AD35" s="364"/>
      <c r="AE35" s="365"/>
      <c r="AG35" s="240"/>
    </row>
    <row r="36" spans="1:33" s="155" customFormat="1" ht="24" customHeight="1" x14ac:dyDescent="0.25">
      <c r="A36" s="336">
        <v>3</v>
      </c>
      <c r="B36" s="337"/>
      <c r="C36" s="338"/>
      <c r="D36" s="339"/>
      <c r="E36" s="339"/>
      <c r="F36" s="340" t="s">
        <v>63</v>
      </c>
      <c r="G36" s="340"/>
      <c r="H36" s="340"/>
      <c r="I36" s="340"/>
      <c r="J36" s="340"/>
      <c r="K36" s="340"/>
      <c r="L36" s="340"/>
      <c r="M36" s="340"/>
      <c r="N36" s="340"/>
      <c r="O36" s="340"/>
      <c r="P36" s="340"/>
      <c r="Q36" s="340"/>
      <c r="R36" s="340"/>
      <c r="S36" s="340"/>
      <c r="T36" s="340"/>
      <c r="U36" s="340"/>
      <c r="V36" s="340"/>
      <c r="W36" s="159"/>
      <c r="X36" s="159"/>
      <c r="Y36" s="159"/>
      <c r="Z36" s="159"/>
      <c r="AA36" s="159"/>
      <c r="AB36" s="159"/>
      <c r="AC36" s="159"/>
      <c r="AD36" s="159"/>
      <c r="AE36" s="160"/>
    </row>
    <row r="37" spans="1:33" s="155" customFormat="1" ht="30" customHeight="1" x14ac:dyDescent="0.25">
      <c r="A37" s="312" t="s">
        <v>404</v>
      </c>
      <c r="B37" s="313"/>
      <c r="C37" s="314" t="s">
        <v>127</v>
      </c>
      <c r="D37" s="315"/>
      <c r="E37" s="316"/>
      <c r="F37" s="317" t="s">
        <v>408</v>
      </c>
      <c r="G37" s="318"/>
      <c r="H37" s="318"/>
      <c r="I37" s="318"/>
      <c r="J37" s="318"/>
      <c r="K37" s="318"/>
      <c r="L37" s="318"/>
      <c r="M37" s="318"/>
      <c r="N37" s="318"/>
      <c r="O37" s="318"/>
      <c r="P37" s="318"/>
      <c r="Q37" s="318"/>
      <c r="R37" s="318"/>
      <c r="S37" s="318"/>
      <c r="T37" s="318"/>
      <c r="U37" s="318"/>
      <c r="V37" s="319"/>
      <c r="W37" s="156" t="s">
        <v>44</v>
      </c>
      <c r="X37" s="347">
        <v>22</v>
      </c>
      <c r="Y37" s="316"/>
      <c r="Z37" s="352"/>
      <c r="AA37" s="353"/>
      <c r="AB37" s="354"/>
      <c r="AC37" s="357" t="s">
        <v>64</v>
      </c>
      <c r="AD37" s="358"/>
      <c r="AE37" s="359"/>
      <c r="AG37" s="240"/>
    </row>
    <row r="38" spans="1:33" s="155" customFormat="1" ht="30" customHeight="1" x14ac:dyDescent="0.25">
      <c r="A38" s="312" t="s">
        <v>405</v>
      </c>
      <c r="B38" s="313"/>
      <c r="C38" s="314" t="s">
        <v>127</v>
      </c>
      <c r="D38" s="315"/>
      <c r="E38" s="316"/>
      <c r="F38" s="317" t="s">
        <v>409</v>
      </c>
      <c r="G38" s="318"/>
      <c r="H38" s="318"/>
      <c r="I38" s="318"/>
      <c r="J38" s="318"/>
      <c r="K38" s="318"/>
      <c r="L38" s="318"/>
      <c r="M38" s="318"/>
      <c r="N38" s="318"/>
      <c r="O38" s="318"/>
      <c r="P38" s="318"/>
      <c r="Q38" s="318"/>
      <c r="R38" s="318"/>
      <c r="S38" s="318"/>
      <c r="T38" s="318"/>
      <c r="U38" s="318"/>
      <c r="V38" s="319"/>
      <c r="W38" s="156" t="s">
        <v>44</v>
      </c>
      <c r="X38" s="347">
        <v>132</v>
      </c>
      <c r="Y38" s="316"/>
      <c r="Z38" s="352"/>
      <c r="AA38" s="353"/>
      <c r="AB38" s="354"/>
      <c r="AC38" s="360"/>
      <c r="AD38" s="361"/>
      <c r="AE38" s="362"/>
      <c r="AG38" s="240"/>
    </row>
    <row r="39" spans="1:33" s="155" customFormat="1" ht="30" customHeight="1" x14ac:dyDescent="0.25">
      <c r="A39" s="312" t="s">
        <v>406</v>
      </c>
      <c r="B39" s="313"/>
      <c r="C39" s="314" t="s">
        <v>127</v>
      </c>
      <c r="D39" s="315"/>
      <c r="E39" s="316"/>
      <c r="F39" s="317" t="s">
        <v>410</v>
      </c>
      <c r="G39" s="318"/>
      <c r="H39" s="318"/>
      <c r="I39" s="318"/>
      <c r="J39" s="318"/>
      <c r="K39" s="318"/>
      <c r="L39" s="318"/>
      <c r="M39" s="318"/>
      <c r="N39" s="318"/>
      <c r="O39" s="318"/>
      <c r="P39" s="318"/>
      <c r="Q39" s="318"/>
      <c r="R39" s="318"/>
      <c r="S39" s="318"/>
      <c r="T39" s="318"/>
      <c r="U39" s="318"/>
      <c r="V39" s="319"/>
      <c r="W39" s="156" t="s">
        <v>44</v>
      </c>
      <c r="X39" s="347">
        <v>38</v>
      </c>
      <c r="Y39" s="316"/>
      <c r="Z39" s="352"/>
      <c r="AA39" s="353"/>
      <c r="AB39" s="354"/>
      <c r="AC39" s="360"/>
      <c r="AD39" s="361"/>
      <c r="AE39" s="362"/>
      <c r="AG39" s="240"/>
    </row>
    <row r="40" spans="1:33" s="155" customFormat="1" ht="31.15" customHeight="1" x14ac:dyDescent="0.25">
      <c r="A40" s="312" t="s">
        <v>411</v>
      </c>
      <c r="B40" s="313"/>
      <c r="C40" s="314">
        <v>24</v>
      </c>
      <c r="D40" s="315"/>
      <c r="E40" s="316"/>
      <c r="F40" s="317" t="s">
        <v>412</v>
      </c>
      <c r="G40" s="318"/>
      <c r="H40" s="318"/>
      <c r="I40" s="318"/>
      <c r="J40" s="318"/>
      <c r="K40" s="318"/>
      <c r="L40" s="318"/>
      <c r="M40" s="318"/>
      <c r="N40" s="318"/>
      <c r="O40" s="318"/>
      <c r="P40" s="318"/>
      <c r="Q40" s="318"/>
      <c r="R40" s="318"/>
      <c r="S40" s="318"/>
      <c r="T40" s="318"/>
      <c r="U40" s="318"/>
      <c r="V40" s="319"/>
      <c r="W40" s="156" t="s">
        <v>44</v>
      </c>
      <c r="X40" s="347">
        <v>24</v>
      </c>
      <c r="Y40" s="316"/>
      <c r="Z40" s="352"/>
      <c r="AA40" s="353"/>
      <c r="AB40" s="354"/>
      <c r="AC40" s="357" t="s">
        <v>67</v>
      </c>
      <c r="AD40" s="358"/>
      <c r="AE40" s="359"/>
      <c r="AG40" s="240"/>
    </row>
    <row r="41" spans="1:33" s="155" customFormat="1" ht="31.15" customHeight="1" x14ac:dyDescent="0.25">
      <c r="A41" s="312" t="s">
        <v>413</v>
      </c>
      <c r="B41" s="313"/>
      <c r="C41" s="314">
        <v>24</v>
      </c>
      <c r="D41" s="315"/>
      <c r="E41" s="316"/>
      <c r="F41" s="317" t="s">
        <v>415</v>
      </c>
      <c r="G41" s="318"/>
      <c r="H41" s="318"/>
      <c r="I41" s="318"/>
      <c r="J41" s="318"/>
      <c r="K41" s="318"/>
      <c r="L41" s="318"/>
      <c r="M41" s="318"/>
      <c r="N41" s="318"/>
      <c r="O41" s="318"/>
      <c r="P41" s="318"/>
      <c r="Q41" s="318"/>
      <c r="R41" s="318"/>
      <c r="S41" s="318"/>
      <c r="T41" s="318"/>
      <c r="U41" s="318"/>
      <c r="V41" s="319"/>
      <c r="W41" s="156" t="s">
        <v>44</v>
      </c>
      <c r="X41" s="347">
        <v>180</v>
      </c>
      <c r="Y41" s="316"/>
      <c r="Z41" s="352"/>
      <c r="AA41" s="353"/>
      <c r="AB41" s="354"/>
      <c r="AC41" s="360"/>
      <c r="AD41" s="361"/>
      <c r="AE41" s="362"/>
      <c r="AG41" s="240"/>
    </row>
    <row r="42" spans="1:33" s="155" customFormat="1" ht="31.15" customHeight="1" x14ac:dyDescent="0.25">
      <c r="A42" s="312" t="s">
        <v>414</v>
      </c>
      <c r="B42" s="313"/>
      <c r="C42" s="320">
        <v>24</v>
      </c>
      <c r="D42" s="315"/>
      <c r="E42" s="316"/>
      <c r="F42" s="317" t="s">
        <v>416</v>
      </c>
      <c r="G42" s="318"/>
      <c r="H42" s="318"/>
      <c r="I42" s="318"/>
      <c r="J42" s="318"/>
      <c r="K42" s="318"/>
      <c r="L42" s="318"/>
      <c r="M42" s="318"/>
      <c r="N42" s="318"/>
      <c r="O42" s="318"/>
      <c r="P42" s="318"/>
      <c r="Q42" s="318"/>
      <c r="R42" s="318"/>
      <c r="S42" s="318"/>
      <c r="T42" s="318"/>
      <c r="U42" s="318"/>
      <c r="V42" s="319"/>
      <c r="W42" s="156" t="s">
        <v>44</v>
      </c>
      <c r="X42" s="347">
        <v>30</v>
      </c>
      <c r="Y42" s="316"/>
      <c r="Z42" s="352"/>
      <c r="AA42" s="353"/>
      <c r="AB42" s="354"/>
      <c r="AC42" s="360"/>
      <c r="AD42" s="361"/>
      <c r="AE42" s="362"/>
      <c r="AG42" s="240"/>
    </row>
    <row r="43" spans="1:33" s="155" customFormat="1" ht="36" customHeight="1" x14ac:dyDescent="0.25">
      <c r="A43" s="312" t="s">
        <v>65</v>
      </c>
      <c r="B43" s="313"/>
      <c r="C43" s="320">
        <v>19</v>
      </c>
      <c r="D43" s="315"/>
      <c r="E43" s="316"/>
      <c r="F43" s="351" t="s">
        <v>507</v>
      </c>
      <c r="G43" s="318"/>
      <c r="H43" s="318"/>
      <c r="I43" s="318"/>
      <c r="J43" s="318"/>
      <c r="K43" s="318"/>
      <c r="L43" s="318"/>
      <c r="M43" s="318"/>
      <c r="N43" s="318"/>
      <c r="O43" s="318"/>
      <c r="P43" s="318"/>
      <c r="Q43" s="318"/>
      <c r="R43" s="318"/>
      <c r="S43" s="318"/>
      <c r="T43" s="318"/>
      <c r="U43" s="318"/>
      <c r="V43" s="319"/>
      <c r="W43" s="156" t="s">
        <v>44</v>
      </c>
      <c r="X43" s="347">
        <v>79</v>
      </c>
      <c r="Y43" s="316"/>
      <c r="Z43" s="352"/>
      <c r="AA43" s="353"/>
      <c r="AB43" s="354"/>
      <c r="AC43" s="320" t="s">
        <v>509</v>
      </c>
      <c r="AD43" s="315"/>
      <c r="AE43" s="316"/>
      <c r="AG43" s="240"/>
    </row>
    <row r="44" spans="1:33" s="155" customFormat="1" ht="24" customHeight="1" x14ac:dyDescent="0.25">
      <c r="A44" s="336">
        <v>4</v>
      </c>
      <c r="B44" s="337"/>
      <c r="C44" s="338"/>
      <c r="D44" s="339"/>
      <c r="E44" s="339"/>
      <c r="F44" s="340" t="s">
        <v>68</v>
      </c>
      <c r="G44" s="340"/>
      <c r="H44" s="340"/>
      <c r="I44" s="340"/>
      <c r="J44" s="340"/>
      <c r="K44" s="340"/>
      <c r="L44" s="340"/>
      <c r="M44" s="340"/>
      <c r="N44" s="340"/>
      <c r="O44" s="340"/>
      <c r="P44" s="340"/>
      <c r="Q44" s="340"/>
      <c r="R44" s="340"/>
      <c r="S44" s="340"/>
      <c r="T44" s="340"/>
      <c r="U44" s="340"/>
      <c r="V44" s="340"/>
      <c r="W44" s="159"/>
      <c r="X44" s="159"/>
      <c r="Y44" s="159"/>
      <c r="Z44" s="159"/>
      <c r="AA44" s="159"/>
      <c r="AB44" s="159"/>
      <c r="AC44" s="159"/>
      <c r="AD44" s="159"/>
      <c r="AE44" s="160"/>
    </row>
    <row r="45" spans="1:33" s="155" customFormat="1" ht="51" customHeight="1" x14ac:dyDescent="0.25">
      <c r="A45" s="312" t="s">
        <v>69</v>
      </c>
      <c r="B45" s="313"/>
      <c r="C45" s="314" t="s">
        <v>418</v>
      </c>
      <c r="D45" s="315"/>
      <c r="E45" s="316"/>
      <c r="F45" s="317" t="s">
        <v>417</v>
      </c>
      <c r="G45" s="318"/>
      <c r="H45" s="318"/>
      <c r="I45" s="318"/>
      <c r="J45" s="318"/>
      <c r="K45" s="318"/>
      <c r="L45" s="318"/>
      <c r="M45" s="318"/>
      <c r="N45" s="318"/>
      <c r="O45" s="318"/>
      <c r="P45" s="318"/>
      <c r="Q45" s="318"/>
      <c r="R45" s="318"/>
      <c r="S45" s="318"/>
      <c r="T45" s="318"/>
      <c r="U45" s="318"/>
      <c r="V45" s="319"/>
      <c r="W45" s="156" t="s">
        <v>44</v>
      </c>
      <c r="X45" s="347">
        <v>192</v>
      </c>
      <c r="Y45" s="316"/>
      <c r="Z45" s="352"/>
      <c r="AA45" s="353"/>
      <c r="AB45" s="354"/>
      <c r="AC45" s="357" t="s">
        <v>70</v>
      </c>
      <c r="AD45" s="358"/>
      <c r="AE45" s="359"/>
      <c r="AG45" s="240"/>
    </row>
    <row r="46" spans="1:33" s="155" customFormat="1" ht="27" customHeight="1" x14ac:dyDescent="0.25">
      <c r="A46" s="312" t="s">
        <v>71</v>
      </c>
      <c r="B46" s="313"/>
      <c r="C46" s="320">
        <v>22</v>
      </c>
      <c r="D46" s="315"/>
      <c r="E46" s="316"/>
      <c r="F46" s="317" t="s">
        <v>717</v>
      </c>
      <c r="G46" s="318"/>
      <c r="H46" s="318"/>
      <c r="I46" s="318"/>
      <c r="J46" s="318"/>
      <c r="K46" s="318"/>
      <c r="L46" s="318"/>
      <c r="M46" s="318"/>
      <c r="N46" s="318"/>
      <c r="O46" s="318"/>
      <c r="P46" s="318"/>
      <c r="Q46" s="318"/>
      <c r="R46" s="318"/>
      <c r="S46" s="318"/>
      <c r="T46" s="318"/>
      <c r="U46" s="318"/>
      <c r="V46" s="319"/>
      <c r="W46" s="156" t="s">
        <v>44</v>
      </c>
      <c r="X46" s="347">
        <v>234</v>
      </c>
      <c r="Y46" s="316"/>
      <c r="Z46" s="352"/>
      <c r="AA46" s="353"/>
      <c r="AB46" s="354"/>
      <c r="AC46" s="360"/>
      <c r="AD46" s="361"/>
      <c r="AE46" s="362"/>
      <c r="AG46" s="240"/>
    </row>
    <row r="47" spans="1:33" s="155" customFormat="1" ht="22.9" customHeight="1" x14ac:dyDescent="0.25">
      <c r="A47" s="312" t="s">
        <v>72</v>
      </c>
      <c r="B47" s="313"/>
      <c r="C47" s="320">
        <v>13</v>
      </c>
      <c r="D47" s="315"/>
      <c r="E47" s="316"/>
      <c r="F47" s="317" t="s">
        <v>499</v>
      </c>
      <c r="G47" s="318"/>
      <c r="H47" s="318"/>
      <c r="I47" s="318"/>
      <c r="J47" s="318"/>
      <c r="K47" s="318"/>
      <c r="L47" s="318"/>
      <c r="M47" s="318"/>
      <c r="N47" s="318"/>
      <c r="O47" s="318"/>
      <c r="P47" s="318"/>
      <c r="Q47" s="318"/>
      <c r="R47" s="318"/>
      <c r="S47" s="318"/>
      <c r="T47" s="318"/>
      <c r="U47" s="318"/>
      <c r="V47" s="319"/>
      <c r="W47" s="156" t="s">
        <v>44</v>
      </c>
      <c r="X47" s="347">
        <v>47</v>
      </c>
      <c r="Y47" s="316"/>
      <c r="Z47" s="352"/>
      <c r="AA47" s="353"/>
      <c r="AB47" s="354"/>
      <c r="AC47" s="363"/>
      <c r="AD47" s="364"/>
      <c r="AE47" s="365"/>
      <c r="AG47" s="240"/>
    </row>
    <row r="48" spans="1:33" ht="24" customHeight="1" x14ac:dyDescent="0.2">
      <c r="A48" s="336">
        <v>5</v>
      </c>
      <c r="B48" s="337"/>
      <c r="C48" s="338"/>
      <c r="D48" s="339"/>
      <c r="E48" s="339"/>
      <c r="F48" s="340" t="s">
        <v>73</v>
      </c>
      <c r="G48" s="340"/>
      <c r="H48" s="340"/>
      <c r="I48" s="340"/>
      <c r="J48" s="340"/>
      <c r="K48" s="340"/>
      <c r="L48" s="340"/>
      <c r="M48" s="340"/>
      <c r="N48" s="340"/>
      <c r="O48" s="340"/>
      <c r="P48" s="340"/>
      <c r="Q48" s="340"/>
      <c r="R48" s="340"/>
      <c r="S48" s="340"/>
      <c r="T48" s="340"/>
      <c r="U48" s="340"/>
      <c r="V48" s="340"/>
      <c r="W48" s="159"/>
      <c r="X48" s="159"/>
      <c r="Y48" s="159"/>
      <c r="Z48" s="159"/>
      <c r="AA48" s="159"/>
      <c r="AB48" s="159"/>
      <c r="AC48" s="159"/>
      <c r="AD48" s="159"/>
      <c r="AE48" s="160"/>
    </row>
    <row r="49" spans="1:34" ht="30" customHeight="1" x14ac:dyDescent="0.2">
      <c r="A49" s="312" t="s">
        <v>74</v>
      </c>
      <c r="B49" s="313"/>
      <c r="C49" s="314">
        <v>54</v>
      </c>
      <c r="D49" s="315"/>
      <c r="E49" s="316"/>
      <c r="F49" s="317" t="s">
        <v>420</v>
      </c>
      <c r="G49" s="318"/>
      <c r="H49" s="318"/>
      <c r="I49" s="318"/>
      <c r="J49" s="318"/>
      <c r="K49" s="318"/>
      <c r="L49" s="318"/>
      <c r="M49" s="318"/>
      <c r="N49" s="318"/>
      <c r="O49" s="318"/>
      <c r="P49" s="318"/>
      <c r="Q49" s="318"/>
      <c r="R49" s="318"/>
      <c r="S49" s="318"/>
      <c r="T49" s="318"/>
      <c r="U49" s="318"/>
      <c r="V49" s="319"/>
      <c r="W49" s="156" t="s">
        <v>44</v>
      </c>
      <c r="X49" s="320">
        <v>15</v>
      </c>
      <c r="Y49" s="316"/>
      <c r="Z49" s="320"/>
      <c r="AA49" s="315"/>
      <c r="AB49" s="316"/>
      <c r="AC49" s="367" t="s">
        <v>82</v>
      </c>
      <c r="AD49" s="368"/>
      <c r="AE49" s="369"/>
      <c r="AG49" s="241"/>
      <c r="AH49" s="155"/>
    </row>
    <row r="50" spans="1:34" ht="19.5" customHeight="1" x14ac:dyDescent="0.2">
      <c r="A50" s="312" t="s">
        <v>75</v>
      </c>
      <c r="B50" s="313"/>
      <c r="C50" s="314">
        <v>55</v>
      </c>
      <c r="D50" s="315"/>
      <c r="E50" s="316"/>
      <c r="F50" s="317" t="s">
        <v>77</v>
      </c>
      <c r="G50" s="318"/>
      <c r="H50" s="318"/>
      <c r="I50" s="318"/>
      <c r="J50" s="318"/>
      <c r="K50" s="318"/>
      <c r="L50" s="318"/>
      <c r="M50" s="318"/>
      <c r="N50" s="318"/>
      <c r="O50" s="318"/>
      <c r="P50" s="318"/>
      <c r="Q50" s="318"/>
      <c r="R50" s="318"/>
      <c r="S50" s="318"/>
      <c r="T50" s="318"/>
      <c r="U50" s="318"/>
      <c r="V50" s="319"/>
      <c r="W50" s="156" t="s">
        <v>44</v>
      </c>
      <c r="X50" s="320">
        <v>15</v>
      </c>
      <c r="Y50" s="316"/>
      <c r="Z50" s="320"/>
      <c r="AA50" s="315"/>
      <c r="AB50" s="316"/>
      <c r="AC50" s="370"/>
      <c r="AD50" s="371"/>
      <c r="AE50" s="372"/>
      <c r="AG50" s="241"/>
      <c r="AH50" s="155"/>
    </row>
    <row r="51" spans="1:34" ht="19.5" customHeight="1" x14ac:dyDescent="0.2">
      <c r="A51" s="312" t="s">
        <v>76</v>
      </c>
      <c r="B51" s="313"/>
      <c r="C51" s="314">
        <v>59</v>
      </c>
      <c r="D51" s="315"/>
      <c r="E51" s="316"/>
      <c r="F51" s="317" t="s">
        <v>79</v>
      </c>
      <c r="G51" s="318"/>
      <c r="H51" s="318"/>
      <c r="I51" s="318"/>
      <c r="J51" s="318"/>
      <c r="K51" s="318"/>
      <c r="L51" s="318"/>
      <c r="M51" s="318"/>
      <c r="N51" s="318"/>
      <c r="O51" s="318"/>
      <c r="P51" s="318"/>
      <c r="Q51" s="318"/>
      <c r="R51" s="318"/>
      <c r="S51" s="318"/>
      <c r="T51" s="318"/>
      <c r="U51" s="318"/>
      <c r="V51" s="319"/>
      <c r="W51" s="156" t="s">
        <v>44</v>
      </c>
      <c r="X51" s="320">
        <v>15</v>
      </c>
      <c r="Y51" s="316"/>
      <c r="Z51" s="320"/>
      <c r="AA51" s="315"/>
      <c r="AB51" s="316"/>
      <c r="AC51" s="370"/>
      <c r="AD51" s="371"/>
      <c r="AE51" s="372"/>
      <c r="AG51" s="241"/>
      <c r="AH51" s="155"/>
    </row>
    <row r="52" spans="1:34" ht="63.75" customHeight="1" x14ac:dyDescent="0.2">
      <c r="A52" s="312" t="s">
        <v>78</v>
      </c>
      <c r="B52" s="313"/>
      <c r="C52" s="314">
        <v>17</v>
      </c>
      <c r="D52" s="315"/>
      <c r="E52" s="316"/>
      <c r="F52" s="317" t="s">
        <v>421</v>
      </c>
      <c r="G52" s="318"/>
      <c r="H52" s="318"/>
      <c r="I52" s="318"/>
      <c r="J52" s="318"/>
      <c r="K52" s="318"/>
      <c r="L52" s="318"/>
      <c r="M52" s="318"/>
      <c r="N52" s="318"/>
      <c r="O52" s="318"/>
      <c r="P52" s="318"/>
      <c r="Q52" s="318"/>
      <c r="R52" s="318"/>
      <c r="S52" s="318"/>
      <c r="T52" s="318"/>
      <c r="U52" s="318"/>
      <c r="V52" s="319"/>
      <c r="W52" s="156" t="s">
        <v>44</v>
      </c>
      <c r="X52" s="320">
        <v>15</v>
      </c>
      <c r="Y52" s="316"/>
      <c r="Z52" s="320"/>
      <c r="AA52" s="315"/>
      <c r="AB52" s="316"/>
      <c r="AC52" s="373"/>
      <c r="AD52" s="374"/>
      <c r="AE52" s="375"/>
      <c r="AG52" s="241"/>
      <c r="AH52" s="155"/>
    </row>
    <row r="53" spans="1:34" ht="7.5" customHeight="1" x14ac:dyDescent="0.2">
      <c r="A53" s="366"/>
      <c r="B53" s="366"/>
      <c r="C53" s="366"/>
      <c r="D53" s="366"/>
      <c r="E53" s="366"/>
      <c r="F53" s="366"/>
      <c r="G53" s="366"/>
      <c r="H53" s="366"/>
      <c r="I53" s="366"/>
      <c r="J53" s="366"/>
      <c r="K53" s="366"/>
      <c r="L53" s="366"/>
      <c r="M53" s="366"/>
      <c r="N53" s="366"/>
      <c r="O53" s="366"/>
      <c r="P53" s="366"/>
      <c r="Q53" s="366"/>
      <c r="R53" s="366"/>
      <c r="S53" s="366"/>
      <c r="T53" s="366"/>
      <c r="U53" s="366"/>
      <c r="V53" s="366"/>
      <c r="W53" s="366"/>
      <c r="X53" s="366"/>
      <c r="Y53" s="366"/>
      <c r="Z53" s="366"/>
      <c r="AA53" s="366"/>
      <c r="AB53" s="366"/>
      <c r="AC53" s="366"/>
      <c r="AD53" s="366"/>
      <c r="AE53" s="366"/>
    </row>
    <row r="54" spans="1:34" ht="14.45" customHeight="1" x14ac:dyDescent="0.2">
      <c r="A54" s="245"/>
      <c r="B54" s="246"/>
      <c r="C54" s="246"/>
      <c r="D54" s="246"/>
      <c r="E54" s="247"/>
      <c r="F54" s="248"/>
      <c r="G54" s="249"/>
      <c r="H54" s="249"/>
      <c r="I54" s="249"/>
      <c r="J54" s="249"/>
      <c r="K54" s="249"/>
      <c r="L54" s="249"/>
      <c r="M54" s="249"/>
      <c r="N54" s="249"/>
      <c r="O54" s="249"/>
      <c r="P54" s="249"/>
      <c r="Q54" s="249"/>
      <c r="R54" s="249"/>
      <c r="S54" s="249"/>
      <c r="T54" s="249"/>
      <c r="U54" s="249"/>
      <c r="V54" s="249"/>
      <c r="W54" s="249"/>
      <c r="X54" s="249"/>
      <c r="Y54" s="250"/>
      <c r="Z54" s="330" t="s">
        <v>720</v>
      </c>
      <c r="AA54" s="331"/>
      <c r="AB54" s="331"/>
      <c r="AC54" s="331"/>
      <c r="AD54" s="331"/>
      <c r="AE54" s="332"/>
    </row>
    <row r="55" spans="1:34" ht="15" x14ac:dyDescent="0.2">
      <c r="A55" s="330" t="s">
        <v>1</v>
      </c>
      <c r="B55" s="331"/>
      <c r="C55" s="331"/>
      <c r="D55" s="331"/>
      <c r="E55" s="332"/>
      <c r="F55" s="333" t="str">
        <f>REFERÊNCIAS!F78</f>
        <v>OW3890BRN06810EWA_ITA2-LIST-MAT-ERA</v>
      </c>
      <c r="G55" s="334"/>
      <c r="H55" s="334"/>
      <c r="I55" s="334"/>
      <c r="J55" s="334"/>
      <c r="K55" s="334"/>
      <c r="L55" s="334"/>
      <c r="M55" s="334"/>
      <c r="N55" s="334"/>
      <c r="O55" s="334"/>
      <c r="P55" s="334"/>
      <c r="Q55" s="334"/>
      <c r="R55" s="334"/>
      <c r="S55" s="334"/>
      <c r="T55" s="334"/>
      <c r="U55" s="334"/>
      <c r="V55" s="334"/>
      <c r="W55" s="334"/>
      <c r="X55" s="334"/>
      <c r="Y55" s="335"/>
      <c r="Z55" s="330" t="s">
        <v>480</v>
      </c>
      <c r="AA55" s="331"/>
      <c r="AB55" s="331"/>
      <c r="AC55" s="331"/>
      <c r="AD55" s="331"/>
      <c r="AE55" s="332"/>
    </row>
    <row r="56" spans="1:34" x14ac:dyDescent="0.2">
      <c r="A56" s="299"/>
      <c r="B56" s="300"/>
      <c r="C56" s="300"/>
      <c r="D56" s="300"/>
      <c r="E56" s="300"/>
      <c r="F56" s="300"/>
      <c r="G56" s="301"/>
      <c r="H56" s="262" t="s">
        <v>695</v>
      </c>
      <c r="I56" s="263"/>
      <c r="J56" s="263"/>
      <c r="K56" s="263"/>
      <c r="L56" s="263"/>
      <c r="M56" s="263"/>
      <c r="N56" s="263"/>
      <c r="O56" s="263"/>
      <c r="P56" s="263"/>
      <c r="Q56" s="263"/>
      <c r="R56" s="263"/>
      <c r="S56" s="263"/>
      <c r="T56" s="263"/>
      <c r="U56" s="263"/>
      <c r="V56" s="263"/>
      <c r="W56" s="264"/>
      <c r="X56" s="299"/>
      <c r="Y56" s="300"/>
      <c r="Z56" s="300"/>
      <c r="AA56" s="300"/>
      <c r="AB56" s="300"/>
      <c r="AC56" s="300"/>
      <c r="AD56" s="300"/>
      <c r="AE56" s="301"/>
    </row>
    <row r="57" spans="1:34" x14ac:dyDescent="0.2">
      <c r="A57" s="302"/>
      <c r="B57" s="303"/>
      <c r="C57" s="303"/>
      <c r="D57" s="303"/>
      <c r="E57" s="303"/>
      <c r="F57" s="303"/>
      <c r="G57" s="304"/>
      <c r="H57" s="308"/>
      <c r="I57" s="309"/>
      <c r="J57" s="309"/>
      <c r="K57" s="309"/>
      <c r="L57" s="309"/>
      <c r="M57" s="309"/>
      <c r="N57" s="309"/>
      <c r="O57" s="309"/>
      <c r="P57" s="309"/>
      <c r="Q57" s="309"/>
      <c r="R57" s="309"/>
      <c r="S57" s="309"/>
      <c r="T57" s="309"/>
      <c r="U57" s="309"/>
      <c r="V57" s="309"/>
      <c r="W57" s="310"/>
      <c r="X57" s="302"/>
      <c r="Y57" s="303"/>
      <c r="Z57" s="303"/>
      <c r="AA57" s="303"/>
      <c r="AB57" s="303"/>
      <c r="AC57" s="303"/>
      <c r="AD57" s="303"/>
      <c r="AE57" s="304"/>
    </row>
    <row r="58" spans="1:34" x14ac:dyDescent="0.2">
      <c r="A58" s="302"/>
      <c r="B58" s="303"/>
      <c r="C58" s="303"/>
      <c r="D58" s="303"/>
      <c r="E58" s="303"/>
      <c r="F58" s="303"/>
      <c r="G58" s="304"/>
      <c r="H58" s="261" t="s">
        <v>0</v>
      </c>
      <c r="I58" s="261"/>
      <c r="J58" s="261"/>
      <c r="K58" s="261"/>
      <c r="L58" s="261"/>
      <c r="M58" s="261"/>
      <c r="N58" s="261"/>
      <c r="O58" s="261"/>
      <c r="P58" s="261"/>
      <c r="Q58" s="261"/>
      <c r="R58" s="261"/>
      <c r="S58" s="261"/>
      <c r="T58" s="261"/>
      <c r="U58" s="261"/>
      <c r="V58" s="261"/>
      <c r="W58" s="261"/>
      <c r="X58" s="302"/>
      <c r="Y58" s="303"/>
      <c r="Z58" s="303"/>
      <c r="AA58" s="303"/>
      <c r="AB58" s="303"/>
      <c r="AC58" s="303"/>
      <c r="AD58" s="303"/>
      <c r="AE58" s="304"/>
    </row>
    <row r="59" spans="1:34" x14ac:dyDescent="0.2">
      <c r="A59" s="305"/>
      <c r="B59" s="306"/>
      <c r="C59" s="306"/>
      <c r="D59" s="306"/>
      <c r="E59" s="306"/>
      <c r="F59" s="306"/>
      <c r="G59" s="307"/>
      <c r="H59" s="261" t="s">
        <v>688</v>
      </c>
      <c r="I59" s="261"/>
      <c r="J59" s="261"/>
      <c r="K59" s="261"/>
      <c r="L59" s="261"/>
      <c r="M59" s="261"/>
      <c r="N59" s="261"/>
      <c r="O59" s="261"/>
      <c r="P59" s="261"/>
      <c r="Q59" s="261"/>
      <c r="R59" s="261"/>
      <c r="S59" s="261"/>
      <c r="T59" s="261"/>
      <c r="U59" s="261"/>
      <c r="V59" s="261"/>
      <c r="W59" s="261"/>
      <c r="X59" s="305"/>
      <c r="Y59" s="306"/>
      <c r="Z59" s="306"/>
      <c r="AA59" s="306"/>
      <c r="AB59" s="306"/>
      <c r="AC59" s="306"/>
      <c r="AD59" s="306"/>
      <c r="AE59" s="307"/>
    </row>
    <row r="60" spans="1:34" ht="6" customHeight="1" x14ac:dyDescent="0.2">
      <c r="A60" s="300"/>
      <c r="B60" s="300"/>
      <c r="C60" s="300"/>
      <c r="D60" s="300"/>
      <c r="E60" s="300"/>
      <c r="F60" s="300"/>
      <c r="G60" s="300"/>
      <c r="H60" s="300"/>
      <c r="I60" s="300"/>
      <c r="J60" s="300"/>
      <c r="K60" s="300"/>
      <c r="L60" s="300"/>
      <c r="M60" s="300"/>
      <c r="N60" s="300"/>
      <c r="O60" s="300"/>
      <c r="P60" s="300"/>
      <c r="Q60" s="300"/>
      <c r="R60" s="300"/>
      <c r="S60" s="300"/>
      <c r="T60" s="300"/>
      <c r="U60" s="300"/>
      <c r="V60" s="300"/>
      <c r="W60" s="300"/>
      <c r="X60" s="300"/>
      <c r="Y60" s="300"/>
      <c r="Z60" s="300"/>
      <c r="AA60" s="300"/>
      <c r="AB60" s="300"/>
      <c r="AC60" s="300"/>
      <c r="AD60" s="300"/>
      <c r="AE60" s="300"/>
    </row>
    <row r="61" spans="1:34" ht="19.899999999999999" customHeight="1" x14ac:dyDescent="0.2">
      <c r="A61" s="341" t="s">
        <v>37</v>
      </c>
      <c r="B61" s="342"/>
      <c r="C61" s="341" t="s">
        <v>36</v>
      </c>
      <c r="D61" s="343"/>
      <c r="E61" s="342"/>
      <c r="F61" s="344" t="s">
        <v>8</v>
      </c>
      <c r="G61" s="345"/>
      <c r="H61" s="345"/>
      <c r="I61" s="345"/>
      <c r="J61" s="345"/>
      <c r="K61" s="345"/>
      <c r="L61" s="345"/>
      <c r="M61" s="345"/>
      <c r="N61" s="345"/>
      <c r="O61" s="345"/>
      <c r="P61" s="345"/>
      <c r="Q61" s="345"/>
      <c r="R61" s="345"/>
      <c r="S61" s="345"/>
      <c r="T61" s="345"/>
      <c r="U61" s="345"/>
      <c r="V61" s="346"/>
      <c r="W61" s="158" t="s">
        <v>38</v>
      </c>
      <c r="X61" s="344" t="s">
        <v>39</v>
      </c>
      <c r="Y61" s="346"/>
      <c r="Z61" s="344" t="s">
        <v>381</v>
      </c>
      <c r="AA61" s="345"/>
      <c r="AB61" s="346"/>
      <c r="AC61" s="344" t="s">
        <v>40</v>
      </c>
      <c r="AD61" s="345"/>
      <c r="AE61" s="346"/>
    </row>
    <row r="62" spans="1:34" ht="24" customHeight="1" x14ac:dyDescent="0.2">
      <c r="A62" s="336">
        <v>5</v>
      </c>
      <c r="B62" s="337"/>
      <c r="C62" s="338"/>
      <c r="D62" s="339"/>
      <c r="E62" s="339"/>
      <c r="F62" s="340" t="s">
        <v>73</v>
      </c>
      <c r="G62" s="340"/>
      <c r="H62" s="340"/>
      <c r="I62" s="340"/>
      <c r="J62" s="340"/>
      <c r="K62" s="340"/>
      <c r="L62" s="340"/>
      <c r="M62" s="340"/>
      <c r="N62" s="340"/>
      <c r="O62" s="340"/>
      <c r="P62" s="340"/>
      <c r="Q62" s="340"/>
      <c r="R62" s="340"/>
      <c r="S62" s="340"/>
      <c r="T62" s="340"/>
      <c r="U62" s="340"/>
      <c r="V62" s="340"/>
      <c r="W62" s="159"/>
      <c r="X62" s="159"/>
      <c r="Y62" s="159"/>
      <c r="Z62" s="159"/>
      <c r="AA62" s="159"/>
      <c r="AB62" s="159"/>
      <c r="AC62" s="159"/>
      <c r="AD62" s="159"/>
      <c r="AE62" s="160"/>
    </row>
    <row r="63" spans="1:34" ht="21" customHeight="1" x14ac:dyDescent="0.2">
      <c r="A63" s="312" t="s">
        <v>80</v>
      </c>
      <c r="B63" s="313"/>
      <c r="C63" s="314">
        <v>51</v>
      </c>
      <c r="D63" s="315"/>
      <c r="E63" s="316"/>
      <c r="F63" s="317" t="s">
        <v>422</v>
      </c>
      <c r="G63" s="318"/>
      <c r="H63" s="318"/>
      <c r="I63" s="318"/>
      <c r="J63" s="318"/>
      <c r="K63" s="318"/>
      <c r="L63" s="318"/>
      <c r="M63" s="318"/>
      <c r="N63" s="318"/>
      <c r="O63" s="318"/>
      <c r="P63" s="318"/>
      <c r="Q63" s="318"/>
      <c r="R63" s="318"/>
      <c r="S63" s="318"/>
      <c r="T63" s="318"/>
      <c r="U63" s="318"/>
      <c r="V63" s="319"/>
      <c r="W63" s="156" t="s">
        <v>44</v>
      </c>
      <c r="X63" s="320">
        <v>9</v>
      </c>
      <c r="Y63" s="316"/>
      <c r="Z63" s="320"/>
      <c r="AA63" s="315"/>
      <c r="AB63" s="316"/>
      <c r="AC63" s="376" t="s">
        <v>82</v>
      </c>
      <c r="AD63" s="377"/>
      <c r="AE63" s="378"/>
      <c r="AG63" s="241"/>
      <c r="AH63" s="155"/>
    </row>
    <row r="64" spans="1:34" ht="21" customHeight="1" x14ac:dyDescent="0.2">
      <c r="A64" s="312" t="s">
        <v>81</v>
      </c>
      <c r="B64" s="313"/>
      <c r="C64" s="314">
        <v>52</v>
      </c>
      <c r="D64" s="315"/>
      <c r="E64" s="316"/>
      <c r="F64" s="317" t="s">
        <v>423</v>
      </c>
      <c r="G64" s="318"/>
      <c r="H64" s="318"/>
      <c r="I64" s="318"/>
      <c r="J64" s="318"/>
      <c r="K64" s="318"/>
      <c r="L64" s="318"/>
      <c r="M64" s="318"/>
      <c r="N64" s="318"/>
      <c r="O64" s="318"/>
      <c r="P64" s="318"/>
      <c r="Q64" s="318"/>
      <c r="R64" s="318"/>
      <c r="S64" s="318"/>
      <c r="T64" s="318"/>
      <c r="U64" s="318"/>
      <c r="V64" s="319"/>
      <c r="W64" s="156" t="s">
        <v>44</v>
      </c>
      <c r="X64" s="320">
        <v>9</v>
      </c>
      <c r="Y64" s="316"/>
      <c r="Z64" s="320"/>
      <c r="AA64" s="315"/>
      <c r="AB64" s="316"/>
      <c r="AC64" s="348" t="s">
        <v>84</v>
      </c>
      <c r="AD64" s="349"/>
      <c r="AE64" s="350"/>
      <c r="AG64" s="241"/>
      <c r="AH64" s="155"/>
    </row>
    <row r="65" spans="1:34" ht="21" customHeight="1" x14ac:dyDescent="0.2">
      <c r="A65" s="312" t="s">
        <v>83</v>
      </c>
      <c r="B65" s="313"/>
      <c r="C65" s="314">
        <v>12</v>
      </c>
      <c r="D65" s="315"/>
      <c r="E65" s="316"/>
      <c r="F65" s="351" t="s">
        <v>496</v>
      </c>
      <c r="G65" s="318"/>
      <c r="H65" s="318"/>
      <c r="I65" s="318"/>
      <c r="J65" s="318"/>
      <c r="K65" s="318"/>
      <c r="L65" s="318"/>
      <c r="M65" s="318"/>
      <c r="N65" s="318"/>
      <c r="O65" s="318"/>
      <c r="P65" s="318"/>
      <c r="Q65" s="318"/>
      <c r="R65" s="318"/>
      <c r="S65" s="318"/>
      <c r="T65" s="318"/>
      <c r="U65" s="318"/>
      <c r="V65" s="319"/>
      <c r="W65" s="156" t="s">
        <v>44</v>
      </c>
      <c r="X65" s="320">
        <v>47</v>
      </c>
      <c r="Y65" s="316"/>
      <c r="Z65" s="320"/>
      <c r="AA65" s="315"/>
      <c r="AB65" s="316"/>
      <c r="AC65" s="348" t="s">
        <v>495</v>
      </c>
      <c r="AD65" s="349"/>
      <c r="AE65" s="350"/>
      <c r="AG65" s="241"/>
      <c r="AH65" s="155"/>
    </row>
    <row r="66" spans="1:34" ht="24" customHeight="1" x14ac:dyDescent="0.2">
      <c r="A66" s="336">
        <v>6</v>
      </c>
      <c r="B66" s="337"/>
      <c r="C66" s="338"/>
      <c r="D66" s="339"/>
      <c r="E66" s="339"/>
      <c r="F66" s="340" t="s">
        <v>424</v>
      </c>
      <c r="G66" s="340"/>
      <c r="H66" s="340"/>
      <c r="I66" s="340"/>
      <c r="J66" s="340"/>
      <c r="K66" s="340"/>
      <c r="L66" s="340"/>
      <c r="M66" s="340"/>
      <c r="N66" s="340"/>
      <c r="O66" s="340"/>
      <c r="P66" s="340"/>
      <c r="Q66" s="340"/>
      <c r="R66" s="340"/>
      <c r="S66" s="340"/>
      <c r="T66" s="340"/>
      <c r="U66" s="340"/>
      <c r="V66" s="340"/>
      <c r="W66" s="159"/>
      <c r="X66" s="159"/>
      <c r="Y66" s="159"/>
      <c r="Z66" s="159"/>
      <c r="AA66" s="159"/>
      <c r="AB66" s="159"/>
      <c r="AC66" s="159"/>
      <c r="AD66" s="159"/>
      <c r="AE66" s="160"/>
    </row>
    <row r="67" spans="1:34" ht="21.6" customHeight="1" x14ac:dyDescent="0.2">
      <c r="A67" s="312" t="s">
        <v>85</v>
      </c>
      <c r="B67" s="313"/>
      <c r="C67" s="314">
        <v>5</v>
      </c>
      <c r="D67" s="315"/>
      <c r="E67" s="316"/>
      <c r="F67" s="317" t="s">
        <v>438</v>
      </c>
      <c r="G67" s="318"/>
      <c r="H67" s="318"/>
      <c r="I67" s="318"/>
      <c r="J67" s="318"/>
      <c r="K67" s="318"/>
      <c r="L67" s="318"/>
      <c r="M67" s="318"/>
      <c r="N67" s="318"/>
      <c r="O67" s="318"/>
      <c r="P67" s="318"/>
      <c r="Q67" s="318"/>
      <c r="R67" s="318"/>
      <c r="S67" s="318"/>
      <c r="T67" s="318"/>
      <c r="U67" s="318"/>
      <c r="V67" s="319"/>
      <c r="W67" s="156" t="s">
        <v>44</v>
      </c>
      <c r="X67" s="320">
        <v>286</v>
      </c>
      <c r="Y67" s="316"/>
      <c r="Z67" s="320"/>
      <c r="AA67" s="315"/>
      <c r="AB67" s="316"/>
      <c r="AC67" s="321" t="s">
        <v>465</v>
      </c>
      <c r="AD67" s="322"/>
      <c r="AE67" s="323"/>
      <c r="AG67" s="241"/>
      <c r="AH67" s="155"/>
    </row>
    <row r="68" spans="1:34" ht="21.6" customHeight="1" x14ac:dyDescent="0.2">
      <c r="A68" s="312" t="s">
        <v>86</v>
      </c>
      <c r="B68" s="313"/>
      <c r="C68" s="314">
        <v>5</v>
      </c>
      <c r="D68" s="315"/>
      <c r="E68" s="316"/>
      <c r="F68" s="317" t="s">
        <v>439</v>
      </c>
      <c r="G68" s="318"/>
      <c r="H68" s="318"/>
      <c r="I68" s="318"/>
      <c r="J68" s="318"/>
      <c r="K68" s="318"/>
      <c r="L68" s="318"/>
      <c r="M68" s="318"/>
      <c r="N68" s="318"/>
      <c r="O68" s="318"/>
      <c r="P68" s="318"/>
      <c r="Q68" s="318"/>
      <c r="R68" s="318"/>
      <c r="S68" s="318"/>
      <c r="T68" s="318"/>
      <c r="U68" s="318"/>
      <c r="V68" s="319"/>
      <c r="W68" s="156" t="s">
        <v>44</v>
      </c>
      <c r="X68" s="320">
        <v>94</v>
      </c>
      <c r="Y68" s="316"/>
      <c r="Z68" s="320"/>
      <c r="AA68" s="315"/>
      <c r="AB68" s="316"/>
      <c r="AC68" s="324"/>
      <c r="AD68" s="325"/>
      <c r="AE68" s="326"/>
      <c r="AG68" s="241"/>
      <c r="AH68" s="155"/>
    </row>
    <row r="69" spans="1:34" ht="21.6" customHeight="1" x14ac:dyDescent="0.2">
      <c r="A69" s="312" t="s">
        <v>87</v>
      </c>
      <c r="B69" s="313"/>
      <c r="C69" s="314">
        <v>5</v>
      </c>
      <c r="D69" s="315"/>
      <c r="E69" s="316"/>
      <c r="F69" s="317" t="s">
        <v>440</v>
      </c>
      <c r="G69" s="318"/>
      <c r="H69" s="318"/>
      <c r="I69" s="318"/>
      <c r="J69" s="318"/>
      <c r="K69" s="318"/>
      <c r="L69" s="318"/>
      <c r="M69" s="318"/>
      <c r="N69" s="318"/>
      <c r="O69" s="318"/>
      <c r="P69" s="318"/>
      <c r="Q69" s="318"/>
      <c r="R69" s="318"/>
      <c r="S69" s="318"/>
      <c r="T69" s="318"/>
      <c r="U69" s="318"/>
      <c r="V69" s="319"/>
      <c r="W69" s="156" t="s">
        <v>44</v>
      </c>
      <c r="X69" s="320">
        <v>1</v>
      </c>
      <c r="Y69" s="316"/>
      <c r="Z69" s="320"/>
      <c r="AA69" s="315"/>
      <c r="AB69" s="316"/>
      <c r="AC69" s="324"/>
      <c r="AD69" s="325"/>
      <c r="AE69" s="326"/>
      <c r="AG69" s="241"/>
      <c r="AH69" s="155"/>
    </row>
    <row r="70" spans="1:34" ht="21.6" customHeight="1" x14ac:dyDescent="0.2">
      <c r="A70" s="312" t="s">
        <v>88</v>
      </c>
      <c r="B70" s="313"/>
      <c r="C70" s="314">
        <v>5</v>
      </c>
      <c r="D70" s="315"/>
      <c r="E70" s="316"/>
      <c r="F70" s="317" t="s">
        <v>441</v>
      </c>
      <c r="G70" s="318"/>
      <c r="H70" s="318"/>
      <c r="I70" s="318"/>
      <c r="J70" s="318"/>
      <c r="K70" s="318"/>
      <c r="L70" s="318"/>
      <c r="M70" s="318"/>
      <c r="N70" s="318"/>
      <c r="O70" s="318"/>
      <c r="P70" s="318"/>
      <c r="Q70" s="318"/>
      <c r="R70" s="318"/>
      <c r="S70" s="318"/>
      <c r="T70" s="318"/>
      <c r="U70" s="318"/>
      <c r="V70" s="319"/>
      <c r="W70" s="156" t="s">
        <v>44</v>
      </c>
      <c r="X70" s="320">
        <v>94</v>
      </c>
      <c r="Y70" s="316"/>
      <c r="Z70" s="320"/>
      <c r="AA70" s="315"/>
      <c r="AB70" s="316"/>
      <c r="AC70" s="324"/>
      <c r="AD70" s="325"/>
      <c r="AE70" s="326"/>
      <c r="AG70" s="241"/>
      <c r="AH70" s="155"/>
    </row>
    <row r="71" spans="1:34" ht="21.6" customHeight="1" x14ac:dyDescent="0.2">
      <c r="A71" s="312" t="s">
        <v>89</v>
      </c>
      <c r="B71" s="313"/>
      <c r="C71" s="314">
        <v>5</v>
      </c>
      <c r="D71" s="315"/>
      <c r="E71" s="316"/>
      <c r="F71" s="317" t="s">
        <v>442</v>
      </c>
      <c r="G71" s="318"/>
      <c r="H71" s="318"/>
      <c r="I71" s="318"/>
      <c r="J71" s="318"/>
      <c r="K71" s="318"/>
      <c r="L71" s="318"/>
      <c r="M71" s="318"/>
      <c r="N71" s="318"/>
      <c r="O71" s="318"/>
      <c r="P71" s="318"/>
      <c r="Q71" s="318"/>
      <c r="R71" s="318"/>
      <c r="S71" s="318"/>
      <c r="T71" s="318"/>
      <c r="U71" s="318"/>
      <c r="V71" s="319"/>
      <c r="W71" s="156" t="s">
        <v>44</v>
      </c>
      <c r="X71" s="320">
        <v>6</v>
      </c>
      <c r="Y71" s="316"/>
      <c r="Z71" s="320"/>
      <c r="AA71" s="315"/>
      <c r="AB71" s="316"/>
      <c r="AC71" s="324"/>
      <c r="AD71" s="325"/>
      <c r="AE71" s="326"/>
      <c r="AG71" s="241"/>
      <c r="AH71" s="155"/>
    </row>
    <row r="72" spans="1:34" ht="21.6" customHeight="1" x14ac:dyDescent="0.2">
      <c r="A72" s="312" t="s">
        <v>90</v>
      </c>
      <c r="B72" s="313"/>
      <c r="C72" s="314">
        <v>5</v>
      </c>
      <c r="D72" s="315"/>
      <c r="E72" s="316"/>
      <c r="F72" s="317" t="s">
        <v>443</v>
      </c>
      <c r="G72" s="318"/>
      <c r="H72" s="318"/>
      <c r="I72" s="318"/>
      <c r="J72" s="318"/>
      <c r="K72" s="318"/>
      <c r="L72" s="318"/>
      <c r="M72" s="318"/>
      <c r="N72" s="318"/>
      <c r="O72" s="318"/>
      <c r="P72" s="318"/>
      <c r="Q72" s="318"/>
      <c r="R72" s="318"/>
      <c r="S72" s="318"/>
      <c r="T72" s="318"/>
      <c r="U72" s="318"/>
      <c r="V72" s="319"/>
      <c r="W72" s="156" t="s">
        <v>44</v>
      </c>
      <c r="X72" s="320">
        <v>2</v>
      </c>
      <c r="Y72" s="316"/>
      <c r="Z72" s="320"/>
      <c r="AA72" s="315"/>
      <c r="AB72" s="316"/>
      <c r="AC72" s="324"/>
      <c r="AD72" s="325"/>
      <c r="AE72" s="326"/>
      <c r="AG72" s="241"/>
      <c r="AH72" s="155"/>
    </row>
    <row r="73" spans="1:34" ht="21.6" customHeight="1" x14ac:dyDescent="0.2">
      <c r="A73" s="312" t="s">
        <v>91</v>
      </c>
      <c r="B73" s="313"/>
      <c r="C73" s="314">
        <v>5</v>
      </c>
      <c r="D73" s="315"/>
      <c r="E73" s="316"/>
      <c r="F73" s="317" t="s">
        <v>444</v>
      </c>
      <c r="G73" s="318"/>
      <c r="H73" s="318"/>
      <c r="I73" s="318"/>
      <c r="J73" s="318"/>
      <c r="K73" s="318"/>
      <c r="L73" s="318"/>
      <c r="M73" s="318"/>
      <c r="N73" s="318"/>
      <c r="O73" s="318"/>
      <c r="P73" s="318"/>
      <c r="Q73" s="318"/>
      <c r="R73" s="318"/>
      <c r="S73" s="318"/>
      <c r="T73" s="318"/>
      <c r="U73" s="318"/>
      <c r="V73" s="319"/>
      <c r="W73" s="156" t="s">
        <v>44</v>
      </c>
      <c r="X73" s="320">
        <v>20</v>
      </c>
      <c r="Y73" s="316"/>
      <c r="Z73" s="320"/>
      <c r="AA73" s="315"/>
      <c r="AB73" s="316"/>
      <c r="AC73" s="324"/>
      <c r="AD73" s="325"/>
      <c r="AE73" s="326"/>
      <c r="AG73" s="241"/>
      <c r="AH73" s="155"/>
    </row>
    <row r="74" spans="1:34" ht="21.6" customHeight="1" x14ac:dyDescent="0.2">
      <c r="A74" s="312" t="s">
        <v>92</v>
      </c>
      <c r="B74" s="313"/>
      <c r="C74" s="314">
        <v>5</v>
      </c>
      <c r="D74" s="315"/>
      <c r="E74" s="316"/>
      <c r="F74" s="317" t="s">
        <v>445</v>
      </c>
      <c r="G74" s="318"/>
      <c r="H74" s="318"/>
      <c r="I74" s="318"/>
      <c r="J74" s="318"/>
      <c r="K74" s="318"/>
      <c r="L74" s="318"/>
      <c r="M74" s="318"/>
      <c r="N74" s="318"/>
      <c r="O74" s="318"/>
      <c r="P74" s="318"/>
      <c r="Q74" s="318"/>
      <c r="R74" s="318"/>
      <c r="S74" s="318"/>
      <c r="T74" s="318"/>
      <c r="U74" s="318"/>
      <c r="V74" s="319"/>
      <c r="W74" s="156" t="s">
        <v>44</v>
      </c>
      <c r="X74" s="320">
        <v>7</v>
      </c>
      <c r="Y74" s="316"/>
      <c r="Z74" s="320"/>
      <c r="AA74" s="315"/>
      <c r="AB74" s="316"/>
      <c r="AC74" s="324"/>
      <c r="AD74" s="325"/>
      <c r="AE74" s="326"/>
      <c r="AG74" s="241"/>
      <c r="AH74" s="155"/>
    </row>
    <row r="75" spans="1:34" ht="21.6" customHeight="1" x14ac:dyDescent="0.2">
      <c r="A75" s="312" t="s">
        <v>93</v>
      </c>
      <c r="B75" s="313"/>
      <c r="C75" s="314">
        <v>5</v>
      </c>
      <c r="D75" s="315"/>
      <c r="E75" s="316"/>
      <c r="F75" s="317" t="s">
        <v>446</v>
      </c>
      <c r="G75" s="318"/>
      <c r="H75" s="318"/>
      <c r="I75" s="318"/>
      <c r="J75" s="318"/>
      <c r="K75" s="318"/>
      <c r="L75" s="318"/>
      <c r="M75" s="318"/>
      <c r="N75" s="318"/>
      <c r="O75" s="318"/>
      <c r="P75" s="318"/>
      <c r="Q75" s="318"/>
      <c r="R75" s="318"/>
      <c r="S75" s="318"/>
      <c r="T75" s="318"/>
      <c r="U75" s="318"/>
      <c r="V75" s="319"/>
      <c r="W75" s="156" t="s">
        <v>44</v>
      </c>
      <c r="X75" s="320">
        <v>21</v>
      </c>
      <c r="Y75" s="316"/>
      <c r="Z75" s="320"/>
      <c r="AA75" s="315"/>
      <c r="AB75" s="316"/>
      <c r="AC75" s="324"/>
      <c r="AD75" s="325"/>
      <c r="AE75" s="326"/>
      <c r="AG75" s="241"/>
      <c r="AH75" s="155"/>
    </row>
    <row r="76" spans="1:34" ht="21.6" customHeight="1" x14ac:dyDescent="0.2">
      <c r="A76" s="312" t="s">
        <v>94</v>
      </c>
      <c r="B76" s="313"/>
      <c r="C76" s="314">
        <v>5</v>
      </c>
      <c r="D76" s="315"/>
      <c r="E76" s="316"/>
      <c r="F76" s="317" t="s">
        <v>447</v>
      </c>
      <c r="G76" s="318"/>
      <c r="H76" s="318"/>
      <c r="I76" s="318"/>
      <c r="J76" s="318"/>
      <c r="K76" s="318"/>
      <c r="L76" s="318"/>
      <c r="M76" s="318"/>
      <c r="N76" s="318"/>
      <c r="O76" s="318"/>
      <c r="P76" s="318"/>
      <c r="Q76" s="318"/>
      <c r="R76" s="318"/>
      <c r="S76" s="318"/>
      <c r="T76" s="318"/>
      <c r="U76" s="318"/>
      <c r="V76" s="319"/>
      <c r="W76" s="156" t="s">
        <v>44</v>
      </c>
      <c r="X76" s="320">
        <v>16</v>
      </c>
      <c r="Y76" s="316"/>
      <c r="Z76" s="320"/>
      <c r="AA76" s="315"/>
      <c r="AB76" s="316"/>
      <c r="AC76" s="324"/>
      <c r="AD76" s="325"/>
      <c r="AE76" s="326"/>
      <c r="AG76" s="241"/>
      <c r="AH76" s="155"/>
    </row>
    <row r="77" spans="1:34" ht="21.6" customHeight="1" x14ac:dyDescent="0.2">
      <c r="A77" s="312" t="s">
        <v>451</v>
      </c>
      <c r="B77" s="313"/>
      <c r="C77" s="314">
        <v>5</v>
      </c>
      <c r="D77" s="315"/>
      <c r="E77" s="316"/>
      <c r="F77" s="317" t="s">
        <v>448</v>
      </c>
      <c r="G77" s="318"/>
      <c r="H77" s="318"/>
      <c r="I77" s="318"/>
      <c r="J77" s="318"/>
      <c r="K77" s="318"/>
      <c r="L77" s="318"/>
      <c r="M77" s="318"/>
      <c r="N77" s="318"/>
      <c r="O77" s="318"/>
      <c r="P77" s="318"/>
      <c r="Q77" s="318"/>
      <c r="R77" s="318"/>
      <c r="S77" s="318"/>
      <c r="T77" s="318"/>
      <c r="U77" s="318"/>
      <c r="V77" s="319"/>
      <c r="W77" s="156" t="s">
        <v>44</v>
      </c>
      <c r="X77" s="320">
        <v>13</v>
      </c>
      <c r="Y77" s="316"/>
      <c r="Z77" s="320"/>
      <c r="AA77" s="315"/>
      <c r="AB77" s="316"/>
      <c r="AC77" s="324"/>
      <c r="AD77" s="325"/>
      <c r="AE77" s="326"/>
      <c r="AG77" s="241"/>
      <c r="AH77" s="155"/>
    </row>
    <row r="78" spans="1:34" ht="21.6" customHeight="1" x14ac:dyDescent="0.2">
      <c r="A78" s="312" t="s">
        <v>703</v>
      </c>
      <c r="B78" s="313"/>
      <c r="C78" s="314">
        <v>5</v>
      </c>
      <c r="D78" s="315"/>
      <c r="E78" s="316"/>
      <c r="F78" s="317" t="s">
        <v>449</v>
      </c>
      <c r="G78" s="318"/>
      <c r="H78" s="318"/>
      <c r="I78" s="318"/>
      <c r="J78" s="318"/>
      <c r="K78" s="318"/>
      <c r="L78" s="318"/>
      <c r="M78" s="318"/>
      <c r="N78" s="318"/>
      <c r="O78" s="318"/>
      <c r="P78" s="318"/>
      <c r="Q78" s="318"/>
      <c r="R78" s="318"/>
      <c r="S78" s="318"/>
      <c r="T78" s="318"/>
      <c r="U78" s="318"/>
      <c r="V78" s="319"/>
      <c r="W78" s="156" t="s">
        <v>44</v>
      </c>
      <c r="X78" s="320">
        <v>8</v>
      </c>
      <c r="Y78" s="316"/>
      <c r="Z78" s="320"/>
      <c r="AA78" s="315"/>
      <c r="AB78" s="316"/>
      <c r="AC78" s="324"/>
      <c r="AD78" s="325"/>
      <c r="AE78" s="326"/>
      <c r="AG78" s="241"/>
      <c r="AH78" s="155"/>
    </row>
    <row r="79" spans="1:34" ht="21.6" customHeight="1" x14ac:dyDescent="0.2">
      <c r="A79" s="312" t="s">
        <v>452</v>
      </c>
      <c r="B79" s="313"/>
      <c r="C79" s="314">
        <v>5</v>
      </c>
      <c r="D79" s="315"/>
      <c r="E79" s="316"/>
      <c r="F79" s="317" t="s">
        <v>702</v>
      </c>
      <c r="G79" s="318"/>
      <c r="H79" s="318"/>
      <c r="I79" s="318"/>
      <c r="J79" s="318"/>
      <c r="K79" s="318"/>
      <c r="L79" s="318"/>
      <c r="M79" s="318"/>
      <c r="N79" s="318"/>
      <c r="O79" s="318"/>
      <c r="P79" s="318"/>
      <c r="Q79" s="318"/>
      <c r="R79" s="318"/>
      <c r="S79" s="318"/>
      <c r="T79" s="318"/>
      <c r="U79" s="318"/>
      <c r="V79" s="319"/>
      <c r="W79" s="156" t="s">
        <v>44</v>
      </c>
      <c r="X79" s="320">
        <v>4</v>
      </c>
      <c r="Y79" s="316"/>
      <c r="Z79" s="320"/>
      <c r="AA79" s="315"/>
      <c r="AB79" s="316"/>
      <c r="AC79" s="324"/>
      <c r="AD79" s="325"/>
      <c r="AE79" s="326"/>
      <c r="AG79" s="241"/>
      <c r="AH79" s="155"/>
    </row>
    <row r="80" spans="1:34" ht="21.6" customHeight="1" x14ac:dyDescent="0.2">
      <c r="A80" s="312" t="s">
        <v>453</v>
      </c>
      <c r="B80" s="313"/>
      <c r="C80" s="314">
        <v>8</v>
      </c>
      <c r="D80" s="315"/>
      <c r="E80" s="316"/>
      <c r="F80" s="317" t="s">
        <v>450</v>
      </c>
      <c r="G80" s="318"/>
      <c r="H80" s="318"/>
      <c r="I80" s="318"/>
      <c r="J80" s="318"/>
      <c r="K80" s="318"/>
      <c r="L80" s="318"/>
      <c r="M80" s="318"/>
      <c r="N80" s="318"/>
      <c r="O80" s="318"/>
      <c r="P80" s="318"/>
      <c r="Q80" s="318"/>
      <c r="R80" s="318"/>
      <c r="S80" s="318"/>
      <c r="T80" s="318"/>
      <c r="U80" s="318"/>
      <c r="V80" s="319"/>
      <c r="W80" s="156" t="s">
        <v>44</v>
      </c>
      <c r="X80" s="320">
        <v>149</v>
      </c>
      <c r="Y80" s="316"/>
      <c r="Z80" s="320"/>
      <c r="AA80" s="315"/>
      <c r="AB80" s="316"/>
      <c r="AC80" s="324"/>
      <c r="AD80" s="325"/>
      <c r="AE80" s="326"/>
      <c r="AG80" s="241"/>
      <c r="AH80" s="155"/>
    </row>
    <row r="81" spans="1:34" ht="21.6" customHeight="1" x14ac:dyDescent="0.2">
      <c r="A81" s="312" t="s">
        <v>95</v>
      </c>
      <c r="B81" s="313"/>
      <c r="C81" s="314">
        <v>8</v>
      </c>
      <c r="D81" s="315"/>
      <c r="E81" s="316"/>
      <c r="F81" s="317" t="s">
        <v>457</v>
      </c>
      <c r="G81" s="318"/>
      <c r="H81" s="318"/>
      <c r="I81" s="318"/>
      <c r="J81" s="318"/>
      <c r="K81" s="318"/>
      <c r="L81" s="318"/>
      <c r="M81" s="318"/>
      <c r="N81" s="318"/>
      <c r="O81" s="318"/>
      <c r="P81" s="318"/>
      <c r="Q81" s="318"/>
      <c r="R81" s="318"/>
      <c r="S81" s="318"/>
      <c r="T81" s="318"/>
      <c r="U81" s="318"/>
      <c r="V81" s="319"/>
      <c r="W81" s="156" t="s">
        <v>44</v>
      </c>
      <c r="X81" s="320">
        <v>14</v>
      </c>
      <c r="Y81" s="316"/>
      <c r="Z81" s="320"/>
      <c r="AA81" s="315"/>
      <c r="AB81" s="316"/>
      <c r="AC81" s="324"/>
      <c r="AD81" s="325"/>
      <c r="AE81" s="326"/>
      <c r="AG81" s="241"/>
      <c r="AH81" s="155"/>
    </row>
    <row r="82" spans="1:34" ht="21.6" customHeight="1" x14ac:dyDescent="0.2">
      <c r="A82" s="312" t="s">
        <v>96</v>
      </c>
      <c r="B82" s="313"/>
      <c r="C82" s="314">
        <v>8</v>
      </c>
      <c r="D82" s="315"/>
      <c r="E82" s="316"/>
      <c r="F82" s="317" t="s">
        <v>458</v>
      </c>
      <c r="G82" s="318"/>
      <c r="H82" s="318"/>
      <c r="I82" s="318"/>
      <c r="J82" s="318"/>
      <c r="K82" s="318"/>
      <c r="L82" s="318"/>
      <c r="M82" s="318"/>
      <c r="N82" s="318"/>
      <c r="O82" s="318"/>
      <c r="P82" s="318"/>
      <c r="Q82" s="318"/>
      <c r="R82" s="318"/>
      <c r="S82" s="318"/>
      <c r="T82" s="318"/>
      <c r="U82" s="318"/>
      <c r="V82" s="319"/>
      <c r="W82" s="156" t="s">
        <v>44</v>
      </c>
      <c r="X82" s="320">
        <v>5</v>
      </c>
      <c r="Y82" s="316"/>
      <c r="Z82" s="320"/>
      <c r="AA82" s="315"/>
      <c r="AB82" s="316"/>
      <c r="AC82" s="324"/>
      <c r="AD82" s="325"/>
      <c r="AE82" s="326"/>
      <c r="AG82" s="241"/>
      <c r="AH82" s="155"/>
    </row>
    <row r="83" spans="1:34" ht="21.6" customHeight="1" x14ac:dyDescent="0.2">
      <c r="A83" s="312" t="s">
        <v>97</v>
      </c>
      <c r="B83" s="313"/>
      <c r="C83" s="314">
        <v>8</v>
      </c>
      <c r="D83" s="315"/>
      <c r="E83" s="316"/>
      <c r="F83" s="317" t="s">
        <v>459</v>
      </c>
      <c r="G83" s="318"/>
      <c r="H83" s="318"/>
      <c r="I83" s="318"/>
      <c r="J83" s="318"/>
      <c r="K83" s="318"/>
      <c r="L83" s="318"/>
      <c r="M83" s="318"/>
      <c r="N83" s="318"/>
      <c r="O83" s="318"/>
      <c r="P83" s="318"/>
      <c r="Q83" s="318"/>
      <c r="R83" s="318"/>
      <c r="S83" s="318"/>
      <c r="T83" s="318"/>
      <c r="U83" s="318"/>
      <c r="V83" s="319"/>
      <c r="W83" s="156" t="s">
        <v>44</v>
      </c>
      <c r="X83" s="320">
        <v>16</v>
      </c>
      <c r="Y83" s="316"/>
      <c r="Z83" s="320"/>
      <c r="AA83" s="315"/>
      <c r="AB83" s="316"/>
      <c r="AC83" s="324"/>
      <c r="AD83" s="325"/>
      <c r="AE83" s="326"/>
      <c r="AG83" s="241"/>
      <c r="AH83" s="155"/>
    </row>
    <row r="84" spans="1:34" ht="21.6" customHeight="1" x14ac:dyDescent="0.2">
      <c r="A84" s="312" t="s">
        <v>97</v>
      </c>
      <c r="B84" s="313"/>
      <c r="C84" s="314">
        <v>8</v>
      </c>
      <c r="D84" s="315"/>
      <c r="E84" s="316"/>
      <c r="F84" s="317" t="s">
        <v>716</v>
      </c>
      <c r="G84" s="318"/>
      <c r="H84" s="318"/>
      <c r="I84" s="318"/>
      <c r="J84" s="318"/>
      <c r="K84" s="318"/>
      <c r="L84" s="318"/>
      <c r="M84" s="318"/>
      <c r="N84" s="318"/>
      <c r="O84" s="318"/>
      <c r="P84" s="318"/>
      <c r="Q84" s="318"/>
      <c r="R84" s="318"/>
      <c r="S84" s="318"/>
      <c r="T84" s="318"/>
      <c r="U84" s="318"/>
      <c r="V84" s="319"/>
      <c r="W84" s="156" t="s">
        <v>44</v>
      </c>
      <c r="X84" s="320">
        <v>3</v>
      </c>
      <c r="Y84" s="316"/>
      <c r="Z84" s="320"/>
      <c r="AA84" s="315"/>
      <c r="AB84" s="316"/>
      <c r="AC84" s="324"/>
      <c r="AD84" s="325"/>
      <c r="AE84" s="326"/>
      <c r="AG84" s="241"/>
      <c r="AH84" s="155"/>
    </row>
    <row r="85" spans="1:34" ht="21.6" customHeight="1" x14ac:dyDescent="0.2">
      <c r="A85" s="312" t="s">
        <v>704</v>
      </c>
      <c r="B85" s="313"/>
      <c r="C85" s="314">
        <v>8</v>
      </c>
      <c r="D85" s="315"/>
      <c r="E85" s="316"/>
      <c r="F85" s="317" t="s">
        <v>460</v>
      </c>
      <c r="G85" s="318"/>
      <c r="H85" s="318"/>
      <c r="I85" s="318"/>
      <c r="J85" s="318"/>
      <c r="K85" s="318"/>
      <c r="L85" s="318"/>
      <c r="M85" s="318"/>
      <c r="N85" s="318"/>
      <c r="O85" s="318"/>
      <c r="P85" s="318"/>
      <c r="Q85" s="318"/>
      <c r="R85" s="318"/>
      <c r="S85" s="318"/>
      <c r="T85" s="318"/>
      <c r="U85" s="318"/>
      <c r="V85" s="319"/>
      <c r="W85" s="156" t="s">
        <v>44</v>
      </c>
      <c r="X85" s="320">
        <v>6</v>
      </c>
      <c r="Y85" s="316"/>
      <c r="Z85" s="320"/>
      <c r="AA85" s="315"/>
      <c r="AB85" s="316"/>
      <c r="AC85" s="324"/>
      <c r="AD85" s="325"/>
      <c r="AE85" s="326"/>
      <c r="AG85" s="241"/>
      <c r="AH85" s="155"/>
    </row>
    <row r="86" spans="1:34" ht="21.6" customHeight="1" x14ac:dyDescent="0.2">
      <c r="A86" s="312" t="s">
        <v>98</v>
      </c>
      <c r="B86" s="313"/>
      <c r="C86" s="314">
        <v>8</v>
      </c>
      <c r="D86" s="315"/>
      <c r="E86" s="316"/>
      <c r="F86" s="317" t="s">
        <v>461</v>
      </c>
      <c r="G86" s="318"/>
      <c r="H86" s="318"/>
      <c r="I86" s="318"/>
      <c r="J86" s="318"/>
      <c r="K86" s="318"/>
      <c r="L86" s="318"/>
      <c r="M86" s="318"/>
      <c r="N86" s="318"/>
      <c r="O86" s="318"/>
      <c r="P86" s="318"/>
      <c r="Q86" s="318"/>
      <c r="R86" s="318"/>
      <c r="S86" s="318"/>
      <c r="T86" s="318"/>
      <c r="U86" s="318"/>
      <c r="V86" s="319"/>
      <c r="W86" s="156" t="s">
        <v>44</v>
      </c>
      <c r="X86" s="320">
        <v>18</v>
      </c>
      <c r="Y86" s="316"/>
      <c r="Z86" s="320"/>
      <c r="AA86" s="315"/>
      <c r="AB86" s="316"/>
      <c r="AC86" s="324"/>
      <c r="AD86" s="325"/>
      <c r="AE86" s="326"/>
      <c r="AG86" s="241"/>
      <c r="AH86" s="155"/>
    </row>
    <row r="87" spans="1:34" ht="21.6" customHeight="1" x14ac:dyDescent="0.2">
      <c r="A87" s="312" t="s">
        <v>454</v>
      </c>
      <c r="B87" s="313"/>
      <c r="C87" s="314">
        <v>8</v>
      </c>
      <c r="D87" s="315"/>
      <c r="E87" s="316"/>
      <c r="F87" s="317" t="s">
        <v>462</v>
      </c>
      <c r="G87" s="318"/>
      <c r="H87" s="318"/>
      <c r="I87" s="318"/>
      <c r="J87" s="318"/>
      <c r="K87" s="318"/>
      <c r="L87" s="318"/>
      <c r="M87" s="318"/>
      <c r="N87" s="318"/>
      <c r="O87" s="318"/>
      <c r="P87" s="318"/>
      <c r="Q87" s="318"/>
      <c r="R87" s="318"/>
      <c r="S87" s="318"/>
      <c r="T87" s="318"/>
      <c r="U87" s="318"/>
      <c r="V87" s="319"/>
      <c r="W87" s="156" t="s">
        <v>44</v>
      </c>
      <c r="X87" s="320">
        <v>30</v>
      </c>
      <c r="Y87" s="316"/>
      <c r="Z87" s="320"/>
      <c r="AA87" s="315"/>
      <c r="AB87" s="316"/>
      <c r="AC87" s="324"/>
      <c r="AD87" s="325"/>
      <c r="AE87" s="326"/>
      <c r="AG87" s="241"/>
      <c r="AH87" s="155"/>
    </row>
    <row r="88" spans="1:34" ht="21.6" customHeight="1" x14ac:dyDescent="0.2">
      <c r="A88" s="312" t="s">
        <v>455</v>
      </c>
      <c r="B88" s="313"/>
      <c r="C88" s="314">
        <v>8</v>
      </c>
      <c r="D88" s="315"/>
      <c r="E88" s="316"/>
      <c r="F88" s="317" t="s">
        <v>463</v>
      </c>
      <c r="G88" s="318"/>
      <c r="H88" s="318"/>
      <c r="I88" s="318"/>
      <c r="J88" s="318"/>
      <c r="K88" s="318"/>
      <c r="L88" s="318"/>
      <c r="M88" s="318"/>
      <c r="N88" s="318"/>
      <c r="O88" s="318"/>
      <c r="P88" s="318"/>
      <c r="Q88" s="318"/>
      <c r="R88" s="318"/>
      <c r="S88" s="318"/>
      <c r="T88" s="318"/>
      <c r="U88" s="318"/>
      <c r="V88" s="319"/>
      <c r="W88" s="156" t="s">
        <v>44</v>
      </c>
      <c r="X88" s="320">
        <v>48</v>
      </c>
      <c r="Y88" s="316"/>
      <c r="Z88" s="320"/>
      <c r="AA88" s="315"/>
      <c r="AB88" s="316"/>
      <c r="AC88" s="324"/>
      <c r="AD88" s="325"/>
      <c r="AE88" s="326"/>
      <c r="AG88" s="241"/>
      <c r="AH88" s="155"/>
    </row>
    <row r="89" spans="1:34" ht="21.6" customHeight="1" x14ac:dyDescent="0.2">
      <c r="A89" s="312" t="s">
        <v>456</v>
      </c>
      <c r="B89" s="313"/>
      <c r="C89" s="314">
        <v>8</v>
      </c>
      <c r="D89" s="315"/>
      <c r="E89" s="316"/>
      <c r="F89" s="317" t="s">
        <v>464</v>
      </c>
      <c r="G89" s="318"/>
      <c r="H89" s="318"/>
      <c r="I89" s="318"/>
      <c r="J89" s="318"/>
      <c r="K89" s="318"/>
      <c r="L89" s="318"/>
      <c r="M89" s="318"/>
      <c r="N89" s="318"/>
      <c r="O89" s="318"/>
      <c r="P89" s="318"/>
      <c r="Q89" s="318"/>
      <c r="R89" s="318"/>
      <c r="S89" s="318"/>
      <c r="T89" s="318"/>
      <c r="U89" s="318"/>
      <c r="V89" s="319"/>
      <c r="W89" s="156" t="s">
        <v>44</v>
      </c>
      <c r="X89" s="320">
        <v>9</v>
      </c>
      <c r="Y89" s="316"/>
      <c r="Z89" s="320"/>
      <c r="AA89" s="315"/>
      <c r="AB89" s="316"/>
      <c r="AC89" s="324"/>
      <c r="AD89" s="325"/>
      <c r="AE89" s="326"/>
      <c r="AG89" s="241"/>
      <c r="AH89" s="155"/>
    </row>
    <row r="90" spans="1:34" ht="21.6" customHeight="1" x14ac:dyDescent="0.2">
      <c r="A90" s="312" t="s">
        <v>99</v>
      </c>
      <c r="B90" s="313"/>
      <c r="C90" s="314">
        <v>6</v>
      </c>
      <c r="D90" s="315"/>
      <c r="E90" s="316"/>
      <c r="F90" s="317" t="s">
        <v>425</v>
      </c>
      <c r="G90" s="318"/>
      <c r="H90" s="318"/>
      <c r="I90" s="318"/>
      <c r="J90" s="318"/>
      <c r="K90" s="318"/>
      <c r="L90" s="318"/>
      <c r="M90" s="318"/>
      <c r="N90" s="318"/>
      <c r="O90" s="318"/>
      <c r="P90" s="318"/>
      <c r="Q90" s="318"/>
      <c r="R90" s="318"/>
      <c r="S90" s="318"/>
      <c r="T90" s="318"/>
      <c r="U90" s="318"/>
      <c r="V90" s="319"/>
      <c r="W90" s="156" t="s">
        <v>44</v>
      </c>
      <c r="X90" s="347">
        <v>1084</v>
      </c>
      <c r="Y90" s="316"/>
      <c r="Z90" s="320"/>
      <c r="AA90" s="315"/>
      <c r="AB90" s="316"/>
      <c r="AC90" s="324"/>
      <c r="AD90" s="325"/>
      <c r="AE90" s="326"/>
      <c r="AG90" s="241"/>
      <c r="AH90" s="155"/>
    </row>
    <row r="91" spans="1:34" ht="21.6" customHeight="1" x14ac:dyDescent="0.2">
      <c r="A91" s="312" t="s">
        <v>100</v>
      </c>
      <c r="B91" s="313"/>
      <c r="C91" s="314">
        <v>7</v>
      </c>
      <c r="D91" s="315"/>
      <c r="E91" s="316"/>
      <c r="F91" s="317" t="s">
        <v>426</v>
      </c>
      <c r="G91" s="318"/>
      <c r="H91" s="318"/>
      <c r="I91" s="318"/>
      <c r="J91" s="318"/>
      <c r="K91" s="318"/>
      <c r="L91" s="318"/>
      <c r="M91" s="318"/>
      <c r="N91" s="318"/>
      <c r="O91" s="318"/>
      <c r="P91" s="318"/>
      <c r="Q91" s="318"/>
      <c r="R91" s="318"/>
      <c r="S91" s="318"/>
      <c r="T91" s="318"/>
      <c r="U91" s="318"/>
      <c r="V91" s="319"/>
      <c r="W91" s="156" t="s">
        <v>44</v>
      </c>
      <c r="X91" s="347">
        <v>979</v>
      </c>
      <c r="Y91" s="316"/>
      <c r="Z91" s="320"/>
      <c r="AA91" s="315"/>
      <c r="AB91" s="316"/>
      <c r="AC91" s="327"/>
      <c r="AD91" s="328"/>
      <c r="AE91" s="329"/>
      <c r="AG91" s="241"/>
      <c r="AH91" s="155"/>
    </row>
    <row r="92" spans="1:34" ht="24" customHeight="1" x14ac:dyDescent="0.2">
      <c r="A92" s="336">
        <v>7</v>
      </c>
      <c r="B92" s="337"/>
      <c r="C92" s="338"/>
      <c r="D92" s="339"/>
      <c r="E92" s="339"/>
      <c r="F92" s="340" t="s">
        <v>101</v>
      </c>
      <c r="G92" s="340"/>
      <c r="H92" s="340"/>
      <c r="I92" s="340"/>
      <c r="J92" s="340"/>
      <c r="K92" s="340"/>
      <c r="L92" s="340"/>
      <c r="M92" s="340"/>
      <c r="N92" s="340"/>
      <c r="O92" s="340"/>
      <c r="P92" s="340"/>
      <c r="Q92" s="340"/>
      <c r="R92" s="340"/>
      <c r="S92" s="340"/>
      <c r="T92" s="340"/>
      <c r="U92" s="340"/>
      <c r="V92" s="340"/>
      <c r="W92" s="159"/>
      <c r="X92" s="159"/>
      <c r="Y92" s="159"/>
      <c r="Z92" s="159"/>
      <c r="AA92" s="159"/>
      <c r="AB92" s="159"/>
      <c r="AC92" s="159"/>
      <c r="AD92" s="159"/>
      <c r="AE92" s="160"/>
    </row>
    <row r="93" spans="1:34" ht="22.15" customHeight="1" x14ac:dyDescent="0.2">
      <c r="A93" s="312" t="s">
        <v>102</v>
      </c>
      <c r="B93" s="313"/>
      <c r="C93" s="314">
        <v>20</v>
      </c>
      <c r="D93" s="315"/>
      <c r="E93" s="316"/>
      <c r="F93" s="317" t="s">
        <v>500</v>
      </c>
      <c r="G93" s="318"/>
      <c r="H93" s="318"/>
      <c r="I93" s="318"/>
      <c r="J93" s="318"/>
      <c r="K93" s="318"/>
      <c r="L93" s="318"/>
      <c r="M93" s="318"/>
      <c r="N93" s="318"/>
      <c r="O93" s="318"/>
      <c r="P93" s="318"/>
      <c r="Q93" s="318"/>
      <c r="R93" s="318"/>
      <c r="S93" s="318"/>
      <c r="T93" s="318"/>
      <c r="U93" s="318"/>
      <c r="V93" s="319"/>
      <c r="W93" s="156" t="s">
        <v>44</v>
      </c>
      <c r="X93" s="347">
        <v>234</v>
      </c>
      <c r="Y93" s="316"/>
      <c r="Z93" s="320"/>
      <c r="AA93" s="315"/>
      <c r="AB93" s="316"/>
      <c r="AC93" s="321" t="s">
        <v>103</v>
      </c>
      <c r="AD93" s="322"/>
      <c r="AE93" s="323"/>
      <c r="AG93" s="241"/>
      <c r="AH93" s="155"/>
    </row>
    <row r="94" spans="1:34" ht="22.15" customHeight="1" x14ac:dyDescent="0.2">
      <c r="A94" s="312" t="s">
        <v>104</v>
      </c>
      <c r="B94" s="313"/>
      <c r="C94" s="314">
        <v>10</v>
      </c>
      <c r="D94" s="315"/>
      <c r="E94" s="316"/>
      <c r="F94" s="317" t="s">
        <v>501</v>
      </c>
      <c r="G94" s="318"/>
      <c r="H94" s="318"/>
      <c r="I94" s="318"/>
      <c r="J94" s="318"/>
      <c r="K94" s="318"/>
      <c r="L94" s="318"/>
      <c r="M94" s="318"/>
      <c r="N94" s="318"/>
      <c r="O94" s="318"/>
      <c r="P94" s="318"/>
      <c r="Q94" s="318"/>
      <c r="R94" s="318"/>
      <c r="S94" s="318"/>
      <c r="T94" s="318"/>
      <c r="U94" s="318"/>
      <c r="V94" s="319"/>
      <c r="W94" s="156" t="s">
        <v>44</v>
      </c>
      <c r="X94" s="347">
        <v>311</v>
      </c>
      <c r="Y94" s="316"/>
      <c r="Z94" s="320"/>
      <c r="AA94" s="315"/>
      <c r="AB94" s="316"/>
      <c r="AC94" s="324"/>
      <c r="AD94" s="325"/>
      <c r="AE94" s="326"/>
      <c r="AG94" s="241"/>
      <c r="AH94" s="155"/>
    </row>
    <row r="95" spans="1:34" ht="22.15" customHeight="1" x14ac:dyDescent="0.2">
      <c r="A95" s="312" t="s">
        <v>105</v>
      </c>
      <c r="B95" s="313"/>
      <c r="C95" s="314">
        <v>30</v>
      </c>
      <c r="D95" s="315"/>
      <c r="E95" s="316"/>
      <c r="F95" s="317" t="s">
        <v>502</v>
      </c>
      <c r="G95" s="318"/>
      <c r="H95" s="318"/>
      <c r="I95" s="318"/>
      <c r="J95" s="318"/>
      <c r="K95" s="318"/>
      <c r="L95" s="318"/>
      <c r="M95" s="318"/>
      <c r="N95" s="318"/>
      <c r="O95" s="318"/>
      <c r="P95" s="318"/>
      <c r="Q95" s="318"/>
      <c r="R95" s="318"/>
      <c r="S95" s="318"/>
      <c r="T95" s="318"/>
      <c r="U95" s="318"/>
      <c r="V95" s="319"/>
      <c r="W95" s="156" t="s">
        <v>44</v>
      </c>
      <c r="X95" s="347">
        <v>234</v>
      </c>
      <c r="Y95" s="316"/>
      <c r="Z95" s="320"/>
      <c r="AA95" s="315"/>
      <c r="AB95" s="316"/>
      <c r="AC95" s="327"/>
      <c r="AD95" s="328"/>
      <c r="AE95" s="329"/>
      <c r="AG95" s="241"/>
      <c r="AH95" s="155"/>
    </row>
    <row r="96" spans="1:34" ht="22.15" customHeight="1" x14ac:dyDescent="0.2">
      <c r="A96" s="312" t="s">
        <v>503</v>
      </c>
      <c r="B96" s="313"/>
      <c r="C96" s="314">
        <v>18</v>
      </c>
      <c r="D96" s="315"/>
      <c r="E96" s="316"/>
      <c r="F96" s="317" t="s">
        <v>504</v>
      </c>
      <c r="G96" s="318"/>
      <c r="H96" s="318"/>
      <c r="I96" s="318"/>
      <c r="J96" s="318"/>
      <c r="K96" s="318"/>
      <c r="L96" s="318"/>
      <c r="M96" s="318"/>
      <c r="N96" s="318"/>
      <c r="O96" s="318"/>
      <c r="P96" s="318"/>
      <c r="Q96" s="318"/>
      <c r="R96" s="318"/>
      <c r="S96" s="318"/>
      <c r="T96" s="318"/>
      <c r="U96" s="318"/>
      <c r="V96" s="319"/>
      <c r="W96" s="156" t="s">
        <v>44</v>
      </c>
      <c r="X96" s="347">
        <v>158</v>
      </c>
      <c r="Y96" s="316"/>
      <c r="Z96" s="320"/>
      <c r="AA96" s="315"/>
      <c r="AB96" s="316"/>
      <c r="AC96" s="348" t="s">
        <v>506</v>
      </c>
      <c r="AD96" s="349"/>
      <c r="AE96" s="350"/>
      <c r="AG96" s="241"/>
      <c r="AH96" s="155"/>
    </row>
    <row r="97" spans="1:34" ht="24.6" customHeight="1" x14ac:dyDescent="0.2">
      <c r="A97" s="336">
        <v>8</v>
      </c>
      <c r="B97" s="337"/>
      <c r="C97" s="338"/>
      <c r="D97" s="339"/>
      <c r="E97" s="339"/>
      <c r="F97" s="340" t="s">
        <v>106</v>
      </c>
      <c r="G97" s="340"/>
      <c r="H97" s="340"/>
      <c r="I97" s="340"/>
      <c r="J97" s="340"/>
      <c r="K97" s="340"/>
      <c r="L97" s="340"/>
      <c r="M97" s="340"/>
      <c r="N97" s="340"/>
      <c r="O97" s="340"/>
      <c r="P97" s="340"/>
      <c r="Q97" s="340"/>
      <c r="R97" s="340"/>
      <c r="S97" s="340"/>
      <c r="T97" s="340"/>
      <c r="U97" s="340"/>
      <c r="V97" s="340"/>
      <c r="W97" s="159"/>
      <c r="X97" s="159"/>
      <c r="Y97" s="159"/>
      <c r="Z97" s="159"/>
      <c r="AA97" s="159"/>
      <c r="AB97" s="159"/>
      <c r="AC97" s="159"/>
      <c r="AD97" s="159"/>
      <c r="AE97" s="160"/>
    </row>
    <row r="98" spans="1:34" ht="21.75" customHeight="1" x14ac:dyDescent="0.2">
      <c r="A98" s="312" t="s">
        <v>705</v>
      </c>
      <c r="B98" s="313"/>
      <c r="C98" s="314">
        <v>31</v>
      </c>
      <c r="D98" s="315"/>
      <c r="E98" s="316"/>
      <c r="F98" s="317" t="s">
        <v>676</v>
      </c>
      <c r="G98" s="318"/>
      <c r="H98" s="318"/>
      <c r="I98" s="318"/>
      <c r="J98" s="318"/>
      <c r="K98" s="318"/>
      <c r="L98" s="318"/>
      <c r="M98" s="318"/>
      <c r="N98" s="318"/>
      <c r="O98" s="318"/>
      <c r="P98" s="318"/>
      <c r="Q98" s="318"/>
      <c r="R98" s="318"/>
      <c r="S98" s="318"/>
      <c r="T98" s="318"/>
      <c r="U98" s="318"/>
      <c r="V98" s="319"/>
      <c r="W98" s="156" t="s">
        <v>44</v>
      </c>
      <c r="X98" s="347">
        <v>3</v>
      </c>
      <c r="Y98" s="316"/>
      <c r="Z98" s="320"/>
      <c r="AA98" s="315"/>
      <c r="AB98" s="316"/>
      <c r="AC98" s="324" t="s">
        <v>107</v>
      </c>
      <c r="AD98" s="325"/>
      <c r="AE98" s="326"/>
      <c r="AG98" s="243"/>
      <c r="AH98" s="155"/>
    </row>
    <row r="99" spans="1:34" ht="21.75" customHeight="1" x14ac:dyDescent="0.2">
      <c r="A99" s="312" t="s">
        <v>472</v>
      </c>
      <c r="B99" s="313"/>
      <c r="C99" s="314">
        <v>31</v>
      </c>
      <c r="D99" s="315"/>
      <c r="E99" s="316"/>
      <c r="F99" s="317" t="s">
        <v>715</v>
      </c>
      <c r="G99" s="318"/>
      <c r="H99" s="318"/>
      <c r="I99" s="318"/>
      <c r="J99" s="318"/>
      <c r="K99" s="318"/>
      <c r="L99" s="318"/>
      <c r="M99" s="318"/>
      <c r="N99" s="318"/>
      <c r="O99" s="318"/>
      <c r="P99" s="318"/>
      <c r="Q99" s="318"/>
      <c r="R99" s="318"/>
      <c r="S99" s="318"/>
      <c r="T99" s="318"/>
      <c r="U99" s="318"/>
      <c r="V99" s="319"/>
      <c r="W99" s="156" t="s">
        <v>44</v>
      </c>
      <c r="X99" s="347">
        <v>3</v>
      </c>
      <c r="Y99" s="316"/>
      <c r="Z99" s="320"/>
      <c r="AA99" s="315"/>
      <c r="AB99" s="316"/>
      <c r="AC99" s="327"/>
      <c r="AD99" s="328"/>
      <c r="AE99" s="329"/>
      <c r="AG99" s="243"/>
      <c r="AH99" s="155"/>
    </row>
    <row r="100" spans="1:34" ht="21.75" customHeight="1" x14ac:dyDescent="0.2">
      <c r="A100" s="312" t="s">
        <v>473</v>
      </c>
      <c r="B100" s="313"/>
      <c r="C100" s="314">
        <v>31</v>
      </c>
      <c r="D100" s="315"/>
      <c r="E100" s="316"/>
      <c r="F100" s="317" t="s">
        <v>677</v>
      </c>
      <c r="G100" s="318"/>
      <c r="H100" s="318"/>
      <c r="I100" s="318"/>
      <c r="J100" s="318"/>
      <c r="K100" s="318"/>
      <c r="L100" s="318"/>
      <c r="M100" s="318"/>
      <c r="N100" s="318"/>
      <c r="O100" s="318"/>
      <c r="P100" s="318"/>
      <c r="Q100" s="318"/>
      <c r="R100" s="318"/>
      <c r="S100" s="318"/>
      <c r="T100" s="318"/>
      <c r="U100" s="318"/>
      <c r="V100" s="319"/>
      <c r="W100" s="156" t="s">
        <v>44</v>
      </c>
      <c r="X100" s="347">
        <v>3</v>
      </c>
      <c r="Y100" s="316"/>
      <c r="Z100" s="320"/>
      <c r="AA100" s="315"/>
      <c r="AB100" s="316"/>
      <c r="AC100" s="321" t="s">
        <v>108</v>
      </c>
      <c r="AD100" s="322"/>
      <c r="AE100" s="323"/>
      <c r="AG100" s="243"/>
      <c r="AH100" s="155"/>
    </row>
    <row r="101" spans="1:34" ht="21.75" customHeight="1" x14ac:dyDescent="0.2">
      <c r="A101" s="312" t="s">
        <v>474</v>
      </c>
      <c r="B101" s="313"/>
      <c r="C101" s="314">
        <v>31</v>
      </c>
      <c r="D101" s="315"/>
      <c r="E101" s="316"/>
      <c r="F101" s="317" t="s">
        <v>468</v>
      </c>
      <c r="G101" s="318"/>
      <c r="H101" s="318"/>
      <c r="I101" s="318"/>
      <c r="J101" s="318"/>
      <c r="K101" s="318"/>
      <c r="L101" s="318"/>
      <c r="M101" s="318"/>
      <c r="N101" s="318"/>
      <c r="O101" s="318"/>
      <c r="P101" s="318"/>
      <c r="Q101" s="318"/>
      <c r="R101" s="318"/>
      <c r="S101" s="318"/>
      <c r="T101" s="318"/>
      <c r="U101" s="318"/>
      <c r="V101" s="319"/>
      <c r="W101" s="156" t="s">
        <v>44</v>
      </c>
      <c r="X101" s="347">
        <v>9</v>
      </c>
      <c r="Y101" s="316"/>
      <c r="Z101" s="320"/>
      <c r="AA101" s="315"/>
      <c r="AB101" s="316"/>
      <c r="AC101" s="324"/>
      <c r="AD101" s="325"/>
      <c r="AE101" s="326"/>
      <c r="AG101" s="243"/>
      <c r="AH101" s="155"/>
    </row>
    <row r="102" spans="1:34" ht="21.75" customHeight="1" x14ac:dyDescent="0.2">
      <c r="A102" s="312" t="s">
        <v>475</v>
      </c>
      <c r="B102" s="313"/>
      <c r="C102" s="314">
        <v>31</v>
      </c>
      <c r="D102" s="315"/>
      <c r="E102" s="316"/>
      <c r="F102" s="317" t="s">
        <v>710</v>
      </c>
      <c r="G102" s="318"/>
      <c r="H102" s="318"/>
      <c r="I102" s="318"/>
      <c r="J102" s="318"/>
      <c r="K102" s="318"/>
      <c r="L102" s="318"/>
      <c r="M102" s="318"/>
      <c r="N102" s="318"/>
      <c r="O102" s="318"/>
      <c r="P102" s="318"/>
      <c r="Q102" s="318"/>
      <c r="R102" s="318"/>
      <c r="S102" s="318"/>
      <c r="T102" s="318"/>
      <c r="U102" s="318"/>
      <c r="V102" s="319"/>
      <c r="W102" s="156" t="s">
        <v>44</v>
      </c>
      <c r="X102" s="347">
        <v>3</v>
      </c>
      <c r="Y102" s="316"/>
      <c r="Z102" s="320"/>
      <c r="AA102" s="315"/>
      <c r="AB102" s="316"/>
      <c r="AC102" s="321" t="s">
        <v>111</v>
      </c>
      <c r="AD102" s="322"/>
      <c r="AE102" s="323"/>
      <c r="AG102" s="241"/>
      <c r="AH102" s="155"/>
    </row>
    <row r="103" spans="1:34" ht="21.75" customHeight="1" x14ac:dyDescent="0.2">
      <c r="A103" s="312" t="s">
        <v>476</v>
      </c>
      <c r="B103" s="313"/>
      <c r="C103" s="314">
        <v>31</v>
      </c>
      <c r="D103" s="315"/>
      <c r="E103" s="316"/>
      <c r="F103" s="317" t="s">
        <v>714</v>
      </c>
      <c r="G103" s="318"/>
      <c r="H103" s="318"/>
      <c r="I103" s="318"/>
      <c r="J103" s="318"/>
      <c r="K103" s="318"/>
      <c r="L103" s="318"/>
      <c r="M103" s="318"/>
      <c r="N103" s="318"/>
      <c r="O103" s="318"/>
      <c r="P103" s="318"/>
      <c r="Q103" s="318"/>
      <c r="R103" s="318"/>
      <c r="S103" s="318"/>
      <c r="T103" s="318"/>
      <c r="U103" s="318"/>
      <c r="V103" s="319"/>
      <c r="W103" s="156" t="s">
        <v>44</v>
      </c>
      <c r="X103" s="347">
        <v>9</v>
      </c>
      <c r="Y103" s="316"/>
      <c r="Z103" s="320"/>
      <c r="AA103" s="315"/>
      <c r="AB103" s="316"/>
      <c r="AC103" s="324"/>
      <c r="AD103" s="325"/>
      <c r="AE103" s="326"/>
      <c r="AG103" s="241"/>
      <c r="AH103" s="155"/>
    </row>
    <row r="104" spans="1:34" ht="21.75" customHeight="1" x14ac:dyDescent="0.2">
      <c r="A104" s="312" t="s">
        <v>709</v>
      </c>
      <c r="B104" s="313"/>
      <c r="C104" s="314">
        <v>31</v>
      </c>
      <c r="D104" s="315"/>
      <c r="E104" s="316"/>
      <c r="F104" s="317" t="s">
        <v>678</v>
      </c>
      <c r="G104" s="318"/>
      <c r="H104" s="318"/>
      <c r="I104" s="318"/>
      <c r="J104" s="318"/>
      <c r="K104" s="318"/>
      <c r="L104" s="318"/>
      <c r="M104" s="318"/>
      <c r="N104" s="318"/>
      <c r="O104" s="318"/>
      <c r="P104" s="318"/>
      <c r="Q104" s="318"/>
      <c r="R104" s="318"/>
      <c r="S104" s="318"/>
      <c r="T104" s="318"/>
      <c r="U104" s="318"/>
      <c r="V104" s="319"/>
      <c r="W104" s="156" t="s">
        <v>44</v>
      </c>
      <c r="X104" s="347">
        <v>3</v>
      </c>
      <c r="Y104" s="316"/>
      <c r="Z104" s="320"/>
      <c r="AA104" s="315"/>
      <c r="AB104" s="316"/>
      <c r="AC104" s="327"/>
      <c r="AD104" s="328"/>
      <c r="AE104" s="329"/>
      <c r="AG104" s="241"/>
      <c r="AH104" s="155"/>
    </row>
    <row r="105" spans="1:34" ht="21.75" customHeight="1" x14ac:dyDescent="0.2">
      <c r="A105" s="312" t="s">
        <v>477</v>
      </c>
      <c r="B105" s="313"/>
      <c r="C105" s="314">
        <v>57</v>
      </c>
      <c r="D105" s="315"/>
      <c r="E105" s="316"/>
      <c r="F105" s="317" t="s">
        <v>712</v>
      </c>
      <c r="G105" s="318"/>
      <c r="H105" s="318"/>
      <c r="I105" s="318"/>
      <c r="J105" s="318"/>
      <c r="K105" s="318"/>
      <c r="L105" s="318"/>
      <c r="M105" s="318"/>
      <c r="N105" s="318"/>
      <c r="O105" s="318"/>
      <c r="P105" s="318"/>
      <c r="Q105" s="318"/>
      <c r="R105" s="318"/>
      <c r="S105" s="318"/>
      <c r="T105" s="318"/>
      <c r="U105" s="318"/>
      <c r="V105" s="319"/>
      <c r="W105" s="156" t="s">
        <v>44</v>
      </c>
      <c r="X105" s="347">
        <v>3</v>
      </c>
      <c r="Y105" s="316"/>
      <c r="Z105" s="320"/>
      <c r="AA105" s="315"/>
      <c r="AB105" s="316"/>
      <c r="AC105" s="321" t="s">
        <v>112</v>
      </c>
      <c r="AD105" s="322"/>
      <c r="AE105" s="323"/>
      <c r="AF105" s="230"/>
      <c r="AG105" s="241"/>
      <c r="AH105" s="155"/>
    </row>
    <row r="106" spans="1:34" ht="21.75" customHeight="1" x14ac:dyDescent="0.2">
      <c r="A106" s="312" t="s">
        <v>478</v>
      </c>
      <c r="B106" s="313"/>
      <c r="C106" s="314">
        <v>57</v>
      </c>
      <c r="D106" s="315"/>
      <c r="E106" s="316"/>
      <c r="F106" s="317" t="s">
        <v>713</v>
      </c>
      <c r="G106" s="318"/>
      <c r="H106" s="318"/>
      <c r="I106" s="318"/>
      <c r="J106" s="318"/>
      <c r="K106" s="318"/>
      <c r="L106" s="318"/>
      <c r="M106" s="318"/>
      <c r="N106" s="318"/>
      <c r="O106" s="318"/>
      <c r="P106" s="318"/>
      <c r="Q106" s="318"/>
      <c r="R106" s="318"/>
      <c r="S106" s="318"/>
      <c r="T106" s="318"/>
      <c r="U106" s="318"/>
      <c r="V106" s="319"/>
      <c r="W106" s="156"/>
      <c r="X106" s="347">
        <v>9</v>
      </c>
      <c r="Y106" s="316"/>
      <c r="Z106" s="320"/>
      <c r="AA106" s="315"/>
      <c r="AB106" s="316"/>
      <c r="AC106" s="324"/>
      <c r="AD106" s="325"/>
      <c r="AE106" s="326"/>
      <c r="AF106" s="230"/>
      <c r="AG106" s="241"/>
      <c r="AH106" s="155"/>
    </row>
    <row r="107" spans="1:34" ht="21.75" customHeight="1" x14ac:dyDescent="0.2">
      <c r="A107" s="312" t="s">
        <v>711</v>
      </c>
      <c r="B107" s="313"/>
      <c r="C107" s="314">
        <v>57</v>
      </c>
      <c r="D107" s="315"/>
      <c r="E107" s="316"/>
      <c r="F107" s="317" t="s">
        <v>679</v>
      </c>
      <c r="G107" s="318"/>
      <c r="H107" s="318"/>
      <c r="I107" s="318"/>
      <c r="J107" s="318"/>
      <c r="K107" s="318"/>
      <c r="L107" s="318"/>
      <c r="M107" s="318"/>
      <c r="N107" s="318"/>
      <c r="O107" s="318"/>
      <c r="P107" s="318"/>
      <c r="Q107" s="318"/>
      <c r="R107" s="318"/>
      <c r="S107" s="318"/>
      <c r="T107" s="318"/>
      <c r="U107" s="318"/>
      <c r="V107" s="319"/>
      <c r="W107" s="156" t="s">
        <v>44</v>
      </c>
      <c r="X107" s="347">
        <v>3</v>
      </c>
      <c r="Y107" s="316"/>
      <c r="Z107" s="320"/>
      <c r="AA107" s="315"/>
      <c r="AB107" s="316"/>
      <c r="AC107" s="324"/>
      <c r="AD107" s="325"/>
      <c r="AE107" s="326"/>
      <c r="AF107" s="229"/>
      <c r="AG107" s="241"/>
      <c r="AH107" s="155"/>
    </row>
    <row r="108" spans="1:34" ht="21.75" customHeight="1" x14ac:dyDescent="0.2">
      <c r="A108" s="312" t="s">
        <v>109</v>
      </c>
      <c r="B108" s="313"/>
      <c r="C108" s="314" t="s">
        <v>30</v>
      </c>
      <c r="D108" s="315"/>
      <c r="E108" s="316"/>
      <c r="F108" s="317" t="s">
        <v>510</v>
      </c>
      <c r="G108" s="318"/>
      <c r="H108" s="318"/>
      <c r="I108" s="318"/>
      <c r="J108" s="318"/>
      <c r="K108" s="318"/>
      <c r="L108" s="318"/>
      <c r="M108" s="318"/>
      <c r="N108" s="318"/>
      <c r="O108" s="318"/>
      <c r="P108" s="318"/>
      <c r="Q108" s="318"/>
      <c r="R108" s="318"/>
      <c r="S108" s="318"/>
      <c r="T108" s="318"/>
      <c r="U108" s="318"/>
      <c r="V108" s="319"/>
      <c r="W108" s="156" t="s">
        <v>44</v>
      </c>
      <c r="X108" s="347">
        <v>35</v>
      </c>
      <c r="Y108" s="316"/>
      <c r="Z108" s="320"/>
      <c r="AA108" s="315"/>
      <c r="AB108" s="316"/>
      <c r="AC108" s="348" t="s">
        <v>528</v>
      </c>
      <c r="AD108" s="349"/>
      <c r="AE108" s="350"/>
      <c r="AF108" s="230"/>
      <c r="AG108" s="241"/>
      <c r="AH108" s="155"/>
    </row>
    <row r="109" spans="1:34" ht="21.75" customHeight="1" x14ac:dyDescent="0.2">
      <c r="A109" s="312" t="s">
        <v>110</v>
      </c>
      <c r="B109" s="313"/>
      <c r="C109" s="314">
        <v>58</v>
      </c>
      <c r="D109" s="315"/>
      <c r="E109" s="316"/>
      <c r="F109" s="317" t="s">
        <v>481</v>
      </c>
      <c r="G109" s="318"/>
      <c r="H109" s="318"/>
      <c r="I109" s="318"/>
      <c r="J109" s="318"/>
      <c r="K109" s="318"/>
      <c r="L109" s="318"/>
      <c r="M109" s="318"/>
      <c r="N109" s="318"/>
      <c r="O109" s="318"/>
      <c r="P109" s="318"/>
      <c r="Q109" s="318"/>
      <c r="R109" s="318"/>
      <c r="S109" s="318"/>
      <c r="T109" s="318"/>
      <c r="U109" s="318"/>
      <c r="V109" s="319"/>
      <c r="W109" s="156" t="s">
        <v>44</v>
      </c>
      <c r="X109" s="320">
        <v>15</v>
      </c>
      <c r="Y109" s="316"/>
      <c r="Z109" s="320"/>
      <c r="AA109" s="315"/>
      <c r="AB109" s="316"/>
      <c r="AC109" s="348" t="s">
        <v>113</v>
      </c>
      <c r="AD109" s="349"/>
      <c r="AE109" s="350"/>
      <c r="AF109" s="230"/>
      <c r="AG109" s="241"/>
      <c r="AH109" s="155"/>
    </row>
    <row r="110" spans="1:34" ht="24" customHeight="1" x14ac:dyDescent="0.2">
      <c r="A110" s="336">
        <v>9</v>
      </c>
      <c r="B110" s="337"/>
      <c r="C110" s="338"/>
      <c r="D110" s="339"/>
      <c r="E110" s="339"/>
      <c r="F110" s="340" t="s">
        <v>114</v>
      </c>
      <c r="G110" s="340"/>
      <c r="H110" s="340"/>
      <c r="I110" s="340"/>
      <c r="J110" s="340"/>
      <c r="K110" s="340"/>
      <c r="L110" s="340"/>
      <c r="M110" s="340"/>
      <c r="N110" s="340"/>
      <c r="O110" s="340"/>
      <c r="P110" s="340"/>
      <c r="Q110" s="340"/>
      <c r="R110" s="340"/>
      <c r="S110" s="340"/>
      <c r="T110" s="340"/>
      <c r="U110" s="340"/>
      <c r="V110" s="340"/>
      <c r="W110" s="159"/>
      <c r="X110" s="159"/>
      <c r="Y110" s="159"/>
      <c r="Z110" s="159"/>
      <c r="AA110" s="159"/>
      <c r="AB110" s="159"/>
      <c r="AC110" s="159"/>
      <c r="AD110" s="159"/>
      <c r="AE110" s="160"/>
      <c r="AF110" s="230"/>
    </row>
    <row r="111" spans="1:34" ht="60" customHeight="1" x14ac:dyDescent="0.2">
      <c r="A111" s="312" t="s">
        <v>115</v>
      </c>
      <c r="B111" s="313"/>
      <c r="C111" s="314"/>
      <c r="D111" s="315"/>
      <c r="E111" s="316"/>
      <c r="F111" s="317" t="s">
        <v>482</v>
      </c>
      <c r="G111" s="318"/>
      <c r="H111" s="318"/>
      <c r="I111" s="318"/>
      <c r="J111" s="318"/>
      <c r="K111" s="318"/>
      <c r="L111" s="318"/>
      <c r="M111" s="318"/>
      <c r="N111" s="318"/>
      <c r="O111" s="318"/>
      <c r="P111" s="318"/>
      <c r="Q111" s="318"/>
      <c r="R111" s="318"/>
      <c r="S111" s="318"/>
      <c r="T111" s="318"/>
      <c r="U111" s="318"/>
      <c r="V111" s="319"/>
      <c r="W111" s="156" t="s">
        <v>59</v>
      </c>
      <c r="X111" s="347">
        <v>8608</v>
      </c>
      <c r="Y111" s="316"/>
      <c r="Z111" s="320"/>
      <c r="AA111" s="315"/>
      <c r="AB111" s="316"/>
      <c r="AC111" s="379" t="s">
        <v>483</v>
      </c>
      <c r="AD111" s="380"/>
      <c r="AE111" s="381"/>
      <c r="AF111" s="230"/>
    </row>
    <row r="112" spans="1:34" ht="60" customHeight="1" x14ac:dyDescent="0.2">
      <c r="A112" s="312" t="s">
        <v>116</v>
      </c>
      <c r="B112" s="313"/>
      <c r="C112" s="314">
        <v>37</v>
      </c>
      <c r="D112" s="315"/>
      <c r="E112" s="316"/>
      <c r="F112" s="317" t="s">
        <v>484</v>
      </c>
      <c r="G112" s="318"/>
      <c r="H112" s="318"/>
      <c r="I112" s="318"/>
      <c r="J112" s="318"/>
      <c r="K112" s="318"/>
      <c r="L112" s="318"/>
      <c r="M112" s="318"/>
      <c r="N112" s="318"/>
      <c r="O112" s="318"/>
      <c r="P112" s="318"/>
      <c r="Q112" s="318"/>
      <c r="R112" s="318"/>
      <c r="S112" s="318"/>
      <c r="T112" s="318"/>
      <c r="U112" s="318"/>
      <c r="V112" s="319"/>
      <c r="W112" s="156" t="s">
        <v>44</v>
      </c>
      <c r="X112" s="320">
        <v>6</v>
      </c>
      <c r="Y112" s="316"/>
      <c r="Z112" s="320" t="s">
        <v>260</v>
      </c>
      <c r="AA112" s="315"/>
      <c r="AB112" s="316"/>
      <c r="AC112" s="382" t="s">
        <v>488</v>
      </c>
      <c r="AD112" s="383"/>
      <c r="AE112" s="384"/>
      <c r="AF112" s="230"/>
    </row>
    <row r="113" spans="1:33" ht="21" customHeight="1" x14ac:dyDescent="0.2">
      <c r="A113" s="312" t="s">
        <v>117</v>
      </c>
      <c r="B113" s="313"/>
      <c r="C113" s="314">
        <v>60</v>
      </c>
      <c r="D113" s="315"/>
      <c r="E113" s="316"/>
      <c r="F113" s="317" t="s">
        <v>489</v>
      </c>
      <c r="G113" s="318"/>
      <c r="H113" s="318"/>
      <c r="I113" s="318"/>
      <c r="J113" s="318"/>
      <c r="K113" s="318"/>
      <c r="L113" s="318"/>
      <c r="M113" s="318"/>
      <c r="N113" s="318"/>
      <c r="O113" s="318"/>
      <c r="P113" s="318"/>
      <c r="Q113" s="318"/>
      <c r="R113" s="318"/>
      <c r="S113" s="318"/>
      <c r="T113" s="318"/>
      <c r="U113" s="318"/>
      <c r="V113" s="319"/>
      <c r="W113" s="156" t="s">
        <v>44</v>
      </c>
      <c r="X113" s="320">
        <v>174</v>
      </c>
      <c r="Y113" s="316"/>
      <c r="Z113" s="320"/>
      <c r="AA113" s="315"/>
      <c r="AB113" s="316"/>
      <c r="AC113" s="382"/>
      <c r="AD113" s="383"/>
      <c r="AE113" s="384"/>
      <c r="AF113" s="230"/>
    </row>
    <row r="114" spans="1:33" ht="21" customHeight="1" x14ac:dyDescent="0.2">
      <c r="A114" s="312" t="s">
        <v>118</v>
      </c>
      <c r="B114" s="313"/>
      <c r="C114" s="314">
        <v>63</v>
      </c>
      <c r="D114" s="315"/>
      <c r="E114" s="316"/>
      <c r="F114" s="351" t="s">
        <v>485</v>
      </c>
      <c r="G114" s="318"/>
      <c r="H114" s="318"/>
      <c r="I114" s="318"/>
      <c r="J114" s="318"/>
      <c r="K114" s="318"/>
      <c r="L114" s="318"/>
      <c r="M114" s="318"/>
      <c r="N114" s="318"/>
      <c r="O114" s="318"/>
      <c r="P114" s="318"/>
      <c r="Q114" s="318"/>
      <c r="R114" s="318"/>
      <c r="S114" s="318"/>
      <c r="T114" s="318"/>
      <c r="U114" s="318"/>
      <c r="V114" s="319"/>
      <c r="W114" s="156" t="s">
        <v>44</v>
      </c>
      <c r="X114" s="320">
        <v>152</v>
      </c>
      <c r="Y114" s="316"/>
      <c r="Z114" s="320"/>
      <c r="AA114" s="315"/>
      <c r="AB114" s="316"/>
      <c r="AC114" s="382"/>
      <c r="AD114" s="383"/>
      <c r="AE114" s="384"/>
      <c r="AF114" s="230"/>
    </row>
    <row r="115" spans="1:33" ht="21" customHeight="1" x14ac:dyDescent="0.2">
      <c r="A115" s="312" t="s">
        <v>119</v>
      </c>
      <c r="B115" s="313"/>
      <c r="C115" s="314">
        <v>61</v>
      </c>
      <c r="D115" s="315"/>
      <c r="E115" s="316"/>
      <c r="F115" s="351" t="s">
        <v>120</v>
      </c>
      <c r="G115" s="318"/>
      <c r="H115" s="318"/>
      <c r="I115" s="318"/>
      <c r="J115" s="318"/>
      <c r="K115" s="318"/>
      <c r="L115" s="318"/>
      <c r="M115" s="318"/>
      <c r="N115" s="318"/>
      <c r="O115" s="318"/>
      <c r="P115" s="318"/>
      <c r="Q115" s="318"/>
      <c r="R115" s="318"/>
      <c r="S115" s="318"/>
      <c r="T115" s="318"/>
      <c r="U115" s="318"/>
      <c r="V115" s="319"/>
      <c r="W115" s="156" t="s">
        <v>44</v>
      </c>
      <c r="X115" s="320">
        <v>124</v>
      </c>
      <c r="Y115" s="316"/>
      <c r="Z115" s="320"/>
      <c r="AA115" s="315"/>
      <c r="AB115" s="316"/>
      <c r="AC115" s="382"/>
      <c r="AD115" s="383"/>
      <c r="AE115" s="384"/>
      <c r="AF115" s="230"/>
    </row>
    <row r="116" spans="1:33" ht="21" customHeight="1" x14ac:dyDescent="0.2">
      <c r="A116" s="312" t="s">
        <v>121</v>
      </c>
      <c r="B116" s="313"/>
      <c r="C116" s="314">
        <v>21</v>
      </c>
      <c r="D116" s="315"/>
      <c r="E116" s="316"/>
      <c r="F116" s="317" t="s">
        <v>512</v>
      </c>
      <c r="G116" s="318"/>
      <c r="H116" s="318"/>
      <c r="I116" s="318"/>
      <c r="J116" s="318"/>
      <c r="K116" s="318"/>
      <c r="L116" s="318"/>
      <c r="M116" s="318"/>
      <c r="N116" s="318"/>
      <c r="O116" s="318"/>
      <c r="P116" s="318"/>
      <c r="Q116" s="318"/>
      <c r="R116" s="318"/>
      <c r="S116" s="318"/>
      <c r="T116" s="318"/>
      <c r="U116" s="318"/>
      <c r="V116" s="319"/>
      <c r="W116" s="156" t="s">
        <v>44</v>
      </c>
      <c r="X116" s="320">
        <v>74</v>
      </c>
      <c r="Y116" s="316"/>
      <c r="Z116" s="320"/>
      <c r="AA116" s="315"/>
      <c r="AB116" s="316"/>
      <c r="AC116" s="385"/>
      <c r="AD116" s="386"/>
      <c r="AE116" s="387"/>
      <c r="AF116" s="230"/>
    </row>
    <row r="117" spans="1:33" ht="7.5" customHeight="1" x14ac:dyDescent="0.2">
      <c r="A117" s="366"/>
      <c r="B117" s="366"/>
      <c r="C117" s="366"/>
      <c r="D117" s="366"/>
      <c r="E117" s="366"/>
      <c r="F117" s="366"/>
      <c r="G117" s="366"/>
      <c r="H117" s="366"/>
      <c r="I117" s="366"/>
      <c r="J117" s="366"/>
      <c r="K117" s="366"/>
      <c r="L117" s="366"/>
      <c r="M117" s="366"/>
      <c r="N117" s="366"/>
      <c r="O117" s="366"/>
      <c r="P117" s="366"/>
      <c r="Q117" s="366"/>
      <c r="R117" s="366"/>
      <c r="S117" s="366"/>
      <c r="T117" s="366"/>
      <c r="U117" s="366"/>
      <c r="V117" s="366"/>
      <c r="W117" s="366"/>
      <c r="X117" s="366"/>
      <c r="Y117" s="366"/>
      <c r="Z117" s="366"/>
      <c r="AA117" s="366"/>
      <c r="AB117" s="366"/>
      <c r="AC117" s="366"/>
      <c r="AD117" s="366"/>
      <c r="AE117" s="366"/>
      <c r="AF117" s="230"/>
    </row>
    <row r="118" spans="1:33" ht="13.15" customHeight="1" x14ac:dyDescent="0.2">
      <c r="A118" s="245"/>
      <c r="B118" s="246"/>
      <c r="C118" s="246"/>
      <c r="D118" s="246"/>
      <c r="E118" s="247"/>
      <c r="F118" s="248"/>
      <c r="G118" s="249"/>
      <c r="H118" s="249"/>
      <c r="I118" s="249"/>
      <c r="J118" s="249"/>
      <c r="K118" s="249"/>
      <c r="L118" s="249"/>
      <c r="M118" s="249"/>
      <c r="N118" s="249"/>
      <c r="O118" s="249"/>
      <c r="P118" s="249"/>
      <c r="Q118" s="249"/>
      <c r="R118" s="249"/>
      <c r="S118" s="249"/>
      <c r="T118" s="249"/>
      <c r="U118" s="249"/>
      <c r="V118" s="249"/>
      <c r="W118" s="249"/>
      <c r="X118" s="249"/>
      <c r="Y118" s="250"/>
      <c r="Z118" s="330" t="s">
        <v>720</v>
      </c>
      <c r="AA118" s="331"/>
      <c r="AB118" s="331"/>
      <c r="AC118" s="331"/>
      <c r="AD118" s="331"/>
      <c r="AE118" s="332"/>
      <c r="AF118" s="230"/>
    </row>
    <row r="119" spans="1:33" ht="13.15" customHeight="1" x14ac:dyDescent="0.2">
      <c r="A119" s="330" t="s">
        <v>1</v>
      </c>
      <c r="B119" s="331"/>
      <c r="C119" s="331"/>
      <c r="D119" s="331"/>
      <c r="E119" s="332"/>
      <c r="F119" s="333" t="str">
        <f>F55</f>
        <v>OW3890BRN06810EWA_ITA2-LIST-MAT-ERA</v>
      </c>
      <c r="G119" s="334"/>
      <c r="H119" s="334"/>
      <c r="I119" s="334"/>
      <c r="J119" s="334"/>
      <c r="K119" s="334"/>
      <c r="L119" s="334"/>
      <c r="M119" s="334"/>
      <c r="N119" s="334"/>
      <c r="O119" s="334"/>
      <c r="P119" s="334"/>
      <c r="Q119" s="334"/>
      <c r="R119" s="334"/>
      <c r="S119" s="334"/>
      <c r="T119" s="334"/>
      <c r="U119" s="334"/>
      <c r="V119" s="334"/>
      <c r="W119" s="334"/>
      <c r="X119" s="334"/>
      <c r="Y119" s="335"/>
      <c r="Z119" s="330" t="s">
        <v>479</v>
      </c>
      <c r="AA119" s="331"/>
      <c r="AB119" s="331"/>
      <c r="AC119" s="331"/>
      <c r="AD119" s="331"/>
      <c r="AE119" s="332"/>
    </row>
    <row r="120" spans="1:33" ht="13.15" customHeight="1" x14ac:dyDescent="0.2">
      <c r="A120" s="299"/>
      <c r="B120" s="300"/>
      <c r="C120" s="300"/>
      <c r="D120" s="300"/>
      <c r="E120" s="300"/>
      <c r="F120" s="300"/>
      <c r="G120" s="301"/>
      <c r="H120" s="262" t="s">
        <v>695</v>
      </c>
      <c r="I120" s="263"/>
      <c r="J120" s="263"/>
      <c r="K120" s="263"/>
      <c r="L120" s="263"/>
      <c r="M120" s="263"/>
      <c r="N120" s="263"/>
      <c r="O120" s="263"/>
      <c r="P120" s="263"/>
      <c r="Q120" s="263"/>
      <c r="R120" s="263"/>
      <c r="S120" s="263"/>
      <c r="T120" s="263"/>
      <c r="U120" s="263"/>
      <c r="V120" s="263"/>
      <c r="W120" s="264"/>
      <c r="X120" s="299"/>
      <c r="Y120" s="300"/>
      <c r="Z120" s="300"/>
      <c r="AA120" s="300"/>
      <c r="AB120" s="300"/>
      <c r="AC120" s="300"/>
      <c r="AD120" s="300"/>
      <c r="AE120" s="301"/>
    </row>
    <row r="121" spans="1:33" ht="13.15" customHeight="1" x14ac:dyDescent="0.2">
      <c r="A121" s="302"/>
      <c r="B121" s="303"/>
      <c r="C121" s="303"/>
      <c r="D121" s="303"/>
      <c r="E121" s="303"/>
      <c r="F121" s="303"/>
      <c r="G121" s="304"/>
      <c r="H121" s="308"/>
      <c r="I121" s="309"/>
      <c r="J121" s="309"/>
      <c r="K121" s="309"/>
      <c r="L121" s="309"/>
      <c r="M121" s="309"/>
      <c r="N121" s="309"/>
      <c r="O121" s="309"/>
      <c r="P121" s="309"/>
      <c r="Q121" s="309"/>
      <c r="R121" s="309"/>
      <c r="S121" s="309"/>
      <c r="T121" s="309"/>
      <c r="U121" s="309"/>
      <c r="V121" s="309"/>
      <c r="W121" s="310"/>
      <c r="X121" s="302"/>
      <c r="Y121" s="303"/>
      <c r="Z121" s="303"/>
      <c r="AA121" s="303"/>
      <c r="AB121" s="303"/>
      <c r="AC121" s="303"/>
      <c r="AD121" s="303"/>
      <c r="AE121" s="304"/>
    </row>
    <row r="122" spans="1:33" ht="13.15" customHeight="1" x14ac:dyDescent="0.2">
      <c r="A122" s="302"/>
      <c r="B122" s="303"/>
      <c r="C122" s="303"/>
      <c r="D122" s="303"/>
      <c r="E122" s="303"/>
      <c r="F122" s="303"/>
      <c r="G122" s="304"/>
      <c r="H122" s="261" t="s">
        <v>0</v>
      </c>
      <c r="I122" s="261"/>
      <c r="J122" s="261"/>
      <c r="K122" s="261"/>
      <c r="L122" s="261"/>
      <c r="M122" s="261"/>
      <c r="N122" s="261"/>
      <c r="O122" s="261"/>
      <c r="P122" s="261"/>
      <c r="Q122" s="261"/>
      <c r="R122" s="261"/>
      <c r="S122" s="261"/>
      <c r="T122" s="261"/>
      <c r="U122" s="261"/>
      <c r="V122" s="261"/>
      <c r="W122" s="261"/>
      <c r="X122" s="302"/>
      <c r="Y122" s="303"/>
      <c r="Z122" s="303"/>
      <c r="AA122" s="303"/>
      <c r="AB122" s="303"/>
      <c r="AC122" s="303"/>
      <c r="AD122" s="303"/>
      <c r="AE122" s="304"/>
    </row>
    <row r="123" spans="1:33" ht="13.15" customHeight="1" x14ac:dyDescent="0.2">
      <c r="A123" s="305"/>
      <c r="B123" s="306"/>
      <c r="C123" s="306"/>
      <c r="D123" s="306"/>
      <c r="E123" s="306"/>
      <c r="F123" s="306"/>
      <c r="G123" s="307"/>
      <c r="H123" s="261" t="s">
        <v>688</v>
      </c>
      <c r="I123" s="261"/>
      <c r="J123" s="261"/>
      <c r="K123" s="261"/>
      <c r="L123" s="261"/>
      <c r="M123" s="261"/>
      <c r="N123" s="261"/>
      <c r="O123" s="261"/>
      <c r="P123" s="261"/>
      <c r="Q123" s="261"/>
      <c r="R123" s="261"/>
      <c r="S123" s="261"/>
      <c r="T123" s="261"/>
      <c r="U123" s="261"/>
      <c r="V123" s="261"/>
      <c r="W123" s="261"/>
      <c r="X123" s="305"/>
      <c r="Y123" s="306"/>
      <c r="Z123" s="306"/>
      <c r="AA123" s="306"/>
      <c r="AB123" s="306"/>
      <c r="AC123" s="306"/>
      <c r="AD123" s="306"/>
      <c r="AE123" s="307"/>
    </row>
    <row r="124" spans="1:33" ht="5.45" customHeight="1" x14ac:dyDescent="0.2">
      <c r="A124" s="300"/>
      <c r="B124" s="300"/>
      <c r="C124" s="300"/>
      <c r="D124" s="300"/>
      <c r="E124" s="300"/>
      <c r="F124" s="300"/>
      <c r="G124" s="300"/>
      <c r="H124" s="300"/>
      <c r="I124" s="300"/>
      <c r="J124" s="300"/>
      <c r="K124" s="300"/>
      <c r="L124" s="300"/>
      <c r="M124" s="300"/>
      <c r="N124" s="300"/>
      <c r="O124" s="300"/>
      <c r="P124" s="300"/>
      <c r="Q124" s="300"/>
      <c r="R124" s="300"/>
      <c r="S124" s="300"/>
      <c r="T124" s="300"/>
      <c r="U124" s="300"/>
      <c r="V124" s="300"/>
      <c r="W124" s="300"/>
      <c r="X124" s="300"/>
      <c r="Y124" s="300"/>
      <c r="Z124" s="300"/>
      <c r="AA124" s="300"/>
      <c r="AB124" s="300"/>
      <c r="AC124" s="300"/>
      <c r="AD124" s="300"/>
      <c r="AE124" s="300"/>
    </row>
    <row r="125" spans="1:33" ht="19.149999999999999" customHeight="1" x14ac:dyDescent="0.2">
      <c r="A125" s="341" t="s">
        <v>37</v>
      </c>
      <c r="B125" s="342"/>
      <c r="C125" s="341" t="s">
        <v>36</v>
      </c>
      <c r="D125" s="343"/>
      <c r="E125" s="342"/>
      <c r="F125" s="344" t="s">
        <v>8</v>
      </c>
      <c r="G125" s="345"/>
      <c r="H125" s="345"/>
      <c r="I125" s="345"/>
      <c r="J125" s="345"/>
      <c r="K125" s="345"/>
      <c r="L125" s="345"/>
      <c r="M125" s="345"/>
      <c r="N125" s="345"/>
      <c r="O125" s="345"/>
      <c r="P125" s="345"/>
      <c r="Q125" s="345"/>
      <c r="R125" s="345"/>
      <c r="S125" s="345"/>
      <c r="T125" s="345"/>
      <c r="U125" s="345"/>
      <c r="V125" s="346"/>
      <c r="W125" s="158" t="s">
        <v>38</v>
      </c>
      <c r="X125" s="344" t="s">
        <v>39</v>
      </c>
      <c r="Y125" s="346"/>
      <c r="Z125" s="344" t="s">
        <v>381</v>
      </c>
      <c r="AA125" s="345"/>
      <c r="AB125" s="346"/>
      <c r="AC125" s="344" t="s">
        <v>40</v>
      </c>
      <c r="AD125" s="345"/>
      <c r="AE125" s="346"/>
    </row>
    <row r="126" spans="1:33" ht="24.6" customHeight="1" x14ac:dyDescent="0.2">
      <c r="A126" s="336">
        <v>9</v>
      </c>
      <c r="B126" s="337"/>
      <c r="C126" s="338"/>
      <c r="D126" s="339"/>
      <c r="E126" s="339"/>
      <c r="F126" s="340" t="s">
        <v>114</v>
      </c>
      <c r="G126" s="340"/>
      <c r="H126" s="340"/>
      <c r="I126" s="340"/>
      <c r="J126" s="340"/>
      <c r="K126" s="340"/>
      <c r="L126" s="340"/>
      <c r="M126" s="340"/>
      <c r="N126" s="340"/>
      <c r="O126" s="340"/>
      <c r="P126" s="340"/>
      <c r="Q126" s="340"/>
      <c r="R126" s="340"/>
      <c r="S126" s="340"/>
      <c r="T126" s="340"/>
      <c r="U126" s="340"/>
      <c r="V126" s="340"/>
      <c r="W126" s="159"/>
      <c r="X126" s="159"/>
      <c r="Y126" s="159"/>
      <c r="Z126" s="159"/>
      <c r="AA126" s="159"/>
      <c r="AB126" s="159"/>
      <c r="AC126" s="159"/>
      <c r="AD126" s="159"/>
      <c r="AE126" s="160"/>
    </row>
    <row r="127" spans="1:33" ht="22.9" customHeight="1" x14ac:dyDescent="0.2">
      <c r="A127" s="312" t="s">
        <v>122</v>
      </c>
      <c r="B127" s="313"/>
      <c r="C127" s="314">
        <v>65</v>
      </c>
      <c r="D127" s="355"/>
      <c r="E127" s="356"/>
      <c r="F127" s="317" t="s">
        <v>487</v>
      </c>
      <c r="G127" s="318"/>
      <c r="H127" s="318"/>
      <c r="I127" s="318"/>
      <c r="J127" s="318"/>
      <c r="K127" s="318"/>
      <c r="L127" s="318"/>
      <c r="M127" s="318"/>
      <c r="N127" s="318"/>
      <c r="O127" s="318"/>
      <c r="P127" s="318"/>
      <c r="Q127" s="318"/>
      <c r="R127" s="318"/>
      <c r="S127" s="318"/>
      <c r="T127" s="318"/>
      <c r="U127" s="318"/>
      <c r="V127" s="319"/>
      <c r="W127" s="156" t="s">
        <v>44</v>
      </c>
      <c r="X127" s="320">
        <v>50</v>
      </c>
      <c r="Y127" s="316"/>
      <c r="Z127" s="320"/>
      <c r="AA127" s="315"/>
      <c r="AB127" s="316"/>
      <c r="AC127" s="324" t="s">
        <v>488</v>
      </c>
      <c r="AD127" s="325"/>
      <c r="AE127" s="326"/>
      <c r="AG127" s="243"/>
    </row>
    <row r="128" spans="1:33" ht="22.9" customHeight="1" x14ac:dyDescent="0.2">
      <c r="A128" s="312" t="s">
        <v>123</v>
      </c>
      <c r="B128" s="313"/>
      <c r="C128" s="314">
        <v>66</v>
      </c>
      <c r="D128" s="315"/>
      <c r="E128" s="316"/>
      <c r="F128" s="317" t="s">
        <v>486</v>
      </c>
      <c r="G128" s="318"/>
      <c r="H128" s="318"/>
      <c r="I128" s="318"/>
      <c r="J128" s="318"/>
      <c r="K128" s="318"/>
      <c r="L128" s="318"/>
      <c r="M128" s="318"/>
      <c r="N128" s="318"/>
      <c r="O128" s="318"/>
      <c r="P128" s="318"/>
      <c r="Q128" s="318"/>
      <c r="R128" s="318"/>
      <c r="S128" s="318"/>
      <c r="T128" s="318"/>
      <c r="U128" s="318"/>
      <c r="V128" s="319"/>
      <c r="W128" s="156" t="s">
        <v>44</v>
      </c>
      <c r="X128" s="320">
        <v>74</v>
      </c>
      <c r="Y128" s="316"/>
      <c r="Z128" s="320"/>
      <c r="AA128" s="315"/>
      <c r="AB128" s="316"/>
      <c r="AC128" s="324"/>
      <c r="AD128" s="325"/>
      <c r="AE128" s="326"/>
      <c r="AG128" s="243"/>
    </row>
    <row r="129" spans="1:35" ht="22.9" customHeight="1" x14ac:dyDescent="0.2">
      <c r="A129" s="312" t="s">
        <v>124</v>
      </c>
      <c r="B129" s="313"/>
      <c r="C129" s="314">
        <v>38</v>
      </c>
      <c r="D129" s="315"/>
      <c r="E129" s="316"/>
      <c r="F129" s="351" t="s">
        <v>125</v>
      </c>
      <c r="G129" s="318"/>
      <c r="H129" s="318"/>
      <c r="I129" s="318"/>
      <c r="J129" s="318"/>
      <c r="K129" s="318"/>
      <c r="L129" s="318"/>
      <c r="M129" s="318"/>
      <c r="N129" s="318"/>
      <c r="O129" s="318"/>
      <c r="P129" s="318"/>
      <c r="Q129" s="318"/>
      <c r="R129" s="318"/>
      <c r="S129" s="318"/>
      <c r="T129" s="318"/>
      <c r="U129" s="318"/>
      <c r="V129" s="319"/>
      <c r="W129" s="156" t="s">
        <v>44</v>
      </c>
      <c r="X129" s="320">
        <v>8</v>
      </c>
      <c r="Y129" s="316"/>
      <c r="Z129" s="320"/>
      <c r="AA129" s="315"/>
      <c r="AB129" s="316"/>
      <c r="AC129" s="327"/>
      <c r="AD129" s="328"/>
      <c r="AE129" s="329"/>
      <c r="AG129" s="243"/>
    </row>
    <row r="130" spans="1:35" ht="24.6" customHeight="1" x14ac:dyDescent="0.2">
      <c r="A130" s="336">
        <v>10</v>
      </c>
      <c r="B130" s="337"/>
      <c r="C130" s="338"/>
      <c r="D130" s="339"/>
      <c r="E130" s="339"/>
      <c r="F130" s="340" t="s">
        <v>126</v>
      </c>
      <c r="G130" s="340"/>
      <c r="H130" s="340"/>
      <c r="I130" s="340"/>
      <c r="J130" s="340"/>
      <c r="K130" s="340"/>
      <c r="L130" s="340"/>
      <c r="M130" s="340"/>
      <c r="N130" s="340"/>
      <c r="O130" s="340"/>
      <c r="P130" s="340"/>
      <c r="Q130" s="340"/>
      <c r="R130" s="340"/>
      <c r="S130" s="340"/>
      <c r="T130" s="340"/>
      <c r="U130" s="340"/>
      <c r="V130" s="340"/>
      <c r="W130" s="159"/>
      <c r="X130" s="159"/>
      <c r="Y130" s="159"/>
      <c r="Z130" s="159"/>
      <c r="AA130" s="159"/>
      <c r="AB130" s="159"/>
      <c r="AC130" s="159"/>
      <c r="AD130" s="159"/>
      <c r="AE130" s="160"/>
    </row>
    <row r="131" spans="1:35" ht="22.15" customHeight="1" x14ac:dyDescent="0.2">
      <c r="A131" s="312" t="s">
        <v>128</v>
      </c>
      <c r="B131" s="313"/>
      <c r="C131" s="314"/>
      <c r="D131" s="315"/>
      <c r="E131" s="316"/>
      <c r="F131" s="317" t="s">
        <v>561</v>
      </c>
      <c r="G131" s="318"/>
      <c r="H131" s="318"/>
      <c r="I131" s="318"/>
      <c r="J131" s="318"/>
      <c r="K131" s="318"/>
      <c r="L131" s="318"/>
      <c r="M131" s="318"/>
      <c r="N131" s="318"/>
      <c r="O131" s="318"/>
      <c r="P131" s="318"/>
      <c r="Q131" s="318"/>
      <c r="R131" s="318"/>
      <c r="S131" s="318"/>
      <c r="T131" s="318"/>
      <c r="U131" s="318"/>
      <c r="V131" s="319"/>
      <c r="W131" s="156" t="s">
        <v>59</v>
      </c>
      <c r="X131" s="320">
        <v>494</v>
      </c>
      <c r="Y131" s="316"/>
      <c r="Z131" s="320"/>
      <c r="AA131" s="315"/>
      <c r="AB131" s="316"/>
      <c r="AC131" s="321" t="s">
        <v>573</v>
      </c>
      <c r="AD131" s="322"/>
      <c r="AE131" s="323"/>
      <c r="AG131" s="241"/>
      <c r="AH131" s="155"/>
      <c r="AI131" s="155"/>
    </row>
    <row r="132" spans="1:35" ht="22.15" customHeight="1" x14ac:dyDescent="0.2">
      <c r="A132" s="312" t="s">
        <v>129</v>
      </c>
      <c r="B132" s="313"/>
      <c r="C132" s="314"/>
      <c r="D132" s="315"/>
      <c r="E132" s="316"/>
      <c r="F132" s="317" t="s">
        <v>560</v>
      </c>
      <c r="G132" s="318"/>
      <c r="H132" s="318"/>
      <c r="I132" s="318"/>
      <c r="J132" s="318"/>
      <c r="K132" s="318"/>
      <c r="L132" s="318"/>
      <c r="M132" s="318"/>
      <c r="N132" s="318"/>
      <c r="O132" s="318"/>
      <c r="P132" s="318"/>
      <c r="Q132" s="318"/>
      <c r="R132" s="318"/>
      <c r="S132" s="318"/>
      <c r="T132" s="318"/>
      <c r="U132" s="318"/>
      <c r="V132" s="319"/>
      <c r="W132" s="156" t="s">
        <v>44</v>
      </c>
      <c r="X132" s="320">
        <v>36</v>
      </c>
      <c r="Y132" s="316"/>
      <c r="Z132" s="320"/>
      <c r="AA132" s="315"/>
      <c r="AB132" s="316"/>
      <c r="AC132" s="324"/>
      <c r="AD132" s="325"/>
      <c r="AE132" s="326"/>
      <c r="AG132" s="241"/>
      <c r="AH132" s="155"/>
      <c r="AI132" s="155"/>
    </row>
    <row r="133" spans="1:35" ht="22.15" customHeight="1" x14ac:dyDescent="0.2">
      <c r="A133" s="312" t="s">
        <v>130</v>
      </c>
      <c r="B133" s="313"/>
      <c r="C133" s="314"/>
      <c r="D133" s="315"/>
      <c r="E133" s="316"/>
      <c r="F133" s="317" t="s">
        <v>132</v>
      </c>
      <c r="G133" s="318"/>
      <c r="H133" s="318"/>
      <c r="I133" s="318"/>
      <c r="J133" s="318"/>
      <c r="K133" s="318"/>
      <c r="L133" s="318"/>
      <c r="M133" s="318"/>
      <c r="N133" s="318"/>
      <c r="O133" s="318"/>
      <c r="P133" s="318"/>
      <c r="Q133" s="318"/>
      <c r="R133" s="318"/>
      <c r="S133" s="318"/>
      <c r="T133" s="318"/>
      <c r="U133" s="318"/>
      <c r="V133" s="319"/>
      <c r="W133" s="156" t="s">
        <v>44</v>
      </c>
      <c r="X133" s="320">
        <v>156</v>
      </c>
      <c r="Y133" s="316"/>
      <c r="Z133" s="320"/>
      <c r="AA133" s="315"/>
      <c r="AB133" s="316"/>
      <c r="AC133" s="324"/>
      <c r="AD133" s="325"/>
      <c r="AE133" s="326"/>
      <c r="AG133" s="241"/>
      <c r="AH133" s="155"/>
      <c r="AI133" s="155"/>
    </row>
    <row r="134" spans="1:35" ht="22.15" customHeight="1" x14ac:dyDescent="0.2">
      <c r="A134" s="312" t="s">
        <v>131</v>
      </c>
      <c r="B134" s="313"/>
      <c r="C134" s="314"/>
      <c r="D134" s="315"/>
      <c r="E134" s="316"/>
      <c r="F134" s="317" t="s">
        <v>562</v>
      </c>
      <c r="G134" s="318"/>
      <c r="H134" s="318"/>
      <c r="I134" s="318"/>
      <c r="J134" s="318"/>
      <c r="K134" s="318"/>
      <c r="L134" s="318"/>
      <c r="M134" s="318"/>
      <c r="N134" s="318"/>
      <c r="O134" s="318"/>
      <c r="P134" s="318"/>
      <c r="Q134" s="318"/>
      <c r="R134" s="318"/>
      <c r="S134" s="318"/>
      <c r="T134" s="318"/>
      <c r="U134" s="318"/>
      <c r="V134" s="319"/>
      <c r="W134" s="156" t="s">
        <v>44</v>
      </c>
      <c r="X134" s="320">
        <v>29</v>
      </c>
      <c r="Y134" s="316"/>
      <c r="Z134" s="320"/>
      <c r="AA134" s="315"/>
      <c r="AB134" s="316"/>
      <c r="AC134" s="324"/>
      <c r="AD134" s="325"/>
      <c r="AE134" s="326"/>
      <c r="AG134" s="241"/>
      <c r="AH134" s="155"/>
      <c r="AI134" s="155"/>
    </row>
    <row r="135" spans="1:35" ht="22.15" customHeight="1" x14ac:dyDescent="0.2">
      <c r="A135" s="312" t="s">
        <v>530</v>
      </c>
      <c r="B135" s="313"/>
      <c r="C135" s="314"/>
      <c r="D135" s="315"/>
      <c r="E135" s="316"/>
      <c r="F135" s="317" t="s">
        <v>563</v>
      </c>
      <c r="G135" s="318"/>
      <c r="H135" s="318"/>
      <c r="I135" s="318"/>
      <c r="J135" s="318"/>
      <c r="K135" s="318"/>
      <c r="L135" s="318"/>
      <c r="M135" s="318"/>
      <c r="N135" s="318"/>
      <c r="O135" s="318"/>
      <c r="P135" s="318"/>
      <c r="Q135" s="318"/>
      <c r="R135" s="318"/>
      <c r="S135" s="318"/>
      <c r="T135" s="318"/>
      <c r="U135" s="318"/>
      <c r="V135" s="319"/>
      <c r="W135" s="156" t="s">
        <v>44</v>
      </c>
      <c r="X135" s="320">
        <v>44</v>
      </c>
      <c r="Y135" s="316"/>
      <c r="Z135" s="320"/>
      <c r="AA135" s="315"/>
      <c r="AB135" s="316"/>
      <c r="AC135" s="324"/>
      <c r="AD135" s="325"/>
      <c r="AE135" s="326"/>
      <c r="AG135" s="241"/>
      <c r="AH135" s="155"/>
      <c r="AI135" s="155"/>
    </row>
    <row r="136" spans="1:35" ht="22.15" customHeight="1" x14ac:dyDescent="0.2">
      <c r="A136" s="312" t="s">
        <v>531</v>
      </c>
      <c r="B136" s="313"/>
      <c r="C136" s="314"/>
      <c r="D136" s="315"/>
      <c r="E136" s="316"/>
      <c r="F136" s="317" t="s">
        <v>564</v>
      </c>
      <c r="G136" s="318"/>
      <c r="H136" s="318"/>
      <c r="I136" s="318"/>
      <c r="J136" s="318"/>
      <c r="K136" s="318"/>
      <c r="L136" s="318"/>
      <c r="M136" s="318"/>
      <c r="N136" s="318"/>
      <c r="O136" s="318"/>
      <c r="P136" s="318"/>
      <c r="Q136" s="318"/>
      <c r="R136" s="318"/>
      <c r="S136" s="318"/>
      <c r="T136" s="318"/>
      <c r="U136" s="318"/>
      <c r="V136" s="319"/>
      <c r="W136" s="156" t="s">
        <v>44</v>
      </c>
      <c r="X136" s="320">
        <v>44</v>
      </c>
      <c r="Y136" s="316"/>
      <c r="Z136" s="320"/>
      <c r="AA136" s="315"/>
      <c r="AB136" s="316"/>
      <c r="AC136" s="324"/>
      <c r="AD136" s="325"/>
      <c r="AE136" s="326"/>
      <c r="AG136" s="241"/>
      <c r="AH136" s="155"/>
      <c r="AI136" s="155"/>
    </row>
    <row r="137" spans="1:35" ht="22.15" customHeight="1" x14ac:dyDescent="0.2">
      <c r="A137" s="312" t="s">
        <v>532</v>
      </c>
      <c r="B137" s="313"/>
      <c r="C137" s="314"/>
      <c r="D137" s="315"/>
      <c r="E137" s="316"/>
      <c r="F137" s="317" t="s">
        <v>565</v>
      </c>
      <c r="G137" s="318"/>
      <c r="H137" s="318"/>
      <c r="I137" s="318"/>
      <c r="J137" s="318"/>
      <c r="K137" s="318"/>
      <c r="L137" s="318"/>
      <c r="M137" s="318"/>
      <c r="N137" s="318"/>
      <c r="O137" s="318"/>
      <c r="P137" s="318"/>
      <c r="Q137" s="318"/>
      <c r="R137" s="318"/>
      <c r="S137" s="318"/>
      <c r="T137" s="318"/>
      <c r="U137" s="318"/>
      <c r="V137" s="319"/>
      <c r="W137" s="156" t="s">
        <v>44</v>
      </c>
      <c r="X137" s="320">
        <v>55</v>
      </c>
      <c r="Y137" s="316"/>
      <c r="Z137" s="320"/>
      <c r="AA137" s="315"/>
      <c r="AB137" s="316"/>
      <c r="AC137" s="324"/>
      <c r="AD137" s="325"/>
      <c r="AE137" s="326"/>
      <c r="AG137" s="241"/>
      <c r="AH137" s="155"/>
      <c r="AI137" s="155"/>
    </row>
    <row r="138" spans="1:35" ht="22.15" customHeight="1" x14ac:dyDescent="0.2">
      <c r="A138" s="312" t="s">
        <v>533</v>
      </c>
      <c r="B138" s="313"/>
      <c r="C138" s="314"/>
      <c r="D138" s="315"/>
      <c r="E138" s="316"/>
      <c r="F138" s="317" t="s">
        <v>567</v>
      </c>
      <c r="G138" s="318"/>
      <c r="H138" s="318"/>
      <c r="I138" s="318"/>
      <c r="J138" s="318"/>
      <c r="K138" s="318"/>
      <c r="L138" s="318"/>
      <c r="M138" s="318"/>
      <c r="N138" s="318"/>
      <c r="O138" s="318"/>
      <c r="P138" s="318"/>
      <c r="Q138" s="318"/>
      <c r="R138" s="318"/>
      <c r="S138" s="318"/>
      <c r="T138" s="318"/>
      <c r="U138" s="318"/>
      <c r="V138" s="319"/>
      <c r="W138" s="156" t="s">
        <v>44</v>
      </c>
      <c r="X138" s="320">
        <v>2</v>
      </c>
      <c r="Y138" s="316"/>
      <c r="Z138" s="320"/>
      <c r="AA138" s="315"/>
      <c r="AB138" s="316"/>
      <c r="AC138" s="324"/>
      <c r="AD138" s="325"/>
      <c r="AE138" s="326"/>
      <c r="AG138" s="241"/>
      <c r="AH138" s="155"/>
      <c r="AI138" s="155"/>
    </row>
    <row r="139" spans="1:35" ht="22.15" customHeight="1" x14ac:dyDescent="0.2">
      <c r="A139" s="312" t="s">
        <v>570</v>
      </c>
      <c r="B139" s="313"/>
      <c r="C139" s="314"/>
      <c r="D139" s="315"/>
      <c r="E139" s="316"/>
      <c r="F139" s="317" t="s">
        <v>566</v>
      </c>
      <c r="G139" s="318"/>
      <c r="H139" s="318"/>
      <c r="I139" s="318"/>
      <c r="J139" s="318"/>
      <c r="K139" s="318"/>
      <c r="L139" s="318"/>
      <c r="M139" s="318"/>
      <c r="N139" s="318"/>
      <c r="O139" s="318"/>
      <c r="P139" s="318"/>
      <c r="Q139" s="318"/>
      <c r="R139" s="318"/>
      <c r="S139" s="318"/>
      <c r="T139" s="318"/>
      <c r="U139" s="318"/>
      <c r="V139" s="319"/>
      <c r="W139" s="156" t="s">
        <v>44</v>
      </c>
      <c r="X139" s="320">
        <v>2</v>
      </c>
      <c r="Y139" s="316"/>
      <c r="Z139" s="320"/>
      <c r="AA139" s="315"/>
      <c r="AB139" s="316"/>
      <c r="AC139" s="324"/>
      <c r="AD139" s="325"/>
      <c r="AE139" s="326"/>
      <c r="AG139" s="241"/>
      <c r="AH139" s="155"/>
      <c r="AI139" s="155"/>
    </row>
    <row r="140" spans="1:35" ht="22.15" customHeight="1" x14ac:dyDescent="0.2">
      <c r="A140" s="312" t="s">
        <v>571</v>
      </c>
      <c r="B140" s="313"/>
      <c r="C140" s="314"/>
      <c r="D140" s="315"/>
      <c r="E140" s="316"/>
      <c r="F140" s="317" t="s">
        <v>568</v>
      </c>
      <c r="G140" s="318"/>
      <c r="H140" s="318"/>
      <c r="I140" s="318"/>
      <c r="J140" s="318"/>
      <c r="K140" s="318"/>
      <c r="L140" s="318"/>
      <c r="M140" s="318"/>
      <c r="N140" s="318"/>
      <c r="O140" s="318"/>
      <c r="P140" s="318"/>
      <c r="Q140" s="318"/>
      <c r="R140" s="318"/>
      <c r="S140" s="318"/>
      <c r="T140" s="318"/>
      <c r="U140" s="318"/>
      <c r="V140" s="319"/>
      <c r="W140" s="156" t="s">
        <v>44</v>
      </c>
      <c r="X140" s="320">
        <v>2</v>
      </c>
      <c r="Y140" s="316"/>
      <c r="Z140" s="320"/>
      <c r="AA140" s="315"/>
      <c r="AB140" s="316"/>
      <c r="AC140" s="324"/>
      <c r="AD140" s="325"/>
      <c r="AE140" s="326"/>
      <c r="AG140" s="241"/>
      <c r="AH140" s="155"/>
      <c r="AI140" s="155"/>
    </row>
    <row r="141" spans="1:35" ht="22.15" customHeight="1" x14ac:dyDescent="0.2">
      <c r="A141" s="312" t="s">
        <v>572</v>
      </c>
      <c r="B141" s="313"/>
      <c r="C141" s="314"/>
      <c r="D141" s="315"/>
      <c r="E141" s="316"/>
      <c r="F141" s="317" t="s">
        <v>569</v>
      </c>
      <c r="G141" s="318"/>
      <c r="H141" s="318"/>
      <c r="I141" s="318"/>
      <c r="J141" s="318"/>
      <c r="K141" s="318"/>
      <c r="L141" s="318"/>
      <c r="M141" s="318"/>
      <c r="N141" s="318"/>
      <c r="O141" s="318"/>
      <c r="P141" s="318"/>
      <c r="Q141" s="318"/>
      <c r="R141" s="318"/>
      <c r="S141" s="318"/>
      <c r="T141" s="318"/>
      <c r="U141" s="318"/>
      <c r="V141" s="319"/>
      <c r="W141" s="156" t="s">
        <v>44</v>
      </c>
      <c r="X141" s="320">
        <v>2</v>
      </c>
      <c r="Y141" s="316"/>
      <c r="Z141" s="320"/>
      <c r="AA141" s="315"/>
      <c r="AB141" s="316"/>
      <c r="AC141" s="327"/>
      <c r="AD141" s="328"/>
      <c r="AE141" s="329"/>
      <c r="AG141" s="241"/>
      <c r="AH141" s="155"/>
      <c r="AI141" s="155"/>
    </row>
    <row r="142" spans="1:35" ht="22.15" customHeight="1" x14ac:dyDescent="0.2">
      <c r="A142" s="336">
        <v>11</v>
      </c>
      <c r="B142" s="337"/>
      <c r="C142" s="338"/>
      <c r="D142" s="339"/>
      <c r="E142" s="339"/>
      <c r="F142" s="340" t="s">
        <v>133</v>
      </c>
      <c r="G142" s="340"/>
      <c r="H142" s="340"/>
      <c r="I142" s="340"/>
      <c r="J142" s="340"/>
      <c r="K142" s="340"/>
      <c r="L142" s="340"/>
      <c r="M142" s="340"/>
      <c r="N142" s="340"/>
      <c r="O142" s="340"/>
      <c r="P142" s="340"/>
      <c r="Q142" s="340"/>
      <c r="R142" s="340"/>
      <c r="S142" s="340"/>
      <c r="T142" s="340"/>
      <c r="U142" s="340"/>
      <c r="V142" s="340"/>
      <c r="W142" s="159"/>
      <c r="X142" s="159"/>
      <c r="Y142" s="159"/>
      <c r="Z142" s="159"/>
      <c r="AA142" s="159"/>
      <c r="AB142" s="159"/>
      <c r="AC142" s="159"/>
      <c r="AD142" s="159"/>
      <c r="AE142" s="160"/>
    </row>
    <row r="143" spans="1:35" ht="22.9" customHeight="1" x14ac:dyDescent="0.2">
      <c r="A143" s="312" t="s">
        <v>134</v>
      </c>
      <c r="B143" s="313"/>
      <c r="C143" s="314"/>
      <c r="D143" s="315"/>
      <c r="E143" s="316"/>
      <c r="F143" s="351" t="s">
        <v>137</v>
      </c>
      <c r="G143" s="318"/>
      <c r="H143" s="318"/>
      <c r="I143" s="318"/>
      <c r="J143" s="318"/>
      <c r="K143" s="318"/>
      <c r="L143" s="318"/>
      <c r="M143" s="318"/>
      <c r="N143" s="318"/>
      <c r="O143" s="318"/>
      <c r="P143" s="318"/>
      <c r="Q143" s="318"/>
      <c r="R143" s="318"/>
      <c r="S143" s="318"/>
      <c r="T143" s="318"/>
      <c r="U143" s="318"/>
      <c r="V143" s="319"/>
      <c r="W143" s="156" t="s">
        <v>44</v>
      </c>
      <c r="X143" s="320">
        <v>30</v>
      </c>
      <c r="Y143" s="316"/>
      <c r="Z143" s="320"/>
      <c r="AA143" s="315"/>
      <c r="AB143" s="316"/>
      <c r="AC143" s="321" t="s">
        <v>135</v>
      </c>
      <c r="AD143" s="322"/>
      <c r="AE143" s="323"/>
      <c r="AG143" s="241"/>
      <c r="AH143" s="155"/>
    </row>
    <row r="144" spans="1:35" ht="22.9" customHeight="1" x14ac:dyDescent="0.2">
      <c r="A144" s="312" t="s">
        <v>136</v>
      </c>
      <c r="B144" s="313"/>
      <c r="C144" s="314"/>
      <c r="D144" s="315"/>
      <c r="E144" s="316"/>
      <c r="F144" s="351" t="s">
        <v>140</v>
      </c>
      <c r="G144" s="318"/>
      <c r="H144" s="318"/>
      <c r="I144" s="318"/>
      <c r="J144" s="318"/>
      <c r="K144" s="318"/>
      <c r="L144" s="318"/>
      <c r="M144" s="318"/>
      <c r="N144" s="318"/>
      <c r="O144" s="318"/>
      <c r="P144" s="318"/>
      <c r="Q144" s="318"/>
      <c r="R144" s="318"/>
      <c r="S144" s="318"/>
      <c r="T144" s="318"/>
      <c r="U144" s="318"/>
      <c r="V144" s="319"/>
      <c r="W144" s="156" t="s">
        <v>44</v>
      </c>
      <c r="X144" s="320">
        <v>15</v>
      </c>
      <c r="Y144" s="316"/>
      <c r="Z144" s="320"/>
      <c r="AA144" s="315"/>
      <c r="AB144" s="316"/>
      <c r="AC144" s="324"/>
      <c r="AD144" s="325"/>
      <c r="AE144" s="326"/>
      <c r="AG144" s="241"/>
      <c r="AH144" s="155"/>
    </row>
    <row r="145" spans="1:34" ht="22.9" customHeight="1" x14ac:dyDescent="0.2">
      <c r="A145" s="312" t="s">
        <v>138</v>
      </c>
      <c r="B145" s="313"/>
      <c r="C145" s="314"/>
      <c r="D145" s="315"/>
      <c r="E145" s="316"/>
      <c r="F145" s="351" t="s">
        <v>142</v>
      </c>
      <c r="G145" s="318"/>
      <c r="H145" s="318"/>
      <c r="I145" s="318"/>
      <c r="J145" s="318"/>
      <c r="K145" s="318"/>
      <c r="L145" s="318"/>
      <c r="M145" s="318"/>
      <c r="N145" s="318"/>
      <c r="O145" s="318"/>
      <c r="P145" s="318"/>
      <c r="Q145" s="318"/>
      <c r="R145" s="318"/>
      <c r="S145" s="318"/>
      <c r="T145" s="318"/>
      <c r="U145" s="318"/>
      <c r="V145" s="319"/>
      <c r="W145" s="156" t="s">
        <v>44</v>
      </c>
      <c r="X145" s="320">
        <v>15</v>
      </c>
      <c r="Y145" s="316"/>
      <c r="Z145" s="320"/>
      <c r="AA145" s="315"/>
      <c r="AB145" s="316"/>
      <c r="AC145" s="324"/>
      <c r="AD145" s="325"/>
      <c r="AE145" s="326"/>
      <c r="AG145" s="241"/>
      <c r="AH145" s="155"/>
    </row>
    <row r="146" spans="1:34" ht="39" customHeight="1" x14ac:dyDescent="0.2">
      <c r="A146" s="312" t="s">
        <v>139</v>
      </c>
      <c r="B146" s="313"/>
      <c r="C146" s="314"/>
      <c r="D146" s="315"/>
      <c r="E146" s="316"/>
      <c r="F146" s="317" t="s">
        <v>523</v>
      </c>
      <c r="G146" s="318"/>
      <c r="H146" s="318"/>
      <c r="I146" s="318"/>
      <c r="J146" s="318"/>
      <c r="K146" s="318"/>
      <c r="L146" s="318"/>
      <c r="M146" s="318"/>
      <c r="N146" s="318"/>
      <c r="O146" s="318"/>
      <c r="P146" s="318"/>
      <c r="Q146" s="318"/>
      <c r="R146" s="318"/>
      <c r="S146" s="318"/>
      <c r="T146" s="318"/>
      <c r="U146" s="318"/>
      <c r="V146" s="319"/>
      <c r="W146" s="156" t="s">
        <v>59</v>
      </c>
      <c r="X146" s="320">
        <v>360</v>
      </c>
      <c r="Y146" s="316"/>
      <c r="Z146" s="320"/>
      <c r="AA146" s="315"/>
      <c r="AB146" s="316"/>
      <c r="AC146" s="324"/>
      <c r="AD146" s="325"/>
      <c r="AE146" s="326"/>
      <c r="AG146" s="241"/>
      <c r="AH146" s="155"/>
    </row>
    <row r="147" spans="1:34" ht="22.9" customHeight="1" x14ac:dyDescent="0.2">
      <c r="A147" s="312" t="s">
        <v>141</v>
      </c>
      <c r="B147" s="313"/>
      <c r="C147" s="314"/>
      <c r="D147" s="315"/>
      <c r="E147" s="316"/>
      <c r="F147" s="317" t="s">
        <v>524</v>
      </c>
      <c r="G147" s="318"/>
      <c r="H147" s="318"/>
      <c r="I147" s="318"/>
      <c r="J147" s="318"/>
      <c r="K147" s="318"/>
      <c r="L147" s="318"/>
      <c r="M147" s="318"/>
      <c r="N147" s="318"/>
      <c r="O147" s="318"/>
      <c r="P147" s="318"/>
      <c r="Q147" s="318"/>
      <c r="R147" s="318"/>
      <c r="S147" s="318"/>
      <c r="T147" s="318"/>
      <c r="U147" s="318"/>
      <c r="V147" s="319"/>
      <c r="W147" s="156" t="s">
        <v>44</v>
      </c>
      <c r="X147" s="320">
        <v>15</v>
      </c>
      <c r="Y147" s="316"/>
      <c r="Z147" s="320"/>
      <c r="AA147" s="315"/>
      <c r="AB147" s="316"/>
      <c r="AC147" s="324"/>
      <c r="AD147" s="325"/>
      <c r="AE147" s="326"/>
      <c r="AG147" s="241"/>
      <c r="AH147" s="155"/>
    </row>
    <row r="148" spans="1:34" ht="22.9" customHeight="1" x14ac:dyDescent="0.2">
      <c r="A148" s="312" t="s">
        <v>143</v>
      </c>
      <c r="B148" s="313"/>
      <c r="C148" s="314"/>
      <c r="D148" s="315"/>
      <c r="E148" s="316"/>
      <c r="F148" s="317" t="s">
        <v>527</v>
      </c>
      <c r="G148" s="318"/>
      <c r="H148" s="318"/>
      <c r="I148" s="318"/>
      <c r="J148" s="318"/>
      <c r="K148" s="318"/>
      <c r="L148" s="318"/>
      <c r="M148" s="318"/>
      <c r="N148" s="318"/>
      <c r="O148" s="318"/>
      <c r="P148" s="318"/>
      <c r="Q148" s="318"/>
      <c r="R148" s="318"/>
      <c r="S148" s="318"/>
      <c r="T148" s="318"/>
      <c r="U148" s="318"/>
      <c r="V148" s="319"/>
      <c r="W148" s="156" t="s">
        <v>44</v>
      </c>
      <c r="X148" s="320">
        <v>15</v>
      </c>
      <c r="Y148" s="316"/>
      <c r="Z148" s="320"/>
      <c r="AA148" s="315"/>
      <c r="AB148" s="316"/>
      <c r="AC148" s="324"/>
      <c r="AD148" s="325"/>
      <c r="AE148" s="326"/>
      <c r="AG148" s="241"/>
      <c r="AH148" s="155"/>
    </row>
    <row r="149" spans="1:34" ht="22.9" customHeight="1" x14ac:dyDescent="0.2">
      <c r="A149" s="312" t="s">
        <v>144</v>
      </c>
      <c r="B149" s="313"/>
      <c r="C149" s="314"/>
      <c r="D149" s="315"/>
      <c r="E149" s="316"/>
      <c r="F149" s="317" t="s">
        <v>526</v>
      </c>
      <c r="G149" s="318"/>
      <c r="H149" s="318"/>
      <c r="I149" s="318"/>
      <c r="J149" s="318"/>
      <c r="K149" s="318"/>
      <c r="L149" s="318"/>
      <c r="M149" s="318"/>
      <c r="N149" s="318"/>
      <c r="O149" s="318"/>
      <c r="P149" s="318"/>
      <c r="Q149" s="318"/>
      <c r="R149" s="318"/>
      <c r="S149" s="318"/>
      <c r="T149" s="318"/>
      <c r="U149" s="318"/>
      <c r="V149" s="319"/>
      <c r="W149" s="156" t="s">
        <v>44</v>
      </c>
      <c r="X149" s="320">
        <v>30</v>
      </c>
      <c r="Y149" s="316"/>
      <c r="Z149" s="320"/>
      <c r="AA149" s="315"/>
      <c r="AB149" s="316"/>
      <c r="AC149" s="324"/>
      <c r="AD149" s="325"/>
      <c r="AE149" s="326"/>
      <c r="AG149" s="241"/>
      <c r="AH149" s="155"/>
    </row>
    <row r="150" spans="1:34" ht="22.9" customHeight="1" x14ac:dyDescent="0.2">
      <c r="A150" s="312" t="s">
        <v>145</v>
      </c>
      <c r="B150" s="313"/>
      <c r="C150" s="314"/>
      <c r="D150" s="315"/>
      <c r="E150" s="316"/>
      <c r="F150" s="317" t="s">
        <v>525</v>
      </c>
      <c r="G150" s="318"/>
      <c r="H150" s="318"/>
      <c r="I150" s="318"/>
      <c r="J150" s="318"/>
      <c r="K150" s="318"/>
      <c r="L150" s="318"/>
      <c r="M150" s="318"/>
      <c r="N150" s="318"/>
      <c r="O150" s="318"/>
      <c r="P150" s="318"/>
      <c r="Q150" s="318"/>
      <c r="R150" s="318"/>
      <c r="S150" s="318"/>
      <c r="T150" s="318"/>
      <c r="U150" s="318"/>
      <c r="V150" s="319"/>
      <c r="W150" s="156" t="s">
        <v>44</v>
      </c>
      <c r="X150" s="320">
        <v>30</v>
      </c>
      <c r="Y150" s="316"/>
      <c r="Z150" s="320"/>
      <c r="AA150" s="315"/>
      <c r="AB150" s="316"/>
      <c r="AC150" s="327"/>
      <c r="AD150" s="328"/>
      <c r="AE150" s="329"/>
      <c r="AG150" s="241"/>
      <c r="AH150" s="155"/>
    </row>
    <row r="151" spans="1:34" ht="6" customHeight="1" x14ac:dyDescent="0.2">
      <c r="A151" s="377"/>
      <c r="B151" s="377"/>
      <c r="C151" s="377"/>
      <c r="D151" s="377"/>
      <c r="E151" s="377"/>
      <c r="F151" s="377"/>
      <c r="G151" s="377"/>
      <c r="H151" s="377"/>
      <c r="I151" s="377"/>
      <c r="J151" s="377"/>
      <c r="K151" s="377"/>
      <c r="L151" s="377"/>
      <c r="M151" s="377"/>
      <c r="N151" s="377"/>
      <c r="O151" s="377"/>
      <c r="P151" s="377"/>
      <c r="Q151" s="377"/>
      <c r="R151" s="377"/>
      <c r="S151" s="377"/>
      <c r="T151" s="377"/>
      <c r="U151" s="377"/>
      <c r="V151" s="377"/>
      <c r="W151" s="377"/>
      <c r="X151" s="377"/>
      <c r="Y151" s="377"/>
      <c r="Z151" s="377"/>
      <c r="AA151" s="377"/>
      <c r="AB151" s="377"/>
      <c r="AC151" s="377"/>
      <c r="AD151" s="377"/>
      <c r="AE151" s="377"/>
      <c r="AF151" s="230"/>
    </row>
    <row r="152" spans="1:34" ht="15" x14ac:dyDescent="0.2">
      <c r="A152" s="330"/>
      <c r="B152" s="331"/>
      <c r="C152" s="331"/>
      <c r="D152" s="331"/>
      <c r="E152" s="332"/>
      <c r="F152" s="333"/>
      <c r="G152" s="334"/>
      <c r="H152" s="334"/>
      <c r="I152" s="334"/>
      <c r="J152" s="334"/>
      <c r="K152" s="334"/>
      <c r="L152" s="334"/>
      <c r="M152" s="334"/>
      <c r="N152" s="334"/>
      <c r="O152" s="334"/>
      <c r="P152" s="334"/>
      <c r="Q152" s="334"/>
      <c r="R152" s="334"/>
      <c r="S152" s="334"/>
      <c r="T152" s="334"/>
      <c r="U152" s="334"/>
      <c r="V152" s="334"/>
      <c r="W152" s="334"/>
      <c r="X152" s="334"/>
      <c r="Y152" s="335"/>
      <c r="Z152" s="330" t="str">
        <f>Z118</f>
        <v>REV. 1</v>
      </c>
      <c r="AA152" s="331"/>
      <c r="AB152" s="331"/>
      <c r="AC152" s="331"/>
      <c r="AD152" s="331"/>
      <c r="AE152" s="332"/>
    </row>
    <row r="153" spans="1:34" ht="15" x14ac:dyDescent="0.2">
      <c r="A153" s="330" t="s">
        <v>1</v>
      </c>
      <c r="B153" s="331"/>
      <c r="C153" s="331"/>
      <c r="D153" s="331"/>
      <c r="E153" s="332"/>
      <c r="F153" s="333" t="str">
        <f>F119</f>
        <v>OW3890BRN06810EWA_ITA2-LIST-MAT-ERA</v>
      </c>
      <c r="G153" s="334"/>
      <c r="H153" s="334"/>
      <c r="I153" s="334"/>
      <c r="J153" s="334"/>
      <c r="K153" s="334"/>
      <c r="L153" s="334"/>
      <c r="M153" s="334"/>
      <c r="N153" s="334"/>
      <c r="O153" s="334"/>
      <c r="P153" s="334"/>
      <c r="Q153" s="334"/>
      <c r="R153" s="334"/>
      <c r="S153" s="334"/>
      <c r="T153" s="334"/>
      <c r="U153" s="334"/>
      <c r="V153" s="334"/>
      <c r="W153" s="334"/>
      <c r="X153" s="334"/>
      <c r="Y153" s="335"/>
      <c r="Z153" s="330" t="s">
        <v>494</v>
      </c>
      <c r="AA153" s="331"/>
      <c r="AB153" s="331"/>
      <c r="AC153" s="331"/>
      <c r="AD153" s="331"/>
      <c r="AE153" s="332"/>
    </row>
  </sheetData>
  <mergeCells count="682">
    <mergeCell ref="A104:B104"/>
    <mergeCell ref="C104:E104"/>
    <mergeCell ref="F104:V104"/>
    <mergeCell ref="X104:Y104"/>
    <mergeCell ref="Z104:AB104"/>
    <mergeCell ref="A106:B106"/>
    <mergeCell ref="C106:E106"/>
    <mergeCell ref="F106:V106"/>
    <mergeCell ref="X106:Y106"/>
    <mergeCell ref="Z106:AB106"/>
    <mergeCell ref="A117:AE117"/>
    <mergeCell ref="A116:B116"/>
    <mergeCell ref="C116:E116"/>
    <mergeCell ref="F116:V116"/>
    <mergeCell ref="X116:Y116"/>
    <mergeCell ref="Z116:AB116"/>
    <mergeCell ref="AC111:AE111"/>
    <mergeCell ref="AC112:AE116"/>
    <mergeCell ref="A114:B114"/>
    <mergeCell ref="C114:E114"/>
    <mergeCell ref="F114:V114"/>
    <mergeCell ref="X114:Y114"/>
    <mergeCell ref="Z114:AB114"/>
    <mergeCell ref="A115:B115"/>
    <mergeCell ref="C115:E115"/>
    <mergeCell ref="F115:V115"/>
    <mergeCell ref="X115:Y115"/>
    <mergeCell ref="Z115:AB115"/>
    <mergeCell ref="A112:B112"/>
    <mergeCell ref="C112:E112"/>
    <mergeCell ref="F112:V112"/>
    <mergeCell ref="X112:Y112"/>
    <mergeCell ref="Z112:AB112"/>
    <mergeCell ref="A113:B113"/>
    <mergeCell ref="F113:V113"/>
    <mergeCell ref="X113:Y113"/>
    <mergeCell ref="Z113:AB113"/>
    <mergeCell ref="AC109:AE109"/>
    <mergeCell ref="A110:B110"/>
    <mergeCell ref="C110:E110"/>
    <mergeCell ref="F110:V110"/>
    <mergeCell ref="A111:B111"/>
    <mergeCell ref="C111:E111"/>
    <mergeCell ref="F111:V111"/>
    <mergeCell ref="X111:Y111"/>
    <mergeCell ref="Z111:AB111"/>
    <mergeCell ref="Z118:AE118"/>
    <mergeCell ref="A105:B105"/>
    <mergeCell ref="C105:E105"/>
    <mergeCell ref="F105:V105"/>
    <mergeCell ref="X105:Y105"/>
    <mergeCell ref="Z105:AB105"/>
    <mergeCell ref="AC105:AE107"/>
    <mergeCell ref="A107:B107"/>
    <mergeCell ref="C107:E107"/>
    <mergeCell ref="F107:V107"/>
    <mergeCell ref="X107:Y107"/>
    <mergeCell ref="Z107:AB107"/>
    <mergeCell ref="A108:B108"/>
    <mergeCell ref="C108:E108"/>
    <mergeCell ref="F108:V108"/>
    <mergeCell ref="X108:Y108"/>
    <mergeCell ref="Z108:AB108"/>
    <mergeCell ref="AC108:AE108"/>
    <mergeCell ref="A109:B109"/>
    <mergeCell ref="C109:E109"/>
    <mergeCell ref="F109:V109"/>
    <mergeCell ref="X109:Y109"/>
    <mergeCell ref="Z109:AB109"/>
    <mergeCell ref="C113:E113"/>
    <mergeCell ref="C22:E22"/>
    <mergeCell ref="F22:V22"/>
    <mergeCell ref="F48:V48"/>
    <mergeCell ref="A49:B49"/>
    <mergeCell ref="C49:E49"/>
    <mergeCell ref="F49:V49"/>
    <mergeCell ref="X49:Y49"/>
    <mergeCell ref="Z49:AB49"/>
    <mergeCell ref="A50:B50"/>
    <mergeCell ref="C50:E50"/>
    <mergeCell ref="F50:V50"/>
    <mergeCell ref="X50:Y50"/>
    <mergeCell ref="Z50:AB50"/>
    <mergeCell ref="A46:B46"/>
    <mergeCell ref="C46:E46"/>
    <mergeCell ref="F46:V46"/>
    <mergeCell ref="X46:Y46"/>
    <mergeCell ref="Z46:AB46"/>
    <mergeCell ref="X47:Y47"/>
    <mergeCell ref="Z47:AB47"/>
    <mergeCell ref="A44:B44"/>
    <mergeCell ref="C44:E44"/>
    <mergeCell ref="F44:V44"/>
    <mergeCell ref="X35:Y35"/>
    <mergeCell ref="C138:E138"/>
    <mergeCell ref="F138:V138"/>
    <mergeCell ref="Z22:AB22"/>
    <mergeCell ref="A11:B11"/>
    <mergeCell ref="C11:E11"/>
    <mergeCell ref="F11:V11"/>
    <mergeCell ref="X11:Y11"/>
    <mergeCell ref="Z11:AB11"/>
    <mergeCell ref="A25:B25"/>
    <mergeCell ref="C25:E25"/>
    <mergeCell ref="F25:V25"/>
    <mergeCell ref="X25:Y25"/>
    <mergeCell ref="Z25:AB25"/>
    <mergeCell ref="A20:B20"/>
    <mergeCell ref="C20:E20"/>
    <mergeCell ref="F20:V20"/>
    <mergeCell ref="X20:Y20"/>
    <mergeCell ref="Z20:AB20"/>
    <mergeCell ref="A21:B21"/>
    <mergeCell ref="C21:E21"/>
    <mergeCell ref="F21:V21"/>
    <mergeCell ref="X21:Y21"/>
    <mergeCell ref="Z21:AB21"/>
    <mergeCell ref="A22:B22"/>
    <mergeCell ref="X144:Y144"/>
    <mergeCell ref="Z144:AB144"/>
    <mergeCell ref="X22:Y22"/>
    <mergeCell ref="AC131:AE141"/>
    <mergeCell ref="Z139:AB139"/>
    <mergeCell ref="A140:B140"/>
    <mergeCell ref="C140:E140"/>
    <mergeCell ref="F140:V140"/>
    <mergeCell ref="X140:Y140"/>
    <mergeCell ref="Z140:AB140"/>
    <mergeCell ref="A141:B141"/>
    <mergeCell ref="C141:E141"/>
    <mergeCell ref="F141:V141"/>
    <mergeCell ref="X141:Y141"/>
    <mergeCell ref="Z141:AB141"/>
    <mergeCell ref="F136:V136"/>
    <mergeCell ref="X136:Y136"/>
    <mergeCell ref="Z136:AB136"/>
    <mergeCell ref="A137:B137"/>
    <mergeCell ref="C137:E137"/>
    <mergeCell ref="F137:V137"/>
    <mergeCell ref="X137:Y137"/>
    <mergeCell ref="Z137:AB137"/>
    <mergeCell ref="A138:B138"/>
    <mergeCell ref="A151:AE151"/>
    <mergeCell ref="A152:E152"/>
    <mergeCell ref="F152:Y152"/>
    <mergeCell ref="Z152:AE152"/>
    <mergeCell ref="A153:E153"/>
    <mergeCell ref="F153:Y153"/>
    <mergeCell ref="Z153:AE153"/>
    <mergeCell ref="F148:V148"/>
    <mergeCell ref="X148:Y148"/>
    <mergeCell ref="Z148:AB148"/>
    <mergeCell ref="A149:B149"/>
    <mergeCell ref="C149:E149"/>
    <mergeCell ref="F149:V149"/>
    <mergeCell ref="X149:Y149"/>
    <mergeCell ref="Z149:AB149"/>
    <mergeCell ref="A150:B150"/>
    <mergeCell ref="C150:E150"/>
    <mergeCell ref="F150:V150"/>
    <mergeCell ref="X150:Y150"/>
    <mergeCell ref="Z150:AB150"/>
    <mergeCell ref="AC127:AE129"/>
    <mergeCell ref="A143:B143"/>
    <mergeCell ref="C143:E143"/>
    <mergeCell ref="F143:V143"/>
    <mergeCell ref="X143:Y143"/>
    <mergeCell ref="Z143:AB143"/>
    <mergeCell ref="AC143:AE150"/>
    <mergeCell ref="A146:B146"/>
    <mergeCell ref="C146:E146"/>
    <mergeCell ref="F146:V146"/>
    <mergeCell ref="X146:Y146"/>
    <mergeCell ref="Z146:AB146"/>
    <mergeCell ref="A147:B147"/>
    <mergeCell ref="C147:E147"/>
    <mergeCell ref="F147:V147"/>
    <mergeCell ref="X147:Y147"/>
    <mergeCell ref="Z147:AB147"/>
    <mergeCell ref="X138:Y138"/>
    <mergeCell ref="A144:B144"/>
    <mergeCell ref="C144:E144"/>
    <mergeCell ref="F144:V144"/>
    <mergeCell ref="A148:B148"/>
    <mergeCell ref="C148:E148"/>
    <mergeCell ref="A142:B142"/>
    <mergeCell ref="A145:B145"/>
    <mergeCell ref="C145:E145"/>
    <mergeCell ref="F145:V145"/>
    <mergeCell ref="X145:Y145"/>
    <mergeCell ref="Z145:AB145"/>
    <mergeCell ref="A134:B134"/>
    <mergeCell ref="C134:E134"/>
    <mergeCell ref="F134:V134"/>
    <mergeCell ref="X134:Y134"/>
    <mergeCell ref="Z134:AB134"/>
    <mergeCell ref="A135:B135"/>
    <mergeCell ref="C135:E135"/>
    <mergeCell ref="F135:V135"/>
    <mergeCell ref="X135:Y135"/>
    <mergeCell ref="Z135:AB135"/>
    <mergeCell ref="C142:E142"/>
    <mergeCell ref="F142:V142"/>
    <mergeCell ref="A136:B136"/>
    <mergeCell ref="C136:E136"/>
    <mergeCell ref="Z138:AB138"/>
    <mergeCell ref="A139:B139"/>
    <mergeCell ref="C139:E139"/>
    <mergeCell ref="F139:V139"/>
    <mergeCell ref="X139:Y139"/>
    <mergeCell ref="A132:B132"/>
    <mergeCell ref="C132:E132"/>
    <mergeCell ref="F132:V132"/>
    <mergeCell ref="X132:Y132"/>
    <mergeCell ref="Z132:AB132"/>
    <mergeCell ref="A133:B133"/>
    <mergeCell ref="C133:E133"/>
    <mergeCell ref="F133:V133"/>
    <mergeCell ref="X133:Y133"/>
    <mergeCell ref="Z133:AB133"/>
    <mergeCell ref="A130:B130"/>
    <mergeCell ref="C130:E130"/>
    <mergeCell ref="F130:V130"/>
    <mergeCell ref="A131:B131"/>
    <mergeCell ref="C131:E131"/>
    <mergeCell ref="F131:V131"/>
    <mergeCell ref="X131:Y131"/>
    <mergeCell ref="Z131:AB131"/>
    <mergeCell ref="A128:B128"/>
    <mergeCell ref="C128:E128"/>
    <mergeCell ref="F128:V128"/>
    <mergeCell ref="X128:Y128"/>
    <mergeCell ref="Z128:AB128"/>
    <mergeCell ref="A129:B129"/>
    <mergeCell ref="C129:E129"/>
    <mergeCell ref="F129:V129"/>
    <mergeCell ref="X129:Y129"/>
    <mergeCell ref="Z129:AB129"/>
    <mergeCell ref="A127:B127"/>
    <mergeCell ref="C127:E127"/>
    <mergeCell ref="F127:V127"/>
    <mergeCell ref="X127:Y127"/>
    <mergeCell ref="Z127:AB127"/>
    <mergeCell ref="A126:B126"/>
    <mergeCell ref="C126:E126"/>
    <mergeCell ref="F126:V126"/>
    <mergeCell ref="AC93:AE95"/>
    <mergeCell ref="A124:AE124"/>
    <mergeCell ref="A125:B125"/>
    <mergeCell ref="C125:E125"/>
    <mergeCell ref="F125:V125"/>
    <mergeCell ref="X125:Y125"/>
    <mergeCell ref="Z125:AB125"/>
    <mergeCell ref="AC125:AE125"/>
    <mergeCell ref="A119:E119"/>
    <mergeCell ref="F119:Y119"/>
    <mergeCell ref="Z119:AE119"/>
    <mergeCell ref="A120:G123"/>
    <mergeCell ref="H120:W121"/>
    <mergeCell ref="X120:AE123"/>
    <mergeCell ref="H122:W122"/>
    <mergeCell ref="H123:W123"/>
    <mergeCell ref="AC98:AE99"/>
    <mergeCell ref="AC100:AE101"/>
    <mergeCell ref="A102:B102"/>
    <mergeCell ref="C102:E102"/>
    <mergeCell ref="F102:V102"/>
    <mergeCell ref="X102:Y102"/>
    <mergeCell ref="Z102:AB102"/>
    <mergeCell ref="A103:B103"/>
    <mergeCell ref="C103:E103"/>
    <mergeCell ref="F103:V103"/>
    <mergeCell ref="X103:Y103"/>
    <mergeCell ref="Z103:AB103"/>
    <mergeCell ref="A100:B100"/>
    <mergeCell ref="C100:E100"/>
    <mergeCell ref="F100:V100"/>
    <mergeCell ref="X100:Y100"/>
    <mergeCell ref="Z100:AB100"/>
    <mergeCell ref="A101:B101"/>
    <mergeCell ref="C101:E101"/>
    <mergeCell ref="F101:V101"/>
    <mergeCell ref="X101:Y101"/>
    <mergeCell ref="Z101:AB101"/>
    <mergeCell ref="A98:B98"/>
    <mergeCell ref="C98:E98"/>
    <mergeCell ref="F98:V98"/>
    <mergeCell ref="X98:Y98"/>
    <mergeCell ref="Z98:AB98"/>
    <mergeCell ref="A99:B99"/>
    <mergeCell ref="C99:E99"/>
    <mergeCell ref="F99:V99"/>
    <mergeCell ref="X99:Y99"/>
    <mergeCell ref="Z99:AB99"/>
    <mergeCell ref="A94:B94"/>
    <mergeCell ref="C94:E94"/>
    <mergeCell ref="F94:V94"/>
    <mergeCell ref="X94:Y94"/>
    <mergeCell ref="Z94:AB94"/>
    <mergeCell ref="A95:B95"/>
    <mergeCell ref="C95:E95"/>
    <mergeCell ref="F95:V95"/>
    <mergeCell ref="X95:Y95"/>
    <mergeCell ref="Z95:AB95"/>
    <mergeCell ref="A88:B88"/>
    <mergeCell ref="C88:E88"/>
    <mergeCell ref="F88:V88"/>
    <mergeCell ref="X88:Y88"/>
    <mergeCell ref="Z88:AB88"/>
    <mergeCell ref="A92:B92"/>
    <mergeCell ref="C92:E92"/>
    <mergeCell ref="F92:V92"/>
    <mergeCell ref="A93:B93"/>
    <mergeCell ref="C93:E93"/>
    <mergeCell ref="F93:V93"/>
    <mergeCell ref="X93:Y93"/>
    <mergeCell ref="Z93:AB93"/>
    <mergeCell ref="A89:B89"/>
    <mergeCell ref="C89:E89"/>
    <mergeCell ref="F89:V89"/>
    <mergeCell ref="X89:Y89"/>
    <mergeCell ref="Z89:AB89"/>
    <mergeCell ref="A86:B86"/>
    <mergeCell ref="C86:E86"/>
    <mergeCell ref="F86:V86"/>
    <mergeCell ref="X86:Y86"/>
    <mergeCell ref="Z86:AB86"/>
    <mergeCell ref="A87:B87"/>
    <mergeCell ref="C87:E87"/>
    <mergeCell ref="F87:V87"/>
    <mergeCell ref="X87:Y87"/>
    <mergeCell ref="Z87:AB87"/>
    <mergeCell ref="A83:B83"/>
    <mergeCell ref="C83:E83"/>
    <mergeCell ref="F83:V83"/>
    <mergeCell ref="X83:Y83"/>
    <mergeCell ref="Z83:AB83"/>
    <mergeCell ref="A85:B85"/>
    <mergeCell ref="C85:E85"/>
    <mergeCell ref="F85:V85"/>
    <mergeCell ref="X85:Y85"/>
    <mergeCell ref="Z85:AB85"/>
    <mergeCell ref="A81:B81"/>
    <mergeCell ref="C81:E81"/>
    <mergeCell ref="F81:V81"/>
    <mergeCell ref="X81:Y81"/>
    <mergeCell ref="Z81:AB81"/>
    <mergeCell ref="A82:B82"/>
    <mergeCell ref="C82:E82"/>
    <mergeCell ref="F82:V82"/>
    <mergeCell ref="X82:Y82"/>
    <mergeCell ref="Z82:AB82"/>
    <mergeCell ref="Z76:AB76"/>
    <mergeCell ref="F78:V78"/>
    <mergeCell ref="A78:B78"/>
    <mergeCell ref="C78:E78"/>
    <mergeCell ref="X78:Y78"/>
    <mergeCell ref="Z78:AB78"/>
    <mergeCell ref="A80:B80"/>
    <mergeCell ref="C80:E80"/>
    <mergeCell ref="F80:V80"/>
    <mergeCell ref="X80:Y80"/>
    <mergeCell ref="Z80:AB80"/>
    <mergeCell ref="A77:B77"/>
    <mergeCell ref="C77:E77"/>
    <mergeCell ref="F77:V77"/>
    <mergeCell ref="X77:Y77"/>
    <mergeCell ref="Z77:AB77"/>
    <mergeCell ref="A73:B73"/>
    <mergeCell ref="C73:E73"/>
    <mergeCell ref="F73:V73"/>
    <mergeCell ref="X73:Y73"/>
    <mergeCell ref="Z73:AB73"/>
    <mergeCell ref="A74:B74"/>
    <mergeCell ref="C74:E74"/>
    <mergeCell ref="F74:V74"/>
    <mergeCell ref="X74:Y74"/>
    <mergeCell ref="Z74:AB74"/>
    <mergeCell ref="A75:B75"/>
    <mergeCell ref="C75:E75"/>
    <mergeCell ref="F75:V75"/>
    <mergeCell ref="X75:Y75"/>
    <mergeCell ref="Z75:AB75"/>
    <mergeCell ref="A76:B76"/>
    <mergeCell ref="C76:E76"/>
    <mergeCell ref="F76:V76"/>
    <mergeCell ref="X76:Y76"/>
    <mergeCell ref="A91:B91"/>
    <mergeCell ref="C91:E91"/>
    <mergeCell ref="F91:V91"/>
    <mergeCell ref="X91:Y91"/>
    <mergeCell ref="Z91:AB91"/>
    <mergeCell ref="A90:B90"/>
    <mergeCell ref="C90:E90"/>
    <mergeCell ref="F90:V90"/>
    <mergeCell ref="X90:Y90"/>
    <mergeCell ref="Z90:AB90"/>
    <mergeCell ref="Z69:AB69"/>
    <mergeCell ref="A68:B68"/>
    <mergeCell ref="C68:E68"/>
    <mergeCell ref="F68:V68"/>
    <mergeCell ref="X68:Y68"/>
    <mergeCell ref="Z68:AB68"/>
    <mergeCell ref="A72:B72"/>
    <mergeCell ref="C72:E72"/>
    <mergeCell ref="F72:V72"/>
    <mergeCell ref="X72:Y72"/>
    <mergeCell ref="Z72:AB72"/>
    <mergeCell ref="A70:B70"/>
    <mergeCell ref="C70:E70"/>
    <mergeCell ref="F70:V70"/>
    <mergeCell ref="X70:Y70"/>
    <mergeCell ref="Z70:AB70"/>
    <mergeCell ref="A71:B71"/>
    <mergeCell ref="C71:E71"/>
    <mergeCell ref="F71:V71"/>
    <mergeCell ref="X71:Y71"/>
    <mergeCell ref="Z71:AB71"/>
    <mergeCell ref="AC49:AE52"/>
    <mergeCell ref="C64:E64"/>
    <mergeCell ref="F64:V64"/>
    <mergeCell ref="X64:Y64"/>
    <mergeCell ref="Z64:AB64"/>
    <mergeCell ref="AC64:AE64"/>
    <mergeCell ref="A63:B63"/>
    <mergeCell ref="C63:E63"/>
    <mergeCell ref="F63:V63"/>
    <mergeCell ref="X63:Y63"/>
    <mergeCell ref="Z63:AB63"/>
    <mergeCell ref="AC63:AE63"/>
    <mergeCell ref="Z45:AB45"/>
    <mergeCell ref="A51:B51"/>
    <mergeCell ref="C51:E51"/>
    <mergeCell ref="F51:V51"/>
    <mergeCell ref="X51:Y51"/>
    <mergeCell ref="Z51:AB51"/>
    <mergeCell ref="A52:B52"/>
    <mergeCell ref="C52:E52"/>
    <mergeCell ref="F52:V52"/>
    <mergeCell ref="X52:Y52"/>
    <mergeCell ref="Z52:AB52"/>
    <mergeCell ref="AC40:AE42"/>
    <mergeCell ref="A42:B42"/>
    <mergeCell ref="C42:E42"/>
    <mergeCell ref="F42:V42"/>
    <mergeCell ref="X42:Y42"/>
    <mergeCell ref="Z42:AB42"/>
    <mergeCell ref="A41:B41"/>
    <mergeCell ref="C41:E41"/>
    <mergeCell ref="F41:V41"/>
    <mergeCell ref="X41:Y41"/>
    <mergeCell ref="Z41:AB41"/>
    <mergeCell ref="A40:B40"/>
    <mergeCell ref="C40:E40"/>
    <mergeCell ref="F40:V40"/>
    <mergeCell ref="X40:Y40"/>
    <mergeCell ref="Z40:AB40"/>
    <mergeCell ref="AC31:AE33"/>
    <mergeCell ref="AC34:AE35"/>
    <mergeCell ref="AC37:AE39"/>
    <mergeCell ref="A39:B39"/>
    <mergeCell ref="C39:E39"/>
    <mergeCell ref="F39:V39"/>
    <mergeCell ref="X39:Y39"/>
    <mergeCell ref="Z39:AB39"/>
    <mergeCell ref="A38:B38"/>
    <mergeCell ref="C38:E38"/>
    <mergeCell ref="F38:V38"/>
    <mergeCell ref="X38:Y38"/>
    <mergeCell ref="Z38:AB38"/>
    <mergeCell ref="A37:B37"/>
    <mergeCell ref="C37:E37"/>
    <mergeCell ref="F37:V37"/>
    <mergeCell ref="X37:Y37"/>
    <mergeCell ref="Z37:AB37"/>
    <mergeCell ref="A36:B36"/>
    <mergeCell ref="C36:E36"/>
    <mergeCell ref="F36:V36"/>
    <mergeCell ref="A35:B35"/>
    <mergeCell ref="C35:E35"/>
    <mergeCell ref="F35:V35"/>
    <mergeCell ref="Z35:AB35"/>
    <mergeCell ref="A34:B34"/>
    <mergeCell ref="C34:E34"/>
    <mergeCell ref="F34:V34"/>
    <mergeCell ref="X34:Y34"/>
    <mergeCell ref="Z34:AB34"/>
    <mergeCell ref="AC8:AE29"/>
    <mergeCell ref="A33:B33"/>
    <mergeCell ref="C33:E33"/>
    <mergeCell ref="F33:V33"/>
    <mergeCell ref="X33:Y33"/>
    <mergeCell ref="Z33:AB33"/>
    <mergeCell ref="A32:B32"/>
    <mergeCell ref="C32:E32"/>
    <mergeCell ref="F32:V32"/>
    <mergeCell ref="X32:Y32"/>
    <mergeCell ref="Z32:AB32"/>
    <mergeCell ref="A31:B31"/>
    <mergeCell ref="C31:E31"/>
    <mergeCell ref="F31:V31"/>
    <mergeCell ref="X31:Y31"/>
    <mergeCell ref="Z31:AB31"/>
    <mergeCell ref="A30:B30"/>
    <mergeCell ref="C30:E30"/>
    <mergeCell ref="F30:V30"/>
    <mergeCell ref="A29:B29"/>
    <mergeCell ref="C29:E29"/>
    <mergeCell ref="F29:V29"/>
    <mergeCell ref="X29:Y29"/>
    <mergeCell ref="Z29:AB29"/>
    <mergeCell ref="A28:B28"/>
    <mergeCell ref="C28:E28"/>
    <mergeCell ref="F28:V28"/>
    <mergeCell ref="X28:Y28"/>
    <mergeCell ref="Z28:AB28"/>
    <mergeCell ref="A26:B26"/>
    <mergeCell ref="C26:E26"/>
    <mergeCell ref="F26:V26"/>
    <mergeCell ref="X26:Y26"/>
    <mergeCell ref="Z26:AB26"/>
    <mergeCell ref="A27:B27"/>
    <mergeCell ref="C27:E27"/>
    <mergeCell ref="F27:V27"/>
    <mergeCell ref="X27:Y27"/>
    <mergeCell ref="Z27:AB27"/>
    <mergeCell ref="A24:B24"/>
    <mergeCell ref="C24:E24"/>
    <mergeCell ref="F24:V24"/>
    <mergeCell ref="X24:Y24"/>
    <mergeCell ref="Z24:AB24"/>
    <mergeCell ref="A23:B23"/>
    <mergeCell ref="C23:E23"/>
    <mergeCell ref="F23:V23"/>
    <mergeCell ref="X23:Y23"/>
    <mergeCell ref="Z23:AB23"/>
    <mergeCell ref="A19:B19"/>
    <mergeCell ref="C19:E19"/>
    <mergeCell ref="F19:V19"/>
    <mergeCell ref="X19:Y19"/>
    <mergeCell ref="Z19:AB19"/>
    <mergeCell ref="A18:B18"/>
    <mergeCell ref="C18:E18"/>
    <mergeCell ref="F18:V18"/>
    <mergeCell ref="X18:Y18"/>
    <mergeCell ref="Z18:AB18"/>
    <mergeCell ref="A17:B17"/>
    <mergeCell ref="C17:E17"/>
    <mergeCell ref="F17:V17"/>
    <mergeCell ref="X17:Y17"/>
    <mergeCell ref="Z17:AB17"/>
    <mergeCell ref="A16:B16"/>
    <mergeCell ref="C16:E16"/>
    <mergeCell ref="F16:V16"/>
    <mergeCell ref="X16:Y16"/>
    <mergeCell ref="Z16:AB16"/>
    <mergeCell ref="A15:B15"/>
    <mergeCell ref="C15:E15"/>
    <mergeCell ref="F15:V15"/>
    <mergeCell ref="X15:Y15"/>
    <mergeCell ref="Z15:AB15"/>
    <mergeCell ref="A14:B14"/>
    <mergeCell ref="C14:E14"/>
    <mergeCell ref="F14:V14"/>
    <mergeCell ref="X14:Y14"/>
    <mergeCell ref="Z14:AB14"/>
    <mergeCell ref="A12:B12"/>
    <mergeCell ref="C12:E12"/>
    <mergeCell ref="F12:V12"/>
    <mergeCell ref="X12:Y12"/>
    <mergeCell ref="Z12:AB12"/>
    <mergeCell ref="A13:B13"/>
    <mergeCell ref="C13:E13"/>
    <mergeCell ref="F13:V13"/>
    <mergeCell ref="X13:Y13"/>
    <mergeCell ref="Z13:AB13"/>
    <mergeCell ref="A10:B10"/>
    <mergeCell ref="C10:E10"/>
    <mergeCell ref="F10:V10"/>
    <mergeCell ref="X10:Y10"/>
    <mergeCell ref="Z10:AB10"/>
    <mergeCell ref="A9:B9"/>
    <mergeCell ref="C9:E9"/>
    <mergeCell ref="F9:V9"/>
    <mergeCell ref="X9:Y9"/>
    <mergeCell ref="Z9:AB9"/>
    <mergeCell ref="A6:B6"/>
    <mergeCell ref="C6:E6"/>
    <mergeCell ref="F7:V7"/>
    <mergeCell ref="A97:B97"/>
    <mergeCell ref="C97:E97"/>
    <mergeCell ref="F97:V97"/>
    <mergeCell ref="AC67:AE91"/>
    <mergeCell ref="A1:G4"/>
    <mergeCell ref="H1:W2"/>
    <mergeCell ref="X1:AE4"/>
    <mergeCell ref="H3:W3"/>
    <mergeCell ref="H4:W4"/>
    <mergeCell ref="A5:AE5"/>
    <mergeCell ref="X8:Y8"/>
    <mergeCell ref="Z8:AB8"/>
    <mergeCell ref="F6:V6"/>
    <mergeCell ref="F8:V8"/>
    <mergeCell ref="A7:B7"/>
    <mergeCell ref="C7:E7"/>
    <mergeCell ref="A8:B8"/>
    <mergeCell ref="C8:E8"/>
    <mergeCell ref="AC6:AE6"/>
    <mergeCell ref="X6:Y6"/>
    <mergeCell ref="Z6:AB6"/>
    <mergeCell ref="A43:B43"/>
    <mergeCell ref="C43:E43"/>
    <mergeCell ref="F43:V43"/>
    <mergeCell ref="X43:Y43"/>
    <mergeCell ref="Z43:AB43"/>
    <mergeCell ref="AC43:AE43"/>
    <mergeCell ref="A65:B65"/>
    <mergeCell ref="C65:E65"/>
    <mergeCell ref="F65:V65"/>
    <mergeCell ref="X65:Y65"/>
    <mergeCell ref="Z65:AB65"/>
    <mergeCell ref="AC65:AE65"/>
    <mergeCell ref="A47:B47"/>
    <mergeCell ref="C47:E47"/>
    <mergeCell ref="F47:V47"/>
    <mergeCell ref="A45:B45"/>
    <mergeCell ref="C45:E45"/>
    <mergeCell ref="F45:V45"/>
    <mergeCell ref="AC45:AE47"/>
    <mergeCell ref="Z54:AE54"/>
    <mergeCell ref="A53:AE53"/>
    <mergeCell ref="A48:B48"/>
    <mergeCell ref="C48:E48"/>
    <mergeCell ref="X45:Y45"/>
    <mergeCell ref="AC61:AE61"/>
    <mergeCell ref="H56:W57"/>
    <mergeCell ref="X56:AE59"/>
    <mergeCell ref="H58:W58"/>
    <mergeCell ref="H59:W59"/>
    <mergeCell ref="A64:B64"/>
    <mergeCell ref="A96:B96"/>
    <mergeCell ref="C96:E96"/>
    <mergeCell ref="F96:V96"/>
    <mergeCell ref="X96:Y96"/>
    <mergeCell ref="Z96:AB96"/>
    <mergeCell ref="AC96:AE96"/>
    <mergeCell ref="A67:B67"/>
    <mergeCell ref="C67:E67"/>
    <mergeCell ref="F67:V67"/>
    <mergeCell ref="X67:Y67"/>
    <mergeCell ref="Z67:AB67"/>
    <mergeCell ref="A66:B66"/>
    <mergeCell ref="C66:E66"/>
    <mergeCell ref="F66:V66"/>
    <mergeCell ref="A69:B69"/>
    <mergeCell ref="C69:E69"/>
    <mergeCell ref="F69:V69"/>
    <mergeCell ref="X69:Y69"/>
    <mergeCell ref="A84:B84"/>
    <mergeCell ref="C84:E84"/>
    <mergeCell ref="F84:V84"/>
    <mergeCell ref="X84:Y84"/>
    <mergeCell ref="Z84:AB84"/>
    <mergeCell ref="AC102:AE104"/>
    <mergeCell ref="A55:E55"/>
    <mergeCell ref="F55:Y55"/>
    <mergeCell ref="Z55:AE55"/>
    <mergeCell ref="A62:B62"/>
    <mergeCell ref="C62:E62"/>
    <mergeCell ref="F62:V62"/>
    <mergeCell ref="A56:G59"/>
    <mergeCell ref="A79:B79"/>
    <mergeCell ref="C79:E79"/>
    <mergeCell ref="F79:V79"/>
    <mergeCell ref="X79:Y79"/>
    <mergeCell ref="Z79:AB79"/>
    <mergeCell ref="A60:AE60"/>
    <mergeCell ref="A61:B61"/>
    <mergeCell ref="C61:E61"/>
    <mergeCell ref="F61:V61"/>
    <mergeCell ref="X61:Y61"/>
    <mergeCell ref="Z61:AB61"/>
  </mergeCells>
  <phoneticPr fontId="17" type="noConversion"/>
  <pageMargins left="0.511811024" right="0.511811024" top="0.78740157499999996" bottom="0.78740157499999996" header="0.31496062000000002" footer="0.31496062000000002"/>
  <pageSetup paperSize="9" scale="54" orientation="portrait" r:id="rId1"/>
  <rowBreaks count="2" manualBreakCount="2">
    <brk id="55" max="30" man="1"/>
    <brk id="119" max="30" man="1"/>
  </rowBreaks>
  <colBreaks count="1" manualBreakCount="1">
    <brk id="31" max="177"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47D8-AED5-44D1-8FF9-0520DE39E5A5}">
  <dimension ref="A2:CG245"/>
  <sheetViews>
    <sheetView topLeftCell="H70" zoomScale="85" zoomScaleNormal="85" workbookViewId="0">
      <selection activeCell="Z91" sqref="Z91:AD91"/>
    </sheetView>
  </sheetViews>
  <sheetFormatPr defaultRowHeight="15" x14ac:dyDescent="0.25"/>
  <cols>
    <col min="1" max="1" width="9" bestFit="1" customWidth="1"/>
    <col min="2" max="2" width="15.85546875" bestFit="1" customWidth="1"/>
    <col min="3" max="3" width="12.7109375" customWidth="1"/>
    <col min="4" max="4" width="13.140625" customWidth="1"/>
    <col min="6" max="9" width="13.28515625" bestFit="1" customWidth="1"/>
    <col min="10" max="10" width="21.28515625" customWidth="1"/>
    <col min="11" max="11" width="24.5703125" bestFit="1" customWidth="1"/>
    <col min="12" max="12" width="36.85546875" bestFit="1" customWidth="1"/>
    <col min="14" max="14" width="9.7109375" bestFit="1" customWidth="1"/>
    <col min="16" max="16" width="15.42578125" bestFit="1" customWidth="1"/>
    <col min="19" max="19" width="9.5703125" bestFit="1" customWidth="1"/>
    <col min="25" max="25" width="27.42578125" bestFit="1" customWidth="1"/>
    <col min="26" max="26" width="15.42578125" bestFit="1" customWidth="1"/>
    <col min="28" max="28" width="0" hidden="1" customWidth="1"/>
    <col min="31" max="31" width="9" bestFit="1" customWidth="1"/>
    <col min="32" max="32" width="10.28515625" bestFit="1" customWidth="1"/>
    <col min="33" max="33" width="12.28515625" bestFit="1" customWidth="1"/>
    <col min="34" max="34" width="11.28515625" bestFit="1" customWidth="1"/>
    <col min="35" max="35" width="12.42578125" bestFit="1" customWidth="1"/>
    <col min="36" max="36" width="17.28515625" bestFit="1" customWidth="1"/>
    <col min="37" max="37" width="11.5703125" bestFit="1" customWidth="1"/>
    <col min="38" max="39" width="18.28515625" bestFit="1" customWidth="1"/>
    <col min="40" max="41" width="26.85546875" bestFit="1" customWidth="1"/>
    <col min="42" max="42" width="11.7109375" bestFit="1" customWidth="1"/>
    <col min="43" max="44" width="10.42578125" bestFit="1" customWidth="1"/>
    <col min="45" max="45" width="12.42578125" bestFit="1" customWidth="1"/>
    <col min="46" max="46" width="15.28515625" bestFit="1" customWidth="1"/>
    <col min="47" max="47" width="14.42578125" customWidth="1"/>
    <col min="48" max="48" width="20.5703125" bestFit="1" customWidth="1"/>
    <col min="49" max="49" width="19.28515625" customWidth="1"/>
    <col min="50" max="50" width="34.28515625" bestFit="1" customWidth="1"/>
    <col min="51" max="51" width="28.85546875" bestFit="1" customWidth="1"/>
    <col min="52" max="52" width="34" bestFit="1" customWidth="1"/>
    <col min="53" max="53" width="31.28515625" bestFit="1" customWidth="1"/>
    <col min="54" max="54" width="18.28515625" bestFit="1" customWidth="1"/>
    <col min="55" max="55" width="17.5703125" bestFit="1" customWidth="1"/>
    <col min="56" max="56" width="12.5703125" bestFit="1" customWidth="1"/>
    <col min="57" max="57" width="9.140625" customWidth="1"/>
    <col min="58" max="58" width="9.140625" bestFit="1" customWidth="1"/>
    <col min="60" max="60" width="0" hidden="1" customWidth="1"/>
    <col min="63" max="63" width="0" hidden="1" customWidth="1"/>
    <col min="65" max="65" width="12.5703125" bestFit="1" customWidth="1"/>
    <col min="68" max="68" width="10.5703125" bestFit="1" customWidth="1"/>
    <col min="69" max="69" width="15.140625" bestFit="1" customWidth="1"/>
    <col min="71" max="71" width="11.5703125" bestFit="1" customWidth="1"/>
    <col min="72" max="72" width="12.5703125" bestFit="1" customWidth="1"/>
    <col min="73" max="73" width="12.5703125" customWidth="1"/>
    <col min="74" max="75" width="12.140625" bestFit="1" customWidth="1"/>
    <col min="76" max="76" width="17.5703125" bestFit="1" customWidth="1"/>
    <col min="77" max="77" width="9" bestFit="1" customWidth="1"/>
    <col min="78" max="79" width="12.5703125" customWidth="1"/>
    <col min="81" max="81" width="68" bestFit="1" customWidth="1"/>
    <col min="86" max="86" width="41.5703125" bestFit="1" customWidth="1"/>
    <col min="91" max="91" width="12.28515625" bestFit="1" customWidth="1"/>
    <col min="92" max="92" width="18.85546875" bestFit="1" customWidth="1"/>
  </cols>
  <sheetData>
    <row r="2" spans="1:12" ht="42" customHeight="1" x14ac:dyDescent="0.25">
      <c r="A2" s="13" t="s">
        <v>147</v>
      </c>
      <c r="B2" s="13" t="s">
        <v>148</v>
      </c>
      <c r="C2" s="13" t="s">
        <v>149</v>
      </c>
      <c r="D2" s="13" t="s">
        <v>150</v>
      </c>
      <c r="E2" s="14" t="s">
        <v>151</v>
      </c>
      <c r="F2" s="14" t="s">
        <v>152</v>
      </c>
      <c r="G2" s="14" t="s">
        <v>153</v>
      </c>
      <c r="H2" s="14" t="s">
        <v>154</v>
      </c>
      <c r="I2" s="14" t="s">
        <v>155</v>
      </c>
      <c r="J2" s="14" t="s">
        <v>156</v>
      </c>
      <c r="K2" s="14" t="s">
        <v>429</v>
      </c>
      <c r="L2" s="14" t="s">
        <v>157</v>
      </c>
    </row>
    <row r="3" spans="1:12" ht="27.75" customHeight="1" x14ac:dyDescent="0.25">
      <c r="A3" s="15" t="s">
        <v>574</v>
      </c>
      <c r="B3" s="15" t="s">
        <v>34</v>
      </c>
      <c r="C3" s="15" t="s">
        <v>181</v>
      </c>
      <c r="D3" s="15" t="s">
        <v>167</v>
      </c>
      <c r="E3" s="16">
        <v>81</v>
      </c>
      <c r="F3" s="15"/>
      <c r="G3" s="15"/>
      <c r="H3" s="15"/>
      <c r="I3" s="15" t="s">
        <v>282</v>
      </c>
      <c r="J3" s="15" t="str">
        <f>CONCATENATE('ENTRADA DE DADOS'!B3," | ",RIGHT('ENTRADA DE DADOS'!C3,4))</f>
        <v>N4-N3-CHP | 3000</v>
      </c>
      <c r="K3" s="15" t="str">
        <f>_xlfn.CONCAT(B3," - ",C3)</f>
        <v>N4-N3-CHP - 17/3000</v>
      </c>
      <c r="L3" t="str">
        <f>CONCATENATE('ENTRADA DE DADOS'!B3," | ",G3," | ",I3)</f>
        <v>N4-N3-CHP |  | GOLDENTUFT</v>
      </c>
    </row>
    <row r="4" spans="1:12" x14ac:dyDescent="0.25">
      <c r="A4" s="15" t="s">
        <v>575</v>
      </c>
      <c r="B4" s="15" t="s">
        <v>22</v>
      </c>
      <c r="C4" s="15" t="s">
        <v>314</v>
      </c>
      <c r="D4" s="15" t="s">
        <v>167</v>
      </c>
      <c r="E4" s="16">
        <v>81</v>
      </c>
      <c r="F4" s="15"/>
      <c r="G4" s="15"/>
      <c r="H4" s="15" t="s">
        <v>282</v>
      </c>
      <c r="I4" s="15" t="s">
        <v>282</v>
      </c>
      <c r="J4" s="15" t="str">
        <f>CONCATENATE('ENTRADA DE DADOS'!B4," | ",RIGHT('ENTRADA DE DADOS'!C4,4))</f>
        <v>2N1 | 1000</v>
      </c>
      <c r="K4" s="15" t="str">
        <f t="shared" ref="K4:K67" si="0">_xlfn.CONCAT(B4," - ",C4)</f>
        <v>2N1 - 19/1000</v>
      </c>
      <c r="L4" t="str">
        <f>CONCATENATE('ENTRADA DE DADOS'!B4," | ",G4," | ",I4)</f>
        <v>2N1 |  | GOLDENTUFT</v>
      </c>
    </row>
    <row r="5" spans="1:12" x14ac:dyDescent="0.25">
      <c r="A5" s="15" t="s">
        <v>576</v>
      </c>
      <c r="B5" s="15" t="s">
        <v>22</v>
      </c>
      <c r="C5" s="15" t="s">
        <v>302</v>
      </c>
      <c r="D5" s="15" t="s">
        <v>167</v>
      </c>
      <c r="E5" s="16">
        <v>81</v>
      </c>
      <c r="F5" s="15"/>
      <c r="G5" s="15"/>
      <c r="H5" s="15" t="s">
        <v>282</v>
      </c>
      <c r="I5" s="15" t="s">
        <v>282</v>
      </c>
      <c r="J5" s="15" t="str">
        <f>CONCATENATE('ENTRADA DE DADOS'!B5," | ",RIGHT('ENTRADA DE DADOS'!C5,4))</f>
        <v>2N1 | 1000</v>
      </c>
      <c r="K5" s="15" t="str">
        <f t="shared" si="0"/>
        <v>2N1 - 16/1000</v>
      </c>
      <c r="L5" t="str">
        <f>CONCATENATE('ENTRADA DE DADOS'!B5," | ",G5," | ",I5)</f>
        <v>2N1 |  | GOLDENTUFT</v>
      </c>
    </row>
    <row r="6" spans="1:12" x14ac:dyDescent="0.25">
      <c r="A6" s="15" t="s">
        <v>577</v>
      </c>
      <c r="B6" s="15" t="s">
        <v>22</v>
      </c>
      <c r="C6" s="15" t="s">
        <v>302</v>
      </c>
      <c r="D6" s="15" t="s">
        <v>167</v>
      </c>
      <c r="E6" s="16">
        <v>82.6</v>
      </c>
      <c r="F6" s="15"/>
      <c r="G6" s="15"/>
      <c r="H6" s="15" t="s">
        <v>282</v>
      </c>
      <c r="I6" s="15" t="s">
        <v>282</v>
      </c>
      <c r="J6" s="15" t="str">
        <f>CONCATENATE('ENTRADA DE DADOS'!B6," | ",RIGHT('ENTRADA DE DADOS'!C6,4))</f>
        <v>2N1 | 1000</v>
      </c>
      <c r="K6" s="15" t="str">
        <f t="shared" si="0"/>
        <v>2N1 - 16/1000</v>
      </c>
      <c r="L6" t="str">
        <f>CONCATENATE('ENTRADA DE DADOS'!B6," | ",G6," | ",I6)</f>
        <v>2N1 |  | GOLDENTUFT</v>
      </c>
    </row>
    <row r="7" spans="1:12" x14ac:dyDescent="0.25">
      <c r="A7" s="15" t="s">
        <v>578</v>
      </c>
      <c r="B7" s="15" t="s">
        <v>33</v>
      </c>
      <c r="C7" s="15" t="s">
        <v>312</v>
      </c>
      <c r="D7" s="15" t="s">
        <v>163</v>
      </c>
      <c r="E7" s="16">
        <v>93</v>
      </c>
      <c r="F7" s="15"/>
      <c r="G7" s="15"/>
      <c r="H7" s="15" t="s">
        <v>282</v>
      </c>
      <c r="I7" s="15" t="s">
        <v>282</v>
      </c>
      <c r="J7" s="15" t="str">
        <f>CONCATENATE('ENTRADA DE DADOS'!B7," | ",RIGHT('ENTRADA DE DADOS'!C7,4))</f>
        <v>2N4-CHP | 2500</v>
      </c>
      <c r="K7" s="15" t="str">
        <f t="shared" si="0"/>
        <v>2N4-CHP - 18/2500</v>
      </c>
      <c r="L7" t="str">
        <f>CONCATENATE('ENTRADA DE DADOS'!B7," | ",G7," | ",I7)</f>
        <v>2N4-CHP |  | GOLDENTUFT</v>
      </c>
    </row>
    <row r="8" spans="1:12" x14ac:dyDescent="0.25">
      <c r="A8" s="15" t="s">
        <v>579</v>
      </c>
      <c r="B8" s="15" t="s">
        <v>22</v>
      </c>
      <c r="C8" s="15" t="s">
        <v>304</v>
      </c>
      <c r="D8" s="15" t="s">
        <v>167</v>
      </c>
      <c r="E8" s="16">
        <v>93</v>
      </c>
      <c r="F8" s="15"/>
      <c r="G8" s="15"/>
      <c r="H8" s="15" t="s">
        <v>282</v>
      </c>
      <c r="I8" s="15" t="s">
        <v>282</v>
      </c>
      <c r="J8" s="15" t="str">
        <f>CONCATENATE('ENTRADA DE DADOS'!B8," | ",RIGHT('ENTRADA DE DADOS'!C8,4))</f>
        <v>2N1 | 1000</v>
      </c>
      <c r="K8" s="15" t="str">
        <f t="shared" si="0"/>
        <v>2N1 - 18/1000</v>
      </c>
      <c r="L8" t="str">
        <f>CONCATENATE('ENTRADA DE DADOS'!B8," | ",G8," | ",I8)</f>
        <v>2N1 |  | GOLDENTUFT</v>
      </c>
    </row>
    <row r="9" spans="1:12" x14ac:dyDescent="0.25">
      <c r="A9" s="15" t="s">
        <v>580</v>
      </c>
      <c r="B9" s="15" t="s">
        <v>22</v>
      </c>
      <c r="C9" s="15" t="s">
        <v>304</v>
      </c>
      <c r="D9" s="15" t="s">
        <v>167</v>
      </c>
      <c r="E9" s="16">
        <v>92.71</v>
      </c>
      <c r="F9" s="15"/>
      <c r="G9" s="15"/>
      <c r="H9" s="15" t="s">
        <v>282</v>
      </c>
      <c r="I9" s="15" t="s">
        <v>282</v>
      </c>
      <c r="J9" s="15" t="str">
        <f>CONCATENATE('ENTRADA DE DADOS'!B9," | ",RIGHT('ENTRADA DE DADOS'!C9,4))</f>
        <v>2N1 | 1000</v>
      </c>
      <c r="K9" s="15" t="str">
        <f t="shared" si="0"/>
        <v>2N1 - 18/1000</v>
      </c>
      <c r="L9" t="str">
        <f>CONCATENATE('ENTRADA DE DADOS'!B9," | ",G9," | ",I9)</f>
        <v>2N1 |  | GOLDENTUFT</v>
      </c>
    </row>
    <row r="10" spans="1:12" x14ac:dyDescent="0.25">
      <c r="A10" s="15" t="s">
        <v>581</v>
      </c>
      <c r="B10" s="15" t="s">
        <v>24</v>
      </c>
      <c r="C10" s="15" t="s">
        <v>303</v>
      </c>
      <c r="D10" s="15" t="s">
        <v>167</v>
      </c>
      <c r="E10" s="16">
        <v>84.29</v>
      </c>
      <c r="F10" s="15"/>
      <c r="G10" s="15"/>
      <c r="H10" s="15" t="s">
        <v>282</v>
      </c>
      <c r="I10" s="15" t="s">
        <v>282</v>
      </c>
      <c r="J10" s="15" t="str">
        <f>CONCATENATE('ENTRADA DE DADOS'!B10," | ",RIGHT('ENTRADA DE DADOS'!C10,4))</f>
        <v>2N4 | 1500</v>
      </c>
      <c r="K10" s="15" t="str">
        <f t="shared" si="0"/>
        <v>2N4 - 18/1500</v>
      </c>
      <c r="L10" t="str">
        <f>CONCATENATE('ENTRADA DE DADOS'!B10," | ",G10," | ",I10)</f>
        <v>2N4 |  | GOLDENTUFT</v>
      </c>
    </row>
    <row r="11" spans="1:12" x14ac:dyDescent="0.25">
      <c r="A11" s="15" t="s">
        <v>582</v>
      </c>
      <c r="B11" s="15" t="s">
        <v>33</v>
      </c>
      <c r="C11" s="15" t="s">
        <v>305</v>
      </c>
      <c r="D11" s="15" t="s">
        <v>167</v>
      </c>
      <c r="E11" s="16">
        <v>77</v>
      </c>
      <c r="F11" s="15"/>
      <c r="G11" s="15"/>
      <c r="H11" s="15" t="s">
        <v>282</v>
      </c>
      <c r="I11" s="15" t="s">
        <v>282</v>
      </c>
      <c r="J11" s="15" t="str">
        <f>CONCATENATE('ENTRADA DE DADOS'!B11," | ",RIGHT('ENTRADA DE DADOS'!C11,4))</f>
        <v>2N4-CHP | 2000</v>
      </c>
      <c r="K11" s="15" t="str">
        <f t="shared" si="0"/>
        <v>2N4-CHP - 18/2000</v>
      </c>
      <c r="L11" t="str">
        <f>CONCATENATE('ENTRADA DE DADOS'!B11," | ",G11," | ",I11)</f>
        <v>2N4-CHP |  | GOLDENTUFT</v>
      </c>
    </row>
    <row r="12" spans="1:12" x14ac:dyDescent="0.25">
      <c r="A12" s="15" t="s">
        <v>583</v>
      </c>
      <c r="B12" s="15" t="s">
        <v>22</v>
      </c>
      <c r="C12" s="15" t="s">
        <v>302</v>
      </c>
      <c r="D12" s="15" t="s">
        <v>167</v>
      </c>
      <c r="E12" s="16">
        <v>77</v>
      </c>
      <c r="F12" s="15"/>
      <c r="G12" s="15"/>
      <c r="H12" s="15" t="s">
        <v>282</v>
      </c>
      <c r="I12" s="15" t="s">
        <v>282</v>
      </c>
      <c r="J12" s="15" t="str">
        <f>CONCATENATE('ENTRADA DE DADOS'!B12," | ",RIGHT('ENTRADA DE DADOS'!C12,4))</f>
        <v>2N1 | 1000</v>
      </c>
      <c r="K12" s="15" t="str">
        <f t="shared" si="0"/>
        <v>2N1 - 16/1000</v>
      </c>
      <c r="L12" t="str">
        <f>CONCATENATE('ENTRADA DE DADOS'!B12," | ",G12," | ",I12)</f>
        <v>2N1 |  | GOLDENTUFT</v>
      </c>
    </row>
    <row r="13" spans="1:12" x14ac:dyDescent="0.25">
      <c r="A13" s="15" t="s">
        <v>584</v>
      </c>
      <c r="B13" s="15" t="s">
        <v>22</v>
      </c>
      <c r="C13" s="15" t="s">
        <v>302</v>
      </c>
      <c r="D13" s="15" t="s">
        <v>167</v>
      </c>
      <c r="E13" s="16">
        <v>77.790000000000006</v>
      </c>
      <c r="F13" s="15"/>
      <c r="G13" s="15"/>
      <c r="H13" s="15" t="s">
        <v>282</v>
      </c>
      <c r="I13" s="15" t="s">
        <v>282</v>
      </c>
      <c r="J13" s="15" t="str">
        <f>CONCATENATE('ENTRADA DE DADOS'!B13," | ",RIGHT('ENTRADA DE DADOS'!C13,4))</f>
        <v>2N1 | 1000</v>
      </c>
      <c r="K13" s="15" t="str">
        <f t="shared" si="0"/>
        <v>2N1 - 16/1000</v>
      </c>
      <c r="L13" t="str">
        <f>CONCATENATE('ENTRADA DE DADOS'!B13," | ",G13," | ",I13)</f>
        <v>2N1 |  | GOLDENTUFT</v>
      </c>
    </row>
    <row r="14" spans="1:12" x14ac:dyDescent="0.25">
      <c r="A14" s="15" t="s">
        <v>585</v>
      </c>
      <c r="B14" s="15" t="s">
        <v>24</v>
      </c>
      <c r="C14" s="15" t="s">
        <v>309</v>
      </c>
      <c r="D14" s="15" t="s">
        <v>167</v>
      </c>
      <c r="E14" s="16">
        <v>99</v>
      </c>
      <c r="F14" s="15"/>
      <c r="G14" s="15"/>
      <c r="H14" s="15" t="s">
        <v>282</v>
      </c>
      <c r="I14" s="15" t="s">
        <v>282</v>
      </c>
      <c r="J14" s="15" t="str">
        <f>CONCATENATE('ENTRADA DE DADOS'!B14," | ",RIGHT('ENTRADA DE DADOS'!C14,4))</f>
        <v>2N4 | 2000</v>
      </c>
      <c r="K14" s="15" t="str">
        <f t="shared" si="0"/>
        <v>2N4 - 19/2000</v>
      </c>
      <c r="L14" t="str">
        <f>CONCATENATE('ENTRADA DE DADOS'!B14," | ",G14," | ",I14)</f>
        <v>2N4 |  | GOLDENTUFT</v>
      </c>
    </row>
    <row r="15" spans="1:12" x14ac:dyDescent="0.25">
      <c r="A15" s="15" t="s">
        <v>586</v>
      </c>
      <c r="B15" s="15" t="s">
        <v>22</v>
      </c>
      <c r="C15" s="15" t="s">
        <v>304</v>
      </c>
      <c r="D15" s="15" t="s">
        <v>167</v>
      </c>
      <c r="E15" s="16">
        <v>98.23</v>
      </c>
      <c r="F15" s="15"/>
      <c r="G15" s="15"/>
      <c r="H15" s="15" t="s">
        <v>282</v>
      </c>
      <c r="I15" s="15" t="s">
        <v>282</v>
      </c>
      <c r="J15" s="15" t="str">
        <f>CONCATENATE('ENTRADA DE DADOS'!B15," | ",RIGHT('ENTRADA DE DADOS'!C15,4))</f>
        <v>2N1 | 1000</v>
      </c>
      <c r="K15" s="15" t="str">
        <f t="shared" si="0"/>
        <v>2N1 - 18/1000</v>
      </c>
      <c r="L15" t="str">
        <f>CONCATENATE('ENTRADA DE DADOS'!B15," | ",G15," | ",I15)</f>
        <v>2N1 |  | GOLDENTUFT</v>
      </c>
    </row>
    <row r="16" spans="1:12" x14ac:dyDescent="0.25">
      <c r="A16" s="15" t="s">
        <v>587</v>
      </c>
      <c r="B16" s="15" t="s">
        <v>33</v>
      </c>
      <c r="C16" s="15" t="s">
        <v>305</v>
      </c>
      <c r="D16" s="15" t="s">
        <v>167</v>
      </c>
      <c r="E16" s="16">
        <v>92</v>
      </c>
      <c r="F16" s="15"/>
      <c r="G16" s="15"/>
      <c r="H16" s="15" t="s">
        <v>282</v>
      </c>
      <c r="I16" s="15" t="s">
        <v>173</v>
      </c>
      <c r="J16" s="15" t="str">
        <f>CONCATENATE('ENTRADA DE DADOS'!B16," | ",RIGHT('ENTRADA DE DADOS'!C16,4))</f>
        <v>2N4-CHP | 2000</v>
      </c>
      <c r="K16" s="15" t="str">
        <f t="shared" si="0"/>
        <v>2N4-CHP - 18/2000</v>
      </c>
      <c r="L16" t="str">
        <f>CONCATENATE('ENTRADA DE DADOS'!B16," | ",G16," | ",I16)</f>
        <v>2N4-CHP |  | ORCHID</v>
      </c>
    </row>
    <row r="17" spans="1:85" x14ac:dyDescent="0.25">
      <c r="A17" s="15" t="s">
        <v>588</v>
      </c>
      <c r="B17" s="15" t="s">
        <v>22</v>
      </c>
      <c r="C17" s="15" t="s">
        <v>302</v>
      </c>
      <c r="D17" s="15" t="s">
        <v>167</v>
      </c>
      <c r="E17" s="16">
        <v>92.99</v>
      </c>
      <c r="F17" s="15"/>
      <c r="G17" s="15"/>
      <c r="H17" s="15" t="s">
        <v>173</v>
      </c>
      <c r="I17" s="15" t="s">
        <v>173</v>
      </c>
      <c r="J17" s="15" t="str">
        <f>CONCATENATE('ENTRADA DE DADOS'!B17," | ",RIGHT('ENTRADA DE DADOS'!C17,4))</f>
        <v>2N1 | 1000</v>
      </c>
      <c r="K17" s="15" t="str">
        <f t="shared" si="0"/>
        <v>2N1 - 16/1000</v>
      </c>
      <c r="L17" t="str">
        <f>CONCATENATE('ENTRADA DE DADOS'!B17," | ",G17," | ",I17)</f>
        <v>2N1 |  | ORCHID</v>
      </c>
    </row>
    <row r="18" spans="1:85" x14ac:dyDescent="0.25">
      <c r="A18" s="15" t="s">
        <v>589</v>
      </c>
      <c r="B18" s="15" t="s">
        <v>24</v>
      </c>
      <c r="C18" s="15" t="s">
        <v>186</v>
      </c>
      <c r="D18" s="15" t="s">
        <v>167</v>
      </c>
      <c r="E18" s="16">
        <v>85</v>
      </c>
      <c r="F18" s="15"/>
      <c r="G18" s="15"/>
      <c r="H18" s="15" t="s">
        <v>173</v>
      </c>
      <c r="I18" s="15" t="s">
        <v>173</v>
      </c>
      <c r="J18" s="15" t="str">
        <f>CONCATENATE('ENTRADA DE DADOS'!B18," | ",RIGHT('ENTRADA DE DADOS'!C18,4))</f>
        <v>2N4 | 2500</v>
      </c>
      <c r="K18" s="15" t="str">
        <f t="shared" si="0"/>
        <v>2N4 - 17/2500</v>
      </c>
      <c r="L18" t="str">
        <f>CONCATENATE('ENTRADA DE DADOS'!B18," | ",G18," | ",I18)</f>
        <v>2N4 |  | ORCHID</v>
      </c>
    </row>
    <row r="19" spans="1:85" x14ac:dyDescent="0.25">
      <c r="A19" s="15" t="s">
        <v>590</v>
      </c>
      <c r="B19" s="15" t="s">
        <v>22</v>
      </c>
      <c r="C19" s="15" t="s">
        <v>188</v>
      </c>
      <c r="D19" s="15" t="s">
        <v>167</v>
      </c>
      <c r="E19" s="16">
        <v>85</v>
      </c>
      <c r="F19" s="15"/>
      <c r="G19" s="15"/>
      <c r="H19" s="15" t="s">
        <v>173</v>
      </c>
      <c r="I19" s="15" t="s">
        <v>173</v>
      </c>
      <c r="J19" s="15" t="str">
        <f>CONCATENATE('ENTRADA DE DADOS'!B19," | ",RIGHT('ENTRADA DE DADOS'!C19,4))</f>
        <v>2N1 | 1000</v>
      </c>
      <c r="K19" s="15" t="str">
        <f t="shared" si="0"/>
        <v>2N1 - 17/1000</v>
      </c>
      <c r="L19" t="str">
        <f>CONCATENATE('ENTRADA DE DADOS'!B19," | ",G19," | ",I19)</f>
        <v>2N1 |  | ORCHID</v>
      </c>
    </row>
    <row r="20" spans="1:85" x14ac:dyDescent="0.25">
      <c r="A20" s="15" t="s">
        <v>591</v>
      </c>
      <c r="B20" s="15" t="s">
        <v>22</v>
      </c>
      <c r="C20" s="15" t="s">
        <v>188</v>
      </c>
      <c r="D20" s="15" t="s">
        <v>167</v>
      </c>
      <c r="E20" s="16">
        <v>86.98</v>
      </c>
      <c r="F20" s="15"/>
      <c r="G20" s="15"/>
      <c r="H20" s="15" t="s">
        <v>173</v>
      </c>
      <c r="I20" s="15" t="s">
        <v>173</v>
      </c>
      <c r="J20" s="15" t="str">
        <f>CONCATENATE('ENTRADA DE DADOS'!B20," | ",RIGHT('ENTRADA DE DADOS'!C20,4))</f>
        <v>2N1 | 1000</v>
      </c>
      <c r="K20" s="15" t="str">
        <f t="shared" si="0"/>
        <v>2N1 - 17/1000</v>
      </c>
      <c r="L20" t="str">
        <f>CONCATENATE('ENTRADA DE DADOS'!B20," | ",G20," | ",I20)</f>
        <v>2N1 |  | ORCHID</v>
      </c>
    </row>
    <row r="21" spans="1:85" x14ac:dyDescent="0.25">
      <c r="A21" s="15" t="s">
        <v>592</v>
      </c>
      <c r="B21" s="15" t="s">
        <v>24</v>
      </c>
      <c r="C21" s="15" t="s">
        <v>178</v>
      </c>
      <c r="D21" s="15" t="s">
        <v>163</v>
      </c>
      <c r="E21" s="16">
        <v>85</v>
      </c>
      <c r="F21" s="15"/>
      <c r="G21" s="15"/>
      <c r="H21" s="15" t="s">
        <v>173</v>
      </c>
      <c r="I21" s="15" t="s">
        <v>173</v>
      </c>
      <c r="J21" s="15" t="str">
        <f>CONCATENATE('ENTRADA DE DADOS'!B21," | ",RIGHT('ENTRADA DE DADOS'!C21,4))</f>
        <v>2N4 | 2000</v>
      </c>
      <c r="K21" s="15" t="str">
        <f t="shared" si="0"/>
        <v>2N4 - 17/2000</v>
      </c>
      <c r="L21" t="str">
        <f>CONCATENATE('ENTRADA DE DADOS'!B21," | ",G21," | ",I21)</f>
        <v>2N4 |  | ORCHID</v>
      </c>
    </row>
    <row r="22" spans="1:85" ht="15.75" thickBot="1" x14ac:dyDescent="0.3">
      <c r="A22" s="15" t="s">
        <v>593</v>
      </c>
      <c r="B22" s="15" t="s">
        <v>22</v>
      </c>
      <c r="C22" s="15" t="s">
        <v>188</v>
      </c>
      <c r="D22" s="15" t="s">
        <v>167</v>
      </c>
      <c r="E22" s="16">
        <v>85</v>
      </c>
      <c r="F22" s="15"/>
      <c r="G22" s="15"/>
      <c r="H22" s="15" t="s">
        <v>173</v>
      </c>
      <c r="I22" s="15" t="s">
        <v>173</v>
      </c>
      <c r="J22" s="15" t="str">
        <f>CONCATENATE('ENTRADA DE DADOS'!B22," | ",RIGHT('ENTRADA DE DADOS'!C22,4))</f>
        <v>2N1 | 1000</v>
      </c>
      <c r="K22" s="15" t="str">
        <f t="shared" si="0"/>
        <v>2N1 - 17/1000</v>
      </c>
      <c r="L22" t="str">
        <f>CONCATENATE('ENTRADA DE DADOS'!B22," | ",G22," | ",I22)</f>
        <v>2N1 |  | ORCHID</v>
      </c>
      <c r="BB22" s="64"/>
      <c r="BC22" s="64"/>
      <c r="BD22" s="64"/>
      <c r="BE22" s="64"/>
      <c r="BF22" s="64"/>
      <c r="BG22" s="64"/>
      <c r="BH22" s="64"/>
      <c r="BI22" s="64"/>
    </row>
    <row r="23" spans="1:85" ht="16.5" thickTop="1" thickBot="1" x14ac:dyDescent="0.3">
      <c r="A23" s="15" t="s">
        <v>594</v>
      </c>
      <c r="B23" s="15" t="s">
        <v>22</v>
      </c>
      <c r="C23" s="15" t="s">
        <v>188</v>
      </c>
      <c r="D23" s="15" t="s">
        <v>167</v>
      </c>
      <c r="E23" s="16">
        <v>86.98</v>
      </c>
      <c r="F23" s="15"/>
      <c r="G23" s="15"/>
      <c r="H23" s="15" t="s">
        <v>173</v>
      </c>
      <c r="I23" s="15" t="s">
        <v>173</v>
      </c>
      <c r="J23" s="15" t="str">
        <f>CONCATENATE('ENTRADA DE DADOS'!B23," | ",RIGHT('ENTRADA DE DADOS'!C23,4))</f>
        <v>2N1 | 1000</v>
      </c>
      <c r="K23" s="15" t="str">
        <f t="shared" si="0"/>
        <v>2N1 - 17/1000</v>
      </c>
      <c r="L23" t="str">
        <f>CONCATENATE('ENTRADA DE DADOS'!B23," | ",G23," | ",I23)</f>
        <v>2N1 |  | ORCHID</v>
      </c>
      <c r="Y23" s="83"/>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9"/>
      <c r="BI23" s="71"/>
    </row>
    <row r="24" spans="1:85" ht="16.5" thickTop="1" thickBot="1" x14ac:dyDescent="0.3">
      <c r="A24" s="15" t="s">
        <v>595</v>
      </c>
      <c r="B24" s="15" t="s">
        <v>24</v>
      </c>
      <c r="C24" s="15" t="s">
        <v>186</v>
      </c>
      <c r="D24" s="15" t="s">
        <v>167</v>
      </c>
      <c r="E24" s="16">
        <v>79.63</v>
      </c>
      <c r="F24" s="15"/>
      <c r="G24" s="15"/>
      <c r="H24" s="15" t="s">
        <v>173</v>
      </c>
      <c r="I24" s="15" t="s">
        <v>173</v>
      </c>
      <c r="J24" s="15" t="str">
        <f>CONCATENATE('ENTRADA DE DADOS'!B24," | ",RIGHT('ENTRADA DE DADOS'!C24,4))</f>
        <v>2N4 | 2500</v>
      </c>
      <c r="K24" s="15" t="str">
        <f t="shared" si="0"/>
        <v>2N4 - 17/2500</v>
      </c>
      <c r="L24" t="str">
        <f>CONCATENATE('ENTRADA DE DADOS'!B24," | ",G24," | ",I24)</f>
        <v>2N4 |  | ORCHID</v>
      </c>
      <c r="Y24" s="86"/>
      <c r="Z24" s="9"/>
      <c r="AA24" s="9"/>
      <c r="AB24" s="9"/>
      <c r="AC24" s="9"/>
      <c r="AD24" s="9"/>
      <c r="AE24" s="448" t="s">
        <v>146</v>
      </c>
      <c r="AF24" s="449"/>
      <c r="AG24" s="449"/>
      <c r="AH24" s="449"/>
      <c r="AI24" s="449"/>
      <c r="AJ24" s="449"/>
      <c r="AK24" s="449"/>
      <c r="AL24" s="449"/>
      <c r="AM24" s="449"/>
      <c r="AN24" s="449"/>
      <c r="AO24" s="449"/>
      <c r="AP24" s="449"/>
      <c r="AQ24" s="449"/>
      <c r="AR24" s="450"/>
      <c r="AS24" s="448" t="s">
        <v>325</v>
      </c>
      <c r="AT24" s="449"/>
      <c r="AU24" s="449"/>
      <c r="AV24" s="449"/>
      <c r="AW24" s="449"/>
      <c r="AX24" s="449"/>
      <c r="AY24" s="449"/>
      <c r="AZ24" s="449"/>
      <c r="BA24" s="449"/>
      <c r="BB24" s="449"/>
      <c r="BC24" s="449"/>
      <c r="BD24" s="449"/>
      <c r="BE24" s="449"/>
      <c r="BF24" s="450"/>
      <c r="BI24" s="71"/>
    </row>
    <row r="25" spans="1:85" ht="24" customHeight="1" thickTop="1" thickBot="1" x14ac:dyDescent="0.3">
      <c r="A25" s="15" t="s">
        <v>596</v>
      </c>
      <c r="B25" s="15" t="s">
        <v>22</v>
      </c>
      <c r="C25" s="15" t="s">
        <v>304</v>
      </c>
      <c r="D25" s="15" t="s">
        <v>167</v>
      </c>
      <c r="E25" s="16">
        <v>79.5</v>
      </c>
      <c r="F25" s="15"/>
      <c r="G25" s="15"/>
      <c r="H25" s="15" t="s">
        <v>173</v>
      </c>
      <c r="I25" s="15" t="s">
        <v>173</v>
      </c>
      <c r="J25" s="15" t="str">
        <f>CONCATENATE('ENTRADA DE DADOS'!B25," | ",RIGHT('ENTRADA DE DADOS'!C25,4))</f>
        <v>2N1 | 1000</v>
      </c>
      <c r="K25" s="15" t="str">
        <f t="shared" si="0"/>
        <v>2N1 - 18/1000</v>
      </c>
      <c r="L25" t="str">
        <f>CONCATENATE('ENTRADA DE DADOS'!B25," | ",G25," | ",I25)</f>
        <v>2N1 |  | ORCHID</v>
      </c>
      <c r="Y25" s="86"/>
      <c r="Z25" s="454" t="s">
        <v>331</v>
      </c>
      <c r="AA25" s="454"/>
      <c r="AB25" s="454"/>
      <c r="AC25" s="454"/>
      <c r="AD25" s="39"/>
      <c r="AE25" s="45" t="s">
        <v>158</v>
      </c>
      <c r="AF25" s="46" t="s">
        <v>159</v>
      </c>
      <c r="AG25" s="46" t="s">
        <v>158</v>
      </c>
      <c r="AH25" s="46" t="s">
        <v>159</v>
      </c>
      <c r="AI25" s="46" t="s">
        <v>158</v>
      </c>
      <c r="AJ25" s="46" t="s">
        <v>159</v>
      </c>
      <c r="AK25" s="46" t="s">
        <v>158</v>
      </c>
      <c r="AL25" s="46" t="s">
        <v>159</v>
      </c>
      <c r="AM25" s="46" t="s">
        <v>158</v>
      </c>
      <c r="AN25" s="46" t="s">
        <v>159</v>
      </c>
      <c r="AO25" s="46" t="s">
        <v>158</v>
      </c>
      <c r="AP25" s="46" t="s">
        <v>159</v>
      </c>
      <c r="AQ25" s="46" t="s">
        <v>158</v>
      </c>
      <c r="AR25" s="47" t="s">
        <v>159</v>
      </c>
      <c r="AS25" s="45" t="s">
        <v>158</v>
      </c>
      <c r="AT25" s="46" t="s">
        <v>159</v>
      </c>
      <c r="AU25" s="46" t="s">
        <v>158</v>
      </c>
      <c r="AV25" s="46" t="s">
        <v>159</v>
      </c>
      <c r="AW25" s="46" t="s">
        <v>158</v>
      </c>
      <c r="AX25" s="46" t="s">
        <v>159</v>
      </c>
      <c r="AY25" s="46" t="s">
        <v>158</v>
      </c>
      <c r="AZ25" s="46" t="s">
        <v>159</v>
      </c>
      <c r="BA25" s="46" t="s">
        <v>158</v>
      </c>
      <c r="BB25" s="46" t="s">
        <v>159</v>
      </c>
      <c r="BC25" s="46" t="s">
        <v>158</v>
      </c>
      <c r="BD25" s="46" t="s">
        <v>159</v>
      </c>
      <c r="BE25" s="46" t="s">
        <v>158</v>
      </c>
      <c r="BF25" s="47" t="s">
        <v>159</v>
      </c>
      <c r="BI25" s="71"/>
    </row>
    <row r="26" spans="1:85" s="35" customFormat="1" ht="24.6" customHeight="1" thickTop="1" thickBot="1" x14ac:dyDescent="0.3">
      <c r="A26" s="15" t="s">
        <v>597</v>
      </c>
      <c r="B26" s="15" t="s">
        <v>24</v>
      </c>
      <c r="C26" s="15" t="s">
        <v>312</v>
      </c>
      <c r="D26" s="15" t="s">
        <v>163</v>
      </c>
      <c r="E26" s="16">
        <v>96.5</v>
      </c>
      <c r="F26" s="15"/>
      <c r="G26" s="15"/>
      <c r="H26" s="15" t="s">
        <v>173</v>
      </c>
      <c r="I26" s="15" t="s">
        <v>286</v>
      </c>
      <c r="J26" s="15" t="str">
        <f>CONCATENATE('ENTRADA DE DADOS'!B26," | ",RIGHT('ENTRADA DE DADOS'!C26,4))</f>
        <v>2N4 | 2500</v>
      </c>
      <c r="K26" s="15" t="str">
        <f t="shared" si="0"/>
        <v>2N4 - 18/2500</v>
      </c>
      <c r="L26" s="35" t="str">
        <f>CONCATENATE('ENTRADA DE DADOS'!B26," | ",G26," | ",I26)</f>
        <v>2N4 |  | ARBUTUS</v>
      </c>
      <c r="M26"/>
      <c r="N26" s="451" t="s">
        <v>279</v>
      </c>
      <c r="O26" s="452"/>
      <c r="P26" s="452"/>
      <c r="Q26" s="453"/>
      <c r="S26" s="451" t="s">
        <v>279</v>
      </c>
      <c r="T26" s="452"/>
      <c r="U26" s="452"/>
      <c r="V26" s="452"/>
      <c r="W26" s="452"/>
      <c r="X26" s="452"/>
      <c r="Y26" s="87" t="s">
        <v>288</v>
      </c>
      <c r="Z26" s="37" t="s">
        <v>148</v>
      </c>
      <c r="AA26" s="37" t="s">
        <v>287</v>
      </c>
      <c r="AB26" s="37"/>
      <c r="AC26" s="37" t="s">
        <v>169</v>
      </c>
      <c r="AD26" s="57"/>
      <c r="AE26" s="56" t="s">
        <v>299</v>
      </c>
      <c r="AF26" s="53" t="s">
        <v>299</v>
      </c>
      <c r="AG26" s="53" t="s">
        <v>329</v>
      </c>
      <c r="AH26" s="53" t="s">
        <v>329</v>
      </c>
      <c r="AI26" s="53" t="s">
        <v>282</v>
      </c>
      <c r="AJ26" s="53" t="s">
        <v>282</v>
      </c>
      <c r="AK26" s="53" t="s">
        <v>283</v>
      </c>
      <c r="AL26" s="53" t="s">
        <v>283</v>
      </c>
      <c r="AM26" s="53" t="s">
        <v>284</v>
      </c>
      <c r="AN26" s="53" t="s">
        <v>284</v>
      </c>
      <c r="AO26" s="53" t="s">
        <v>173</v>
      </c>
      <c r="AP26" s="53" t="s">
        <v>173</v>
      </c>
      <c r="AQ26" s="53" t="s">
        <v>286</v>
      </c>
      <c r="AR26" s="54" t="s">
        <v>286</v>
      </c>
      <c r="AS26" s="52" t="s">
        <v>299</v>
      </c>
      <c r="AT26" s="53" t="s">
        <v>299</v>
      </c>
      <c r="AU26" s="53" t="s">
        <v>329</v>
      </c>
      <c r="AV26" s="53" t="s">
        <v>329</v>
      </c>
      <c r="AW26" s="53" t="s">
        <v>282</v>
      </c>
      <c r="AX26" s="53" t="s">
        <v>282</v>
      </c>
      <c r="AY26" s="53" t="s">
        <v>283</v>
      </c>
      <c r="AZ26" s="53" t="s">
        <v>283</v>
      </c>
      <c r="BA26" s="53" t="s">
        <v>284</v>
      </c>
      <c r="BB26" s="53" t="s">
        <v>284</v>
      </c>
      <c r="BC26" s="53" t="s">
        <v>173</v>
      </c>
      <c r="BD26" s="53" t="s">
        <v>173</v>
      </c>
      <c r="BE26" s="53" t="s">
        <v>286</v>
      </c>
      <c r="BF26" s="54" t="s">
        <v>286</v>
      </c>
      <c r="BI26" s="125"/>
      <c r="BP26"/>
      <c r="BQ26"/>
      <c r="BR26"/>
      <c r="BS26"/>
      <c r="BT26"/>
      <c r="BU26"/>
      <c r="BV26"/>
      <c r="BW26"/>
      <c r="BX26"/>
      <c r="BY26"/>
      <c r="BZ26"/>
      <c r="CA26"/>
      <c r="CB26"/>
      <c r="CC26"/>
      <c r="CD26"/>
      <c r="CE26"/>
      <c r="CF26"/>
      <c r="CG26"/>
    </row>
    <row r="27" spans="1:85" ht="16.5" thickTop="1" thickBot="1" x14ac:dyDescent="0.3">
      <c r="A27" s="15" t="s">
        <v>598</v>
      </c>
      <c r="B27" s="15" t="s">
        <v>22</v>
      </c>
      <c r="C27" s="15" t="s">
        <v>304</v>
      </c>
      <c r="D27" s="15" t="s">
        <v>167</v>
      </c>
      <c r="E27" s="16">
        <v>92.5</v>
      </c>
      <c r="F27" s="15"/>
      <c r="G27" s="15"/>
      <c r="H27" s="15" t="s">
        <v>286</v>
      </c>
      <c r="I27" s="15" t="s">
        <v>286</v>
      </c>
      <c r="J27" s="15" t="str">
        <f>CONCATENATE('ENTRADA DE DADOS'!B27," | ",RIGHT('ENTRADA DE DADOS'!C27,4))</f>
        <v>2N1 | 1000</v>
      </c>
      <c r="K27" s="15" t="str">
        <f t="shared" si="0"/>
        <v>2N1 - 18/1000</v>
      </c>
      <c r="L27" t="str">
        <f>CONCATENATE('ENTRADA DE DADOS'!B27," | ",G27," | ",I27)</f>
        <v>2N1 |  | ARBUTUS</v>
      </c>
      <c r="N27" s="72" t="s">
        <v>161</v>
      </c>
      <c r="O27" s="18">
        <f>COUNTIF(C:C,N27)</f>
        <v>0</v>
      </c>
      <c r="P27" s="22" t="s">
        <v>21</v>
      </c>
      <c r="Q27" s="67">
        <f>COUNTIF(B:B,P27)</f>
        <v>0</v>
      </c>
      <c r="R27" s="9"/>
      <c r="S27" s="62">
        <v>2</v>
      </c>
      <c r="T27" s="445" t="s">
        <v>277</v>
      </c>
      <c r="U27" s="446"/>
      <c r="V27" s="446"/>
      <c r="W27" s="447"/>
      <c r="X27" s="80">
        <f>SUMPRODUCT(AUXILIAR!D5:R5,AUXILIAR!D7:R7)</f>
        <v>133</v>
      </c>
      <c r="Y27" s="88" t="str">
        <f>_xlfn.CONCAT(Z27,"!","A2:D100")</f>
        <v>N1!A2:D100</v>
      </c>
      <c r="Z27" s="20" t="s">
        <v>21</v>
      </c>
      <c r="AA27" s="38">
        <f ca="1">IFERROR(VLOOKUP(24,INDIRECT(Y27),4,FALSE),0)/2</f>
        <v>0</v>
      </c>
      <c r="AB27" s="38">
        <f ca="1">IFERROR(VLOOKUP(24,INDIRECT(Z27),4,FALSE),0)</f>
        <v>0</v>
      </c>
      <c r="AC27" s="38">
        <f ca="1">IFERROR(VLOOKUP(9,INDIRECT(Y27),4,FALSE),0)</f>
        <v>3</v>
      </c>
      <c r="AD27" s="49"/>
      <c r="AE27" s="42">
        <f t="shared" ref="AE27:AE41" si="1">COUNTIFS($F:$F,AE$26,$B:$B,$P27)</f>
        <v>0</v>
      </c>
      <c r="AF27" s="42">
        <f t="shared" ref="AF27:AF41" si="2">COUNTIFS($G:$G,AF$26,$B:$B,$P27)</f>
        <v>0</v>
      </c>
      <c r="AG27" s="42">
        <f t="shared" ref="AG27:AG41" si="3">COUNTIFS($F:$F,AG$26,$B:$B,$P27)</f>
        <v>0</v>
      </c>
      <c r="AH27" s="42">
        <f t="shared" ref="AH27:AH41" si="4">COUNTIFS($G:$G,AH$26,$B:$B,$P27)</f>
        <v>0</v>
      </c>
      <c r="AI27" s="42">
        <f t="shared" ref="AI27:AI41" si="5">COUNTIFS($F:$F,AI$26,$B:$B,$P27)</f>
        <v>0</v>
      </c>
      <c r="AJ27" s="42">
        <f t="shared" ref="AJ27:AJ41" si="6">COUNTIFS($G:$G,AJ$26,$B:$B,$P27)</f>
        <v>0</v>
      </c>
      <c r="AK27" s="42">
        <f t="shared" ref="AK27:AK41" si="7">COUNTIFS($F:$F,AK$26,$B:$B,$P27)</f>
        <v>0</v>
      </c>
      <c r="AL27" s="42">
        <f t="shared" ref="AL27:AL41" si="8">COUNTIFS($G:$G,AL$26,$B:$B,$P27)</f>
        <v>0</v>
      </c>
      <c r="AM27" s="42">
        <f t="shared" ref="AM27:AM41" si="9">COUNTIFS($F:$F,AM$26,$B:$B,$P27)</f>
        <v>0</v>
      </c>
      <c r="AN27" s="42">
        <f t="shared" ref="AN27:AN41" si="10">COUNTIFS($G:$G,AN$26,$B:$B,$P27)</f>
        <v>0</v>
      </c>
      <c r="AO27" s="42">
        <f t="shared" ref="AO27:AO41" si="11">COUNTIFS($F:$F,AO$26,$B:$B,$P27)</f>
        <v>0</v>
      </c>
      <c r="AP27" s="42">
        <f t="shared" ref="AP27:AP41" si="12">COUNTIFS($G:$G,AP$26,$B:$B,$P27)</f>
        <v>0</v>
      </c>
      <c r="AQ27" s="42">
        <f t="shared" ref="AQ27:AQ41" si="13">COUNTIFS($F:$F,AQ$26,$B:$B,$P27)</f>
        <v>0</v>
      </c>
      <c r="AR27" s="42">
        <f t="shared" ref="AR27:AR41" si="14">COUNTIFS($G:$G,AR$26,$B:$B,$P27)</f>
        <v>0</v>
      </c>
      <c r="AS27" s="50">
        <f t="shared" ref="AS27:AS41" si="15">COUNTIFS($H:$H,AS$26,$B:$B,$P27)</f>
        <v>0</v>
      </c>
      <c r="AT27" s="42">
        <f t="shared" ref="AT27:AT41" si="16">COUNTIFS($I:$I,AT$26,$B:$B,$P27)</f>
        <v>0</v>
      </c>
      <c r="AU27" s="42">
        <f t="shared" ref="AU27:AU41" si="17">COUNTIFS($H:$H,AU$26,$B:$B,$P27)</f>
        <v>0</v>
      </c>
      <c r="AV27" s="51">
        <f t="shared" ref="AV27:AV41" si="18">COUNTIFS($I:$I,AV$26,$B:$B,$P27)</f>
        <v>0</v>
      </c>
      <c r="AW27" s="42">
        <f t="shared" ref="AW27:AW41" si="19">COUNTIFS($H:$H,AW$26,$B:$B,$P27)</f>
        <v>0</v>
      </c>
      <c r="AX27" s="51">
        <f t="shared" ref="AX27:AX41" si="20">COUNTIFS($I:$I,AX$26,$B:$B,$P27)</f>
        <v>0</v>
      </c>
      <c r="AY27" s="42">
        <f t="shared" ref="AY27:AY41" si="21">COUNTIFS($H:$H,AY$26,$B:$B,$P27)</f>
        <v>0</v>
      </c>
      <c r="AZ27" s="51">
        <f t="shared" ref="AZ27:AZ41" si="22">COUNTIFS($I:$I,AZ$26,$B:$B,$P27)</f>
        <v>0</v>
      </c>
      <c r="BA27" s="42">
        <f t="shared" ref="BA27:BA41" si="23">COUNTIFS($H:$H,BA$26,$B:$B,$P27)</f>
        <v>0</v>
      </c>
      <c r="BB27" s="51">
        <f t="shared" ref="BB27:BB41" si="24">COUNTIFS($I:$I,BB$26,$B:$B,$P27)</f>
        <v>0</v>
      </c>
      <c r="BC27" s="42">
        <f t="shared" ref="BC27:BC41" si="25">COUNTIFS($H:$H,BC$26,$B:$B,$P27)</f>
        <v>0</v>
      </c>
      <c r="BD27" s="51">
        <f t="shared" ref="BD27:BD41" si="26">COUNTIFS($I:$I,BD$26,$B:$B,$P27)</f>
        <v>0</v>
      </c>
      <c r="BE27" s="42">
        <f t="shared" ref="BE27:BE41" si="27">COUNTIFS($H:$H,BE$26,$B:$B,$P27)</f>
        <v>0</v>
      </c>
      <c r="BF27" s="55">
        <f t="shared" ref="BF27:BF41" si="28">COUNTIFS($I:$I,BF$26,$B:$B,$P27)</f>
        <v>0</v>
      </c>
      <c r="BI27" s="71"/>
    </row>
    <row r="28" spans="1:85" ht="16.5" thickTop="1" thickBot="1" x14ac:dyDescent="0.3">
      <c r="A28" s="15" t="s">
        <v>599</v>
      </c>
      <c r="B28" s="15" t="s">
        <v>22</v>
      </c>
      <c r="C28" s="15" t="s">
        <v>304</v>
      </c>
      <c r="D28" s="15" t="s">
        <v>167</v>
      </c>
      <c r="E28" s="16">
        <v>97.14</v>
      </c>
      <c r="F28" s="15"/>
      <c r="G28" s="15"/>
      <c r="H28" s="15" t="s">
        <v>286</v>
      </c>
      <c r="I28" s="15" t="s">
        <v>286</v>
      </c>
      <c r="J28" s="15" t="str">
        <f>CONCATENATE('ENTRADA DE DADOS'!B28," | ",RIGHT('ENTRADA DE DADOS'!C28,4))</f>
        <v>2N1 | 1000</v>
      </c>
      <c r="K28" s="15" t="str">
        <f t="shared" si="0"/>
        <v>2N1 - 18/1000</v>
      </c>
      <c r="L28" t="str">
        <f>CONCATENATE('ENTRADA DE DADOS'!B28," | ",G28," | ",I28)</f>
        <v>2N1 |  | ARBUTUS</v>
      </c>
      <c r="N28" s="73" t="s">
        <v>165</v>
      </c>
      <c r="O28" s="19">
        <f>COUNTIF(C:C,N28)</f>
        <v>0</v>
      </c>
      <c r="P28" s="23" t="s">
        <v>22</v>
      </c>
      <c r="Q28" s="74">
        <f>COUNTIF(B:B,P28)</f>
        <v>47</v>
      </c>
      <c r="S28" s="63"/>
      <c r="T28" s="64"/>
      <c r="U28" s="64"/>
      <c r="V28" s="64"/>
      <c r="W28" s="64"/>
      <c r="X28" s="64"/>
      <c r="Y28" s="88" t="str">
        <f t="shared" ref="Y28:Y41" si="29">_xlfn.CONCAT(Z28,"!","A2:D100")</f>
        <v>2N1!A2:D100</v>
      </c>
      <c r="Z28" s="21" t="s">
        <v>22</v>
      </c>
      <c r="AA28" s="38">
        <f ca="1">IFERROR(VLOOKUP(24,INDIRECT(Y28),4,FALSE),0)/2</f>
        <v>0</v>
      </c>
      <c r="AB28" s="9"/>
      <c r="AC28" s="38">
        <f t="shared" ref="AC28:AC41" ca="1" si="30">IFERROR(VLOOKUP(9,INDIRECT(Y28),4,FALSE),0)</f>
        <v>3</v>
      </c>
      <c r="AD28" s="49"/>
      <c r="AE28" s="42">
        <f t="shared" si="1"/>
        <v>0</v>
      </c>
      <c r="AF28" s="42">
        <f t="shared" si="2"/>
        <v>0</v>
      </c>
      <c r="AG28" s="42">
        <f t="shared" si="3"/>
        <v>0</v>
      </c>
      <c r="AH28" s="42">
        <f t="shared" si="4"/>
        <v>0</v>
      </c>
      <c r="AI28" s="42">
        <f t="shared" si="5"/>
        <v>0</v>
      </c>
      <c r="AJ28" s="42">
        <f t="shared" si="6"/>
        <v>0</v>
      </c>
      <c r="AK28" s="42">
        <f t="shared" si="7"/>
        <v>0</v>
      </c>
      <c r="AL28" s="42">
        <f t="shared" si="8"/>
        <v>0</v>
      </c>
      <c r="AM28" s="42">
        <f t="shared" si="9"/>
        <v>0</v>
      </c>
      <c r="AN28" s="42">
        <f t="shared" si="10"/>
        <v>0</v>
      </c>
      <c r="AO28" s="42">
        <f t="shared" si="11"/>
        <v>0</v>
      </c>
      <c r="AP28" s="42">
        <f t="shared" si="12"/>
        <v>0</v>
      </c>
      <c r="AQ28" s="42">
        <f t="shared" si="13"/>
        <v>0</v>
      </c>
      <c r="AR28" s="42">
        <f t="shared" si="14"/>
        <v>0</v>
      </c>
      <c r="AS28" s="41">
        <f t="shared" si="15"/>
        <v>0</v>
      </c>
      <c r="AT28" s="42">
        <f t="shared" si="16"/>
        <v>0</v>
      </c>
      <c r="AU28" s="42">
        <f t="shared" si="17"/>
        <v>0</v>
      </c>
      <c r="AV28" s="42">
        <f t="shared" si="18"/>
        <v>0</v>
      </c>
      <c r="AW28" s="42">
        <f t="shared" si="19"/>
        <v>8</v>
      </c>
      <c r="AX28" s="42">
        <f t="shared" si="20"/>
        <v>8</v>
      </c>
      <c r="AY28" s="42">
        <f t="shared" si="21"/>
        <v>0</v>
      </c>
      <c r="AZ28" s="42">
        <f t="shared" si="22"/>
        <v>0</v>
      </c>
      <c r="BA28" s="42">
        <f t="shared" si="23"/>
        <v>0</v>
      </c>
      <c r="BB28" s="42">
        <f t="shared" si="24"/>
        <v>0</v>
      </c>
      <c r="BC28" s="42">
        <f t="shared" si="25"/>
        <v>6</v>
      </c>
      <c r="BD28" s="42">
        <f t="shared" si="26"/>
        <v>6</v>
      </c>
      <c r="BE28" s="42">
        <f t="shared" si="27"/>
        <v>33</v>
      </c>
      <c r="BF28" s="40">
        <f t="shared" si="28"/>
        <v>33</v>
      </c>
      <c r="BI28" s="71"/>
    </row>
    <row r="29" spans="1:85" ht="15.75" thickTop="1" x14ac:dyDescent="0.25">
      <c r="A29" s="15" t="s">
        <v>600</v>
      </c>
      <c r="B29" s="15" t="s">
        <v>24</v>
      </c>
      <c r="C29" s="15" t="s">
        <v>307</v>
      </c>
      <c r="D29" s="15" t="s">
        <v>163</v>
      </c>
      <c r="E29" s="16">
        <v>95</v>
      </c>
      <c r="F29" s="15"/>
      <c r="G29" s="15"/>
      <c r="H29" s="15" t="s">
        <v>286</v>
      </c>
      <c r="I29" s="15" t="s">
        <v>286</v>
      </c>
      <c r="J29" s="15" t="str">
        <f>CONCATENATE('ENTRADA DE DADOS'!B29," | ",RIGHT('ENTRADA DE DADOS'!C29,4))</f>
        <v>2N4 | 2500</v>
      </c>
      <c r="K29" s="15" t="str">
        <f t="shared" si="0"/>
        <v>2N4 - 16/2500</v>
      </c>
      <c r="L29" t="str">
        <f>CONCATENATE('ENTRADA DE DADOS'!B29," | ",G29," | ",I29)</f>
        <v>2N4 |  | ARBUTUS</v>
      </c>
      <c r="N29" s="73" t="s">
        <v>174</v>
      </c>
      <c r="O29" s="19">
        <f t="shared" ref="O29:O68" si="31">COUNTIF(C:C,N29)</f>
        <v>0</v>
      </c>
      <c r="P29" s="23" t="s">
        <v>23</v>
      </c>
      <c r="Q29" s="74">
        <f t="shared" ref="Q29:Q43" si="32">COUNTIF(B:B,P29)</f>
        <v>0</v>
      </c>
      <c r="S29" s="15"/>
      <c r="Y29" s="88" t="str">
        <f t="shared" si="29"/>
        <v>N4!A2:D100</v>
      </c>
      <c r="Z29" s="21" t="s">
        <v>23</v>
      </c>
      <c r="AA29" s="38">
        <f t="shared" ref="AA29:AA41" ca="1" si="33">IFERROR(VLOOKUP(24,INDIRECT(Y29),4,FALSE),0)</f>
        <v>6</v>
      </c>
      <c r="AB29" s="9"/>
      <c r="AC29" s="38">
        <f t="shared" ca="1" si="30"/>
        <v>1</v>
      </c>
      <c r="AD29" s="49"/>
      <c r="AE29" s="42">
        <f t="shared" si="1"/>
        <v>0</v>
      </c>
      <c r="AF29" s="42">
        <f t="shared" si="2"/>
        <v>0</v>
      </c>
      <c r="AG29" s="42">
        <f t="shared" si="3"/>
        <v>0</v>
      </c>
      <c r="AH29" s="42">
        <f t="shared" si="4"/>
        <v>0</v>
      </c>
      <c r="AI29" s="42">
        <f t="shared" si="5"/>
        <v>0</v>
      </c>
      <c r="AJ29" s="42">
        <f t="shared" si="6"/>
        <v>0</v>
      </c>
      <c r="AK29" s="42">
        <f t="shared" si="7"/>
        <v>0</v>
      </c>
      <c r="AL29" s="42">
        <f t="shared" si="8"/>
        <v>0</v>
      </c>
      <c r="AM29" s="42">
        <f t="shared" si="9"/>
        <v>0</v>
      </c>
      <c r="AN29" s="42">
        <f t="shared" si="10"/>
        <v>0</v>
      </c>
      <c r="AO29" s="42">
        <f t="shared" si="11"/>
        <v>0</v>
      </c>
      <c r="AP29" s="42">
        <f t="shared" si="12"/>
        <v>0</v>
      </c>
      <c r="AQ29" s="42">
        <f t="shared" si="13"/>
        <v>0</v>
      </c>
      <c r="AR29" s="42">
        <f t="shared" si="14"/>
        <v>0</v>
      </c>
      <c r="AS29" s="41">
        <f t="shared" si="15"/>
        <v>0</v>
      </c>
      <c r="AT29" s="42">
        <f t="shared" si="16"/>
        <v>0</v>
      </c>
      <c r="AU29" s="42">
        <f t="shared" si="17"/>
        <v>0</v>
      </c>
      <c r="AV29" s="42">
        <f t="shared" si="18"/>
        <v>0</v>
      </c>
      <c r="AW29" s="42">
        <f t="shared" si="19"/>
        <v>0</v>
      </c>
      <c r="AX29" s="42">
        <f t="shared" si="20"/>
        <v>0</v>
      </c>
      <c r="AY29" s="42">
        <f t="shared" si="21"/>
        <v>0</v>
      </c>
      <c r="AZ29" s="42">
        <f t="shared" si="22"/>
        <v>0</v>
      </c>
      <c r="BA29" s="42">
        <f t="shared" si="23"/>
        <v>0</v>
      </c>
      <c r="BB29" s="42">
        <f t="shared" si="24"/>
        <v>0</v>
      </c>
      <c r="BC29" s="42">
        <f t="shared" si="25"/>
        <v>0</v>
      </c>
      <c r="BD29" s="42">
        <f t="shared" si="26"/>
        <v>0</v>
      </c>
      <c r="BE29" s="42">
        <f t="shared" si="27"/>
        <v>0</v>
      </c>
      <c r="BF29" s="40">
        <f t="shared" si="28"/>
        <v>0</v>
      </c>
      <c r="BI29" s="71"/>
    </row>
    <row r="30" spans="1:85" x14ac:dyDescent="0.25">
      <c r="A30" s="15" t="s">
        <v>601</v>
      </c>
      <c r="B30" s="15" t="s">
        <v>22</v>
      </c>
      <c r="C30" s="15" t="s">
        <v>188</v>
      </c>
      <c r="D30" s="15" t="s">
        <v>167</v>
      </c>
      <c r="E30" s="16">
        <v>95</v>
      </c>
      <c r="F30" s="15"/>
      <c r="G30" s="15"/>
      <c r="H30" s="15" t="s">
        <v>286</v>
      </c>
      <c r="I30" s="15" t="s">
        <v>286</v>
      </c>
      <c r="J30" s="15" t="str">
        <f>CONCATENATE('ENTRADA DE DADOS'!B30," | ",RIGHT('ENTRADA DE DADOS'!C30,4))</f>
        <v>2N1 | 1000</v>
      </c>
      <c r="K30" s="15" t="str">
        <f t="shared" si="0"/>
        <v>2N1 - 17/1000</v>
      </c>
      <c r="L30" t="str">
        <f>CONCATENATE('ENTRADA DE DADOS'!B30," | ",G30," | ",I30)</f>
        <v>2N1 |  | ARBUTUS</v>
      </c>
      <c r="N30" s="73" t="s">
        <v>272</v>
      </c>
      <c r="O30" s="19">
        <f t="shared" si="31"/>
        <v>0</v>
      </c>
      <c r="P30" s="23" t="s">
        <v>24</v>
      </c>
      <c r="Q30" s="74">
        <f t="shared" si="32"/>
        <v>34</v>
      </c>
      <c r="S30" s="15"/>
      <c r="Y30" s="88" t="str">
        <f t="shared" si="29"/>
        <v>2N4!A2:D100</v>
      </c>
      <c r="Z30" s="21" t="s">
        <v>24</v>
      </c>
      <c r="AA30" s="38">
        <f t="shared" ca="1" si="33"/>
        <v>6</v>
      </c>
      <c r="AB30" s="9"/>
      <c r="AC30" s="38">
        <f t="shared" ca="1" si="30"/>
        <v>1</v>
      </c>
      <c r="AD30" s="49"/>
      <c r="AE30" s="42">
        <f t="shared" si="1"/>
        <v>0</v>
      </c>
      <c r="AF30" s="42">
        <f t="shared" si="2"/>
        <v>0</v>
      </c>
      <c r="AG30" s="42">
        <f t="shared" si="3"/>
        <v>0</v>
      </c>
      <c r="AH30" s="42">
        <f t="shared" si="4"/>
        <v>0</v>
      </c>
      <c r="AI30" s="42">
        <f t="shared" si="5"/>
        <v>0</v>
      </c>
      <c r="AJ30" s="42">
        <f t="shared" si="6"/>
        <v>0</v>
      </c>
      <c r="AK30" s="42">
        <f t="shared" si="7"/>
        <v>0</v>
      </c>
      <c r="AL30" s="42">
        <f t="shared" si="8"/>
        <v>0</v>
      </c>
      <c r="AM30" s="42">
        <f t="shared" si="9"/>
        <v>0</v>
      </c>
      <c r="AN30" s="42">
        <f t="shared" si="10"/>
        <v>0</v>
      </c>
      <c r="AO30" s="42">
        <f t="shared" si="11"/>
        <v>0</v>
      </c>
      <c r="AP30" s="42">
        <f t="shared" si="12"/>
        <v>0</v>
      </c>
      <c r="AQ30" s="42">
        <f t="shared" si="13"/>
        <v>0</v>
      </c>
      <c r="AR30" s="42">
        <f t="shared" si="14"/>
        <v>0</v>
      </c>
      <c r="AS30" s="41">
        <f t="shared" si="15"/>
        <v>0</v>
      </c>
      <c r="AT30" s="42">
        <f t="shared" si="16"/>
        <v>0</v>
      </c>
      <c r="AU30" s="42">
        <f t="shared" si="17"/>
        <v>0</v>
      </c>
      <c r="AV30" s="42">
        <f t="shared" si="18"/>
        <v>0</v>
      </c>
      <c r="AW30" s="42">
        <f t="shared" si="19"/>
        <v>2</v>
      </c>
      <c r="AX30" s="42">
        <f t="shared" si="20"/>
        <v>2</v>
      </c>
      <c r="AY30" s="42">
        <f t="shared" si="21"/>
        <v>0</v>
      </c>
      <c r="AZ30" s="42">
        <f t="shared" si="22"/>
        <v>0</v>
      </c>
      <c r="BA30" s="42">
        <f t="shared" si="23"/>
        <v>0</v>
      </c>
      <c r="BB30" s="42">
        <f t="shared" si="24"/>
        <v>0</v>
      </c>
      <c r="BC30" s="42">
        <f t="shared" si="25"/>
        <v>4</v>
      </c>
      <c r="BD30" s="42">
        <f t="shared" si="26"/>
        <v>3</v>
      </c>
      <c r="BE30" s="42">
        <f t="shared" si="27"/>
        <v>28</v>
      </c>
      <c r="BF30" s="40">
        <f t="shared" si="28"/>
        <v>29</v>
      </c>
      <c r="BI30" s="71"/>
    </row>
    <row r="31" spans="1:85" ht="15.75" thickBot="1" x14ac:dyDescent="0.3">
      <c r="A31" s="15" t="s">
        <v>602</v>
      </c>
      <c r="B31" s="15" t="s">
        <v>22</v>
      </c>
      <c r="C31" s="15" t="s">
        <v>304</v>
      </c>
      <c r="D31" s="15" t="s">
        <v>167</v>
      </c>
      <c r="E31" s="16">
        <v>96.14</v>
      </c>
      <c r="F31" s="15"/>
      <c r="G31" s="15"/>
      <c r="H31" s="15" t="s">
        <v>286</v>
      </c>
      <c r="I31" s="15" t="s">
        <v>286</v>
      </c>
      <c r="J31" s="15" t="str">
        <f>CONCATENATE('ENTRADA DE DADOS'!B31," | ",RIGHT('ENTRADA DE DADOS'!C31,4))</f>
        <v>2N1 | 1000</v>
      </c>
      <c r="K31" s="15" t="str">
        <f t="shared" si="0"/>
        <v>2N1 - 18/1000</v>
      </c>
      <c r="L31" t="str">
        <f>CONCATENATE('ENTRADA DE DADOS'!B31," | ",G31," | ",I31)</f>
        <v>2N1 |  | ARBUTUS</v>
      </c>
      <c r="N31" s="73" t="s">
        <v>273</v>
      </c>
      <c r="O31" s="19">
        <f t="shared" si="31"/>
        <v>0</v>
      </c>
      <c r="P31" s="23" t="s">
        <v>25</v>
      </c>
      <c r="Q31" s="74">
        <f t="shared" si="32"/>
        <v>0</v>
      </c>
      <c r="S31" s="15"/>
      <c r="Y31" s="88" t="str">
        <f t="shared" si="29"/>
        <v>N3_N3!A2:D100</v>
      </c>
      <c r="Z31" s="21" t="s">
        <v>289</v>
      </c>
      <c r="AA31" s="38">
        <f t="shared" ca="1" si="33"/>
        <v>6</v>
      </c>
      <c r="AB31" s="9"/>
      <c r="AC31" s="38">
        <f t="shared" ca="1" si="30"/>
        <v>2</v>
      </c>
      <c r="AD31" s="49"/>
      <c r="AE31" s="42">
        <f t="shared" si="1"/>
        <v>0</v>
      </c>
      <c r="AF31" s="42">
        <f t="shared" si="2"/>
        <v>0</v>
      </c>
      <c r="AG31" s="42">
        <f t="shared" si="3"/>
        <v>0</v>
      </c>
      <c r="AH31" s="42">
        <f t="shared" si="4"/>
        <v>0</v>
      </c>
      <c r="AI31" s="42">
        <f t="shared" si="5"/>
        <v>0</v>
      </c>
      <c r="AJ31" s="42">
        <f t="shared" si="6"/>
        <v>0</v>
      </c>
      <c r="AK31" s="42">
        <f t="shared" si="7"/>
        <v>0</v>
      </c>
      <c r="AL31" s="42">
        <f t="shared" si="8"/>
        <v>0</v>
      </c>
      <c r="AM31" s="42">
        <f t="shared" si="9"/>
        <v>0</v>
      </c>
      <c r="AN31" s="42">
        <f t="shared" si="10"/>
        <v>0</v>
      </c>
      <c r="AO31" s="42">
        <f t="shared" si="11"/>
        <v>0</v>
      </c>
      <c r="AP31" s="42">
        <f t="shared" si="12"/>
        <v>0</v>
      </c>
      <c r="AQ31" s="42">
        <f t="shared" si="13"/>
        <v>0</v>
      </c>
      <c r="AR31" s="42">
        <f t="shared" si="14"/>
        <v>0</v>
      </c>
      <c r="AS31" s="41">
        <f t="shared" si="15"/>
        <v>0</v>
      </c>
      <c r="AT31" s="42">
        <f t="shared" si="16"/>
        <v>0</v>
      </c>
      <c r="AU31" s="42">
        <f t="shared" si="17"/>
        <v>0</v>
      </c>
      <c r="AV31" s="42">
        <f t="shared" si="18"/>
        <v>0</v>
      </c>
      <c r="AW31" s="42">
        <f t="shared" si="19"/>
        <v>0</v>
      </c>
      <c r="AX31" s="42">
        <f t="shared" si="20"/>
        <v>0</v>
      </c>
      <c r="AY31" s="42">
        <f t="shared" si="21"/>
        <v>0</v>
      </c>
      <c r="AZ31" s="42">
        <f t="shared" si="22"/>
        <v>0</v>
      </c>
      <c r="BA31" s="42">
        <f t="shared" si="23"/>
        <v>0</v>
      </c>
      <c r="BB31" s="42">
        <f t="shared" si="24"/>
        <v>0</v>
      </c>
      <c r="BC31" s="42">
        <f t="shared" si="25"/>
        <v>0</v>
      </c>
      <c r="BD31" s="42">
        <f t="shared" si="26"/>
        <v>0</v>
      </c>
      <c r="BE31" s="42">
        <f t="shared" si="27"/>
        <v>0</v>
      </c>
      <c r="BF31" s="40">
        <f t="shared" si="28"/>
        <v>0</v>
      </c>
      <c r="BI31" s="71"/>
    </row>
    <row r="32" spans="1:85" ht="16.5" thickTop="1" thickBot="1" x14ac:dyDescent="0.3">
      <c r="A32" s="15" t="s">
        <v>603</v>
      </c>
      <c r="B32" s="15" t="s">
        <v>24</v>
      </c>
      <c r="C32" s="15" t="s">
        <v>312</v>
      </c>
      <c r="D32" s="15" t="s">
        <v>163</v>
      </c>
      <c r="E32" s="16">
        <v>81</v>
      </c>
      <c r="F32" s="15"/>
      <c r="G32" s="15"/>
      <c r="H32" s="15" t="s">
        <v>286</v>
      </c>
      <c r="I32" s="15" t="s">
        <v>286</v>
      </c>
      <c r="J32" s="15" t="str">
        <f>CONCATENATE('ENTRADA DE DADOS'!B32," | ",RIGHT('ENTRADA DE DADOS'!C32,4))</f>
        <v>2N4 | 2500</v>
      </c>
      <c r="K32" s="15" t="str">
        <f t="shared" si="0"/>
        <v>2N4 - 18/2500</v>
      </c>
      <c r="L32" t="str">
        <f>CONCATENATE('ENTRADA DE DADOS'!B32," | ",G32," | ",I32)</f>
        <v>2N4 |  | ARBUTUS</v>
      </c>
      <c r="N32" s="73" t="s">
        <v>170</v>
      </c>
      <c r="O32" s="19">
        <f t="shared" si="31"/>
        <v>0</v>
      </c>
      <c r="P32" s="23" t="s">
        <v>26</v>
      </c>
      <c r="Q32" s="74">
        <f t="shared" si="32"/>
        <v>1</v>
      </c>
      <c r="R32" s="9"/>
      <c r="S32" s="421" t="s">
        <v>280</v>
      </c>
      <c r="T32" s="422"/>
      <c r="U32" s="422"/>
      <c r="V32" s="422"/>
      <c r="W32" s="422"/>
      <c r="X32" s="422"/>
      <c r="Y32" s="88" t="str">
        <f t="shared" si="29"/>
        <v>2N3_N3!A2:D100</v>
      </c>
      <c r="Z32" s="21" t="s">
        <v>290</v>
      </c>
      <c r="AA32" s="38">
        <f t="shared" ca="1" si="33"/>
        <v>6</v>
      </c>
      <c r="AB32" s="9"/>
      <c r="AC32" s="38">
        <f t="shared" ca="1" si="30"/>
        <v>2</v>
      </c>
      <c r="AD32" s="49"/>
      <c r="AE32" s="42">
        <f t="shared" si="1"/>
        <v>0</v>
      </c>
      <c r="AF32" s="42">
        <f t="shared" si="2"/>
        <v>0</v>
      </c>
      <c r="AG32" s="42">
        <f t="shared" si="3"/>
        <v>0</v>
      </c>
      <c r="AH32" s="42">
        <f t="shared" si="4"/>
        <v>0</v>
      </c>
      <c r="AI32" s="42">
        <f t="shared" si="5"/>
        <v>0</v>
      </c>
      <c r="AJ32" s="42">
        <f t="shared" si="6"/>
        <v>0</v>
      </c>
      <c r="AK32" s="42">
        <f t="shared" si="7"/>
        <v>0</v>
      </c>
      <c r="AL32" s="42">
        <f t="shared" si="8"/>
        <v>0</v>
      </c>
      <c r="AM32" s="42">
        <f t="shared" si="9"/>
        <v>0</v>
      </c>
      <c r="AN32" s="42">
        <f t="shared" si="10"/>
        <v>0</v>
      </c>
      <c r="AO32" s="42">
        <f t="shared" si="11"/>
        <v>0</v>
      </c>
      <c r="AP32" s="42">
        <f t="shared" si="12"/>
        <v>0</v>
      </c>
      <c r="AQ32" s="42">
        <f t="shared" si="13"/>
        <v>0</v>
      </c>
      <c r="AR32" s="42">
        <f t="shared" si="14"/>
        <v>0</v>
      </c>
      <c r="AS32" s="41">
        <f t="shared" si="15"/>
        <v>0</v>
      </c>
      <c r="AT32" s="42">
        <f t="shared" si="16"/>
        <v>0</v>
      </c>
      <c r="AU32" s="42">
        <f t="shared" si="17"/>
        <v>0</v>
      </c>
      <c r="AV32" s="42">
        <f t="shared" si="18"/>
        <v>0</v>
      </c>
      <c r="AW32" s="42">
        <f t="shared" si="19"/>
        <v>0</v>
      </c>
      <c r="AX32" s="42">
        <f t="shared" si="20"/>
        <v>0</v>
      </c>
      <c r="AY32" s="42">
        <f t="shared" si="21"/>
        <v>0</v>
      </c>
      <c r="AZ32" s="42">
        <f t="shared" si="22"/>
        <v>0</v>
      </c>
      <c r="BA32" s="42">
        <f t="shared" si="23"/>
        <v>0</v>
      </c>
      <c r="BB32" s="42">
        <f t="shared" si="24"/>
        <v>0</v>
      </c>
      <c r="BC32" s="42">
        <f t="shared" si="25"/>
        <v>0</v>
      </c>
      <c r="BD32" s="42">
        <f t="shared" si="26"/>
        <v>0</v>
      </c>
      <c r="BE32" s="42">
        <f t="shared" si="27"/>
        <v>1</v>
      </c>
      <c r="BF32" s="40">
        <f t="shared" si="28"/>
        <v>1</v>
      </c>
      <c r="BI32" s="71"/>
    </row>
    <row r="33" spans="1:61" x14ac:dyDescent="0.25">
      <c r="A33" s="15" t="s">
        <v>604</v>
      </c>
      <c r="B33" s="15" t="s">
        <v>22</v>
      </c>
      <c r="C33" s="15" t="s">
        <v>188</v>
      </c>
      <c r="D33" s="15" t="s">
        <v>167</v>
      </c>
      <c r="E33" s="16">
        <v>81</v>
      </c>
      <c r="F33" s="15"/>
      <c r="G33" s="15"/>
      <c r="H33" s="15" t="s">
        <v>286</v>
      </c>
      <c r="I33" s="15" t="s">
        <v>286</v>
      </c>
      <c r="J33" s="15" t="str">
        <f>CONCATENATE('ENTRADA DE DADOS'!B33," | ",RIGHT('ENTRADA DE DADOS'!C33,4))</f>
        <v>2N1 | 1000</v>
      </c>
      <c r="K33" s="15" t="str">
        <f t="shared" si="0"/>
        <v>2N1 - 17/1000</v>
      </c>
      <c r="L33" t="str">
        <f>CONCATENATE('ENTRADA DE DADOS'!B33," | ",G33," | ",I33)</f>
        <v>2N1 |  | ARBUTUS</v>
      </c>
      <c r="N33" s="73" t="s">
        <v>176</v>
      </c>
      <c r="O33" s="19">
        <f t="shared" si="31"/>
        <v>0</v>
      </c>
      <c r="P33" s="23" t="s">
        <v>27</v>
      </c>
      <c r="Q33" s="74">
        <f t="shared" si="32"/>
        <v>0</v>
      </c>
      <c r="R33" s="9"/>
      <c r="S33" s="66"/>
      <c r="T33" s="423" t="s">
        <v>278</v>
      </c>
      <c r="U33" s="423"/>
      <c r="V33" s="423"/>
      <c r="W33" s="423"/>
      <c r="X33" s="152"/>
      <c r="Y33" s="88" t="str">
        <f t="shared" si="29"/>
        <v>N4_N3!A2:D100</v>
      </c>
      <c r="Z33" s="21" t="s">
        <v>291</v>
      </c>
      <c r="AA33" s="38">
        <f t="shared" ca="1" si="33"/>
        <v>9</v>
      </c>
      <c r="AB33" s="9"/>
      <c r="AC33" s="38">
        <f t="shared" ca="1" si="30"/>
        <v>2</v>
      </c>
      <c r="AD33" s="49"/>
      <c r="AE33" s="42">
        <f t="shared" si="1"/>
        <v>0</v>
      </c>
      <c r="AF33" s="42">
        <f t="shared" si="2"/>
        <v>0</v>
      </c>
      <c r="AG33" s="42">
        <f t="shared" si="3"/>
        <v>0</v>
      </c>
      <c r="AH33" s="42">
        <f t="shared" si="4"/>
        <v>0</v>
      </c>
      <c r="AI33" s="42">
        <f t="shared" si="5"/>
        <v>0</v>
      </c>
      <c r="AJ33" s="42">
        <f t="shared" si="6"/>
        <v>0</v>
      </c>
      <c r="AK33" s="42">
        <f t="shared" si="7"/>
        <v>0</v>
      </c>
      <c r="AL33" s="42">
        <f t="shared" si="8"/>
        <v>0</v>
      </c>
      <c r="AM33" s="42">
        <f t="shared" si="9"/>
        <v>0</v>
      </c>
      <c r="AN33" s="42">
        <f t="shared" si="10"/>
        <v>0</v>
      </c>
      <c r="AO33" s="42">
        <f t="shared" si="11"/>
        <v>0</v>
      </c>
      <c r="AP33" s="42">
        <f t="shared" si="12"/>
        <v>0</v>
      </c>
      <c r="AQ33" s="42">
        <f t="shared" si="13"/>
        <v>0</v>
      </c>
      <c r="AR33" s="42">
        <f t="shared" si="14"/>
        <v>0</v>
      </c>
      <c r="AS33" s="41">
        <f t="shared" si="15"/>
        <v>0</v>
      </c>
      <c r="AT33" s="42">
        <f t="shared" si="16"/>
        <v>0</v>
      </c>
      <c r="AU33" s="42">
        <f t="shared" si="17"/>
        <v>0</v>
      </c>
      <c r="AV33" s="42">
        <f t="shared" si="18"/>
        <v>0</v>
      </c>
      <c r="AW33" s="42">
        <f t="shared" si="19"/>
        <v>0</v>
      </c>
      <c r="AX33" s="42">
        <f t="shared" si="20"/>
        <v>0</v>
      </c>
      <c r="AY33" s="42">
        <f t="shared" si="21"/>
        <v>0</v>
      </c>
      <c r="AZ33" s="42">
        <f t="shared" si="22"/>
        <v>0</v>
      </c>
      <c r="BA33" s="42">
        <f t="shared" si="23"/>
        <v>0</v>
      </c>
      <c r="BB33" s="42">
        <f t="shared" si="24"/>
        <v>0</v>
      </c>
      <c r="BC33" s="42">
        <f t="shared" si="25"/>
        <v>0</v>
      </c>
      <c r="BD33" s="42">
        <f t="shared" si="26"/>
        <v>0</v>
      </c>
      <c r="BE33" s="42">
        <f t="shared" si="27"/>
        <v>0</v>
      </c>
      <c r="BF33" s="40">
        <f t="shared" si="28"/>
        <v>0</v>
      </c>
      <c r="BI33" s="71"/>
    </row>
    <row r="34" spans="1:61" x14ac:dyDescent="0.25">
      <c r="A34" s="15" t="s">
        <v>605</v>
      </c>
      <c r="B34" s="17" t="s">
        <v>22</v>
      </c>
      <c r="C34" s="17" t="s">
        <v>188</v>
      </c>
      <c r="D34" s="17" t="s">
        <v>167</v>
      </c>
      <c r="E34" s="16">
        <v>81</v>
      </c>
      <c r="F34" s="15"/>
      <c r="G34" s="15"/>
      <c r="H34" s="15" t="s">
        <v>286</v>
      </c>
      <c r="I34" s="15" t="s">
        <v>286</v>
      </c>
      <c r="J34" s="15" t="str">
        <f>CONCATENATE('ENTRADA DE DADOS'!B34," | ",RIGHT('ENTRADA DE DADOS'!C34,4))</f>
        <v>2N1 | 1000</v>
      </c>
      <c r="K34" s="15" t="str">
        <f t="shared" si="0"/>
        <v>2N1 - 17/1000</v>
      </c>
      <c r="L34" t="str">
        <f>CONCATENATE('ENTRADA DE DADOS'!B34," | ",G34," | ",I34)</f>
        <v>2N1 |  | ARBUTUS</v>
      </c>
      <c r="N34" s="73" t="s">
        <v>177</v>
      </c>
      <c r="O34" s="19">
        <f t="shared" si="31"/>
        <v>0</v>
      </c>
      <c r="P34" s="23" t="s">
        <v>28</v>
      </c>
      <c r="Q34" s="74">
        <f t="shared" si="32"/>
        <v>0</v>
      </c>
      <c r="R34" s="9"/>
      <c r="S34" s="68"/>
      <c r="T34" s="424" t="s">
        <v>330</v>
      </c>
      <c r="U34" s="425"/>
      <c r="V34" s="425"/>
      <c r="W34" s="426"/>
      <c r="X34" s="153"/>
      <c r="Y34" s="88" t="str">
        <f t="shared" si="29"/>
        <v>2N4_N3!A2:D100</v>
      </c>
      <c r="Z34" s="21" t="s">
        <v>292</v>
      </c>
      <c r="AA34" s="38">
        <f t="shared" ca="1" si="33"/>
        <v>15</v>
      </c>
      <c r="AB34" s="9"/>
      <c r="AC34" s="38">
        <f t="shared" ca="1" si="30"/>
        <v>3</v>
      </c>
      <c r="AD34" s="49"/>
      <c r="AE34" s="42">
        <f t="shared" si="1"/>
        <v>0</v>
      </c>
      <c r="AF34" s="42">
        <f t="shared" si="2"/>
        <v>0</v>
      </c>
      <c r="AG34" s="42">
        <f t="shared" si="3"/>
        <v>0</v>
      </c>
      <c r="AH34" s="42">
        <f t="shared" si="4"/>
        <v>0</v>
      </c>
      <c r="AI34" s="42">
        <f t="shared" si="5"/>
        <v>0</v>
      </c>
      <c r="AJ34" s="42">
        <f t="shared" si="6"/>
        <v>0</v>
      </c>
      <c r="AK34" s="42">
        <f t="shared" si="7"/>
        <v>0</v>
      </c>
      <c r="AL34" s="42">
        <f t="shared" si="8"/>
        <v>0</v>
      </c>
      <c r="AM34" s="42">
        <f t="shared" si="9"/>
        <v>0</v>
      </c>
      <c r="AN34" s="42">
        <f t="shared" si="10"/>
        <v>0</v>
      </c>
      <c r="AO34" s="42">
        <f t="shared" si="11"/>
        <v>0</v>
      </c>
      <c r="AP34" s="42">
        <f t="shared" si="12"/>
        <v>0</v>
      </c>
      <c r="AQ34" s="42">
        <f t="shared" si="13"/>
        <v>0</v>
      </c>
      <c r="AR34" s="42">
        <f t="shared" si="14"/>
        <v>0</v>
      </c>
      <c r="AS34" s="41">
        <f t="shared" si="15"/>
        <v>0</v>
      </c>
      <c r="AT34" s="42">
        <f t="shared" si="16"/>
        <v>0</v>
      </c>
      <c r="AU34" s="42">
        <f t="shared" si="17"/>
        <v>0</v>
      </c>
      <c r="AV34" s="42">
        <f t="shared" si="18"/>
        <v>0</v>
      </c>
      <c r="AW34" s="42">
        <f t="shared" si="19"/>
        <v>0</v>
      </c>
      <c r="AX34" s="42">
        <f t="shared" si="20"/>
        <v>0</v>
      </c>
      <c r="AY34" s="42">
        <f t="shared" si="21"/>
        <v>0</v>
      </c>
      <c r="AZ34" s="42">
        <f t="shared" si="22"/>
        <v>0</v>
      </c>
      <c r="BA34" s="42">
        <f t="shared" si="23"/>
        <v>0</v>
      </c>
      <c r="BB34" s="42">
        <f t="shared" si="24"/>
        <v>0</v>
      </c>
      <c r="BC34" s="42">
        <f t="shared" si="25"/>
        <v>0</v>
      </c>
      <c r="BD34" s="42">
        <f t="shared" si="26"/>
        <v>0</v>
      </c>
      <c r="BE34" s="42">
        <f t="shared" si="27"/>
        <v>0</v>
      </c>
      <c r="BF34" s="40">
        <f t="shared" si="28"/>
        <v>0</v>
      </c>
      <c r="BI34" s="71"/>
    </row>
    <row r="35" spans="1:61" x14ac:dyDescent="0.25">
      <c r="A35" s="15" t="s">
        <v>606</v>
      </c>
      <c r="B35" s="15" t="s">
        <v>22</v>
      </c>
      <c r="C35" s="15" t="s">
        <v>304</v>
      </c>
      <c r="D35" s="15" t="s">
        <v>167</v>
      </c>
      <c r="E35" s="16">
        <v>80</v>
      </c>
      <c r="F35" s="15"/>
      <c r="G35" s="15"/>
      <c r="H35" s="15" t="s">
        <v>286</v>
      </c>
      <c r="I35" s="15" t="s">
        <v>286</v>
      </c>
      <c r="J35" s="15" t="str">
        <f>CONCATENATE('ENTRADA DE DADOS'!B35," | ",RIGHT('ENTRADA DE DADOS'!C35,4))</f>
        <v>2N1 | 1000</v>
      </c>
      <c r="K35" s="15" t="str">
        <f t="shared" si="0"/>
        <v>2N1 - 18/1000</v>
      </c>
      <c r="L35" t="str">
        <f>CONCATENATE('ENTRADA DE DADOS'!B35," | ",G35," | ",I35)</f>
        <v>2N1 |  | ARBUTUS</v>
      </c>
      <c r="N35" s="73" t="s">
        <v>182</v>
      </c>
      <c r="O35" s="19">
        <f t="shared" si="31"/>
        <v>0</v>
      </c>
      <c r="P35" s="23" t="s">
        <v>31</v>
      </c>
      <c r="Q35" s="74">
        <f t="shared" si="32"/>
        <v>0</v>
      </c>
      <c r="R35" s="9"/>
      <c r="S35" s="68"/>
      <c r="T35" s="424" t="s">
        <v>282</v>
      </c>
      <c r="U35" s="425"/>
      <c r="V35" s="425"/>
      <c r="W35" s="426"/>
      <c r="X35" s="153"/>
      <c r="Y35" s="88" t="str">
        <f t="shared" si="29"/>
        <v>N4_N3_N3!A2:D100</v>
      </c>
      <c r="Z35" s="21" t="s">
        <v>293</v>
      </c>
      <c r="AA35" s="38">
        <f t="shared" ca="1" si="33"/>
        <v>12</v>
      </c>
      <c r="AB35" s="9"/>
      <c r="AC35" s="38">
        <f t="shared" ca="1" si="30"/>
        <v>3</v>
      </c>
      <c r="AD35" s="49"/>
      <c r="AE35" s="42">
        <f t="shared" si="1"/>
        <v>0</v>
      </c>
      <c r="AF35" s="42">
        <f t="shared" si="2"/>
        <v>0</v>
      </c>
      <c r="AG35" s="42">
        <f t="shared" si="3"/>
        <v>0</v>
      </c>
      <c r="AH35" s="42">
        <f t="shared" si="4"/>
        <v>0</v>
      </c>
      <c r="AI35" s="42">
        <f t="shared" si="5"/>
        <v>0</v>
      </c>
      <c r="AJ35" s="42">
        <f t="shared" si="6"/>
        <v>0</v>
      </c>
      <c r="AK35" s="42">
        <f t="shared" si="7"/>
        <v>0</v>
      </c>
      <c r="AL35" s="42">
        <f t="shared" si="8"/>
        <v>0</v>
      </c>
      <c r="AM35" s="42">
        <f t="shared" si="9"/>
        <v>0</v>
      </c>
      <c r="AN35" s="42">
        <f t="shared" si="10"/>
        <v>0</v>
      </c>
      <c r="AO35" s="42">
        <f t="shared" si="11"/>
        <v>0</v>
      </c>
      <c r="AP35" s="42">
        <f t="shared" si="12"/>
        <v>0</v>
      </c>
      <c r="AQ35" s="42">
        <f t="shared" si="13"/>
        <v>0</v>
      </c>
      <c r="AR35" s="42">
        <f t="shared" si="14"/>
        <v>0</v>
      </c>
      <c r="AS35" s="41">
        <f t="shared" si="15"/>
        <v>0</v>
      </c>
      <c r="AT35" s="42">
        <f t="shared" si="16"/>
        <v>0</v>
      </c>
      <c r="AU35" s="42">
        <f t="shared" si="17"/>
        <v>0</v>
      </c>
      <c r="AV35" s="42">
        <f t="shared" si="18"/>
        <v>0</v>
      </c>
      <c r="AW35" s="42">
        <f t="shared" si="19"/>
        <v>0</v>
      </c>
      <c r="AX35" s="42">
        <f t="shared" si="20"/>
        <v>0</v>
      </c>
      <c r="AY35" s="42">
        <f t="shared" si="21"/>
        <v>0</v>
      </c>
      <c r="AZ35" s="42">
        <f t="shared" si="22"/>
        <v>0</v>
      </c>
      <c r="BA35" s="42">
        <f t="shared" si="23"/>
        <v>0</v>
      </c>
      <c r="BB35" s="42">
        <f t="shared" si="24"/>
        <v>0</v>
      </c>
      <c r="BC35" s="42">
        <f t="shared" si="25"/>
        <v>0</v>
      </c>
      <c r="BD35" s="42">
        <f t="shared" si="26"/>
        <v>0</v>
      </c>
      <c r="BE35" s="42">
        <f t="shared" si="27"/>
        <v>0</v>
      </c>
      <c r="BF35" s="40">
        <f t="shared" si="28"/>
        <v>0</v>
      </c>
      <c r="BI35" s="71"/>
    </row>
    <row r="36" spans="1:61" x14ac:dyDescent="0.25">
      <c r="A36" s="15" t="s">
        <v>607</v>
      </c>
      <c r="B36" s="15" t="s">
        <v>24</v>
      </c>
      <c r="C36" s="15" t="s">
        <v>308</v>
      </c>
      <c r="D36" s="15" t="s">
        <v>163</v>
      </c>
      <c r="E36" s="16">
        <v>75</v>
      </c>
      <c r="F36" s="15"/>
      <c r="G36" s="15"/>
      <c r="H36" s="15" t="s">
        <v>286</v>
      </c>
      <c r="I36" s="15" t="s">
        <v>286</v>
      </c>
      <c r="J36" s="15" t="str">
        <f>CONCATENATE('ENTRADA DE DADOS'!B36," | ",RIGHT('ENTRADA DE DADOS'!C36,4))</f>
        <v>2N4 | 2500</v>
      </c>
      <c r="K36" s="15" t="str">
        <f t="shared" si="0"/>
        <v>2N4 - 19/2500</v>
      </c>
      <c r="L36" t="str">
        <f>CONCATENATE('ENTRADA DE DADOS'!B36," | ",G36," | ",I36)</f>
        <v>2N4 |  | ARBUTUS</v>
      </c>
      <c r="N36" s="73" t="s">
        <v>180</v>
      </c>
      <c r="O36" s="19">
        <f t="shared" si="31"/>
        <v>0</v>
      </c>
      <c r="P36" s="23" t="s">
        <v>32</v>
      </c>
      <c r="Q36" s="74">
        <f t="shared" si="32"/>
        <v>0</v>
      </c>
      <c r="R36" s="9"/>
      <c r="S36" s="68"/>
      <c r="T36" s="424" t="s">
        <v>283</v>
      </c>
      <c r="U36" s="425"/>
      <c r="V36" s="425"/>
      <c r="W36" s="426"/>
      <c r="X36" s="153"/>
      <c r="Y36" s="88" t="str">
        <f t="shared" si="29"/>
        <v>N4_CHP!A2:D100</v>
      </c>
      <c r="Z36" s="21" t="s">
        <v>294</v>
      </c>
      <c r="AA36" s="38">
        <f t="shared" ca="1" si="33"/>
        <v>6</v>
      </c>
      <c r="AB36" s="9"/>
      <c r="AC36" s="38">
        <f t="shared" ca="1" si="30"/>
        <v>4</v>
      </c>
      <c r="AD36" s="49"/>
      <c r="AE36" s="42">
        <f t="shared" si="1"/>
        <v>0</v>
      </c>
      <c r="AF36" s="42">
        <f t="shared" si="2"/>
        <v>0</v>
      </c>
      <c r="AG36" s="42">
        <f t="shared" si="3"/>
        <v>0</v>
      </c>
      <c r="AH36" s="42">
        <f t="shared" si="4"/>
        <v>0</v>
      </c>
      <c r="AI36" s="42">
        <f t="shared" si="5"/>
        <v>0</v>
      </c>
      <c r="AJ36" s="42">
        <f t="shared" si="6"/>
        <v>0</v>
      </c>
      <c r="AK36" s="42">
        <f t="shared" si="7"/>
        <v>0</v>
      </c>
      <c r="AL36" s="42">
        <f t="shared" si="8"/>
        <v>0</v>
      </c>
      <c r="AM36" s="42">
        <f t="shared" si="9"/>
        <v>0</v>
      </c>
      <c r="AN36" s="42">
        <f t="shared" si="10"/>
        <v>0</v>
      </c>
      <c r="AO36" s="42">
        <f t="shared" si="11"/>
        <v>0</v>
      </c>
      <c r="AP36" s="42">
        <f t="shared" si="12"/>
        <v>0</v>
      </c>
      <c r="AQ36" s="42">
        <f t="shared" si="13"/>
        <v>0</v>
      </c>
      <c r="AR36" s="42">
        <f t="shared" si="14"/>
        <v>0</v>
      </c>
      <c r="AS36" s="41">
        <f t="shared" si="15"/>
        <v>0</v>
      </c>
      <c r="AT36" s="42">
        <f t="shared" si="16"/>
        <v>0</v>
      </c>
      <c r="AU36" s="42">
        <f t="shared" si="17"/>
        <v>0</v>
      </c>
      <c r="AV36" s="42">
        <f t="shared" si="18"/>
        <v>0</v>
      </c>
      <c r="AW36" s="42">
        <f t="shared" si="19"/>
        <v>0</v>
      </c>
      <c r="AX36" s="42">
        <f t="shared" si="20"/>
        <v>0</v>
      </c>
      <c r="AY36" s="42">
        <f t="shared" si="21"/>
        <v>0</v>
      </c>
      <c r="AZ36" s="42">
        <f t="shared" si="22"/>
        <v>0</v>
      </c>
      <c r="BA36" s="42">
        <f t="shared" si="23"/>
        <v>0</v>
      </c>
      <c r="BB36" s="42">
        <f t="shared" si="24"/>
        <v>0</v>
      </c>
      <c r="BC36" s="42">
        <f t="shared" si="25"/>
        <v>0</v>
      </c>
      <c r="BD36" s="42">
        <f t="shared" si="26"/>
        <v>0</v>
      </c>
      <c r="BE36" s="42">
        <f t="shared" si="27"/>
        <v>0</v>
      </c>
      <c r="BF36" s="40">
        <f t="shared" si="28"/>
        <v>0</v>
      </c>
      <c r="BI36" s="71"/>
    </row>
    <row r="37" spans="1:61" x14ac:dyDescent="0.25">
      <c r="A37" s="15" t="s">
        <v>658</v>
      </c>
      <c r="B37" s="15" t="s">
        <v>24</v>
      </c>
      <c r="C37" s="15" t="s">
        <v>308</v>
      </c>
      <c r="D37" s="15" t="s">
        <v>163</v>
      </c>
      <c r="E37" s="16">
        <v>78.94</v>
      </c>
      <c r="F37" s="15"/>
      <c r="G37" s="15"/>
      <c r="H37" s="15" t="s">
        <v>286</v>
      </c>
      <c r="I37" s="15" t="s">
        <v>286</v>
      </c>
      <c r="J37" s="15" t="str">
        <f>CONCATENATE('ENTRADA DE DADOS'!B37," | ",RIGHT('ENTRADA DE DADOS'!C37,4))</f>
        <v>2N4 | 2500</v>
      </c>
      <c r="K37" s="15" t="str">
        <f t="shared" si="0"/>
        <v>2N4 - 19/2500</v>
      </c>
      <c r="L37" t="str">
        <f>CONCATENATE('ENTRADA DE DADOS'!B37," | ",G37," | ",I37)</f>
        <v>2N4 |  | ARBUTUS</v>
      </c>
      <c r="N37" s="73" t="s">
        <v>171</v>
      </c>
      <c r="O37" s="19">
        <f t="shared" si="31"/>
        <v>0</v>
      </c>
      <c r="P37" s="23" t="s">
        <v>33</v>
      </c>
      <c r="Q37" s="74">
        <f t="shared" si="32"/>
        <v>3</v>
      </c>
      <c r="R37" s="9"/>
      <c r="S37" s="68"/>
      <c r="T37" s="424" t="s">
        <v>284</v>
      </c>
      <c r="U37" s="425"/>
      <c r="V37" s="425"/>
      <c r="W37" s="426"/>
      <c r="X37" s="153"/>
      <c r="Y37" s="88" t="str">
        <f t="shared" si="29"/>
        <v>2N4_CHP!A2:D100</v>
      </c>
      <c r="Z37" s="21" t="s">
        <v>295</v>
      </c>
      <c r="AA37" s="38">
        <f t="shared" ca="1" si="33"/>
        <v>6</v>
      </c>
      <c r="AB37" s="9"/>
      <c r="AC37" s="38">
        <f t="shared" ca="1" si="30"/>
        <v>4</v>
      </c>
      <c r="AD37" s="49"/>
      <c r="AE37" s="42">
        <f t="shared" si="1"/>
        <v>0</v>
      </c>
      <c r="AF37" s="42">
        <f t="shared" si="2"/>
        <v>0</v>
      </c>
      <c r="AG37" s="42">
        <f t="shared" si="3"/>
        <v>0</v>
      </c>
      <c r="AH37" s="42">
        <f t="shared" si="4"/>
        <v>0</v>
      </c>
      <c r="AI37" s="42">
        <f t="shared" si="5"/>
        <v>0</v>
      </c>
      <c r="AJ37" s="42">
        <f t="shared" si="6"/>
        <v>0</v>
      </c>
      <c r="AK37" s="42">
        <f t="shared" si="7"/>
        <v>0</v>
      </c>
      <c r="AL37" s="42">
        <f t="shared" si="8"/>
        <v>0</v>
      </c>
      <c r="AM37" s="42">
        <f t="shared" si="9"/>
        <v>0</v>
      </c>
      <c r="AN37" s="42">
        <f t="shared" si="10"/>
        <v>0</v>
      </c>
      <c r="AO37" s="42">
        <f t="shared" si="11"/>
        <v>0</v>
      </c>
      <c r="AP37" s="42">
        <f t="shared" si="12"/>
        <v>0</v>
      </c>
      <c r="AQ37" s="42">
        <f t="shared" si="13"/>
        <v>0</v>
      </c>
      <c r="AR37" s="42">
        <f t="shared" si="14"/>
        <v>0</v>
      </c>
      <c r="AS37" s="41">
        <f t="shared" si="15"/>
        <v>0</v>
      </c>
      <c r="AT37" s="42">
        <f t="shared" si="16"/>
        <v>0</v>
      </c>
      <c r="AU37" s="42">
        <f t="shared" si="17"/>
        <v>0</v>
      </c>
      <c r="AV37" s="42">
        <f t="shared" si="18"/>
        <v>0</v>
      </c>
      <c r="AW37" s="42">
        <f t="shared" si="19"/>
        <v>3</v>
      </c>
      <c r="AX37" s="42">
        <f t="shared" si="20"/>
        <v>2</v>
      </c>
      <c r="AY37" s="42">
        <f t="shared" si="21"/>
        <v>0</v>
      </c>
      <c r="AZ37" s="42">
        <f t="shared" si="22"/>
        <v>0</v>
      </c>
      <c r="BA37" s="42">
        <f t="shared" si="23"/>
        <v>0</v>
      </c>
      <c r="BB37" s="42">
        <f t="shared" si="24"/>
        <v>0</v>
      </c>
      <c r="BC37" s="42">
        <f t="shared" si="25"/>
        <v>0</v>
      </c>
      <c r="BD37" s="42">
        <f t="shared" si="26"/>
        <v>1</v>
      </c>
      <c r="BE37" s="42">
        <f t="shared" si="27"/>
        <v>0</v>
      </c>
      <c r="BF37" s="40">
        <f t="shared" si="28"/>
        <v>0</v>
      </c>
      <c r="BI37" s="71"/>
    </row>
    <row r="38" spans="1:61" x14ac:dyDescent="0.25">
      <c r="A38" s="15" t="s">
        <v>608</v>
      </c>
      <c r="B38" s="15" t="s">
        <v>24</v>
      </c>
      <c r="C38" s="15" t="s">
        <v>317</v>
      </c>
      <c r="D38" s="15" t="s">
        <v>167</v>
      </c>
      <c r="E38" s="16">
        <v>72.91</v>
      </c>
      <c r="F38" s="15"/>
      <c r="G38" s="15"/>
      <c r="H38" s="15" t="s">
        <v>286</v>
      </c>
      <c r="I38" s="15" t="s">
        <v>286</v>
      </c>
      <c r="J38" s="15" t="str">
        <f>CONCATENATE('ENTRADA DE DADOS'!B38," | ",RIGHT('ENTRADA DE DADOS'!C38,4))</f>
        <v>2N4 | 1500</v>
      </c>
      <c r="K38" s="15" t="str">
        <f t="shared" si="0"/>
        <v>2N4 - 16/1500</v>
      </c>
      <c r="L38" t="str">
        <f>CONCATENATE('ENTRADA DE DADOS'!B38," | ",G38," | ",I38)</f>
        <v>2N4 |  | ARBUTUS</v>
      </c>
      <c r="N38" s="73" t="s">
        <v>162</v>
      </c>
      <c r="O38" s="19">
        <f t="shared" si="31"/>
        <v>0</v>
      </c>
      <c r="P38" s="23" t="s">
        <v>34</v>
      </c>
      <c r="Q38" s="74">
        <f t="shared" si="32"/>
        <v>1</v>
      </c>
      <c r="R38" s="9"/>
      <c r="S38" s="68"/>
      <c r="T38" s="442" t="s">
        <v>285</v>
      </c>
      <c r="U38" s="443"/>
      <c r="V38" s="443"/>
      <c r="W38" s="444"/>
      <c r="X38" s="153"/>
      <c r="Y38" s="88" t="str">
        <f t="shared" si="29"/>
        <v>N4_N3_CHP!A2:D100</v>
      </c>
      <c r="Z38" s="21" t="s">
        <v>296</v>
      </c>
      <c r="AA38" s="38">
        <f t="shared" ca="1" si="33"/>
        <v>3</v>
      </c>
      <c r="AB38" s="9"/>
      <c r="AC38" s="38">
        <f t="shared" ca="1" si="30"/>
        <v>3</v>
      </c>
      <c r="AD38" s="49"/>
      <c r="AE38" s="42">
        <f t="shared" si="1"/>
        <v>0</v>
      </c>
      <c r="AF38" s="42">
        <f t="shared" si="2"/>
        <v>0</v>
      </c>
      <c r="AG38" s="42">
        <f t="shared" si="3"/>
        <v>0</v>
      </c>
      <c r="AH38" s="42">
        <f t="shared" si="4"/>
        <v>0</v>
      </c>
      <c r="AI38" s="42">
        <f t="shared" si="5"/>
        <v>0</v>
      </c>
      <c r="AJ38" s="42">
        <f t="shared" si="6"/>
        <v>0</v>
      </c>
      <c r="AK38" s="42">
        <f t="shared" si="7"/>
        <v>0</v>
      </c>
      <c r="AL38" s="42">
        <f t="shared" si="8"/>
        <v>0</v>
      </c>
      <c r="AM38" s="42">
        <f t="shared" si="9"/>
        <v>0</v>
      </c>
      <c r="AN38" s="42">
        <f t="shared" si="10"/>
        <v>0</v>
      </c>
      <c r="AO38" s="42">
        <f t="shared" si="11"/>
        <v>0</v>
      </c>
      <c r="AP38" s="42">
        <f t="shared" si="12"/>
        <v>0</v>
      </c>
      <c r="AQ38" s="42">
        <f t="shared" si="13"/>
        <v>0</v>
      </c>
      <c r="AR38" s="42">
        <f t="shared" si="14"/>
        <v>0</v>
      </c>
      <c r="AS38" s="41">
        <f t="shared" si="15"/>
        <v>0</v>
      </c>
      <c r="AT38" s="42">
        <f t="shared" si="16"/>
        <v>0</v>
      </c>
      <c r="AU38" s="42">
        <f t="shared" si="17"/>
        <v>0</v>
      </c>
      <c r="AV38" s="42">
        <f t="shared" si="18"/>
        <v>0</v>
      </c>
      <c r="AW38" s="42">
        <f t="shared" si="19"/>
        <v>0</v>
      </c>
      <c r="AX38" s="42">
        <f t="shared" si="20"/>
        <v>1</v>
      </c>
      <c r="AY38" s="42">
        <f t="shared" si="21"/>
        <v>0</v>
      </c>
      <c r="AZ38" s="42">
        <f t="shared" si="22"/>
        <v>0</v>
      </c>
      <c r="BA38" s="42">
        <f t="shared" si="23"/>
        <v>0</v>
      </c>
      <c r="BB38" s="42">
        <f t="shared" si="24"/>
        <v>0</v>
      </c>
      <c r="BC38" s="42">
        <f t="shared" si="25"/>
        <v>0</v>
      </c>
      <c r="BD38" s="42">
        <f t="shared" si="26"/>
        <v>0</v>
      </c>
      <c r="BE38" s="42">
        <f t="shared" si="27"/>
        <v>0</v>
      </c>
      <c r="BF38" s="40">
        <f t="shared" si="28"/>
        <v>0</v>
      </c>
      <c r="BI38" s="71"/>
    </row>
    <row r="39" spans="1:61" x14ac:dyDescent="0.25">
      <c r="A39" s="15" t="s">
        <v>609</v>
      </c>
      <c r="B39" s="15" t="s">
        <v>24</v>
      </c>
      <c r="C39" s="15" t="s">
        <v>307</v>
      </c>
      <c r="D39" s="15" t="s">
        <v>167</v>
      </c>
      <c r="E39" s="16">
        <v>91.08</v>
      </c>
      <c r="F39" s="15"/>
      <c r="G39" s="15"/>
      <c r="H39" s="15" t="s">
        <v>286</v>
      </c>
      <c r="I39" s="15" t="s">
        <v>286</v>
      </c>
      <c r="J39" s="15" t="str">
        <f>CONCATENATE('ENTRADA DE DADOS'!B39," | ",RIGHT('ENTRADA DE DADOS'!C39,4))</f>
        <v>2N4 | 2500</v>
      </c>
      <c r="K39" s="15" t="str">
        <f t="shared" si="0"/>
        <v>2N4 - 16/2500</v>
      </c>
      <c r="L39" t="str">
        <f>CONCATENATE('ENTRADA DE DADOS'!B39," | ",G39," | ",I39)</f>
        <v>2N4 |  | ARBUTUS</v>
      </c>
      <c r="N39" s="73" t="s">
        <v>175</v>
      </c>
      <c r="O39" s="19">
        <f t="shared" si="31"/>
        <v>0</v>
      </c>
      <c r="P39" s="23" t="s">
        <v>35</v>
      </c>
      <c r="Q39" s="74">
        <f t="shared" si="32"/>
        <v>0</v>
      </c>
      <c r="R39" s="9"/>
      <c r="S39" s="68"/>
      <c r="T39" s="424" t="s">
        <v>286</v>
      </c>
      <c r="U39" s="425"/>
      <c r="V39" s="425"/>
      <c r="W39" s="426"/>
      <c r="X39" s="153"/>
      <c r="Y39" s="88" t="str">
        <f t="shared" si="29"/>
        <v>N3_CHP!A2:D100</v>
      </c>
      <c r="Z39" s="21" t="s">
        <v>297</v>
      </c>
      <c r="AA39" s="38">
        <f t="shared" ca="1" si="33"/>
        <v>3</v>
      </c>
      <c r="AB39" s="9"/>
      <c r="AC39" s="38">
        <f t="shared" ca="1" si="30"/>
        <v>3</v>
      </c>
      <c r="AD39" s="49"/>
      <c r="AE39" s="42">
        <f t="shared" si="1"/>
        <v>0</v>
      </c>
      <c r="AF39" s="42">
        <f t="shared" si="2"/>
        <v>0</v>
      </c>
      <c r="AG39" s="42">
        <f t="shared" si="3"/>
        <v>0</v>
      </c>
      <c r="AH39" s="42">
        <f t="shared" si="4"/>
        <v>0</v>
      </c>
      <c r="AI39" s="42">
        <f t="shared" si="5"/>
        <v>0</v>
      </c>
      <c r="AJ39" s="42">
        <f t="shared" si="6"/>
        <v>0</v>
      </c>
      <c r="AK39" s="42">
        <f t="shared" si="7"/>
        <v>0</v>
      </c>
      <c r="AL39" s="42">
        <f t="shared" si="8"/>
        <v>0</v>
      </c>
      <c r="AM39" s="42">
        <f t="shared" si="9"/>
        <v>0</v>
      </c>
      <c r="AN39" s="42">
        <f t="shared" si="10"/>
        <v>0</v>
      </c>
      <c r="AO39" s="42">
        <f t="shared" si="11"/>
        <v>0</v>
      </c>
      <c r="AP39" s="42">
        <f t="shared" si="12"/>
        <v>0</v>
      </c>
      <c r="AQ39" s="42">
        <f t="shared" si="13"/>
        <v>0</v>
      </c>
      <c r="AR39" s="42">
        <f t="shared" si="14"/>
        <v>0</v>
      </c>
      <c r="AS39" s="41">
        <f t="shared" si="15"/>
        <v>0</v>
      </c>
      <c r="AT39" s="42">
        <f t="shared" si="16"/>
        <v>0</v>
      </c>
      <c r="AU39" s="42">
        <f t="shared" si="17"/>
        <v>0</v>
      </c>
      <c r="AV39" s="42">
        <f t="shared" si="18"/>
        <v>0</v>
      </c>
      <c r="AW39" s="42">
        <f t="shared" si="19"/>
        <v>0</v>
      </c>
      <c r="AX39" s="42">
        <f t="shared" si="20"/>
        <v>0</v>
      </c>
      <c r="AY39" s="42">
        <f t="shared" si="21"/>
        <v>0</v>
      </c>
      <c r="AZ39" s="42">
        <f t="shared" si="22"/>
        <v>0</v>
      </c>
      <c r="BA39" s="42">
        <f t="shared" si="23"/>
        <v>0</v>
      </c>
      <c r="BB39" s="42">
        <f t="shared" si="24"/>
        <v>0</v>
      </c>
      <c r="BC39" s="42">
        <f t="shared" si="25"/>
        <v>0</v>
      </c>
      <c r="BD39" s="42">
        <f t="shared" si="26"/>
        <v>0</v>
      </c>
      <c r="BE39" s="42">
        <f t="shared" si="27"/>
        <v>0</v>
      </c>
      <c r="BF39" s="40">
        <f t="shared" si="28"/>
        <v>0</v>
      </c>
      <c r="BI39" s="71"/>
    </row>
    <row r="40" spans="1:61" ht="25.5" x14ac:dyDescent="0.25">
      <c r="A40" s="15" t="s">
        <v>610</v>
      </c>
      <c r="B40" s="15" t="s">
        <v>24</v>
      </c>
      <c r="C40" s="15" t="s">
        <v>181</v>
      </c>
      <c r="D40" s="15" t="s">
        <v>167</v>
      </c>
      <c r="E40" s="16">
        <v>44.55</v>
      </c>
      <c r="F40" s="15"/>
      <c r="G40" s="15"/>
      <c r="H40" s="15" t="s">
        <v>286</v>
      </c>
      <c r="I40" s="15" t="s">
        <v>286</v>
      </c>
      <c r="J40" s="15" t="str">
        <f>CONCATENATE('ENTRADA DE DADOS'!B40," | ",RIGHT('ENTRADA DE DADOS'!C40,4))</f>
        <v>2N4 | 3000</v>
      </c>
      <c r="K40" s="15" t="str">
        <f t="shared" si="0"/>
        <v>2N4 - 17/3000</v>
      </c>
      <c r="L40" t="str">
        <f>CONCATENATE('ENTRADA DE DADOS'!B40," | ",G40," | ",I40)</f>
        <v>2N4 |  | ARBUTUS</v>
      </c>
      <c r="N40" s="73" t="s">
        <v>168</v>
      </c>
      <c r="O40" s="19">
        <f t="shared" si="31"/>
        <v>0</v>
      </c>
      <c r="P40" s="23" t="s">
        <v>275</v>
      </c>
      <c r="Q40" s="74">
        <f t="shared" si="32"/>
        <v>1</v>
      </c>
      <c r="R40" s="9"/>
      <c r="S40" s="68"/>
      <c r="T40" s="436" t="s">
        <v>285</v>
      </c>
      <c r="U40" s="437"/>
      <c r="V40" s="437"/>
      <c r="W40" s="438"/>
      <c r="X40" s="153"/>
      <c r="Y40" s="88" t="str">
        <f t="shared" si="29"/>
        <v>2N3_CHP_CHP_02!A2:D100</v>
      </c>
      <c r="Z40" s="21" t="s">
        <v>298</v>
      </c>
      <c r="AA40" s="38">
        <f t="shared" ca="1" si="33"/>
        <v>3</v>
      </c>
      <c r="AB40" s="9"/>
      <c r="AC40" s="38">
        <f t="shared" ca="1" si="30"/>
        <v>0</v>
      </c>
      <c r="AD40" s="49"/>
      <c r="AE40" s="42">
        <f t="shared" si="1"/>
        <v>0</v>
      </c>
      <c r="AF40" s="42">
        <f t="shared" si="2"/>
        <v>0</v>
      </c>
      <c r="AG40" s="42">
        <f t="shared" si="3"/>
        <v>0</v>
      </c>
      <c r="AH40" s="42">
        <f t="shared" si="4"/>
        <v>0</v>
      </c>
      <c r="AI40" s="42">
        <f t="shared" si="5"/>
        <v>0</v>
      </c>
      <c r="AJ40" s="42">
        <f t="shared" si="6"/>
        <v>0</v>
      </c>
      <c r="AK40" s="42">
        <f t="shared" si="7"/>
        <v>0</v>
      </c>
      <c r="AL40" s="42">
        <f t="shared" si="8"/>
        <v>0</v>
      </c>
      <c r="AM40" s="42">
        <f t="shared" si="9"/>
        <v>0</v>
      </c>
      <c r="AN40" s="42">
        <f t="shared" si="10"/>
        <v>0</v>
      </c>
      <c r="AO40" s="42">
        <f t="shared" si="11"/>
        <v>0</v>
      </c>
      <c r="AP40" s="42">
        <f t="shared" si="12"/>
        <v>0</v>
      </c>
      <c r="AQ40" s="42">
        <f t="shared" si="13"/>
        <v>0</v>
      </c>
      <c r="AR40" s="42">
        <f t="shared" si="14"/>
        <v>0</v>
      </c>
      <c r="AS40" s="41">
        <f t="shared" si="15"/>
        <v>0</v>
      </c>
      <c r="AT40" s="42">
        <f t="shared" si="16"/>
        <v>0</v>
      </c>
      <c r="AU40" s="42">
        <f t="shared" si="17"/>
        <v>0</v>
      </c>
      <c r="AV40" s="42">
        <f t="shared" si="18"/>
        <v>0</v>
      </c>
      <c r="AW40" s="42">
        <f t="shared" si="19"/>
        <v>0</v>
      </c>
      <c r="AX40" s="42">
        <f t="shared" si="20"/>
        <v>0</v>
      </c>
      <c r="AY40" s="42">
        <f t="shared" si="21"/>
        <v>0</v>
      </c>
      <c r="AZ40" s="42">
        <f t="shared" si="22"/>
        <v>0</v>
      </c>
      <c r="BA40" s="42">
        <f t="shared" si="23"/>
        <v>0</v>
      </c>
      <c r="BB40" s="42">
        <f t="shared" si="24"/>
        <v>0</v>
      </c>
      <c r="BC40" s="42">
        <f t="shared" si="25"/>
        <v>0</v>
      </c>
      <c r="BD40" s="42">
        <f t="shared" si="26"/>
        <v>0</v>
      </c>
      <c r="BE40" s="42">
        <f t="shared" si="27"/>
        <v>1</v>
      </c>
      <c r="BF40" s="40">
        <f t="shared" si="28"/>
        <v>1</v>
      </c>
      <c r="BI40" s="71"/>
    </row>
    <row r="41" spans="1:61" ht="15.75" thickBot="1" x14ac:dyDescent="0.3">
      <c r="A41" s="15" t="s">
        <v>611</v>
      </c>
      <c r="B41" s="15" t="s">
        <v>24</v>
      </c>
      <c r="C41" s="15" t="s">
        <v>306</v>
      </c>
      <c r="D41" s="15" t="s">
        <v>167</v>
      </c>
      <c r="E41" s="16">
        <v>66.569999999999993</v>
      </c>
      <c r="F41" s="15"/>
      <c r="G41" s="15"/>
      <c r="H41" s="15" t="s">
        <v>286</v>
      </c>
      <c r="I41" s="15" t="s">
        <v>286</v>
      </c>
      <c r="J41" s="15" t="str">
        <f>CONCATENATE('ENTRADA DE DADOS'!B41," | ",RIGHT('ENTRADA DE DADOS'!C41,4))</f>
        <v>2N4 | 2000</v>
      </c>
      <c r="K41" s="15" t="str">
        <f t="shared" si="0"/>
        <v>2N4 - 16/2000</v>
      </c>
      <c r="L41" t="str">
        <f>CONCATENATE('ENTRADA DE DADOS'!B41," | ",G41," | ",I41)</f>
        <v>2N4 |  | ARBUTUS</v>
      </c>
      <c r="N41" s="73" t="s">
        <v>185</v>
      </c>
      <c r="O41" s="19">
        <f t="shared" si="31"/>
        <v>0</v>
      </c>
      <c r="P41" s="23" t="s">
        <v>276</v>
      </c>
      <c r="Q41" s="74">
        <f t="shared" si="32"/>
        <v>0</v>
      </c>
      <c r="R41" s="9"/>
      <c r="S41" s="68"/>
      <c r="T41" s="436" t="s">
        <v>380</v>
      </c>
      <c r="U41" s="437"/>
      <c r="V41" s="437"/>
      <c r="W41" s="438"/>
      <c r="X41" s="157">
        <f>3*Z102</f>
        <v>45</v>
      </c>
      <c r="Y41" s="88" t="str">
        <f t="shared" si="29"/>
        <v>V4!A2:D100</v>
      </c>
      <c r="Z41" s="24" t="s">
        <v>276</v>
      </c>
      <c r="AA41" s="38">
        <f t="shared" ca="1" si="33"/>
        <v>6</v>
      </c>
      <c r="AB41" s="36"/>
      <c r="AC41" s="38">
        <f t="shared" ca="1" si="30"/>
        <v>3</v>
      </c>
      <c r="AD41" s="49"/>
      <c r="AE41" s="44">
        <f t="shared" si="1"/>
        <v>0</v>
      </c>
      <c r="AF41" s="44">
        <f t="shared" si="2"/>
        <v>0</v>
      </c>
      <c r="AG41" s="44">
        <f t="shared" si="3"/>
        <v>0</v>
      </c>
      <c r="AH41" s="44">
        <f t="shared" si="4"/>
        <v>0</v>
      </c>
      <c r="AI41" s="44">
        <f t="shared" si="5"/>
        <v>0</v>
      </c>
      <c r="AJ41" s="44">
        <f t="shared" si="6"/>
        <v>0</v>
      </c>
      <c r="AK41" s="44">
        <f t="shared" si="7"/>
        <v>0</v>
      </c>
      <c r="AL41" s="44">
        <f t="shared" si="8"/>
        <v>0</v>
      </c>
      <c r="AM41" s="44">
        <f t="shared" si="9"/>
        <v>0</v>
      </c>
      <c r="AN41" s="44">
        <f t="shared" si="10"/>
        <v>0</v>
      </c>
      <c r="AO41" s="44">
        <f t="shared" si="11"/>
        <v>0</v>
      </c>
      <c r="AP41" s="44">
        <f t="shared" si="12"/>
        <v>0</v>
      </c>
      <c r="AQ41" s="44">
        <f t="shared" si="13"/>
        <v>0</v>
      </c>
      <c r="AR41" s="44">
        <f t="shared" si="14"/>
        <v>0</v>
      </c>
      <c r="AS41" s="43">
        <f t="shared" si="15"/>
        <v>0</v>
      </c>
      <c r="AT41" s="44">
        <f t="shared" si="16"/>
        <v>0</v>
      </c>
      <c r="AU41" s="44">
        <f t="shared" si="17"/>
        <v>0</v>
      </c>
      <c r="AV41" s="44">
        <f t="shared" si="18"/>
        <v>0</v>
      </c>
      <c r="AW41" s="44">
        <f t="shared" si="19"/>
        <v>0</v>
      </c>
      <c r="AX41" s="44">
        <f t="shared" si="20"/>
        <v>0</v>
      </c>
      <c r="AY41" s="44">
        <f t="shared" si="21"/>
        <v>0</v>
      </c>
      <c r="AZ41" s="44">
        <f t="shared" si="22"/>
        <v>0</v>
      </c>
      <c r="BA41" s="44">
        <f t="shared" si="23"/>
        <v>0</v>
      </c>
      <c r="BB41" s="44">
        <f t="shared" si="24"/>
        <v>0</v>
      </c>
      <c r="BC41" s="44">
        <f t="shared" si="25"/>
        <v>0</v>
      </c>
      <c r="BD41" s="44">
        <f t="shared" si="26"/>
        <v>0</v>
      </c>
      <c r="BE41" s="44">
        <f t="shared" si="27"/>
        <v>0</v>
      </c>
      <c r="BF41" s="48">
        <f t="shared" si="28"/>
        <v>0</v>
      </c>
      <c r="BI41" s="71"/>
    </row>
    <row r="42" spans="1:61" x14ac:dyDescent="0.25">
      <c r="A42" s="15" t="s">
        <v>612</v>
      </c>
      <c r="B42" s="15" t="s">
        <v>24</v>
      </c>
      <c r="C42" s="15" t="s">
        <v>181</v>
      </c>
      <c r="D42" s="15" t="s">
        <v>167</v>
      </c>
      <c r="E42" s="16">
        <v>105</v>
      </c>
      <c r="F42" s="15"/>
      <c r="G42" s="15"/>
      <c r="H42" s="15" t="s">
        <v>286</v>
      </c>
      <c r="I42" s="15" t="s">
        <v>286</v>
      </c>
      <c r="J42" s="15" t="str">
        <f>CONCATENATE('ENTRADA DE DADOS'!B42," | ",RIGHT('ENTRADA DE DADOS'!C42,4))</f>
        <v>2N4 | 3000</v>
      </c>
      <c r="K42" s="15" t="str">
        <f t="shared" si="0"/>
        <v>2N4 - 17/3000</v>
      </c>
      <c r="L42" t="str">
        <f>CONCATENATE('ENTRADA DE DADOS'!B42," | ",G42," | ",I42)</f>
        <v>2N4 |  | ARBUTUS</v>
      </c>
      <c r="N42" s="73" t="s">
        <v>302</v>
      </c>
      <c r="O42" s="252">
        <f t="shared" si="31"/>
        <v>8</v>
      </c>
      <c r="P42" s="61" t="s">
        <v>300</v>
      </c>
      <c r="Q42" s="74">
        <f t="shared" si="32"/>
        <v>0</v>
      </c>
      <c r="R42" s="9"/>
      <c r="S42" s="68"/>
      <c r="T42" s="424"/>
      <c r="U42" s="425"/>
      <c r="V42" s="425"/>
      <c r="W42" s="426"/>
      <c r="X42" s="81"/>
      <c r="Y42" s="86"/>
      <c r="Z42" s="9"/>
      <c r="AA42" s="9"/>
      <c r="AB42" s="9"/>
      <c r="AC42" s="9"/>
      <c r="AD42" s="9"/>
      <c r="AE42" s="42"/>
      <c r="AF42" s="42"/>
      <c r="AG42" s="42"/>
      <c r="AH42" s="42"/>
      <c r="AI42" s="42"/>
      <c r="AJ42" s="42"/>
      <c r="AK42" s="42"/>
      <c r="AL42" s="42"/>
      <c r="AM42" s="42"/>
      <c r="AN42" s="42"/>
      <c r="AO42" s="42"/>
      <c r="AP42" s="42"/>
      <c r="AQ42" s="42"/>
      <c r="AR42" s="42"/>
      <c r="AS42" s="42"/>
      <c r="AT42" s="42"/>
      <c r="AU42" s="42"/>
      <c r="AV42" s="42"/>
      <c r="AW42" s="42"/>
      <c r="AX42" s="42"/>
      <c r="AY42" s="60"/>
      <c r="AZ42" s="60"/>
      <c r="BA42" s="60"/>
      <c r="BB42" s="60"/>
      <c r="BC42" s="9"/>
      <c r="BD42" s="9"/>
      <c r="BI42" s="71"/>
    </row>
    <row r="43" spans="1:61" ht="15.75" thickBot="1" x14ac:dyDescent="0.3">
      <c r="A43" s="15" t="s">
        <v>613</v>
      </c>
      <c r="B43" s="15" t="s">
        <v>22</v>
      </c>
      <c r="C43" s="15" t="s">
        <v>188</v>
      </c>
      <c r="D43" s="15" t="s">
        <v>167</v>
      </c>
      <c r="E43" s="16">
        <v>105</v>
      </c>
      <c r="F43" s="15"/>
      <c r="G43" s="15"/>
      <c r="H43" s="15" t="s">
        <v>286</v>
      </c>
      <c r="I43" s="15" t="s">
        <v>286</v>
      </c>
      <c r="J43" s="15" t="str">
        <f>CONCATENATE('ENTRADA DE DADOS'!B43," | ",RIGHT('ENTRADA DE DADOS'!C43,4))</f>
        <v>2N1 | 1000</v>
      </c>
      <c r="K43" s="15" t="str">
        <f t="shared" si="0"/>
        <v>2N1 - 17/1000</v>
      </c>
      <c r="L43" t="str">
        <f>CONCATENATE('ENTRADA DE DADOS'!B43," | ",G43," | ",I43)</f>
        <v>2N1 |  | ARBUTUS</v>
      </c>
      <c r="N43" s="73" t="s">
        <v>317</v>
      </c>
      <c r="O43" s="252">
        <f t="shared" si="31"/>
        <v>1</v>
      </c>
      <c r="P43" s="61" t="s">
        <v>301</v>
      </c>
      <c r="Q43" s="74">
        <f t="shared" si="32"/>
        <v>0</v>
      </c>
      <c r="R43" s="9"/>
      <c r="S43" s="69"/>
      <c r="T43" s="439"/>
      <c r="U43" s="440"/>
      <c r="V43" s="440"/>
      <c r="W43" s="441"/>
      <c r="X43" s="82"/>
      <c r="Y43" s="86"/>
      <c r="Z43" s="9"/>
      <c r="AA43" s="9"/>
      <c r="AB43" s="9"/>
      <c r="AC43" s="9"/>
      <c r="AD43" s="9"/>
      <c r="AE43" s="42"/>
      <c r="AF43" s="42"/>
      <c r="AG43" s="42"/>
      <c r="AH43" s="42"/>
      <c r="AI43" s="42"/>
      <c r="AJ43" s="42"/>
      <c r="AK43" s="42"/>
      <c r="AL43" s="42"/>
      <c r="AM43" s="42"/>
      <c r="AP43" s="42"/>
      <c r="AQ43" s="42"/>
      <c r="AR43" s="42"/>
      <c r="AS43" s="42"/>
      <c r="AT43" s="42"/>
      <c r="AU43" s="42"/>
      <c r="AV43" s="42"/>
      <c r="AW43" s="42"/>
      <c r="AX43" s="42"/>
      <c r="AY43" s="60"/>
      <c r="AZ43" s="60"/>
      <c r="BA43" s="60"/>
      <c r="BB43" s="60"/>
      <c r="BC43" s="9"/>
      <c r="BD43" s="9"/>
      <c r="BI43" s="71"/>
    </row>
    <row r="44" spans="1:61" ht="17.25" thickTop="1" thickBot="1" x14ac:dyDescent="0.3">
      <c r="A44" s="15" t="s">
        <v>614</v>
      </c>
      <c r="B44" s="15" t="s">
        <v>22</v>
      </c>
      <c r="C44" s="15" t="s">
        <v>314</v>
      </c>
      <c r="D44" s="15" t="s">
        <v>167</v>
      </c>
      <c r="E44" s="16">
        <v>105</v>
      </c>
      <c r="F44" s="15"/>
      <c r="G44" s="15"/>
      <c r="H44" s="15" t="s">
        <v>286</v>
      </c>
      <c r="I44" s="15" t="s">
        <v>286</v>
      </c>
      <c r="J44" s="15" t="str">
        <f>CONCATENATE('ENTRADA DE DADOS'!B44," | ",RIGHT('ENTRADA DE DADOS'!C44,4))</f>
        <v>2N1 | 1000</v>
      </c>
      <c r="K44" s="15" t="str">
        <f t="shared" si="0"/>
        <v>2N1 - 19/1000</v>
      </c>
      <c r="L44" t="str">
        <f>CONCATENATE('ENTRADA DE DADOS'!B44," | ",G44," | ",I44)</f>
        <v>2N1 |  | ARBUTUS</v>
      </c>
      <c r="N44" s="73" t="s">
        <v>306</v>
      </c>
      <c r="O44" s="252">
        <f t="shared" si="31"/>
        <v>1</v>
      </c>
      <c r="P44" s="23"/>
      <c r="Q44" s="74"/>
      <c r="R44" s="9"/>
      <c r="S44" s="70"/>
      <c r="T44" s="9"/>
      <c r="U44" s="9"/>
      <c r="V44" s="9"/>
      <c r="W44" s="9"/>
      <c r="X44" s="90"/>
      <c r="Y44" s="70"/>
      <c r="Z44" s="42"/>
      <c r="AA44" s="469" t="s">
        <v>164</v>
      </c>
      <c r="AB44" s="470"/>
      <c r="AC44" s="470"/>
      <c r="AD44" s="470"/>
      <c r="AE44" s="471"/>
      <c r="AF44" s="42"/>
      <c r="AG44" s="42"/>
      <c r="AH44" s="455" t="s">
        <v>169</v>
      </c>
      <c r="AI44" s="456"/>
      <c r="AJ44" s="42"/>
      <c r="AK44" s="42"/>
      <c r="AL44" s="42"/>
      <c r="AM44" s="42"/>
      <c r="AN44" s="42"/>
      <c r="AO44" s="42"/>
      <c r="AP44" s="42"/>
      <c r="AQ44" s="42"/>
      <c r="AR44" s="42"/>
      <c r="AS44" s="42"/>
      <c r="AT44" s="42"/>
      <c r="AU44" s="42"/>
      <c r="AV44" s="42"/>
      <c r="AW44" s="42"/>
      <c r="AX44" s="42"/>
      <c r="AY44" s="42"/>
      <c r="AZ44" s="42"/>
      <c r="BA44" s="42"/>
      <c r="BB44" s="42"/>
      <c r="BC44" s="9"/>
      <c r="BD44" s="9"/>
      <c r="BI44" s="71"/>
    </row>
    <row r="45" spans="1:61" ht="14.45" customHeight="1" thickTop="1" thickBot="1" x14ac:dyDescent="0.3">
      <c r="A45" s="15" t="s">
        <v>615</v>
      </c>
      <c r="B45" s="15" t="s">
        <v>22</v>
      </c>
      <c r="C45" s="15" t="s">
        <v>314</v>
      </c>
      <c r="D45" s="15" t="s">
        <v>167</v>
      </c>
      <c r="E45" s="16">
        <v>105</v>
      </c>
      <c r="F45" s="15"/>
      <c r="G45" s="15"/>
      <c r="H45" s="15" t="s">
        <v>286</v>
      </c>
      <c r="I45" s="15" t="s">
        <v>286</v>
      </c>
      <c r="J45" s="15" t="str">
        <f>CONCATENATE('ENTRADA DE DADOS'!B45," | ",RIGHT('ENTRADA DE DADOS'!C45,4))</f>
        <v>2N1 | 1000</v>
      </c>
      <c r="K45" s="15" t="str">
        <f t="shared" si="0"/>
        <v>2N1 - 19/1000</v>
      </c>
      <c r="L45" t="str">
        <f>CONCATENATE('ENTRADA DE DADOS'!B45," | ",G45," | ",I45)</f>
        <v>2N1 |  | ARBUTUS</v>
      </c>
      <c r="N45" s="73" t="s">
        <v>307</v>
      </c>
      <c r="O45" s="252">
        <f t="shared" si="31"/>
        <v>2</v>
      </c>
      <c r="P45" s="23"/>
      <c r="Q45" s="74"/>
      <c r="R45" s="9"/>
      <c r="S45" s="70"/>
      <c r="T45" s="427" t="s">
        <v>281</v>
      </c>
      <c r="U45" s="428"/>
      <c r="V45" s="428"/>
      <c r="W45" s="429"/>
      <c r="X45" s="71"/>
      <c r="Y45" s="70"/>
      <c r="Z45" s="9"/>
      <c r="AA45" s="466" t="s">
        <v>324</v>
      </c>
      <c r="AB45" s="467"/>
      <c r="AC45" s="468"/>
      <c r="AD45" s="467" t="s">
        <v>325</v>
      </c>
      <c r="AE45" s="468"/>
      <c r="AF45" s="42"/>
      <c r="AG45" s="40"/>
      <c r="AH45" s="115" t="s">
        <v>324</v>
      </c>
      <c r="AI45" s="113" t="s">
        <v>328</v>
      </c>
      <c r="AJ45" s="42"/>
      <c r="AK45" s="42"/>
      <c r="AL45" s="42"/>
      <c r="AM45" s="42"/>
      <c r="AN45" s="42"/>
      <c r="AO45" s="42"/>
      <c r="AP45" s="42"/>
      <c r="AQ45" s="42"/>
      <c r="AR45" s="42"/>
      <c r="AS45" s="42"/>
      <c r="AT45" s="42"/>
      <c r="AU45" s="42"/>
      <c r="AV45" s="42"/>
      <c r="AW45" s="42"/>
      <c r="AX45" s="42"/>
      <c r="AY45" s="42"/>
      <c r="AZ45" s="42"/>
      <c r="BA45" s="42"/>
      <c r="BB45" s="42"/>
      <c r="BC45" s="9"/>
      <c r="BD45" s="9"/>
      <c r="BI45" s="71"/>
    </row>
    <row r="46" spans="1:61" ht="15.75" thickBot="1" x14ac:dyDescent="0.3">
      <c r="A46" s="15" t="s">
        <v>616</v>
      </c>
      <c r="B46" s="15" t="s">
        <v>24</v>
      </c>
      <c r="C46" s="15" t="s">
        <v>312</v>
      </c>
      <c r="D46" s="15" t="s">
        <v>163</v>
      </c>
      <c r="E46" s="16">
        <v>120</v>
      </c>
      <c r="F46" s="15"/>
      <c r="G46" s="15"/>
      <c r="H46" s="15" t="s">
        <v>286</v>
      </c>
      <c r="I46" s="15" t="s">
        <v>286</v>
      </c>
      <c r="J46" s="15" t="str">
        <f>CONCATENATE('ENTRADA DE DADOS'!B46," | ",RIGHT('ENTRADA DE DADOS'!C46,4))</f>
        <v>2N4 | 2500</v>
      </c>
      <c r="K46" s="15" t="str">
        <f t="shared" si="0"/>
        <v>2N4 - 18/2500</v>
      </c>
      <c r="L46" t="str">
        <f>CONCATENATE('ENTRADA DE DADOS'!B46," | ",G46," | ",I46)</f>
        <v>2N4 |  | ARBUTUS</v>
      </c>
      <c r="N46" s="73" t="s">
        <v>318</v>
      </c>
      <c r="O46" s="19">
        <f t="shared" si="31"/>
        <v>0</v>
      </c>
      <c r="P46" s="23"/>
      <c r="Q46" s="74"/>
      <c r="R46" s="9"/>
      <c r="S46" s="70"/>
      <c r="T46" s="430"/>
      <c r="U46" s="431"/>
      <c r="V46" s="431"/>
      <c r="W46" s="432"/>
      <c r="X46" s="71"/>
      <c r="Y46" s="86"/>
      <c r="Z46" s="95" t="s">
        <v>148</v>
      </c>
      <c r="AA46" s="109" t="s">
        <v>158</v>
      </c>
      <c r="AB46" s="110"/>
      <c r="AC46" s="92" t="s">
        <v>159</v>
      </c>
      <c r="AD46" s="91" t="s">
        <v>326</v>
      </c>
      <c r="AE46" s="111" t="s">
        <v>159</v>
      </c>
      <c r="AF46" s="42"/>
      <c r="AG46" s="40"/>
      <c r="AH46" s="116" t="s">
        <v>158</v>
      </c>
      <c r="AI46" s="111" t="s">
        <v>158</v>
      </c>
      <c r="AJ46" s="42"/>
      <c r="AK46" s="42"/>
      <c r="AL46" s="42"/>
      <c r="AM46" s="42"/>
      <c r="AN46" s="42"/>
      <c r="AO46" s="42"/>
      <c r="AP46" s="42"/>
      <c r="AQ46" s="42"/>
      <c r="AR46" s="42"/>
      <c r="AS46" s="42"/>
      <c r="AT46" s="42"/>
      <c r="AU46" s="42"/>
      <c r="AV46" s="42"/>
      <c r="AW46" s="42"/>
      <c r="AX46" s="42"/>
      <c r="AY46" s="9"/>
      <c r="AZ46" s="9"/>
      <c r="BA46" s="9"/>
      <c r="BB46" s="9"/>
      <c r="BC46" s="9"/>
      <c r="BD46" s="9"/>
      <c r="BI46" s="71"/>
    </row>
    <row r="47" spans="1:61" ht="16.5" thickTop="1" thickBot="1" x14ac:dyDescent="0.3">
      <c r="A47" s="15" t="s">
        <v>617</v>
      </c>
      <c r="B47" s="15" t="s">
        <v>22</v>
      </c>
      <c r="C47" s="15" t="s">
        <v>304</v>
      </c>
      <c r="D47" s="15" t="s">
        <v>167</v>
      </c>
      <c r="E47" s="16">
        <v>120</v>
      </c>
      <c r="F47" s="15"/>
      <c r="G47" s="15"/>
      <c r="H47" s="15" t="s">
        <v>286</v>
      </c>
      <c r="I47" s="15" t="s">
        <v>286</v>
      </c>
      <c r="J47" s="15" t="str">
        <f>CONCATENATE('ENTRADA DE DADOS'!B47," | ",RIGHT('ENTRADA DE DADOS'!C47,4))</f>
        <v>2N1 | 1000</v>
      </c>
      <c r="K47" s="15" t="str">
        <f t="shared" si="0"/>
        <v>2N1 - 18/1000</v>
      </c>
      <c r="L47" t="str">
        <f>CONCATENATE('ENTRADA DE DADOS'!B47," | ",G47," | ",I47)</f>
        <v>2N1 |  | ARBUTUS</v>
      </c>
      <c r="N47" s="73" t="s">
        <v>319</v>
      </c>
      <c r="O47" s="19">
        <f t="shared" si="31"/>
        <v>0</v>
      </c>
      <c r="P47" s="34" t="s">
        <v>274</v>
      </c>
      <c r="Q47" s="75">
        <f>SUM(Q27:Q46)</f>
        <v>87</v>
      </c>
      <c r="R47" s="9"/>
      <c r="S47" s="70"/>
      <c r="T47" s="430"/>
      <c r="U47" s="431"/>
      <c r="V47" s="431"/>
      <c r="W47" s="432"/>
      <c r="X47" s="71"/>
      <c r="Y47" s="86"/>
      <c r="Z47" s="96" t="s">
        <v>21</v>
      </c>
      <c r="AA47" s="104">
        <v>0</v>
      </c>
      <c r="AB47" s="105"/>
      <c r="AC47" s="106">
        <v>0</v>
      </c>
      <c r="AD47" s="107">
        <v>0</v>
      </c>
      <c r="AE47" s="108">
        <v>0</v>
      </c>
      <c r="AF47" s="42"/>
      <c r="AG47" s="40"/>
      <c r="AH47" s="117">
        <v>3</v>
      </c>
      <c r="AI47" s="118">
        <v>0</v>
      </c>
      <c r="AJ47" s="42"/>
      <c r="AK47" s="42"/>
      <c r="AL47" s="42"/>
      <c r="AM47" s="42"/>
      <c r="AN47" s="42"/>
      <c r="AO47" s="42"/>
      <c r="AP47" s="42"/>
      <c r="AQ47" s="42"/>
      <c r="AR47" s="42"/>
      <c r="AS47" s="42"/>
      <c r="AT47" s="42"/>
      <c r="AU47" s="42"/>
      <c r="AV47" s="42"/>
      <c r="AW47" s="42"/>
      <c r="AX47" s="42"/>
      <c r="AY47" s="9"/>
      <c r="AZ47" s="9"/>
      <c r="BA47" s="9"/>
      <c r="BB47" s="9"/>
      <c r="BC47" s="9"/>
      <c r="BD47" s="9"/>
      <c r="BI47" s="71"/>
    </row>
    <row r="48" spans="1:61" ht="15.75" thickBot="1" x14ac:dyDescent="0.3">
      <c r="A48" s="15" t="s">
        <v>659</v>
      </c>
      <c r="B48" s="15" t="s">
        <v>24</v>
      </c>
      <c r="C48" s="15" t="s">
        <v>311</v>
      </c>
      <c r="D48" s="15" t="s">
        <v>163</v>
      </c>
      <c r="E48" s="16">
        <v>120</v>
      </c>
      <c r="F48" s="15"/>
      <c r="G48" s="15"/>
      <c r="H48" s="15" t="s">
        <v>286</v>
      </c>
      <c r="I48" s="15" t="s">
        <v>286</v>
      </c>
      <c r="J48" s="15" t="str">
        <f>CONCATENATE('ENTRADA DE DADOS'!B48," | ",RIGHT('ENTRADA DE DADOS'!C48,4))</f>
        <v>2N4 | 2500</v>
      </c>
      <c r="K48" s="15" t="str">
        <f t="shared" si="0"/>
        <v>2N4 - 20/2500</v>
      </c>
      <c r="L48" t="str">
        <f>CONCATENATE('ENTRADA DE DADOS'!B48," | ",G48," | ",I48)</f>
        <v>2N4 |  | ARBUTUS</v>
      </c>
      <c r="N48" s="73" t="s">
        <v>188</v>
      </c>
      <c r="O48" s="252">
        <f t="shared" si="31"/>
        <v>17</v>
      </c>
      <c r="P48" s="9"/>
      <c r="Q48" s="71"/>
      <c r="R48" s="9"/>
      <c r="S48" s="70"/>
      <c r="T48" s="433"/>
      <c r="U48" s="434"/>
      <c r="V48" s="434"/>
      <c r="W48" s="435"/>
      <c r="X48" s="71"/>
      <c r="Y48" s="86"/>
      <c r="Z48" s="97" t="s">
        <v>22</v>
      </c>
      <c r="AA48" s="100">
        <v>0</v>
      </c>
      <c r="AB48" s="101"/>
      <c r="AC48" s="93">
        <v>0</v>
      </c>
      <c r="AD48" s="102">
        <v>0</v>
      </c>
      <c r="AE48" s="94">
        <v>0</v>
      </c>
      <c r="AF48" s="42"/>
      <c r="AG48" s="40"/>
      <c r="AH48" s="93">
        <v>3</v>
      </c>
      <c r="AI48" s="93">
        <v>3</v>
      </c>
      <c r="AJ48" s="42"/>
      <c r="AK48" s="42"/>
      <c r="AL48" s="42"/>
      <c r="AM48" s="42"/>
      <c r="AN48" s="42"/>
      <c r="AO48" s="42"/>
      <c r="AP48" s="42"/>
      <c r="AQ48" s="42"/>
      <c r="AR48" s="42"/>
      <c r="AS48" s="42"/>
      <c r="AT48" s="42"/>
      <c r="AU48" s="42"/>
      <c r="AV48" s="42"/>
      <c r="AW48" s="42"/>
      <c r="AX48" s="42"/>
      <c r="AY48" s="9"/>
      <c r="AZ48" s="9"/>
      <c r="BA48" s="9"/>
      <c r="BB48" s="9"/>
      <c r="BC48" s="9"/>
      <c r="BD48" s="9"/>
      <c r="BI48" s="71"/>
    </row>
    <row r="49" spans="1:61" ht="17.25" thickTop="1" thickBot="1" x14ac:dyDescent="0.3">
      <c r="A49" s="15" t="s">
        <v>618</v>
      </c>
      <c r="B49" s="15" t="s">
        <v>22</v>
      </c>
      <c r="C49" s="15" t="s">
        <v>314</v>
      </c>
      <c r="D49" s="15" t="s">
        <v>167</v>
      </c>
      <c r="E49" s="16">
        <v>120</v>
      </c>
      <c r="F49" s="15"/>
      <c r="G49" s="15"/>
      <c r="H49" s="15" t="s">
        <v>286</v>
      </c>
      <c r="I49" s="15" t="s">
        <v>286</v>
      </c>
      <c r="J49" s="15" t="str">
        <f>CONCATENATE('ENTRADA DE DADOS'!B49," | ",RIGHT('ENTRADA DE DADOS'!C49,4))</f>
        <v>2N1 | 1000</v>
      </c>
      <c r="K49" s="15" t="str">
        <f t="shared" si="0"/>
        <v>2N1 - 19/1000</v>
      </c>
      <c r="L49" t="str">
        <f>CONCATENATE('ENTRADA DE DADOS'!B49," | ",G49," | ",I49)</f>
        <v>2N1 |  | ARBUTUS</v>
      </c>
      <c r="N49" s="73" t="s">
        <v>189</v>
      </c>
      <c r="O49" s="19">
        <f t="shared" si="31"/>
        <v>0</v>
      </c>
      <c r="P49" s="9"/>
      <c r="Q49" s="71"/>
      <c r="R49" s="9"/>
      <c r="S49" s="63"/>
      <c r="T49" s="64"/>
      <c r="U49" s="64"/>
      <c r="V49" s="64"/>
      <c r="W49" s="64"/>
      <c r="X49" s="65"/>
      <c r="Y49" s="86"/>
      <c r="Z49" s="97" t="s">
        <v>23</v>
      </c>
      <c r="AA49" s="100">
        <v>3</v>
      </c>
      <c r="AB49" s="101"/>
      <c r="AC49" s="93">
        <v>3</v>
      </c>
      <c r="AD49" s="102">
        <v>0</v>
      </c>
      <c r="AE49" s="94">
        <v>0</v>
      </c>
      <c r="AF49" s="42"/>
      <c r="AG49" s="40"/>
      <c r="AH49" s="93">
        <v>1</v>
      </c>
      <c r="AI49" s="119">
        <v>0</v>
      </c>
      <c r="AJ49" s="42"/>
      <c r="AK49" s="42"/>
      <c r="AL49" s="122" t="s">
        <v>299</v>
      </c>
      <c r="AM49" s="122" t="s">
        <v>329</v>
      </c>
      <c r="AN49" s="122" t="s">
        <v>282</v>
      </c>
      <c r="AO49" s="122" t="s">
        <v>283</v>
      </c>
      <c r="AP49" s="122" t="s">
        <v>284</v>
      </c>
      <c r="AQ49" s="121" t="s">
        <v>173</v>
      </c>
      <c r="AR49" s="121" t="s">
        <v>286</v>
      </c>
      <c r="AS49" s="42"/>
      <c r="AT49" s="42"/>
      <c r="AU49" s="42"/>
      <c r="AV49" s="42"/>
      <c r="AW49" s="42"/>
      <c r="AX49" s="42"/>
      <c r="AY49" s="9"/>
      <c r="AZ49" s="9"/>
      <c r="BA49" s="9"/>
      <c r="BB49" s="9"/>
      <c r="BC49" s="9"/>
      <c r="BD49" s="9"/>
      <c r="BI49" s="71"/>
    </row>
    <row r="50" spans="1:61" ht="17.25" thickTop="1" thickBot="1" x14ac:dyDescent="0.3">
      <c r="A50" s="15" t="s">
        <v>619</v>
      </c>
      <c r="B50" s="15" t="s">
        <v>24</v>
      </c>
      <c r="C50" s="15" t="s">
        <v>316</v>
      </c>
      <c r="D50" s="15" t="s">
        <v>163</v>
      </c>
      <c r="E50" s="16">
        <v>120</v>
      </c>
      <c r="F50" s="15"/>
      <c r="G50" s="15"/>
      <c r="H50" s="15" t="s">
        <v>286</v>
      </c>
      <c r="I50" s="15" t="s">
        <v>286</v>
      </c>
      <c r="J50" s="15" t="str">
        <f>CONCATENATE('ENTRADA DE DADOS'!B50," | ",RIGHT('ENTRADA DE DADOS'!C50,4))</f>
        <v>2N4 | 3000</v>
      </c>
      <c r="K50" s="15" t="str">
        <f t="shared" si="0"/>
        <v>2N4 - 19/3000</v>
      </c>
      <c r="L50" t="str">
        <f>CONCATENATE('ENTRADA DE DADOS'!B50," | ",G50," | ",I50)</f>
        <v>2N4 |  | ARBUTUS</v>
      </c>
      <c r="N50" s="73" t="s">
        <v>178</v>
      </c>
      <c r="O50" s="252">
        <f t="shared" si="31"/>
        <v>3</v>
      </c>
      <c r="P50" s="9"/>
      <c r="Q50" s="71"/>
      <c r="S50" s="15"/>
      <c r="X50" s="85"/>
      <c r="Y50" s="86"/>
      <c r="Z50" s="98" t="s">
        <v>24</v>
      </c>
      <c r="AA50" s="100">
        <v>3</v>
      </c>
      <c r="AB50" s="101"/>
      <c r="AC50" s="93">
        <v>3</v>
      </c>
      <c r="AD50" s="102">
        <v>3</v>
      </c>
      <c r="AE50" s="94">
        <v>3</v>
      </c>
      <c r="AF50" s="42"/>
      <c r="AG50" s="40"/>
      <c r="AH50" s="93">
        <v>1</v>
      </c>
      <c r="AI50" s="119">
        <v>1</v>
      </c>
      <c r="AJ50" s="42"/>
      <c r="AK50" s="122" t="s">
        <v>164</v>
      </c>
      <c r="AL50" s="124">
        <f>SUMPRODUCT(AE27:AE41,$AA$47:$AA$61)+SUMPRODUCT(AF27:AF41,$AC$47:$AC$61)+SUMPRODUCT(AS27:AS41,$AD$47:$AD$61)+SUMPRODUCT($AE$47:$AE$61,AT27:$AT41)</f>
        <v>0</v>
      </c>
      <c r="AM50" s="124">
        <f>SUMPRODUCT(AG27:AG41,$AA$47:$AA$61)+SUMPRODUCT(AH27:AH41,$AC$47:$AC$61)+SUMPRODUCT(AU27:AU41,$AD$47:$AD$61)+SUMPRODUCT($AE$47:$AE$61,AV27:AV41)</f>
        <v>0</v>
      </c>
      <c r="AN50" s="124">
        <f>SUMPRODUCT(AI27:AI41,$AA$47:$AA$61)+SUMPRODUCT(AJ27:AJ41,$AC$47:$AC$61)+SUMPRODUCT(AW27:AW41,$AD$47:$AD$61)+SUMPRODUCT($AE$47:$AE$61,AX27:AX41)</f>
        <v>30</v>
      </c>
      <c r="AO50" s="124">
        <f>SUMPRODUCT(AK27:AK41,$AA$47:$AA$61)+SUMPRODUCT(AL27:AL41,$AC$47:$AC$61)+SUMPRODUCT(AY27:AY41,$AD$47:$AD$61)+SUMPRODUCT($AE$47:$AE$61,AZ27:AZ41)</f>
        <v>0</v>
      </c>
      <c r="AP50" s="124">
        <f>SUMPRODUCT(AM27:AM41,$AA$47:$AA$61)+SUMPRODUCT(AN27:AN41,$AC$47:$AC$61)+SUMPRODUCT(BA27:BA41,$AD$47:$AD$61)+SUMPRODUCT($AE$47:$AE$61,BB27:BB41)</f>
        <v>0</v>
      </c>
      <c r="AQ50" s="124">
        <f>SUMPRODUCT(AO27:AO41,$AA$47:$AA$61)+SUMPRODUCT(AP27:AP41,$AC$47:$AC$61)+SUMPRODUCT(BC27:BC41,$AD$47:$AD$61)+SUMPRODUCT($AE$47:$AE$61,BD27:BD41)</f>
        <v>24</v>
      </c>
      <c r="AR50" s="124">
        <f>SUMPRODUCT(AQ27:AQ41,$AA$47:$AA$61)+SUMPRODUCT(AR27:AR41,$AC$47:$AC$61)+SUMPRODUCT(BE27:BE41,$AD$47:$AD$61)+SUMPRODUCT($AE$47:$AE$61,BF27:BF41)</f>
        <v>180</v>
      </c>
      <c r="AS50" s="42"/>
      <c r="AT50" s="42"/>
      <c r="AU50" s="42"/>
      <c r="AV50" s="42"/>
      <c r="AW50" s="42"/>
      <c r="AX50" s="42"/>
      <c r="AY50" s="9"/>
      <c r="AZ50" s="9"/>
      <c r="BA50" s="9"/>
      <c r="BB50" s="9"/>
      <c r="BC50" s="9"/>
      <c r="BD50" s="9"/>
      <c r="BI50" s="71"/>
    </row>
    <row r="51" spans="1:61" ht="17.25" thickTop="1" thickBot="1" x14ac:dyDescent="0.3">
      <c r="A51" s="15" t="s">
        <v>620</v>
      </c>
      <c r="B51" s="15" t="s">
        <v>22</v>
      </c>
      <c r="C51" s="15" t="s">
        <v>314</v>
      </c>
      <c r="D51" s="15" t="s">
        <v>167</v>
      </c>
      <c r="E51" s="16">
        <v>120</v>
      </c>
      <c r="F51" s="15"/>
      <c r="G51" s="15"/>
      <c r="H51" s="15" t="s">
        <v>286</v>
      </c>
      <c r="I51" s="15" t="s">
        <v>286</v>
      </c>
      <c r="J51" s="15" t="str">
        <f>CONCATENATE('ENTRADA DE DADOS'!B51," | ",RIGHT('ENTRADA DE DADOS'!C51,4))</f>
        <v>2N1 | 1000</v>
      </c>
      <c r="K51" s="15" t="str">
        <f t="shared" si="0"/>
        <v>2N1 - 19/1000</v>
      </c>
      <c r="L51" t="str">
        <f>CONCATENATE('ENTRADA DE DADOS'!B51," | ",G51," | ",I51)</f>
        <v>2N1 |  | ARBUTUS</v>
      </c>
      <c r="N51" s="73" t="s">
        <v>186</v>
      </c>
      <c r="O51" s="252">
        <f t="shared" si="31"/>
        <v>5</v>
      </c>
      <c r="P51" s="9"/>
      <c r="Q51" s="71"/>
      <c r="S51" s="15"/>
      <c r="X51" s="71"/>
      <c r="Y51" s="86"/>
      <c r="Z51" s="97" t="s">
        <v>25</v>
      </c>
      <c r="AA51" s="100">
        <v>3</v>
      </c>
      <c r="AB51" s="101"/>
      <c r="AC51" s="93">
        <v>3</v>
      </c>
      <c r="AD51" s="102">
        <v>0</v>
      </c>
      <c r="AE51" s="94">
        <v>0</v>
      </c>
      <c r="AF51" s="42"/>
      <c r="AG51" s="40"/>
      <c r="AH51" s="93">
        <v>2</v>
      </c>
      <c r="AI51" s="119">
        <v>0</v>
      </c>
      <c r="AJ51" s="9"/>
      <c r="AK51" s="123" t="s">
        <v>169</v>
      </c>
      <c r="AL51" s="120">
        <f>SUMPRODUCT($AH$47:$AH$61,AE27:AE41)+SUMPRODUCT($AI$47:$AI$61,AS27:AS41)</f>
        <v>0</v>
      </c>
      <c r="AM51" s="120">
        <f>SUMPRODUCT($AH$47:$AH$61,AG27:AG41)+SUMPRODUCT($AI$47:$AI$61,AU27:AU41)</f>
        <v>0</v>
      </c>
      <c r="AN51" s="120">
        <f>SUMPRODUCT($AH$47:$AH$61,AI27:AI41)+SUMPRODUCT($AI$47:$AI$61,AW27:AW41)</f>
        <v>38</v>
      </c>
      <c r="AO51" s="120">
        <f>SUMPRODUCT($AH$47:$AH$61,AK27:AK41)+SUMPRODUCT($AI$47:$AI$61,AY27:AY41)</f>
        <v>0</v>
      </c>
      <c r="AP51" s="120">
        <f>SUMPRODUCT($AH$47:$AH$61,AM27:AM41)+SUMPRODUCT($AI$47:$AI$61,BA27:BA41)</f>
        <v>0</v>
      </c>
      <c r="AQ51" s="120">
        <f>SUMPRODUCT($AH$47:$AH$61,AO27:AO41)+SUMPRODUCT($AI$47:$AI$61,BC27:BC41)</f>
        <v>22</v>
      </c>
      <c r="AR51" s="120">
        <f>SUMPRODUCT($AH$47:$AH$61,AQ27:AQ41)+SUMPRODUCT($AI$47:$AI$61,BE27:BE41)</f>
        <v>132</v>
      </c>
      <c r="AS51" s="42"/>
      <c r="AT51" s="42"/>
      <c r="AU51" s="42"/>
      <c r="AV51" s="42"/>
      <c r="AW51" s="42"/>
      <c r="AX51" s="42"/>
      <c r="AY51" s="9"/>
      <c r="AZ51" s="9"/>
      <c r="BA51" s="9"/>
      <c r="BB51" s="9"/>
      <c r="BC51" s="9"/>
      <c r="BD51" s="9"/>
      <c r="BI51" s="71"/>
    </row>
    <row r="52" spans="1:61" ht="16.5" thickTop="1" thickBot="1" x14ac:dyDescent="0.3">
      <c r="A52" s="15" t="s">
        <v>621</v>
      </c>
      <c r="B52" s="17" t="s">
        <v>22</v>
      </c>
      <c r="C52" s="17" t="s">
        <v>304</v>
      </c>
      <c r="D52" s="17" t="s">
        <v>167</v>
      </c>
      <c r="E52" s="16">
        <v>120</v>
      </c>
      <c r="F52" s="15"/>
      <c r="G52" s="15"/>
      <c r="H52" s="15" t="s">
        <v>286</v>
      </c>
      <c r="I52" s="15" t="s">
        <v>286</v>
      </c>
      <c r="J52" s="15" t="str">
        <f>CONCATENATE('ENTRADA DE DADOS'!B52," | ",RIGHT('ENTRADA DE DADOS'!C52,4))</f>
        <v>2N1 | 1000</v>
      </c>
      <c r="K52" s="15" t="str">
        <f t="shared" si="0"/>
        <v>2N1 - 18/1000</v>
      </c>
      <c r="L52" t="str">
        <f>CONCATENATE('ENTRADA DE DADOS'!B52," | ",G52," | ",I52)</f>
        <v>2N1 |  | ARBUTUS</v>
      </c>
      <c r="N52" s="73" t="s">
        <v>181</v>
      </c>
      <c r="O52" s="252">
        <f t="shared" si="31"/>
        <v>3</v>
      </c>
      <c r="P52" s="9"/>
      <c r="Q52" s="71"/>
      <c r="S52" s="15"/>
      <c r="X52" s="71"/>
      <c r="Y52" s="86"/>
      <c r="Z52" s="97" t="s">
        <v>26</v>
      </c>
      <c r="AA52" s="100">
        <v>3</v>
      </c>
      <c r="AB52" s="101"/>
      <c r="AC52" s="93">
        <v>3</v>
      </c>
      <c r="AD52" s="102">
        <v>3</v>
      </c>
      <c r="AE52" s="94">
        <v>3</v>
      </c>
      <c r="AF52" s="42"/>
      <c r="AG52" s="40"/>
      <c r="AH52" s="93">
        <v>2</v>
      </c>
      <c r="AI52" s="119">
        <v>2</v>
      </c>
      <c r="AJ52" s="9"/>
      <c r="AK52" s="9"/>
      <c r="AL52" s="209"/>
      <c r="AM52" s="42"/>
      <c r="AN52" s="42"/>
      <c r="AO52" s="42"/>
      <c r="AP52" s="42"/>
      <c r="AQ52" s="42"/>
      <c r="AR52" s="42"/>
      <c r="AS52" s="42"/>
      <c r="AT52" s="42"/>
      <c r="AU52" s="42"/>
      <c r="AV52" s="42"/>
      <c r="AW52" s="42"/>
      <c r="AX52" s="42"/>
      <c r="AY52" s="9"/>
      <c r="AZ52" s="9"/>
      <c r="BA52" s="9"/>
      <c r="BB52" s="9"/>
      <c r="BC52" s="9"/>
      <c r="BD52" s="9"/>
      <c r="BI52" s="71"/>
    </row>
    <row r="53" spans="1:61" ht="17.25" thickTop="1" thickBot="1" x14ac:dyDescent="0.3">
      <c r="A53" s="15" t="s">
        <v>622</v>
      </c>
      <c r="B53" s="15" t="s">
        <v>24</v>
      </c>
      <c r="C53" s="15" t="s">
        <v>308</v>
      </c>
      <c r="D53" s="15" t="s">
        <v>163</v>
      </c>
      <c r="E53" s="16">
        <v>120</v>
      </c>
      <c r="F53" s="15"/>
      <c r="G53" s="15"/>
      <c r="H53" s="15" t="s">
        <v>286</v>
      </c>
      <c r="I53" s="15" t="s">
        <v>286</v>
      </c>
      <c r="J53" s="15" t="str">
        <f>CONCATENATE('ENTRADA DE DADOS'!B53," | ",RIGHT('ENTRADA DE DADOS'!C53,4))</f>
        <v>2N4 | 2500</v>
      </c>
      <c r="K53" s="15" t="str">
        <f t="shared" si="0"/>
        <v>2N4 - 19/2500</v>
      </c>
      <c r="L53" t="str">
        <f>CONCATENATE('ENTRADA DE DADOS'!B53," | ",G53," | ",I53)</f>
        <v>2N4 |  | ARBUTUS</v>
      </c>
      <c r="N53" s="73" t="s">
        <v>304</v>
      </c>
      <c r="O53" s="252">
        <f t="shared" si="31"/>
        <v>15</v>
      </c>
      <c r="P53" s="58"/>
      <c r="Q53" s="76"/>
      <c r="S53" s="15"/>
      <c r="X53" s="71"/>
      <c r="Y53" s="86"/>
      <c r="Z53" s="112" t="s">
        <v>27</v>
      </c>
      <c r="AA53" s="100">
        <v>3</v>
      </c>
      <c r="AB53" s="101"/>
      <c r="AC53" s="93">
        <v>3</v>
      </c>
      <c r="AD53" s="102">
        <v>0</v>
      </c>
      <c r="AE53" s="94">
        <v>0</v>
      </c>
      <c r="AF53" s="42"/>
      <c r="AG53" s="40"/>
      <c r="AH53" s="40">
        <v>1</v>
      </c>
      <c r="AI53" s="114">
        <v>0</v>
      </c>
      <c r="AJ53" s="9"/>
      <c r="AK53" s="9"/>
      <c r="AL53" s="123" t="s">
        <v>508</v>
      </c>
      <c r="AM53" s="210">
        <f>SUMPRODUCT(AUXILIAR!D21:R21,AUXILIAR!D5:R5)</f>
        <v>79</v>
      </c>
      <c r="AN53" s="42"/>
      <c r="AO53" s="42"/>
      <c r="AP53" s="42"/>
      <c r="AQ53" s="42"/>
      <c r="AR53" s="42"/>
      <c r="AS53" s="42"/>
      <c r="AT53" s="42"/>
      <c r="AU53" s="42"/>
      <c r="AV53" s="42"/>
      <c r="AW53" s="42"/>
      <c r="AX53" s="42"/>
      <c r="AY53" s="9"/>
      <c r="AZ53" s="9"/>
      <c r="BA53" s="9"/>
      <c r="BB53" s="9"/>
      <c r="BC53" s="9"/>
      <c r="BD53" s="9"/>
      <c r="BI53" s="71"/>
    </row>
    <row r="54" spans="1:61" ht="16.5" thickTop="1" thickBot="1" x14ac:dyDescent="0.3">
      <c r="A54" s="15" t="s">
        <v>623</v>
      </c>
      <c r="B54" s="15" t="s">
        <v>24</v>
      </c>
      <c r="C54" s="15" t="s">
        <v>313</v>
      </c>
      <c r="D54" s="15" t="s">
        <v>163</v>
      </c>
      <c r="E54" s="16">
        <v>120</v>
      </c>
      <c r="F54" s="15"/>
      <c r="G54" s="15"/>
      <c r="H54" s="15" t="s">
        <v>286</v>
      </c>
      <c r="I54" s="15" t="s">
        <v>286</v>
      </c>
      <c r="J54" s="15" t="str">
        <f>CONCATENATE('ENTRADA DE DADOS'!B54," | ",RIGHT('ENTRADA DE DADOS'!C54,4))</f>
        <v>2N4 | 3000</v>
      </c>
      <c r="K54" s="15" t="str">
        <f t="shared" si="0"/>
        <v>2N4 - 18/3000</v>
      </c>
      <c r="L54" t="str">
        <f>CONCATENATE('ENTRADA DE DADOS'!B54," | ",G54," | ",I54)</f>
        <v>2N4 |  | ARBUTUS</v>
      </c>
      <c r="N54" s="73" t="s">
        <v>303</v>
      </c>
      <c r="O54" s="252">
        <f t="shared" si="31"/>
        <v>1</v>
      </c>
      <c r="P54" s="59" t="s">
        <v>191</v>
      </c>
      <c r="Q54" s="77">
        <f>COUNTA(A3:A257)</f>
        <v>87</v>
      </c>
      <c r="S54" s="15"/>
      <c r="X54" s="71"/>
      <c r="Y54" s="86"/>
      <c r="Z54" s="112" t="s">
        <v>28</v>
      </c>
      <c r="AA54" s="100">
        <v>3</v>
      </c>
      <c r="AB54" s="101"/>
      <c r="AC54" s="93">
        <v>3</v>
      </c>
      <c r="AD54" s="102">
        <v>3</v>
      </c>
      <c r="AE54" s="94">
        <v>3</v>
      </c>
      <c r="AF54" s="42"/>
      <c r="AG54" s="40"/>
      <c r="AH54" s="93">
        <v>1</v>
      </c>
      <c r="AI54" s="119">
        <v>1</v>
      </c>
      <c r="AJ54" s="9"/>
      <c r="AK54" s="9"/>
      <c r="AL54" s="42"/>
      <c r="AM54" s="42"/>
      <c r="AN54" s="42"/>
      <c r="AO54" s="42"/>
      <c r="AP54" s="42"/>
      <c r="AQ54" s="42"/>
      <c r="AR54" s="42"/>
      <c r="AS54" s="42"/>
      <c r="AT54" s="42"/>
      <c r="AU54" s="42"/>
      <c r="AV54" s="42"/>
      <c r="AW54" s="42"/>
      <c r="AX54" s="42"/>
      <c r="AY54" s="9"/>
      <c r="AZ54" s="9"/>
      <c r="BA54" s="9"/>
      <c r="BB54" s="9"/>
      <c r="BC54" s="9"/>
      <c r="BD54" s="9"/>
      <c r="BI54" s="71"/>
    </row>
    <row r="55" spans="1:61" ht="15.75" thickTop="1" x14ac:dyDescent="0.25">
      <c r="A55" s="15" t="s">
        <v>624</v>
      </c>
      <c r="B55" s="15" t="s">
        <v>22</v>
      </c>
      <c r="C55" s="15" t="s">
        <v>304</v>
      </c>
      <c r="D55" s="15" t="s">
        <v>167</v>
      </c>
      <c r="E55" s="16">
        <v>120</v>
      </c>
      <c r="F55" s="15"/>
      <c r="G55" s="15"/>
      <c r="H55" s="15" t="s">
        <v>286</v>
      </c>
      <c r="I55" s="15" t="s">
        <v>286</v>
      </c>
      <c r="J55" s="15" t="str">
        <f>CONCATENATE('ENTRADA DE DADOS'!B55," | ",RIGHT('ENTRADA DE DADOS'!C55,4))</f>
        <v>2N1 | 1000</v>
      </c>
      <c r="K55" s="15" t="str">
        <f t="shared" si="0"/>
        <v>2N1 - 18/1000</v>
      </c>
      <c r="L55" t="str">
        <f>CONCATENATE('ENTRADA DE DADOS'!B55," | ",G55," | ",I55)</f>
        <v>2N1 |  | ARBUTUS</v>
      </c>
      <c r="N55" s="73" t="s">
        <v>305</v>
      </c>
      <c r="O55" s="252">
        <f t="shared" si="31"/>
        <v>3</v>
      </c>
      <c r="P55" s="9"/>
      <c r="Q55" s="71"/>
      <c r="S55" s="15"/>
      <c r="X55" s="71"/>
      <c r="Y55" s="86"/>
      <c r="Z55" s="97" t="s">
        <v>31</v>
      </c>
      <c r="AA55" s="100">
        <v>3</v>
      </c>
      <c r="AB55" s="101"/>
      <c r="AC55" s="93">
        <v>3</v>
      </c>
      <c r="AD55" s="102">
        <v>3</v>
      </c>
      <c r="AE55" s="94">
        <v>3</v>
      </c>
      <c r="AF55" s="42"/>
      <c r="AG55" s="40"/>
      <c r="AH55" s="40">
        <v>1</v>
      </c>
      <c r="AI55" s="114">
        <v>2</v>
      </c>
      <c r="AJ55" s="42"/>
      <c r="AK55" s="42"/>
      <c r="AL55" s="42"/>
      <c r="AM55" s="42"/>
      <c r="AN55" s="42"/>
      <c r="AO55" s="42"/>
      <c r="AP55" s="42"/>
      <c r="AQ55" s="42"/>
      <c r="AR55" s="42"/>
      <c r="AS55" s="42"/>
      <c r="AT55" s="42"/>
      <c r="AU55" s="42"/>
      <c r="AV55" s="42"/>
      <c r="AW55" s="42"/>
      <c r="AX55" s="42"/>
      <c r="AY55" s="9"/>
      <c r="AZ55" s="9"/>
      <c r="BA55" s="9"/>
      <c r="BB55" s="9"/>
      <c r="BC55" s="9"/>
      <c r="BD55" s="9"/>
      <c r="BI55" s="71"/>
    </row>
    <row r="56" spans="1:61" x14ac:dyDescent="0.25">
      <c r="A56" s="15" t="s">
        <v>625</v>
      </c>
      <c r="B56" s="15" t="s">
        <v>22</v>
      </c>
      <c r="C56" s="15" t="s">
        <v>304</v>
      </c>
      <c r="D56" s="15" t="s">
        <v>167</v>
      </c>
      <c r="E56" s="16">
        <v>120</v>
      </c>
      <c r="F56" s="15"/>
      <c r="G56" s="15"/>
      <c r="H56" s="15" t="s">
        <v>286</v>
      </c>
      <c r="I56" s="15" t="s">
        <v>286</v>
      </c>
      <c r="J56" s="15" t="str">
        <f>CONCATENATE('ENTRADA DE DADOS'!B56," | ",RIGHT('ENTRADA DE DADOS'!C56,4))</f>
        <v>2N1 | 1000</v>
      </c>
      <c r="K56" s="15" t="str">
        <f t="shared" si="0"/>
        <v>2N1 - 18/1000</v>
      </c>
      <c r="L56" t="str">
        <f>CONCATENATE('ENTRADA DE DADOS'!B56," | ",G56," | ",I56)</f>
        <v>2N1 |  | ARBUTUS</v>
      </c>
      <c r="N56" s="73" t="s">
        <v>312</v>
      </c>
      <c r="O56" s="252">
        <f t="shared" si="31"/>
        <v>6</v>
      </c>
      <c r="P56" s="9"/>
      <c r="Q56" s="71"/>
      <c r="S56" s="15"/>
      <c r="X56" s="71"/>
      <c r="Y56" s="86"/>
      <c r="Z56" s="97" t="s">
        <v>32</v>
      </c>
      <c r="AA56" s="100">
        <v>3</v>
      </c>
      <c r="AB56" s="101"/>
      <c r="AC56" s="93">
        <v>3</v>
      </c>
      <c r="AD56" s="102">
        <v>0</v>
      </c>
      <c r="AE56" s="94">
        <v>0</v>
      </c>
      <c r="AF56" s="42"/>
      <c r="AG56" s="40"/>
      <c r="AH56" s="93">
        <v>4</v>
      </c>
      <c r="AI56" s="119">
        <v>0</v>
      </c>
      <c r="AJ56" s="42"/>
      <c r="AK56" s="42"/>
      <c r="AL56" s="42"/>
      <c r="AM56" s="42"/>
      <c r="AN56" s="42"/>
      <c r="AO56" s="42"/>
      <c r="AP56" s="42"/>
      <c r="AQ56" s="42"/>
      <c r="AR56" s="42"/>
      <c r="AS56" s="42"/>
      <c r="AT56" s="42"/>
      <c r="AU56" s="42"/>
      <c r="AV56" s="42"/>
      <c r="AW56" s="42"/>
      <c r="AX56" s="42"/>
      <c r="AY56" s="9"/>
      <c r="AZ56" s="9"/>
      <c r="BA56" s="9"/>
      <c r="BB56" s="9"/>
      <c r="BC56" s="9"/>
      <c r="BD56" s="9"/>
      <c r="BI56" s="71"/>
    </row>
    <row r="57" spans="1:61" x14ac:dyDescent="0.25">
      <c r="A57" s="15" t="s">
        <v>626</v>
      </c>
      <c r="B57" s="15" t="s">
        <v>24</v>
      </c>
      <c r="C57" s="15" t="s">
        <v>308</v>
      </c>
      <c r="D57" s="15" t="s">
        <v>163</v>
      </c>
      <c r="E57" s="16">
        <v>120</v>
      </c>
      <c r="F57" s="15"/>
      <c r="G57" s="15"/>
      <c r="H57" s="15" t="s">
        <v>286</v>
      </c>
      <c r="I57" s="15" t="s">
        <v>286</v>
      </c>
      <c r="J57" s="15" t="str">
        <f>CONCATENATE('ENTRADA DE DADOS'!B57," | ",RIGHT('ENTRADA DE DADOS'!C57,4))</f>
        <v>2N4 | 2500</v>
      </c>
      <c r="K57" s="15" t="str">
        <f t="shared" si="0"/>
        <v>2N4 - 19/2500</v>
      </c>
      <c r="L57" t="str">
        <f>CONCATENATE('ENTRADA DE DADOS'!B57," | ",G57," | ",I57)</f>
        <v>2N4 |  | ARBUTUS</v>
      </c>
      <c r="N57" s="73" t="s">
        <v>313</v>
      </c>
      <c r="O57" s="252">
        <f t="shared" si="31"/>
        <v>1</v>
      </c>
      <c r="P57" s="9"/>
      <c r="Q57" s="71"/>
      <c r="S57" s="15"/>
      <c r="X57" s="71"/>
      <c r="Y57" s="86"/>
      <c r="Z57" s="97" t="s">
        <v>33</v>
      </c>
      <c r="AA57" s="100">
        <v>3</v>
      </c>
      <c r="AB57" s="101"/>
      <c r="AC57" s="93">
        <v>3</v>
      </c>
      <c r="AD57" s="102">
        <v>3</v>
      </c>
      <c r="AE57" s="94">
        <v>3</v>
      </c>
      <c r="AF57" s="42"/>
      <c r="AG57" s="40"/>
      <c r="AH57" s="93">
        <v>1</v>
      </c>
      <c r="AI57" s="119">
        <v>4</v>
      </c>
      <c r="AJ57" s="42"/>
      <c r="AK57" s="42"/>
      <c r="AL57" s="42"/>
      <c r="AM57" s="42"/>
      <c r="AN57" s="42"/>
      <c r="AO57" s="42"/>
      <c r="AP57" s="42"/>
      <c r="AQ57" s="42"/>
      <c r="AR57" s="42"/>
      <c r="AS57" s="42"/>
      <c r="AT57" s="42"/>
      <c r="AU57" s="42"/>
      <c r="AV57" s="42"/>
      <c r="AW57" s="42"/>
      <c r="AX57" s="42"/>
      <c r="AY57" s="9"/>
      <c r="AZ57" s="9"/>
      <c r="BA57" s="9"/>
      <c r="BB57" s="9"/>
      <c r="BC57" s="9"/>
      <c r="BD57" s="9"/>
      <c r="BI57" s="71"/>
    </row>
    <row r="58" spans="1:61" ht="15.75" thickBot="1" x14ac:dyDescent="0.3">
      <c r="A58" s="15" t="s">
        <v>627</v>
      </c>
      <c r="B58" s="15" t="s">
        <v>24</v>
      </c>
      <c r="C58" s="15" t="s">
        <v>316</v>
      </c>
      <c r="D58" s="15" t="s">
        <v>163</v>
      </c>
      <c r="E58" s="16">
        <v>105</v>
      </c>
      <c r="F58" s="15"/>
      <c r="G58" s="15"/>
      <c r="H58" s="15" t="s">
        <v>286</v>
      </c>
      <c r="I58" s="15" t="s">
        <v>286</v>
      </c>
      <c r="J58" s="15" t="str">
        <f>CONCATENATE('ENTRADA DE DADOS'!B58," | ",RIGHT('ENTRADA DE DADOS'!C58,4))</f>
        <v>2N4 | 3000</v>
      </c>
      <c r="K58" s="15" t="str">
        <f t="shared" si="0"/>
        <v>2N4 - 19/3000</v>
      </c>
      <c r="L58" t="str">
        <f>CONCATENATE('ENTRADA DE DADOS'!B58," | ",G58," | ",I58)</f>
        <v>2N4 |  | ARBUTUS</v>
      </c>
      <c r="N58" s="73" t="s">
        <v>314</v>
      </c>
      <c r="O58" s="252">
        <f t="shared" si="31"/>
        <v>6</v>
      </c>
      <c r="P58" s="9"/>
      <c r="Q58" s="71"/>
      <c r="S58" s="15"/>
      <c r="X58" s="71"/>
      <c r="Y58" s="86"/>
      <c r="Z58" s="97" t="s">
        <v>34</v>
      </c>
      <c r="AA58" s="100">
        <v>3</v>
      </c>
      <c r="AB58" s="101"/>
      <c r="AC58" s="93">
        <v>3</v>
      </c>
      <c r="AD58" s="102">
        <v>0</v>
      </c>
      <c r="AE58" s="94">
        <v>3</v>
      </c>
      <c r="AF58" s="42"/>
      <c r="AG58" s="48"/>
      <c r="AH58" s="93">
        <v>1</v>
      </c>
      <c r="AI58" s="119">
        <v>3</v>
      </c>
      <c r="AJ58" s="42"/>
      <c r="AK58" s="42"/>
      <c r="AL58" s="42"/>
      <c r="AM58" s="42"/>
      <c r="AN58" s="42"/>
      <c r="AO58" s="42"/>
      <c r="AP58" s="42"/>
      <c r="AQ58" s="42"/>
      <c r="AR58" s="42"/>
      <c r="AS58" s="42"/>
      <c r="AT58" s="42"/>
      <c r="AU58" s="42"/>
      <c r="AV58" s="42"/>
      <c r="AW58" s="42"/>
      <c r="AX58" s="42"/>
      <c r="AY58" s="9"/>
      <c r="AZ58" s="9"/>
      <c r="BA58" s="9"/>
      <c r="BB58" s="9"/>
      <c r="BC58" s="9"/>
      <c r="BD58" s="9"/>
      <c r="BI58" s="71"/>
    </row>
    <row r="59" spans="1:61" ht="16.5" thickTop="1" thickBot="1" x14ac:dyDescent="0.3">
      <c r="A59" s="15" t="s">
        <v>628</v>
      </c>
      <c r="B59" s="15" t="s">
        <v>22</v>
      </c>
      <c r="C59" s="15" t="s">
        <v>188</v>
      </c>
      <c r="D59" s="15" t="s">
        <v>167</v>
      </c>
      <c r="E59" s="16">
        <v>105</v>
      </c>
      <c r="F59" s="15"/>
      <c r="G59" s="15"/>
      <c r="H59" s="15" t="s">
        <v>286</v>
      </c>
      <c r="I59" s="15" t="s">
        <v>286</v>
      </c>
      <c r="J59" s="15" t="str">
        <f>CONCATENATE('ENTRADA DE DADOS'!B59," | ",RIGHT('ENTRADA DE DADOS'!C59,4))</f>
        <v>2N1 | 1000</v>
      </c>
      <c r="K59" s="15" t="str">
        <f t="shared" si="0"/>
        <v>2N1 - 17/1000</v>
      </c>
      <c r="L59" t="str">
        <f>CONCATENATE('ENTRADA DE DADOS'!B59," | ",G59," | ",I59)</f>
        <v>2N1 |  | ARBUTUS</v>
      </c>
      <c r="N59" s="73" t="s">
        <v>315</v>
      </c>
      <c r="O59" s="19">
        <f t="shared" si="31"/>
        <v>0</v>
      </c>
      <c r="P59" s="9"/>
      <c r="Q59" s="71"/>
      <c r="S59" s="15"/>
      <c r="X59" s="71"/>
      <c r="Y59" s="86"/>
      <c r="Z59" s="97" t="s">
        <v>35</v>
      </c>
      <c r="AA59" s="102">
        <v>0</v>
      </c>
      <c r="AB59" s="101"/>
      <c r="AC59" s="93">
        <v>3</v>
      </c>
      <c r="AD59" s="102">
        <v>0</v>
      </c>
      <c r="AE59" s="94">
        <v>0</v>
      </c>
      <c r="AF59" s="467" t="s">
        <v>327</v>
      </c>
      <c r="AG59" s="468"/>
      <c r="AH59" s="93">
        <v>3</v>
      </c>
      <c r="AI59" s="119">
        <v>0</v>
      </c>
      <c r="AJ59" s="42"/>
      <c r="AK59" s="42"/>
      <c r="AL59" s="42"/>
      <c r="AM59" s="42"/>
      <c r="AN59" s="42"/>
      <c r="AO59" s="42"/>
      <c r="AP59" s="42"/>
      <c r="AQ59" s="42"/>
      <c r="AR59" s="42"/>
      <c r="AS59" s="42"/>
      <c r="AT59" s="42"/>
      <c r="AU59" s="42"/>
      <c r="AV59" s="42"/>
      <c r="AW59" s="42"/>
      <c r="AX59" s="42"/>
      <c r="AY59" s="9"/>
      <c r="AZ59" s="9"/>
      <c r="BA59" s="9"/>
      <c r="BB59" s="9"/>
      <c r="BC59" s="9"/>
      <c r="BD59" s="9"/>
      <c r="BI59" s="71"/>
    </row>
    <row r="60" spans="1:61" ht="26.25" thickBot="1" x14ac:dyDescent="0.3">
      <c r="A60" s="15" t="s">
        <v>629</v>
      </c>
      <c r="B60" s="15" t="s">
        <v>22</v>
      </c>
      <c r="C60" s="15" t="s">
        <v>188</v>
      </c>
      <c r="D60" s="15" t="s">
        <v>167</v>
      </c>
      <c r="E60" s="16">
        <v>105</v>
      </c>
      <c r="F60" s="15"/>
      <c r="G60" s="15"/>
      <c r="H60" s="15" t="s">
        <v>286</v>
      </c>
      <c r="I60" s="15" t="s">
        <v>286</v>
      </c>
      <c r="J60" s="15" t="str">
        <f>CONCATENATE('ENTRADA DE DADOS'!B60," | ",RIGHT('ENTRADA DE DADOS'!C60,4))</f>
        <v>2N1 | 1000</v>
      </c>
      <c r="K60" s="15" t="str">
        <f t="shared" si="0"/>
        <v>2N1 - 17/1000</v>
      </c>
      <c r="L60" t="str">
        <f>CONCATENATE('ENTRADA DE DADOS'!B60," | ",G60," | ",I60)</f>
        <v>2N1 |  | ARBUTUS</v>
      </c>
      <c r="N60" s="73" t="s">
        <v>309</v>
      </c>
      <c r="O60" s="252">
        <f t="shared" si="31"/>
        <v>1</v>
      </c>
      <c r="P60" s="9"/>
      <c r="Q60" s="71"/>
      <c r="S60" s="15"/>
      <c r="X60" s="71"/>
      <c r="Y60" s="86"/>
      <c r="Z60" s="97" t="s">
        <v>275</v>
      </c>
      <c r="AA60" s="102">
        <v>0</v>
      </c>
      <c r="AB60" s="101"/>
      <c r="AC60" s="93">
        <v>3</v>
      </c>
      <c r="AD60" s="102">
        <v>0</v>
      </c>
      <c r="AE60" s="93">
        <v>3</v>
      </c>
      <c r="AF60" s="91" t="s">
        <v>158</v>
      </c>
      <c r="AG60" s="111" t="s">
        <v>159</v>
      </c>
      <c r="AH60" s="93">
        <v>0</v>
      </c>
      <c r="AI60" s="119">
        <v>3</v>
      </c>
      <c r="AJ60" s="42"/>
      <c r="AK60" s="42"/>
      <c r="AL60" s="42"/>
      <c r="AM60" s="42"/>
      <c r="AN60" s="42"/>
      <c r="AO60" s="42"/>
      <c r="AP60" s="42"/>
      <c r="AQ60" s="42"/>
      <c r="AR60" s="42"/>
      <c r="AS60" s="42"/>
      <c r="AT60" s="42"/>
      <c r="AU60" s="42"/>
      <c r="AV60" s="42"/>
      <c r="AW60" s="42"/>
      <c r="AX60" s="42"/>
      <c r="AY60" s="9"/>
      <c r="AZ60" s="9"/>
      <c r="BA60" s="9"/>
      <c r="BB60" s="9"/>
      <c r="BC60" s="9"/>
      <c r="BD60" s="9"/>
      <c r="BI60" s="71"/>
    </row>
    <row r="61" spans="1:61" ht="15.75" thickBot="1" x14ac:dyDescent="0.3">
      <c r="A61" s="15" t="s">
        <v>630</v>
      </c>
      <c r="B61" s="15" t="s">
        <v>22</v>
      </c>
      <c r="C61" s="15" t="s">
        <v>188</v>
      </c>
      <c r="D61" s="15" t="s">
        <v>167</v>
      </c>
      <c r="E61" s="16">
        <v>105</v>
      </c>
      <c r="F61" s="15"/>
      <c r="G61" s="15"/>
      <c r="H61" s="15" t="s">
        <v>286</v>
      </c>
      <c r="I61" s="15" t="s">
        <v>286</v>
      </c>
      <c r="J61" s="15" t="str">
        <f>CONCATENATE('ENTRADA DE DADOS'!B61," | ",RIGHT('ENTRADA DE DADOS'!C61,4))</f>
        <v>2N1 | 1000</v>
      </c>
      <c r="K61" s="15" t="str">
        <f t="shared" si="0"/>
        <v>2N1 - 17/1000</v>
      </c>
      <c r="L61" t="str">
        <f>CONCATENATE('ENTRADA DE DADOS'!B61," | ",G61," | ",I61)</f>
        <v>2N1 |  | ARBUTUS</v>
      </c>
      <c r="N61" s="73" t="s">
        <v>308</v>
      </c>
      <c r="O61" s="252">
        <f t="shared" si="31"/>
        <v>7</v>
      </c>
      <c r="P61" s="9"/>
      <c r="Q61" s="71"/>
      <c r="S61" s="15"/>
      <c r="X61" s="71"/>
      <c r="Y61" s="86"/>
      <c r="Z61" s="99" t="s">
        <v>276</v>
      </c>
      <c r="AA61" s="103">
        <v>1</v>
      </c>
      <c r="AB61" s="44"/>
      <c r="AC61" s="48">
        <v>1</v>
      </c>
      <c r="AD61" s="103">
        <v>1</v>
      </c>
      <c r="AE61" s="48">
        <v>1</v>
      </c>
      <c r="AF61" s="103">
        <v>1</v>
      </c>
      <c r="AG61" s="48">
        <v>1</v>
      </c>
      <c r="AH61" s="120">
        <v>1</v>
      </c>
      <c r="AI61" s="48">
        <v>1</v>
      </c>
      <c r="AJ61" s="60">
        <v>1</v>
      </c>
      <c r="AK61" s="9"/>
      <c r="AL61" s="9"/>
      <c r="AM61" s="9"/>
      <c r="AN61" s="42"/>
      <c r="AO61" s="42"/>
      <c r="AP61" s="42"/>
      <c r="AQ61" s="9"/>
      <c r="AR61" s="9"/>
      <c r="AS61" s="9"/>
      <c r="AT61" s="9"/>
      <c r="AU61" s="9"/>
      <c r="AV61" s="9"/>
      <c r="AW61" s="9"/>
      <c r="AX61" s="9"/>
      <c r="AY61" s="9"/>
      <c r="AZ61" s="9"/>
      <c r="BA61" s="9"/>
      <c r="BB61" s="9"/>
      <c r="BC61" s="9"/>
      <c r="BD61" s="9"/>
      <c r="BI61" s="71"/>
    </row>
    <row r="62" spans="1:61" ht="15.75" thickTop="1" x14ac:dyDescent="0.25">
      <c r="A62" s="15" t="s">
        <v>631</v>
      </c>
      <c r="B62" s="15" t="s">
        <v>24</v>
      </c>
      <c r="C62" s="15" t="s">
        <v>186</v>
      </c>
      <c r="D62" s="15" t="s">
        <v>163</v>
      </c>
      <c r="E62" s="16">
        <v>98</v>
      </c>
      <c r="F62" s="15"/>
      <c r="G62" s="15"/>
      <c r="H62" s="15" t="s">
        <v>286</v>
      </c>
      <c r="I62" s="15" t="s">
        <v>286</v>
      </c>
      <c r="J62" s="15" t="str">
        <f>CONCATENATE('ENTRADA DE DADOS'!B62," | ",RIGHT('ENTRADA DE DADOS'!C62,4))</f>
        <v>2N4 | 2500</v>
      </c>
      <c r="K62" s="15" t="str">
        <f t="shared" si="0"/>
        <v>2N4 - 17/2500</v>
      </c>
      <c r="L62" t="str">
        <f>CONCATENATE('ENTRADA DE DADOS'!B62," | ",G62," | ",I62)</f>
        <v>2N4 |  | ARBUTUS</v>
      </c>
      <c r="N62" s="73" t="s">
        <v>316</v>
      </c>
      <c r="O62" s="252">
        <f t="shared" si="31"/>
        <v>3</v>
      </c>
      <c r="P62" s="9"/>
      <c r="Q62" s="71"/>
      <c r="S62" s="15"/>
      <c r="X62" s="71"/>
      <c r="Y62" s="86"/>
      <c r="Z62" s="9"/>
      <c r="AA62" s="9"/>
      <c r="AB62" s="9"/>
      <c r="AC62" s="9"/>
      <c r="AD62" s="9"/>
      <c r="AE62" s="9"/>
      <c r="AF62" s="9"/>
      <c r="AG62" s="9"/>
      <c r="AH62" s="9"/>
      <c r="AI62" s="9"/>
      <c r="AJ62" s="9"/>
      <c r="AK62" s="9"/>
      <c r="AL62" s="9"/>
      <c r="AM62" s="9"/>
      <c r="AN62" s="42"/>
      <c r="AO62" s="42"/>
      <c r="AP62" s="42"/>
      <c r="AQ62" s="9"/>
      <c r="AR62" s="9"/>
      <c r="AS62" s="9"/>
      <c r="AT62" s="9"/>
      <c r="AU62" s="9"/>
      <c r="AV62" s="9"/>
      <c r="AW62" s="9"/>
      <c r="AX62" s="9"/>
      <c r="AY62" s="9"/>
      <c r="AZ62" s="9"/>
      <c r="BA62" s="9"/>
      <c r="BB62" s="9"/>
      <c r="BC62" s="9"/>
      <c r="BD62" s="9"/>
      <c r="BI62" s="71"/>
    </row>
    <row r="63" spans="1:61" ht="15.75" thickBot="1" x14ac:dyDescent="0.3">
      <c r="A63" s="15" t="s">
        <v>632</v>
      </c>
      <c r="B63" s="15" t="s">
        <v>24</v>
      </c>
      <c r="C63" s="15" t="s">
        <v>312</v>
      </c>
      <c r="D63" s="15" t="s">
        <v>163</v>
      </c>
      <c r="E63" s="16">
        <v>95</v>
      </c>
      <c r="F63" s="15"/>
      <c r="G63" s="15"/>
      <c r="H63" s="15" t="s">
        <v>286</v>
      </c>
      <c r="I63" s="15" t="s">
        <v>286</v>
      </c>
      <c r="J63" s="15" t="str">
        <f>CONCATENATE('ENTRADA DE DADOS'!B63," | ",RIGHT('ENTRADA DE DADOS'!C63,4))</f>
        <v>2N4 | 2500</v>
      </c>
      <c r="K63" s="15" t="str">
        <f t="shared" si="0"/>
        <v>2N4 - 18/2500</v>
      </c>
      <c r="L63" t="str">
        <f>CONCATENATE('ENTRADA DE DADOS'!B63," | ",G63," | ",I63)</f>
        <v>2N4 |  | ARBUTUS</v>
      </c>
      <c r="N63" s="73" t="s">
        <v>320</v>
      </c>
      <c r="O63" s="252">
        <f t="shared" si="31"/>
        <v>1</v>
      </c>
      <c r="P63" s="9"/>
      <c r="Q63" s="71"/>
      <c r="S63" s="15"/>
      <c r="X63" s="71"/>
      <c r="Y63" s="86"/>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I63" s="71"/>
    </row>
    <row r="64" spans="1:61" ht="15" customHeight="1" thickTop="1" x14ac:dyDescent="0.25">
      <c r="A64" s="15" t="s">
        <v>633</v>
      </c>
      <c r="B64" s="15" t="s">
        <v>24</v>
      </c>
      <c r="C64" s="15" t="s">
        <v>308</v>
      </c>
      <c r="D64" s="15" t="s">
        <v>163</v>
      </c>
      <c r="E64" s="16">
        <v>89</v>
      </c>
      <c r="F64" s="15"/>
      <c r="G64" s="15"/>
      <c r="H64" s="15" t="s">
        <v>286</v>
      </c>
      <c r="I64" s="15" t="s">
        <v>286</v>
      </c>
      <c r="J64" s="15" t="str">
        <f>CONCATENATE('ENTRADA DE DADOS'!B64," | ",RIGHT('ENTRADA DE DADOS'!C64,4))</f>
        <v>2N4 | 2500</v>
      </c>
      <c r="K64" s="15" t="str">
        <f t="shared" si="0"/>
        <v>2N4 - 19/2500</v>
      </c>
      <c r="L64" t="str">
        <f>CONCATENATE('ENTRADA DE DADOS'!B64," | ",G64," | ",I64)</f>
        <v>2N4 |  | ARBUTUS</v>
      </c>
      <c r="N64" s="73" t="s">
        <v>321</v>
      </c>
      <c r="O64" s="19">
        <f t="shared" si="31"/>
        <v>0</v>
      </c>
      <c r="P64" s="9"/>
      <c r="Q64" s="71"/>
      <c r="S64" s="15"/>
      <c r="X64" s="71"/>
      <c r="Y64" s="86"/>
      <c r="Z64" s="39"/>
      <c r="AA64" s="457" t="s">
        <v>374</v>
      </c>
      <c r="AB64" s="458"/>
      <c r="AC64" s="458"/>
      <c r="AD64" s="458"/>
      <c r="AE64" s="458"/>
      <c r="AF64" s="459"/>
      <c r="AG64" s="9"/>
      <c r="AH64" s="9"/>
      <c r="AI64" s="9"/>
      <c r="AJ64" s="9"/>
      <c r="AK64" s="9"/>
      <c r="AL64" s="9"/>
      <c r="AM64" s="9"/>
      <c r="AN64" s="9"/>
      <c r="AO64" s="9"/>
      <c r="AP64" s="9"/>
      <c r="AQ64" s="9"/>
      <c r="AR64" s="9"/>
      <c r="AS64" s="9"/>
      <c r="AT64" s="9"/>
      <c r="AU64" s="9"/>
      <c r="AV64" s="9"/>
      <c r="AW64" s="9"/>
      <c r="AX64" s="9"/>
      <c r="AY64" s="9"/>
      <c r="AZ64" s="9"/>
      <c r="BA64" s="9"/>
      <c r="BB64" s="9"/>
      <c r="BC64" s="9"/>
      <c r="BD64" s="9"/>
      <c r="BI64" s="71"/>
    </row>
    <row r="65" spans="1:61" x14ac:dyDescent="0.25">
      <c r="A65" s="15" t="s">
        <v>634</v>
      </c>
      <c r="B65" s="15" t="s">
        <v>22</v>
      </c>
      <c r="C65" s="15" t="s">
        <v>188</v>
      </c>
      <c r="D65" s="15" t="s">
        <v>167</v>
      </c>
      <c r="E65" s="16">
        <v>89.72</v>
      </c>
      <c r="F65" s="15"/>
      <c r="G65" s="15"/>
      <c r="H65" s="15" t="s">
        <v>286</v>
      </c>
      <c r="I65" s="15" t="s">
        <v>286</v>
      </c>
      <c r="J65" s="15" t="str">
        <f>CONCATENATE('ENTRADA DE DADOS'!B65," | ",RIGHT('ENTRADA DE DADOS'!C65,4))</f>
        <v>2N1 | 1000</v>
      </c>
      <c r="K65" s="15" t="str">
        <f t="shared" si="0"/>
        <v>2N1 - 17/1000</v>
      </c>
      <c r="L65" t="str">
        <f>CONCATENATE('ENTRADA DE DADOS'!B65," | ",G65," | ",I65)</f>
        <v>2N1 |  | ARBUTUS</v>
      </c>
      <c r="N65" s="73" t="s">
        <v>310</v>
      </c>
      <c r="O65" s="19">
        <f t="shared" si="31"/>
        <v>0</v>
      </c>
      <c r="P65" s="9"/>
      <c r="Q65" s="71"/>
      <c r="S65" s="15"/>
      <c r="X65" s="71"/>
      <c r="Y65" s="86"/>
      <c r="Z65" s="39"/>
      <c r="AA65" s="460"/>
      <c r="AB65" s="461"/>
      <c r="AC65" s="461"/>
      <c r="AD65" s="461"/>
      <c r="AE65" s="461"/>
      <c r="AF65" s="462"/>
      <c r="AG65" s="9"/>
      <c r="AH65" s="9"/>
      <c r="AI65" s="9"/>
      <c r="AJ65" s="9"/>
      <c r="AK65" s="9"/>
      <c r="AL65" s="9"/>
      <c r="AM65" s="9"/>
      <c r="AN65" s="9"/>
      <c r="AO65" s="9"/>
      <c r="AP65" s="9"/>
      <c r="AQ65" s="9"/>
      <c r="AR65" s="9"/>
      <c r="AS65" s="9"/>
      <c r="AT65" s="9"/>
      <c r="AU65" s="9"/>
      <c r="AV65" s="9"/>
      <c r="AW65" s="9"/>
      <c r="AX65" s="9"/>
      <c r="AY65" s="9"/>
      <c r="AZ65" s="9"/>
      <c r="BA65" s="9"/>
      <c r="BB65" s="9"/>
      <c r="BC65" s="9"/>
      <c r="BD65" s="9"/>
      <c r="BI65" s="71"/>
    </row>
    <row r="66" spans="1:61" x14ac:dyDescent="0.25">
      <c r="A66" s="15" t="s">
        <v>660</v>
      </c>
      <c r="B66" s="15" t="s">
        <v>24</v>
      </c>
      <c r="C66" s="15" t="s">
        <v>312</v>
      </c>
      <c r="D66" s="15" t="s">
        <v>163</v>
      </c>
      <c r="E66" s="16">
        <v>93</v>
      </c>
      <c r="F66" s="15"/>
      <c r="G66" s="15"/>
      <c r="H66" s="15" t="s">
        <v>286</v>
      </c>
      <c r="I66" s="15" t="s">
        <v>286</v>
      </c>
      <c r="J66" s="15" t="str">
        <f>CONCATENATE('ENTRADA DE DADOS'!B66," | ",RIGHT('ENTRADA DE DADOS'!C66,4))</f>
        <v>2N4 | 2500</v>
      </c>
      <c r="K66" s="15" t="str">
        <f t="shared" si="0"/>
        <v>2N4 - 18/2500</v>
      </c>
      <c r="L66" t="str">
        <f>CONCATENATE('ENTRADA DE DADOS'!B66," | ",G66," | ",I66)</f>
        <v>2N4 |  | ARBUTUS</v>
      </c>
      <c r="N66" s="73" t="s">
        <v>311</v>
      </c>
      <c r="O66" s="252">
        <f t="shared" si="31"/>
        <v>2</v>
      </c>
      <c r="P66" s="9"/>
      <c r="Q66" s="71"/>
      <c r="S66" s="15"/>
      <c r="X66" s="71"/>
      <c r="Y66" s="86"/>
      <c r="Z66" s="39"/>
      <c r="AA66" s="460"/>
      <c r="AB66" s="461"/>
      <c r="AC66" s="461"/>
      <c r="AD66" s="461"/>
      <c r="AE66" s="461"/>
      <c r="AF66" s="462"/>
      <c r="AG66" s="9"/>
      <c r="AH66" s="9"/>
      <c r="AI66" s="9"/>
      <c r="AJ66" s="9"/>
      <c r="AK66" s="9"/>
      <c r="AL66" s="9"/>
      <c r="AM66" s="9"/>
      <c r="AN66" s="9"/>
      <c r="AO66" s="9"/>
      <c r="AP66" s="9"/>
      <c r="AQ66" s="9"/>
      <c r="AR66" s="9"/>
      <c r="AS66" s="9"/>
      <c r="AT66" s="9"/>
      <c r="AU66" s="9"/>
      <c r="AV66" s="9"/>
      <c r="AW66" s="9"/>
      <c r="AX66" s="9"/>
      <c r="AY66" s="9"/>
      <c r="AZ66" s="9"/>
      <c r="BA66" s="9"/>
      <c r="BB66" s="9"/>
      <c r="BC66" s="9"/>
      <c r="BD66" s="9"/>
      <c r="BI66" s="71"/>
    </row>
    <row r="67" spans="1:61" x14ac:dyDescent="0.25">
      <c r="A67" s="15" t="s">
        <v>635</v>
      </c>
      <c r="B67" s="15" t="s">
        <v>22</v>
      </c>
      <c r="C67" s="15" t="s">
        <v>188</v>
      </c>
      <c r="D67" s="15" t="s">
        <v>167</v>
      </c>
      <c r="E67" s="16">
        <v>93</v>
      </c>
      <c r="F67" s="15"/>
      <c r="G67" s="15"/>
      <c r="H67" s="15" t="s">
        <v>286</v>
      </c>
      <c r="I67" s="15" t="s">
        <v>286</v>
      </c>
      <c r="J67" s="15" t="str">
        <f>CONCATENATE('ENTRADA DE DADOS'!B67," | ",RIGHT('ENTRADA DE DADOS'!C67,4))</f>
        <v>2N1 | 1000</v>
      </c>
      <c r="K67" s="15" t="str">
        <f t="shared" si="0"/>
        <v>2N1 - 17/1000</v>
      </c>
      <c r="L67" t="str">
        <f>CONCATENATE('ENTRADA DE DADOS'!B67," | ",G67," | ",I67)</f>
        <v>2N1 |  | ARBUTUS</v>
      </c>
      <c r="N67" s="73" t="s">
        <v>322</v>
      </c>
      <c r="O67" s="252">
        <f t="shared" si="31"/>
        <v>1</v>
      </c>
      <c r="P67" s="9"/>
      <c r="Q67" s="71"/>
      <c r="X67" s="71"/>
      <c r="Y67" s="86"/>
      <c r="Z67" s="39"/>
      <c r="AA67" s="460"/>
      <c r="AB67" s="461"/>
      <c r="AC67" s="461"/>
      <c r="AD67" s="461"/>
      <c r="AE67" s="461"/>
      <c r="AF67" s="462"/>
      <c r="AG67" s="9"/>
      <c r="AH67" s="9"/>
      <c r="AI67" s="9"/>
      <c r="AJ67" s="9"/>
      <c r="AK67" s="9"/>
      <c r="AL67" s="9"/>
      <c r="AM67" s="9"/>
      <c r="AN67" s="9"/>
      <c r="AO67" s="9"/>
      <c r="AP67" s="9"/>
      <c r="AQ67" s="9"/>
      <c r="AR67" s="9"/>
      <c r="AS67" s="9"/>
      <c r="AT67" s="9"/>
      <c r="AU67" s="9"/>
      <c r="AV67" s="9"/>
      <c r="AW67" s="9"/>
      <c r="AX67" s="9"/>
      <c r="AY67" s="9"/>
      <c r="AZ67" s="9"/>
      <c r="BA67" s="9"/>
      <c r="BB67" s="9"/>
      <c r="BC67" s="9"/>
      <c r="BD67" s="9"/>
      <c r="BI67" s="71"/>
    </row>
    <row r="68" spans="1:61" ht="15.75" thickBot="1" x14ac:dyDescent="0.3">
      <c r="A68" s="15" t="s">
        <v>636</v>
      </c>
      <c r="B68" s="15" t="s">
        <v>22</v>
      </c>
      <c r="C68" s="15" t="s">
        <v>304</v>
      </c>
      <c r="D68" s="15" t="s">
        <v>167</v>
      </c>
      <c r="E68" s="16">
        <v>86.82</v>
      </c>
      <c r="F68" s="15"/>
      <c r="G68" s="15"/>
      <c r="H68" s="15" t="s">
        <v>286</v>
      </c>
      <c r="I68" s="15" t="s">
        <v>286</v>
      </c>
      <c r="J68" s="15" t="str">
        <f>CONCATENATE('ENTRADA DE DADOS'!B68," | ",RIGHT('ENTRADA DE DADOS'!C68,4))</f>
        <v>2N1 | 1000</v>
      </c>
      <c r="K68" s="15" t="str">
        <f t="shared" ref="K68:K99" si="34">_xlfn.CONCAT(B68," - ",C68)</f>
        <v>2N1 - 18/1000</v>
      </c>
      <c r="L68" t="str">
        <f>CONCATENATE('ENTRADA DE DADOS'!B68," | ",G68," | ",I68)</f>
        <v>2N1 |  | ARBUTUS</v>
      </c>
      <c r="N68" s="73" t="s">
        <v>323</v>
      </c>
      <c r="O68" s="19">
        <f t="shared" si="31"/>
        <v>0</v>
      </c>
      <c r="P68" s="9"/>
      <c r="Q68" s="71"/>
      <c r="X68" s="71"/>
      <c r="Y68" s="86"/>
      <c r="Z68" s="39"/>
      <c r="AA68" s="463"/>
      <c r="AB68" s="464"/>
      <c r="AC68" s="464"/>
      <c r="AD68" s="464"/>
      <c r="AE68" s="464"/>
      <c r="AF68" s="465"/>
      <c r="AG68" s="9"/>
      <c r="AH68" s="9"/>
      <c r="AI68" s="9"/>
      <c r="AJ68" s="9"/>
      <c r="AK68" s="9"/>
      <c r="AL68" s="9"/>
      <c r="AM68" s="9"/>
      <c r="AN68" s="9"/>
      <c r="AO68" s="9"/>
      <c r="AP68" s="9"/>
      <c r="AQ68" s="9"/>
      <c r="AR68" s="9"/>
      <c r="AS68" s="9"/>
      <c r="AT68" s="9"/>
      <c r="AU68" s="9"/>
      <c r="AV68" s="9"/>
      <c r="AW68" s="9"/>
      <c r="AX68" s="9"/>
      <c r="AY68" s="9"/>
      <c r="AZ68" s="9"/>
      <c r="BA68" s="9"/>
      <c r="BB68" s="9"/>
      <c r="BC68" s="9"/>
      <c r="BD68" s="9"/>
      <c r="BI68" s="71"/>
    </row>
    <row r="69" spans="1:61" ht="16.5" thickTop="1" thickBot="1" x14ac:dyDescent="0.3">
      <c r="A69" s="15" t="s">
        <v>637</v>
      </c>
      <c r="B69" s="15" t="s">
        <v>22</v>
      </c>
      <c r="C69" s="15" t="s">
        <v>320</v>
      </c>
      <c r="D69" s="15" t="s">
        <v>167</v>
      </c>
      <c r="E69" s="16">
        <v>98.95</v>
      </c>
      <c r="F69" s="15"/>
      <c r="G69" s="15"/>
      <c r="H69" s="15" t="s">
        <v>286</v>
      </c>
      <c r="I69" s="15" t="s">
        <v>286</v>
      </c>
      <c r="J69" s="15" t="str">
        <f>CONCATENATE('ENTRADA DE DADOS'!B69," | ",RIGHT('ENTRADA DE DADOS'!C69,4))</f>
        <v>2N1 | 1000</v>
      </c>
      <c r="K69" s="15" t="str">
        <f t="shared" si="34"/>
        <v>2N1 - 20/1000</v>
      </c>
      <c r="L69" t="str">
        <f>CONCATENATE('ENTRADA DE DADOS'!B69," | ",G69," | ",I69)</f>
        <v>2N1 |  | ARBUTUS</v>
      </c>
      <c r="N69" s="78" t="s">
        <v>274</v>
      </c>
      <c r="O69" s="79">
        <f>SUM(O27:O68)</f>
        <v>87</v>
      </c>
      <c r="P69" s="64"/>
      <c r="Q69" s="65"/>
      <c r="X69" s="71"/>
      <c r="Y69" s="86"/>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I69" s="71"/>
    </row>
    <row r="70" spans="1:61" ht="16.5" thickTop="1" thickBot="1" x14ac:dyDescent="0.3">
      <c r="A70" s="15" t="s">
        <v>638</v>
      </c>
      <c r="B70" s="15" t="s">
        <v>24</v>
      </c>
      <c r="C70" s="15" t="s">
        <v>308</v>
      </c>
      <c r="D70" s="15" t="s">
        <v>167</v>
      </c>
      <c r="E70" s="16">
        <v>92.5</v>
      </c>
      <c r="F70" s="15"/>
      <c r="G70" s="15"/>
      <c r="H70" s="15" t="s">
        <v>286</v>
      </c>
      <c r="I70" s="15" t="s">
        <v>286</v>
      </c>
      <c r="J70" s="15" t="str">
        <f>CONCATENATE('ENTRADA DE DADOS'!B70," | ",RIGHT('ENTRADA DE DADOS'!C70,4))</f>
        <v>2N4 | 2500</v>
      </c>
      <c r="K70" s="15" t="str">
        <f t="shared" si="34"/>
        <v>2N4 - 19/2500</v>
      </c>
      <c r="L70" t="str">
        <f>CONCATENATE('ENTRADA DE DADOS'!B70," | ",G70," | ",I70)</f>
        <v>2N4 |  | ARBUTUS</v>
      </c>
      <c r="X70" s="71"/>
      <c r="Y70" s="89"/>
      <c r="Z70" s="64"/>
      <c r="AA70" s="64"/>
      <c r="AB70" s="64"/>
      <c r="AC70" s="64"/>
      <c r="AD70" s="64"/>
      <c r="AE70" s="64"/>
      <c r="AF70" s="64"/>
      <c r="AG70" s="64"/>
      <c r="AH70" s="64"/>
      <c r="AI70" s="64"/>
      <c r="AJ70" s="64"/>
      <c r="AK70" s="64"/>
      <c r="AL70" s="64"/>
      <c r="AM70" s="64"/>
      <c r="AN70" s="64"/>
      <c r="AO70" s="64"/>
      <c r="AP70" s="64"/>
      <c r="AQ70" s="64"/>
      <c r="AR70" s="64"/>
      <c r="AS70" s="64"/>
      <c r="AT70" s="64"/>
      <c r="AU70" s="64"/>
      <c r="AV70" s="64"/>
      <c r="AW70" s="64"/>
      <c r="AX70" s="64"/>
      <c r="AY70" s="64"/>
      <c r="AZ70" s="64"/>
      <c r="BA70" s="64"/>
      <c r="BB70" s="64"/>
      <c r="BC70" s="64"/>
      <c r="BD70" s="64"/>
      <c r="BE70" s="64"/>
      <c r="BF70" s="64"/>
      <c r="BG70" s="64"/>
      <c r="BH70" s="64"/>
      <c r="BI70" s="65"/>
    </row>
    <row r="71" spans="1:61" ht="15.75" thickTop="1" x14ac:dyDescent="0.25">
      <c r="A71" s="15" t="s">
        <v>639</v>
      </c>
      <c r="B71" s="15" t="s">
        <v>24</v>
      </c>
      <c r="C71" s="15" t="s">
        <v>311</v>
      </c>
      <c r="D71" s="15" t="s">
        <v>167</v>
      </c>
      <c r="E71" s="16">
        <v>56.13</v>
      </c>
      <c r="F71" s="15"/>
      <c r="G71" s="15"/>
      <c r="H71" s="15" t="s">
        <v>286</v>
      </c>
      <c r="I71" s="15" t="s">
        <v>286</v>
      </c>
      <c r="J71" s="15" t="str">
        <f>CONCATENATE('ENTRADA DE DADOS'!B71," | ",RIGHT('ENTRADA DE DADOS'!C71,4))</f>
        <v>2N4 | 2500</v>
      </c>
      <c r="K71" s="15" t="str">
        <f t="shared" si="34"/>
        <v>2N4 - 20/2500</v>
      </c>
      <c r="L71" t="str">
        <f>CONCATENATE('ENTRADA DE DADOS'!B71," | ",G71," | ",I71)</f>
        <v>2N4 |  | ARBUTUS</v>
      </c>
    </row>
    <row r="72" spans="1:61" x14ac:dyDescent="0.25">
      <c r="A72" s="15" t="s">
        <v>640</v>
      </c>
      <c r="B72" s="15" t="s">
        <v>24</v>
      </c>
      <c r="C72" s="15" t="s">
        <v>178</v>
      </c>
      <c r="D72" s="15" t="s">
        <v>163</v>
      </c>
      <c r="E72" s="16">
        <v>66.13</v>
      </c>
      <c r="F72" s="15"/>
      <c r="G72" s="15"/>
      <c r="H72" s="15" t="s">
        <v>286</v>
      </c>
      <c r="I72" s="15" t="s">
        <v>286</v>
      </c>
      <c r="J72" s="15" t="str">
        <f>CONCATENATE('ENTRADA DE DADOS'!B72," | ",RIGHT('ENTRADA DE DADOS'!C72,4))</f>
        <v>2N4 | 2000</v>
      </c>
      <c r="K72" s="15" t="str">
        <f t="shared" si="34"/>
        <v>2N4 - 17/2000</v>
      </c>
      <c r="L72" t="str">
        <f>CONCATENATE('ENTRADA DE DADOS'!B72," | ",G72," | ",I72)</f>
        <v>2N4 |  | ARBUTUS</v>
      </c>
    </row>
    <row r="73" spans="1:61" ht="15.75" thickBot="1" x14ac:dyDescent="0.3">
      <c r="A73" s="15" t="s">
        <v>641</v>
      </c>
      <c r="B73" s="15" t="s">
        <v>24</v>
      </c>
      <c r="C73" s="15" t="s">
        <v>308</v>
      </c>
      <c r="D73" s="15" t="s">
        <v>167</v>
      </c>
      <c r="E73" s="16">
        <v>80</v>
      </c>
      <c r="F73" s="15"/>
      <c r="G73" s="15"/>
      <c r="H73" s="15" t="s">
        <v>286</v>
      </c>
      <c r="I73" s="15" t="s">
        <v>286</v>
      </c>
      <c r="J73" s="15" t="str">
        <f>CONCATENATE('ENTRADA DE DADOS'!B73," | ",RIGHT('ENTRADA DE DADOS'!C73,4))</f>
        <v>2N4 | 2500</v>
      </c>
      <c r="K73" s="15" t="str">
        <f t="shared" si="34"/>
        <v>2N4 - 19/2500</v>
      </c>
      <c r="L73" t="str">
        <f>CONCATENATE('ENTRADA DE DADOS'!B73," | ",G73," | ",I73)</f>
        <v>2N4 |  | ARBUTUS</v>
      </c>
      <c r="BB73" s="64"/>
      <c r="BC73" s="64"/>
      <c r="BD73" s="64"/>
      <c r="BE73" s="64"/>
      <c r="BF73" s="64"/>
      <c r="BG73" s="64"/>
    </row>
    <row r="74" spans="1:61" ht="16.5" thickTop="1" thickBot="1" x14ac:dyDescent="0.3">
      <c r="A74" s="15" t="s">
        <v>642</v>
      </c>
      <c r="B74" s="15" t="s">
        <v>22</v>
      </c>
      <c r="C74" s="15" t="s">
        <v>314</v>
      </c>
      <c r="D74" s="15" t="s">
        <v>167</v>
      </c>
      <c r="E74" s="16">
        <v>84</v>
      </c>
      <c r="F74" s="15"/>
      <c r="G74" s="15"/>
      <c r="H74" s="15" t="s">
        <v>286</v>
      </c>
      <c r="I74" s="15" t="s">
        <v>286</v>
      </c>
      <c r="J74" s="15" t="str">
        <f>CONCATENATE('ENTRADA DE DADOS'!B74," | ",RIGHT('ENTRADA DE DADOS'!C74,4))</f>
        <v>2N1 | 1000</v>
      </c>
      <c r="K74" s="15" t="str">
        <f t="shared" si="34"/>
        <v>2N1 - 19/1000</v>
      </c>
      <c r="L74" t="str">
        <f>CONCATENATE('ENTRADA DE DADOS'!B74," | ",G74," | ",I74)</f>
        <v>2N1 |  | ARBUTUS</v>
      </c>
      <c r="AI74" s="83"/>
      <c r="AJ74" s="84"/>
      <c r="AK74" s="84"/>
      <c r="AL74" s="84"/>
      <c r="AM74" s="84"/>
      <c r="AN74" s="84"/>
      <c r="AO74" s="84"/>
      <c r="AP74" s="84"/>
      <c r="AQ74" s="84"/>
      <c r="AR74" s="84"/>
      <c r="AS74" s="201"/>
      <c r="AT74" s="202"/>
      <c r="AU74" s="202"/>
      <c r="AV74" s="202"/>
      <c r="AW74" s="202"/>
      <c r="AX74" s="202"/>
      <c r="AY74" s="202"/>
      <c r="AZ74" s="202"/>
      <c r="BA74" s="202"/>
      <c r="BI74" s="203"/>
    </row>
    <row r="75" spans="1:61" ht="16.5" thickTop="1" thickBot="1" x14ac:dyDescent="0.3">
      <c r="A75" s="15" t="s">
        <v>643</v>
      </c>
      <c r="B75" s="15" t="s">
        <v>22</v>
      </c>
      <c r="C75" s="15" t="s">
        <v>302</v>
      </c>
      <c r="D75" s="15" t="s">
        <v>167</v>
      </c>
      <c r="E75" s="16">
        <v>82</v>
      </c>
      <c r="F75" s="15"/>
      <c r="G75" s="15"/>
      <c r="H75" s="15" t="s">
        <v>286</v>
      </c>
      <c r="I75" s="15" t="s">
        <v>286</v>
      </c>
      <c r="J75" s="15" t="str">
        <f>CONCATENATE('ENTRADA DE DADOS'!B75," | ",RIGHT('ENTRADA DE DADOS'!C75,4))</f>
        <v>2N1 | 1000</v>
      </c>
      <c r="K75" s="15" t="str">
        <f t="shared" si="34"/>
        <v>2N1 - 16/1000</v>
      </c>
      <c r="L75" t="str">
        <f>CONCATENATE('ENTRADA DE DADOS'!B75," | ",G75," | ",I75)</f>
        <v>2N1 |  | ARBUTUS</v>
      </c>
      <c r="AI75" s="86"/>
      <c r="AJ75" s="9"/>
      <c r="AK75" s="397" t="s">
        <v>379</v>
      </c>
      <c r="AL75" s="398"/>
      <c r="AM75" s="398"/>
      <c r="AN75" s="398"/>
      <c r="AO75" s="399"/>
      <c r="AP75" s="9"/>
      <c r="AQ75" s="9"/>
      <c r="AR75" s="9"/>
      <c r="AS75" s="204"/>
      <c r="AT75" s="9"/>
      <c r="AU75" s="9"/>
      <c r="AV75" s="9"/>
      <c r="AW75" s="9"/>
      <c r="AX75" s="9"/>
      <c r="AY75" s="9"/>
      <c r="AZ75" s="9"/>
      <c r="BA75" s="9"/>
      <c r="BI75" s="205"/>
    </row>
    <row r="76" spans="1:61" ht="16.5" thickTop="1" thickBot="1" x14ac:dyDescent="0.3">
      <c r="A76" s="15" t="s">
        <v>644</v>
      </c>
      <c r="B76" s="15" t="s">
        <v>22</v>
      </c>
      <c r="C76" s="15" t="s">
        <v>302</v>
      </c>
      <c r="D76" s="15" t="s">
        <v>167</v>
      </c>
      <c r="E76" s="16">
        <v>81.98</v>
      </c>
      <c r="F76" s="15"/>
      <c r="G76" s="15"/>
      <c r="H76" s="15" t="s">
        <v>286</v>
      </c>
      <c r="I76" s="15" t="s">
        <v>286</v>
      </c>
      <c r="J76" s="15" t="str">
        <f>CONCATENATE('ENTRADA DE DADOS'!B76," | ",RIGHT('ENTRADA DE DADOS'!C76,4))</f>
        <v>2N1 | 1000</v>
      </c>
      <c r="K76" s="15" t="str">
        <f t="shared" si="34"/>
        <v>2N1 - 16/1000</v>
      </c>
      <c r="L76" t="str">
        <f>CONCATENATE('ENTRADA DE DADOS'!B76," | ",G76," | ",I76)</f>
        <v>2N1 |  | ARBUTUS</v>
      </c>
      <c r="S76" s="83"/>
      <c r="T76" s="84"/>
      <c r="U76" s="84"/>
      <c r="V76" s="84"/>
      <c r="W76" s="84"/>
      <c r="X76" s="84"/>
      <c r="Y76" s="84"/>
      <c r="Z76" s="84"/>
      <c r="AA76" s="84"/>
      <c r="AB76" s="84"/>
      <c r="AC76" s="84"/>
      <c r="AD76" s="84"/>
      <c r="AE76" s="84"/>
      <c r="AF76" s="85"/>
      <c r="AI76" s="86"/>
      <c r="AJ76" s="9"/>
      <c r="AK76" s="139" t="s">
        <v>362</v>
      </c>
      <c r="AL76" s="140" t="s">
        <v>192</v>
      </c>
      <c r="AM76" s="140" t="s">
        <v>363</v>
      </c>
      <c r="AN76" s="140" t="s">
        <v>364</v>
      </c>
      <c r="AO76" s="140" t="s">
        <v>365</v>
      </c>
      <c r="AP76" s="140" t="s">
        <v>366</v>
      </c>
      <c r="AQ76" s="141" t="s">
        <v>367</v>
      </c>
      <c r="AR76" s="9"/>
      <c r="AS76" s="204"/>
      <c r="AT76" s="193"/>
      <c r="AU76" s="397" t="s">
        <v>160</v>
      </c>
      <c r="AV76" s="398"/>
      <c r="AW76" s="398"/>
      <c r="AX76" s="398"/>
      <c r="AY76" s="398"/>
      <c r="AZ76" s="399"/>
      <c r="BA76" s="9"/>
      <c r="BI76" s="205"/>
    </row>
    <row r="77" spans="1:61" ht="16.5" thickTop="1" thickBot="1" x14ac:dyDescent="0.3">
      <c r="A77" s="15" t="s">
        <v>645</v>
      </c>
      <c r="B77" s="15" t="s">
        <v>24</v>
      </c>
      <c r="C77" s="15" t="s">
        <v>178</v>
      </c>
      <c r="D77" s="15" t="s">
        <v>167</v>
      </c>
      <c r="E77" s="16">
        <v>94</v>
      </c>
      <c r="F77" s="15"/>
      <c r="G77" s="15"/>
      <c r="H77" s="15" t="s">
        <v>286</v>
      </c>
      <c r="I77" s="15" t="s">
        <v>286</v>
      </c>
      <c r="J77" s="15" t="str">
        <f>CONCATENATE('ENTRADA DE DADOS'!B77," | ",RIGHT('ENTRADA DE DADOS'!C77,4))</f>
        <v>2N4 | 2000</v>
      </c>
      <c r="K77" s="15" t="str">
        <f t="shared" si="34"/>
        <v>2N4 - 17/2000</v>
      </c>
      <c r="L77" t="str">
        <f>CONCATENATE('ENTRADA DE DADOS'!B77," | ",G77," | ",I77)</f>
        <v>2N4 |  | ARBUTUS</v>
      </c>
      <c r="S77" s="86"/>
      <c r="T77" s="39"/>
      <c r="U77" s="397" t="s">
        <v>332</v>
      </c>
      <c r="V77" s="398"/>
      <c r="W77" s="398"/>
      <c r="X77" s="398"/>
      <c r="Y77" s="398"/>
      <c r="Z77" s="398"/>
      <c r="AA77" s="398"/>
      <c r="AB77" s="398"/>
      <c r="AC77" s="398"/>
      <c r="AD77" s="399"/>
      <c r="AE77" s="9"/>
      <c r="AF77" s="71"/>
      <c r="AI77" s="86"/>
      <c r="AJ77" s="142" t="s">
        <v>360</v>
      </c>
      <c r="AK77" s="149">
        <v>50</v>
      </c>
      <c r="AL77" s="143">
        <v>2</v>
      </c>
      <c r="AM77" s="143">
        <v>1</v>
      </c>
      <c r="AN77" s="143">
        <v>1</v>
      </c>
      <c r="AO77" s="143">
        <v>1</v>
      </c>
      <c r="AP77" s="143">
        <v>0</v>
      </c>
      <c r="AQ77" s="144">
        <v>0</v>
      </c>
      <c r="AR77" s="9"/>
      <c r="AS77" s="204"/>
      <c r="AT77" s="192"/>
      <c r="AU77" s="194" t="s">
        <v>362</v>
      </c>
      <c r="AV77" s="189" t="s">
        <v>550</v>
      </c>
      <c r="AW77" s="189" t="s">
        <v>551</v>
      </c>
      <c r="AX77" s="189" t="s">
        <v>492</v>
      </c>
      <c r="AY77" s="190" t="s">
        <v>491</v>
      </c>
      <c r="AZ77" s="190" t="s">
        <v>543</v>
      </c>
      <c r="BA77" s="191" t="s">
        <v>493</v>
      </c>
      <c r="BB77" s="191" t="s">
        <v>552</v>
      </c>
      <c r="BC77" s="191" t="s">
        <v>553</v>
      </c>
      <c r="BI77" s="205"/>
    </row>
    <row r="78" spans="1:61" ht="16.5" thickTop="1" thickBot="1" x14ac:dyDescent="0.3">
      <c r="A78" s="15" t="s">
        <v>646</v>
      </c>
      <c r="B78" s="15" t="s">
        <v>22</v>
      </c>
      <c r="C78" s="15" t="s">
        <v>302</v>
      </c>
      <c r="D78" s="15" t="s">
        <v>167</v>
      </c>
      <c r="E78" s="16">
        <v>94</v>
      </c>
      <c r="F78" s="15"/>
      <c r="G78" s="15"/>
      <c r="H78" s="15" t="s">
        <v>286</v>
      </c>
      <c r="I78" s="15" t="s">
        <v>286</v>
      </c>
      <c r="J78" s="15" t="str">
        <f>CONCATENATE('ENTRADA DE DADOS'!B78," | ",RIGHT('ENTRADA DE DADOS'!C78,4))</f>
        <v>2N1 | 1000</v>
      </c>
      <c r="K78" s="15" t="str">
        <f t="shared" si="34"/>
        <v>2N1 - 16/1000</v>
      </c>
      <c r="L78" t="str">
        <f>CONCATENATE('ENTRADA DE DADOS'!B78," | ",G78," | ",I78)</f>
        <v>2N1 |  | ARBUTUS</v>
      </c>
      <c r="S78" s="86"/>
      <c r="T78" s="39"/>
      <c r="U78" s="400" t="s">
        <v>333</v>
      </c>
      <c r="V78" s="401"/>
      <c r="W78" s="401"/>
      <c r="X78" s="401"/>
      <c r="Y78" s="402"/>
      <c r="Z78" s="472">
        <f>SUMPRODUCT(AUXILIAR!$D8:$R8,AUXILIAR!$D$5:$R$5)</f>
        <v>192</v>
      </c>
      <c r="AA78" s="473"/>
      <c r="AB78" s="473"/>
      <c r="AC78" s="473"/>
      <c r="AD78" s="474"/>
      <c r="AE78" s="9"/>
      <c r="AF78" s="71"/>
      <c r="AI78" s="86"/>
      <c r="AJ78" s="138" t="s">
        <v>361</v>
      </c>
      <c r="AK78" s="150">
        <v>37</v>
      </c>
      <c r="AL78" s="145">
        <v>2</v>
      </c>
      <c r="AM78" s="145">
        <v>2</v>
      </c>
      <c r="AN78" s="145">
        <v>2</v>
      </c>
      <c r="AO78" s="145">
        <v>0</v>
      </c>
      <c r="AP78" s="145">
        <v>2</v>
      </c>
      <c r="AQ78" s="146">
        <v>2</v>
      </c>
      <c r="AR78" s="9"/>
      <c r="AS78" s="204"/>
      <c r="AT78" s="195" t="s">
        <v>540</v>
      </c>
      <c r="AU78" s="196"/>
      <c r="AV78" s="147">
        <f>17</f>
        <v>17</v>
      </c>
      <c r="AW78" s="147">
        <f>13+3+3+2+2</f>
        <v>23</v>
      </c>
      <c r="AX78" s="147">
        <v>0</v>
      </c>
      <c r="AY78" s="147">
        <v>13</v>
      </c>
      <c r="AZ78" s="147">
        <v>0</v>
      </c>
      <c r="BA78" s="237">
        <v>4</v>
      </c>
      <c r="BB78" s="237">
        <v>4</v>
      </c>
      <c r="BC78" s="237">
        <v>5</v>
      </c>
      <c r="BI78" s="205"/>
    </row>
    <row r="79" spans="1:61" ht="15.75" thickTop="1" x14ac:dyDescent="0.25">
      <c r="A79" s="15" t="s">
        <v>647</v>
      </c>
      <c r="B79" s="15" t="s">
        <v>22</v>
      </c>
      <c r="C79" s="15" t="s">
        <v>188</v>
      </c>
      <c r="D79" s="15" t="s">
        <v>167</v>
      </c>
      <c r="E79" s="16">
        <v>94</v>
      </c>
      <c r="F79" s="15"/>
      <c r="G79" s="15"/>
      <c r="H79" s="15" t="s">
        <v>286</v>
      </c>
      <c r="I79" s="15" t="s">
        <v>286</v>
      </c>
      <c r="J79" s="15" t="str">
        <f>CONCATENATE('ENTRADA DE DADOS'!B79," | ",RIGHT('ENTRADA DE DADOS'!C79,4))</f>
        <v>2N1 | 1000</v>
      </c>
      <c r="K79" s="15" t="str">
        <f t="shared" si="34"/>
        <v>2N1 - 17/1000</v>
      </c>
      <c r="L79" t="str">
        <f>CONCATENATE('ENTRADA DE DADOS'!B79," | ",G79," | ",I79)</f>
        <v>2N1 |  | ARBUTUS</v>
      </c>
      <c r="S79" s="86"/>
      <c r="T79" s="39"/>
      <c r="U79" s="388" t="s">
        <v>334</v>
      </c>
      <c r="V79" s="389"/>
      <c r="W79" s="389"/>
      <c r="X79" s="389"/>
      <c r="Y79" s="390"/>
      <c r="Z79" s="391">
        <f>SUMPRODUCT(AUXILIAR!$D24:$R24,AUXILIAR!$D$5:$R$5)</f>
        <v>234</v>
      </c>
      <c r="AA79" s="392"/>
      <c r="AB79" s="392"/>
      <c r="AC79" s="392"/>
      <c r="AD79" s="393"/>
      <c r="AE79" s="9"/>
      <c r="AF79" s="71"/>
      <c r="AI79" s="86"/>
      <c r="AJ79" s="9"/>
      <c r="AK79" s="9"/>
      <c r="AL79" s="9"/>
      <c r="AM79" s="9"/>
      <c r="AN79" s="9"/>
      <c r="AO79" s="9"/>
      <c r="AP79" s="9"/>
      <c r="AQ79" s="9"/>
      <c r="AR79" s="9"/>
      <c r="AS79" s="239"/>
      <c r="AT79" s="197" t="s">
        <v>541</v>
      </c>
      <c r="AU79" s="198">
        <v>1</v>
      </c>
      <c r="AV79" s="148">
        <f>17</f>
        <v>17</v>
      </c>
      <c r="AW79" s="212">
        <f>13+3+3+2+2</f>
        <v>23</v>
      </c>
      <c r="AX79" s="212">
        <v>0</v>
      </c>
      <c r="AY79" s="212">
        <v>13</v>
      </c>
      <c r="AZ79" s="212">
        <v>0</v>
      </c>
      <c r="BA79" s="148">
        <v>4</v>
      </c>
      <c r="BB79" s="148">
        <v>4</v>
      </c>
      <c r="BC79" s="148">
        <v>5</v>
      </c>
      <c r="BI79" s="205"/>
    </row>
    <row r="80" spans="1:61" ht="15.75" thickBot="1" x14ac:dyDescent="0.3">
      <c r="A80" s="15" t="s">
        <v>648</v>
      </c>
      <c r="B80" s="15" t="s">
        <v>24</v>
      </c>
      <c r="C80" s="15" t="s">
        <v>186</v>
      </c>
      <c r="D80" s="15" t="s">
        <v>163</v>
      </c>
      <c r="E80" s="16">
        <v>95</v>
      </c>
      <c r="F80" s="15"/>
      <c r="G80" s="15"/>
      <c r="H80" s="15" t="s">
        <v>286</v>
      </c>
      <c r="I80" s="15" t="s">
        <v>286</v>
      </c>
      <c r="J80" s="15" t="str">
        <f>CONCATENATE('ENTRADA DE DADOS'!B80," | ",RIGHT('ENTRADA DE DADOS'!C80,4))</f>
        <v>2N4 | 2500</v>
      </c>
      <c r="K80" s="15" t="str">
        <f t="shared" si="34"/>
        <v>2N4 - 17/2500</v>
      </c>
      <c r="L80" t="str">
        <f>CONCATENATE('ENTRADA DE DADOS'!B80," | ",G80," | ",I80)</f>
        <v>2N4 |  | ARBUTUS</v>
      </c>
      <c r="N80" s="9"/>
      <c r="O80" s="9"/>
      <c r="P80" s="9"/>
      <c r="Q80" s="9"/>
      <c r="S80" s="86"/>
      <c r="U80" s="388" t="s">
        <v>498</v>
      </c>
      <c r="V80" s="389"/>
      <c r="W80" s="389"/>
      <c r="X80" s="389"/>
      <c r="Y80" s="390"/>
      <c r="Z80" s="478">
        <f>SUMPRODUCT(AUXILIAR!D17:R17,AUXILIAR!D5:R5)</f>
        <v>47</v>
      </c>
      <c r="AA80" s="479"/>
      <c r="AB80" s="479"/>
      <c r="AC80" s="479"/>
      <c r="AD80" s="480"/>
      <c r="AF80" s="71"/>
      <c r="AI80" s="86"/>
      <c r="AJ80" s="9"/>
      <c r="AK80" s="9"/>
      <c r="AL80" s="9"/>
      <c r="AM80" s="9"/>
      <c r="AN80" s="9"/>
      <c r="AO80" s="9"/>
      <c r="AP80" s="9"/>
      <c r="AQ80" s="9"/>
      <c r="AR80" s="9"/>
      <c r="AS80" s="239"/>
      <c r="AT80" s="199" t="s">
        <v>669</v>
      </c>
      <c r="AU80" s="198">
        <v>2</v>
      </c>
      <c r="AV80" s="212">
        <v>16</v>
      </c>
      <c r="AW80" s="223">
        <v>23</v>
      </c>
      <c r="AX80" s="223">
        <v>0</v>
      </c>
      <c r="AY80" s="223">
        <v>13</v>
      </c>
      <c r="AZ80" s="223">
        <v>0</v>
      </c>
      <c r="BA80" s="238">
        <v>4</v>
      </c>
      <c r="BB80" s="238">
        <v>4</v>
      </c>
      <c r="BC80" s="238">
        <v>5</v>
      </c>
      <c r="BI80" s="205"/>
    </row>
    <row r="81" spans="1:61" ht="16.5" thickTop="1" thickBot="1" x14ac:dyDescent="0.3">
      <c r="A81" s="15" t="s">
        <v>649</v>
      </c>
      <c r="B81" s="15" t="s">
        <v>22</v>
      </c>
      <c r="C81" s="15" t="s">
        <v>188</v>
      </c>
      <c r="D81" s="15" t="s">
        <v>167</v>
      </c>
      <c r="E81" s="16">
        <v>95</v>
      </c>
      <c r="F81" s="15"/>
      <c r="G81" s="15"/>
      <c r="H81" s="15" t="s">
        <v>286</v>
      </c>
      <c r="I81" s="15" t="s">
        <v>286</v>
      </c>
      <c r="J81" s="15" t="str">
        <f>CONCATENATE('ENTRADA DE DADOS'!B81," | ",RIGHT('ENTRADA DE DADOS'!C81,4))</f>
        <v>2N1 | 1000</v>
      </c>
      <c r="K81" s="15" t="str">
        <f t="shared" si="34"/>
        <v>2N1 - 17/1000</v>
      </c>
      <c r="L81" t="str">
        <f>CONCATENATE('ENTRADA DE DADOS'!B81," | ",G81," | ",I81)</f>
        <v>2N1 |  | ARBUTUS</v>
      </c>
      <c r="S81" s="86"/>
      <c r="T81" s="9"/>
      <c r="U81" s="475" t="s">
        <v>335</v>
      </c>
      <c r="V81" s="476"/>
      <c r="W81" s="476"/>
      <c r="X81" s="476"/>
      <c r="Y81" s="477"/>
      <c r="Z81" s="391">
        <f>SUMPRODUCT(AUXILIAR!$D9:$R9,AUXILIAR!$D$5:$R$5)</f>
        <v>192</v>
      </c>
      <c r="AA81" s="392"/>
      <c r="AB81" s="392"/>
      <c r="AC81" s="392"/>
      <c r="AD81" s="393"/>
      <c r="AE81" s="9"/>
      <c r="AF81" s="71"/>
      <c r="AI81" s="86"/>
      <c r="AJ81" s="9"/>
      <c r="AK81" s="9"/>
      <c r="AL81" s="400" t="s">
        <v>368</v>
      </c>
      <c r="AM81" s="401"/>
      <c r="AN81" s="402"/>
      <c r="AO81" s="147">
        <f>AK77*AL77+AK78*AL78</f>
        <v>174</v>
      </c>
      <c r="AP81" s="9"/>
      <c r="AQ81" s="9"/>
      <c r="AR81" s="9"/>
      <c r="AS81" s="239"/>
      <c r="AT81" s="197" t="s">
        <v>670</v>
      </c>
      <c r="AU81" s="198">
        <v>3</v>
      </c>
      <c r="AV81" s="148">
        <v>19</v>
      </c>
      <c r="AW81" s="223">
        <v>23</v>
      </c>
      <c r="AX81" s="148">
        <v>0</v>
      </c>
      <c r="AY81" s="148">
        <v>13</v>
      </c>
      <c r="AZ81" s="148">
        <v>0</v>
      </c>
      <c r="BA81" s="148">
        <v>4</v>
      </c>
      <c r="BB81" s="148">
        <v>4</v>
      </c>
      <c r="BC81" s="148">
        <v>5</v>
      </c>
      <c r="BI81" s="205"/>
    </row>
    <row r="82" spans="1:61" ht="16.5" thickTop="1" thickBot="1" x14ac:dyDescent="0.3">
      <c r="A82" s="15" t="s">
        <v>650</v>
      </c>
      <c r="B82" s="15" t="s">
        <v>22</v>
      </c>
      <c r="C82" s="15" t="s">
        <v>304</v>
      </c>
      <c r="D82" s="15" t="s">
        <v>167</v>
      </c>
      <c r="E82" s="16">
        <v>93.67</v>
      </c>
      <c r="F82" s="15"/>
      <c r="G82" s="15"/>
      <c r="H82" s="15" t="s">
        <v>286</v>
      </c>
      <c r="I82" s="15" t="s">
        <v>286</v>
      </c>
      <c r="J82" s="15" t="str">
        <f>CONCATENATE('ENTRADA DE DADOS'!B82," | ",RIGHT('ENTRADA DE DADOS'!C82,4))</f>
        <v>2N1 | 1000</v>
      </c>
      <c r="K82" s="15" t="str">
        <f t="shared" si="34"/>
        <v>2N1 - 18/1000</v>
      </c>
      <c r="L82" t="str">
        <f>CONCATENATE('ENTRADA DE DADOS'!B82," | ",G82," | ",I82)</f>
        <v>2N1 |  | ARBUTUS</v>
      </c>
      <c r="S82" s="86"/>
      <c r="T82" s="39"/>
      <c r="U82" s="397" t="s">
        <v>336</v>
      </c>
      <c r="V82" s="398"/>
      <c r="W82" s="398"/>
      <c r="X82" s="398"/>
      <c r="Y82" s="398"/>
      <c r="Z82" s="398"/>
      <c r="AA82" s="398"/>
      <c r="AB82" s="398"/>
      <c r="AC82" s="398"/>
      <c r="AD82" s="399"/>
      <c r="AE82" s="9"/>
      <c r="AF82" s="71"/>
      <c r="AI82" s="86"/>
      <c r="AJ82" s="9"/>
      <c r="AK82" s="9"/>
      <c r="AL82" s="388" t="s">
        <v>363</v>
      </c>
      <c r="AM82" s="389"/>
      <c r="AN82" s="390"/>
      <c r="AO82" s="148">
        <f>AM77*AK77+AM78*AK78+2*(AO87+AO89)</f>
        <v>152</v>
      </c>
      <c r="AP82" s="9"/>
      <c r="AQ82" s="9"/>
      <c r="AR82" s="9"/>
      <c r="AS82" s="204"/>
      <c r="AT82" s="197" t="s">
        <v>542</v>
      </c>
      <c r="AU82" s="198"/>
      <c r="AV82" s="148">
        <f>15</f>
        <v>15</v>
      </c>
      <c r="AW82" s="223">
        <f t="shared" ref="AW82:AW89" si="35">13+3+3+2+2</f>
        <v>23</v>
      </c>
      <c r="AX82" s="148">
        <v>0</v>
      </c>
      <c r="AY82" s="148">
        <v>13</v>
      </c>
      <c r="AZ82" s="148">
        <v>0</v>
      </c>
      <c r="BA82" s="148">
        <v>4</v>
      </c>
      <c r="BB82" s="148">
        <v>4</v>
      </c>
      <c r="BC82" s="148">
        <v>5</v>
      </c>
      <c r="BI82" s="205"/>
    </row>
    <row r="83" spans="1:61" ht="15.75" thickTop="1" x14ac:dyDescent="0.25">
      <c r="A83" s="15" t="s">
        <v>651</v>
      </c>
      <c r="B83" s="15" t="s">
        <v>24</v>
      </c>
      <c r="C83" s="15" t="s">
        <v>305</v>
      </c>
      <c r="D83" s="15" t="s">
        <v>167</v>
      </c>
      <c r="E83" s="16">
        <v>89</v>
      </c>
      <c r="F83" s="15"/>
      <c r="G83" s="15"/>
      <c r="H83" s="15" t="s">
        <v>286</v>
      </c>
      <c r="I83" s="15" t="s">
        <v>286</v>
      </c>
      <c r="J83" s="15" t="str">
        <f>CONCATENATE('ENTRADA DE DADOS'!B83," | ",RIGHT('ENTRADA DE DADOS'!C83,4))</f>
        <v>2N4 | 2000</v>
      </c>
      <c r="K83" s="15" t="str">
        <f t="shared" si="34"/>
        <v>2N4 - 18/2000</v>
      </c>
      <c r="L83" t="str">
        <f>CONCATENATE('ENTRADA DE DADOS'!B83," | ",G83," | ",I83)</f>
        <v>2N4 |  | ARBUTUS</v>
      </c>
      <c r="S83" s="86"/>
      <c r="T83" s="39"/>
      <c r="U83" s="388" t="s">
        <v>339</v>
      </c>
      <c r="V83" s="389"/>
      <c r="W83" s="389"/>
      <c r="X83" s="389"/>
      <c r="Y83" s="390"/>
      <c r="Z83" s="391">
        <f>SUMPRODUCT(AUXILIAR!D51:R51,AUXILIAR!D5:R5)</f>
        <v>15</v>
      </c>
      <c r="AA83" s="392"/>
      <c r="AB83" s="392"/>
      <c r="AC83" s="392"/>
      <c r="AD83" s="393"/>
      <c r="AE83" s="9"/>
      <c r="AF83" s="71"/>
      <c r="AI83" s="86"/>
      <c r="AJ83" s="9"/>
      <c r="AK83" s="9"/>
      <c r="AL83" s="388" t="s">
        <v>369</v>
      </c>
      <c r="AM83" s="389"/>
      <c r="AN83" s="390"/>
      <c r="AO83" s="148">
        <f>AN77*AK77+AN78*AK78</f>
        <v>124</v>
      </c>
      <c r="AP83" s="9"/>
      <c r="AQ83" s="9"/>
      <c r="AR83" s="9"/>
      <c r="AS83" s="204"/>
      <c r="AT83" s="197" t="s">
        <v>544</v>
      </c>
      <c r="AU83" s="198"/>
      <c r="AV83" s="148">
        <f>15+3+3+0.5+0.5+0.5</f>
        <v>22.5</v>
      </c>
      <c r="AW83" s="223">
        <f t="shared" si="35"/>
        <v>23</v>
      </c>
      <c r="AX83" s="148">
        <v>6</v>
      </c>
      <c r="AY83" s="148">
        <v>13</v>
      </c>
      <c r="AZ83" s="148">
        <v>5</v>
      </c>
      <c r="BA83" s="148">
        <v>4</v>
      </c>
      <c r="BB83" s="148">
        <v>4</v>
      </c>
      <c r="BC83" s="148">
        <v>5</v>
      </c>
      <c r="BI83" s="205"/>
    </row>
    <row r="84" spans="1:61" x14ac:dyDescent="0.25">
      <c r="A84" s="15" t="s">
        <v>652</v>
      </c>
      <c r="B84" s="15" t="s">
        <v>22</v>
      </c>
      <c r="C84" s="15" t="s">
        <v>188</v>
      </c>
      <c r="D84" s="15" t="s">
        <v>167</v>
      </c>
      <c r="E84" s="16">
        <v>89</v>
      </c>
      <c r="F84" s="15"/>
      <c r="G84" s="15"/>
      <c r="H84" s="15" t="s">
        <v>286</v>
      </c>
      <c r="I84" s="15" t="s">
        <v>286</v>
      </c>
      <c r="J84" s="15" t="str">
        <f>CONCATENATE('ENTRADA DE DADOS'!B84," | ",RIGHT('ENTRADA DE DADOS'!C84,4))</f>
        <v>2N1 | 1000</v>
      </c>
      <c r="K84" s="15" t="str">
        <f t="shared" si="34"/>
        <v>2N1 - 17/1000</v>
      </c>
      <c r="L84" t="str">
        <f>CONCATENATE('ENTRADA DE DADOS'!B84," | ",G84," | ",I84)</f>
        <v>2N1 |  | ARBUTUS</v>
      </c>
      <c r="S84" s="86"/>
      <c r="T84" s="9"/>
      <c r="U84" s="388" t="s">
        <v>337</v>
      </c>
      <c r="V84" s="389"/>
      <c r="W84" s="389"/>
      <c r="X84" s="389"/>
      <c r="Y84" s="390"/>
      <c r="Z84" s="391">
        <f>SUMPRODUCT(AUXILIAR!D52:R52,AUXILIAR!D5:R5)</f>
        <v>15</v>
      </c>
      <c r="AA84" s="392"/>
      <c r="AB84" s="392"/>
      <c r="AC84" s="392"/>
      <c r="AD84" s="393"/>
      <c r="AE84" s="9"/>
      <c r="AF84" s="71"/>
      <c r="AI84" s="86"/>
      <c r="AJ84" s="9"/>
      <c r="AK84" s="9"/>
      <c r="AL84" s="388" t="s">
        <v>370</v>
      </c>
      <c r="AM84" s="389"/>
      <c r="AN84" s="390"/>
      <c r="AO84" s="148">
        <f>AP77*AK77+AP78*AK78</f>
        <v>74</v>
      </c>
      <c r="AP84" s="9"/>
      <c r="AQ84" s="9"/>
      <c r="AR84" s="9"/>
      <c r="AS84" s="204"/>
      <c r="AT84" s="197" t="s">
        <v>545</v>
      </c>
      <c r="AU84" s="198"/>
      <c r="AV84" s="148">
        <f>15+3+3+0.5+0.5+0.5</f>
        <v>22.5</v>
      </c>
      <c r="AW84" s="223">
        <f t="shared" si="35"/>
        <v>23</v>
      </c>
      <c r="AX84" s="148">
        <v>6</v>
      </c>
      <c r="AY84" s="148">
        <v>13</v>
      </c>
      <c r="AZ84" s="148">
        <v>5</v>
      </c>
      <c r="BA84" s="148">
        <v>4</v>
      </c>
      <c r="BB84" s="148">
        <v>4</v>
      </c>
      <c r="BC84" s="148">
        <v>5</v>
      </c>
      <c r="BI84" s="205"/>
    </row>
    <row r="85" spans="1:61" x14ac:dyDescent="0.25">
      <c r="A85" s="15" t="s">
        <v>653</v>
      </c>
      <c r="B85" s="15" t="s">
        <v>22</v>
      </c>
      <c r="C85" s="15" t="s">
        <v>304</v>
      </c>
      <c r="D85" s="15" t="s">
        <v>167</v>
      </c>
      <c r="E85" s="16">
        <v>89</v>
      </c>
      <c r="F85" s="15"/>
      <c r="G85" s="15"/>
      <c r="H85" s="15" t="s">
        <v>286</v>
      </c>
      <c r="I85" s="15" t="s">
        <v>286</v>
      </c>
      <c r="J85" s="15" t="str">
        <f>CONCATENATE('ENTRADA DE DADOS'!B85," | ",RIGHT('ENTRADA DE DADOS'!C85,4))</f>
        <v>2N1 | 1000</v>
      </c>
      <c r="K85" s="15" t="str">
        <f t="shared" si="34"/>
        <v>2N1 - 18/1000</v>
      </c>
      <c r="L85" t="str">
        <f>CONCATENATE('ENTRADA DE DADOS'!B85," | ",G85," | ",I85)</f>
        <v>2N1 |  | ARBUTUS</v>
      </c>
      <c r="S85" s="86"/>
      <c r="T85" s="9"/>
      <c r="U85" s="388" t="s">
        <v>338</v>
      </c>
      <c r="V85" s="389"/>
      <c r="W85" s="389"/>
      <c r="X85" s="389"/>
      <c r="Y85" s="390"/>
      <c r="Z85" s="391">
        <f>Z83</f>
        <v>15</v>
      </c>
      <c r="AA85" s="392"/>
      <c r="AB85" s="392"/>
      <c r="AC85" s="392"/>
      <c r="AD85" s="393"/>
      <c r="AE85" s="9"/>
      <c r="AF85" s="71"/>
      <c r="AI85" s="86"/>
      <c r="AJ85" s="9"/>
      <c r="AK85" s="9"/>
      <c r="AL85" s="403" t="s">
        <v>371</v>
      </c>
      <c r="AM85" s="404"/>
      <c r="AN85" s="405"/>
      <c r="AO85" s="148">
        <f>AO77*AK77+AO78*AK78</f>
        <v>50</v>
      </c>
      <c r="AP85" s="9"/>
      <c r="AQ85" s="9"/>
      <c r="AR85" s="9"/>
      <c r="AS85" s="204"/>
      <c r="AT85" s="197" t="s">
        <v>546</v>
      </c>
      <c r="AU85" s="198"/>
      <c r="AV85" s="148">
        <f>18+3+3+0.5+0.5+0.5</f>
        <v>25.5</v>
      </c>
      <c r="AW85" s="223">
        <f t="shared" si="35"/>
        <v>23</v>
      </c>
      <c r="AX85" s="148">
        <v>6</v>
      </c>
      <c r="AY85" s="148">
        <v>13</v>
      </c>
      <c r="AZ85" s="148">
        <v>5</v>
      </c>
      <c r="BA85" s="148">
        <v>4</v>
      </c>
      <c r="BB85" s="148">
        <v>4</v>
      </c>
      <c r="BC85" s="148">
        <v>5</v>
      </c>
      <c r="BI85" s="205"/>
    </row>
    <row r="86" spans="1:61" x14ac:dyDescent="0.25">
      <c r="A86" s="15" t="s">
        <v>654</v>
      </c>
      <c r="B86" s="15" t="s">
        <v>22</v>
      </c>
      <c r="C86" s="15" t="s">
        <v>188</v>
      </c>
      <c r="D86" s="15" t="s">
        <v>167</v>
      </c>
      <c r="E86" s="16">
        <v>90.98</v>
      </c>
      <c r="F86" s="15"/>
      <c r="G86" s="15"/>
      <c r="H86" s="15" t="s">
        <v>286</v>
      </c>
      <c r="I86" s="15" t="s">
        <v>286</v>
      </c>
      <c r="J86" s="15" t="str">
        <f>CONCATENATE('ENTRADA DE DADOS'!B86," | ",RIGHT('ENTRADA DE DADOS'!C86,4))</f>
        <v>2N1 | 1000</v>
      </c>
      <c r="K86" s="15" t="str">
        <f t="shared" si="34"/>
        <v>2N1 - 17/1000</v>
      </c>
      <c r="L86" t="str">
        <f>CONCATENATE('ENTRADA DE DADOS'!B86," | ",G86," | ",I86)</f>
        <v>2N1 |  | ARBUTUS</v>
      </c>
      <c r="S86" s="86"/>
      <c r="T86" s="9"/>
      <c r="U86" s="388" t="s">
        <v>340</v>
      </c>
      <c r="V86" s="389"/>
      <c r="W86" s="389"/>
      <c r="X86" s="389"/>
      <c r="Y86" s="390"/>
      <c r="Z86" s="391">
        <f>SUMPRODUCT(AUXILIAR!D19:R19,AUXILIAR!D5:R5)</f>
        <v>15</v>
      </c>
      <c r="AA86" s="392"/>
      <c r="AB86" s="392"/>
      <c r="AC86" s="392"/>
      <c r="AD86" s="393"/>
      <c r="AE86" s="9"/>
      <c r="AF86" s="71"/>
      <c r="AI86" s="86"/>
      <c r="AJ86" s="9"/>
      <c r="AK86" s="9"/>
      <c r="AL86" s="388" t="s">
        <v>372</v>
      </c>
      <c r="AM86" s="389"/>
      <c r="AN86" s="390"/>
      <c r="AO86" s="148">
        <f>AQ77*AK77+AQ78*AK78</f>
        <v>74</v>
      </c>
      <c r="AP86" s="9"/>
      <c r="AQ86" s="9"/>
      <c r="AR86" s="9"/>
      <c r="AS86" s="204"/>
      <c r="AT86" s="197" t="s">
        <v>547</v>
      </c>
      <c r="AU86" s="198"/>
      <c r="AV86" s="148">
        <f>17+3+3+0.5+0.5+0.5</f>
        <v>24.5</v>
      </c>
      <c r="AW86" s="223">
        <f t="shared" si="35"/>
        <v>23</v>
      </c>
      <c r="AX86" s="148">
        <v>6</v>
      </c>
      <c r="AY86" s="148">
        <v>13</v>
      </c>
      <c r="AZ86" s="148">
        <v>5</v>
      </c>
      <c r="BA86" s="148">
        <v>4</v>
      </c>
      <c r="BB86" s="148">
        <v>4</v>
      </c>
      <c r="BC86" s="148">
        <v>5</v>
      </c>
      <c r="BI86" s="205"/>
    </row>
    <row r="87" spans="1:61" x14ac:dyDescent="0.25">
      <c r="A87" s="15" t="s">
        <v>655</v>
      </c>
      <c r="B87" s="15" t="s">
        <v>24</v>
      </c>
      <c r="C87" s="15" t="s">
        <v>186</v>
      </c>
      <c r="D87" s="15" t="s">
        <v>163</v>
      </c>
      <c r="E87" s="16">
        <v>80.17</v>
      </c>
      <c r="F87" s="15"/>
      <c r="G87" s="15"/>
      <c r="H87" s="15" t="s">
        <v>286</v>
      </c>
      <c r="I87" s="15" t="s">
        <v>286</v>
      </c>
      <c r="J87" s="15" t="str">
        <f>CONCATENATE('ENTRADA DE DADOS'!B87," | ",RIGHT('ENTRADA DE DADOS'!C87,4))</f>
        <v>2N4 | 2500</v>
      </c>
      <c r="K87" s="15" t="str">
        <f t="shared" si="34"/>
        <v>2N4 - 17/2500</v>
      </c>
      <c r="L87" t="str">
        <f>CONCATENATE('ENTRADA DE DADOS'!B87," | ",G87," | ",I87)</f>
        <v>2N4 |  | ARBUTUS</v>
      </c>
      <c r="S87" s="86"/>
      <c r="U87" s="388" t="s">
        <v>497</v>
      </c>
      <c r="V87" s="389"/>
      <c r="W87" s="389"/>
      <c r="X87" s="389"/>
      <c r="Y87" s="390"/>
      <c r="Z87" s="391">
        <f>SUMPRODUCT(AUXILIAR!D16:R16,AUXILIAR!D5:R5)</f>
        <v>47</v>
      </c>
      <c r="AA87" s="392"/>
      <c r="AB87" s="392"/>
      <c r="AC87" s="392"/>
      <c r="AD87" s="393"/>
      <c r="AF87" s="71"/>
      <c r="AI87" s="86"/>
      <c r="AJ87" s="9"/>
      <c r="AK87" s="9"/>
      <c r="AL87" s="415" t="s">
        <v>376</v>
      </c>
      <c r="AM87" s="416"/>
      <c r="AN87" s="417"/>
      <c r="AO87" s="149">
        <v>6</v>
      </c>
      <c r="AP87" s="9"/>
      <c r="AQ87" s="9"/>
      <c r="AR87" s="9"/>
      <c r="AS87" s="239"/>
      <c r="AT87" s="197" t="s">
        <v>548</v>
      </c>
      <c r="AU87" s="198">
        <v>3</v>
      </c>
      <c r="AV87" s="148">
        <f>18+3+3+0.5+0.5+0.5</f>
        <v>25.5</v>
      </c>
      <c r="AW87" s="223">
        <f t="shared" si="35"/>
        <v>23</v>
      </c>
      <c r="AX87" s="148">
        <v>6</v>
      </c>
      <c r="AY87" s="148">
        <v>13</v>
      </c>
      <c r="AZ87" s="148">
        <v>5</v>
      </c>
      <c r="BA87" s="148">
        <v>4</v>
      </c>
      <c r="BB87" s="148">
        <v>4</v>
      </c>
      <c r="BC87" s="148">
        <v>5</v>
      </c>
      <c r="BI87" s="205"/>
    </row>
    <row r="88" spans="1:61" x14ac:dyDescent="0.25">
      <c r="A88" s="15" t="s">
        <v>656</v>
      </c>
      <c r="B88" s="15" t="s">
        <v>26</v>
      </c>
      <c r="C88" s="15" t="s">
        <v>322</v>
      </c>
      <c r="D88" s="15" t="s">
        <v>167</v>
      </c>
      <c r="E88" s="16">
        <v>106.07</v>
      </c>
      <c r="F88" s="15"/>
      <c r="G88" s="15"/>
      <c r="H88" s="15" t="s">
        <v>286</v>
      </c>
      <c r="I88" s="15" t="s">
        <v>286</v>
      </c>
      <c r="J88" s="15" t="str">
        <f>CONCATENATE('ENTRADA DE DADOS'!B88," | ",RIGHT('ENTRADA DE DADOS'!C88,4))</f>
        <v>2(N3-N3) | 3000</v>
      </c>
      <c r="K88" s="15" t="str">
        <f t="shared" si="34"/>
        <v>2(N3-N3) - 20/3000</v>
      </c>
      <c r="L88" t="str">
        <f>CONCATENATE('ENTRADA DE DADOS'!B88," | ",G88," | ",I88)</f>
        <v>2(N3-N3) |  | ARBUTUS</v>
      </c>
      <c r="S88" s="86"/>
      <c r="T88" s="9"/>
      <c r="U88" s="388" t="s">
        <v>341</v>
      </c>
      <c r="V88" s="389"/>
      <c r="W88" s="389"/>
      <c r="X88" s="389"/>
      <c r="Y88" s="390"/>
      <c r="Z88" s="391">
        <f>SUMPRODUCT(AUXILIAR!D48:R48,AUXILIAR!D5:R5)</f>
        <v>9</v>
      </c>
      <c r="AA88" s="392"/>
      <c r="AB88" s="392"/>
      <c r="AC88" s="392"/>
      <c r="AD88" s="393"/>
      <c r="AE88" s="9"/>
      <c r="AF88" s="71"/>
      <c r="AI88" s="86"/>
      <c r="AJ88" s="9"/>
      <c r="AK88" s="9"/>
      <c r="AL88" s="415" t="s">
        <v>375</v>
      </c>
      <c r="AM88" s="416"/>
      <c r="AN88" s="417"/>
      <c r="AO88" s="149"/>
      <c r="AP88" s="9"/>
      <c r="AQ88" s="9"/>
      <c r="AR88" s="9"/>
      <c r="AS88" s="204"/>
      <c r="AT88" s="197" t="s">
        <v>549</v>
      </c>
      <c r="AU88" s="198"/>
      <c r="AV88" s="148">
        <f>17+3+3+3+0.5+0.5+0.5+0.5</f>
        <v>28</v>
      </c>
      <c r="AW88" s="223">
        <f t="shared" si="35"/>
        <v>23</v>
      </c>
      <c r="AX88" s="148">
        <v>12</v>
      </c>
      <c r="AY88" s="148">
        <v>13</v>
      </c>
      <c r="AZ88" s="148">
        <v>9</v>
      </c>
      <c r="BA88" s="148">
        <v>4</v>
      </c>
      <c r="BB88" s="148">
        <v>4</v>
      </c>
      <c r="BC88" s="148">
        <v>5</v>
      </c>
      <c r="BI88" s="205"/>
    </row>
    <row r="89" spans="1:61" ht="15.75" thickBot="1" x14ac:dyDescent="0.3">
      <c r="A89" s="15" t="s">
        <v>657</v>
      </c>
      <c r="B89" s="15" t="s">
        <v>275</v>
      </c>
      <c r="C89" s="15" t="s">
        <v>316</v>
      </c>
      <c r="D89" s="15" t="s">
        <v>163</v>
      </c>
      <c r="E89" s="16" t="s">
        <v>184</v>
      </c>
      <c r="F89" s="15"/>
      <c r="G89" s="15"/>
      <c r="H89" s="15" t="s">
        <v>286</v>
      </c>
      <c r="I89" s="15" t="s">
        <v>286</v>
      </c>
      <c r="J89" s="15" t="str">
        <f>CONCATENATE('ENTRADA DE DADOS'!B89," | ",RIGHT('ENTRADA DE DADOS'!C89,4))</f>
        <v>2N3-CHP-CHP-02 | 3000</v>
      </c>
      <c r="K89" s="15" t="str">
        <f t="shared" si="34"/>
        <v>2N3-CHP-CHP-02 - 19/3000</v>
      </c>
      <c r="L89" t="str">
        <f>CONCATENATE('ENTRADA DE DADOS'!B89," | ",G89," | ",I89)</f>
        <v>2N3-CHP-CHP-02 |  | ARBUTUS</v>
      </c>
      <c r="S89" s="86"/>
      <c r="T89" s="9"/>
      <c r="U89" s="388" t="s">
        <v>342</v>
      </c>
      <c r="V89" s="389"/>
      <c r="W89" s="389"/>
      <c r="X89" s="389"/>
      <c r="Y89" s="390"/>
      <c r="Z89" s="391">
        <f>SUMPRODUCT(AUXILIAR!D49:R49,AUXILIAR!D5:R5)</f>
        <v>9</v>
      </c>
      <c r="AA89" s="392"/>
      <c r="AB89" s="392"/>
      <c r="AC89" s="392"/>
      <c r="AD89" s="393"/>
      <c r="AE89" s="9"/>
      <c r="AF89" s="71"/>
      <c r="AI89" s="86"/>
      <c r="AJ89" s="9"/>
      <c r="AK89" s="9"/>
      <c r="AL89" s="418" t="s">
        <v>373</v>
      </c>
      <c r="AM89" s="419"/>
      <c r="AN89" s="420"/>
      <c r="AO89" s="151">
        <v>8</v>
      </c>
      <c r="AP89" s="9"/>
      <c r="AQ89" s="9"/>
      <c r="AR89" s="9"/>
      <c r="AS89" s="204"/>
      <c r="AT89" s="197" t="s">
        <v>672</v>
      </c>
      <c r="AU89" s="198">
        <v>1</v>
      </c>
      <c r="AV89" s="148">
        <f>17+3+3+0.5+0.5+0.5</f>
        <v>24.5</v>
      </c>
      <c r="AW89" s="223">
        <f t="shared" si="35"/>
        <v>23</v>
      </c>
      <c r="AX89" s="148">
        <v>6</v>
      </c>
      <c r="AY89" s="148">
        <v>13</v>
      </c>
      <c r="AZ89" s="148">
        <v>5</v>
      </c>
      <c r="BA89" s="148">
        <v>4</v>
      </c>
      <c r="BB89" s="148">
        <v>4</v>
      </c>
      <c r="BC89" s="148">
        <v>5</v>
      </c>
      <c r="BI89" s="205"/>
    </row>
    <row r="90" spans="1:61" ht="16.5" thickTop="1" thickBot="1" x14ac:dyDescent="0.3">
      <c r="A90" s="15"/>
      <c r="B90" s="15"/>
      <c r="C90" s="15"/>
      <c r="D90" s="15"/>
      <c r="E90" s="16"/>
      <c r="F90" s="15"/>
      <c r="G90" s="15"/>
      <c r="H90" s="15" t="s">
        <v>286</v>
      </c>
      <c r="I90" s="15"/>
      <c r="J90" s="15" t="str">
        <f>CONCATENATE('ENTRADA DE DADOS'!B90," | ",RIGHT('ENTRADA DE DADOS'!C90,4))</f>
        <v xml:space="preserve"> | </v>
      </c>
      <c r="K90" s="15" t="str">
        <f t="shared" si="34"/>
        <v xml:space="preserve"> - </v>
      </c>
      <c r="L90" t="str">
        <f>CONCATENATE('ENTRADA DE DADOS'!B90," | ",G90," | ",I90)</f>
        <v xml:space="preserve"> |  | </v>
      </c>
      <c r="S90" s="86"/>
      <c r="T90" s="9"/>
      <c r="U90" s="397" t="s">
        <v>343</v>
      </c>
      <c r="V90" s="398"/>
      <c r="W90" s="398"/>
      <c r="X90" s="398"/>
      <c r="Y90" s="398"/>
      <c r="Z90" s="398"/>
      <c r="AA90" s="398"/>
      <c r="AB90" s="398"/>
      <c r="AC90" s="398"/>
      <c r="AD90" s="399"/>
      <c r="AE90" s="9"/>
      <c r="AF90" s="71"/>
      <c r="AI90" s="86"/>
      <c r="AJ90" s="9"/>
      <c r="AK90" s="9"/>
      <c r="AL90" s="9"/>
      <c r="AM90" s="9"/>
      <c r="AN90" s="9"/>
      <c r="AO90" s="9"/>
      <c r="AP90" s="9"/>
      <c r="AQ90" s="9"/>
      <c r="AR90" s="9"/>
      <c r="AS90" s="239"/>
      <c r="AT90" s="236" t="s">
        <v>671</v>
      </c>
      <c r="AU90" s="200">
        <v>1</v>
      </c>
      <c r="AV90" s="226">
        <f>19+3+3+3+3+0.5+0.5+0.5+0.5+0.5</f>
        <v>33.5</v>
      </c>
      <c r="AW90" s="226">
        <v>23</v>
      </c>
      <c r="AX90" s="226">
        <v>12</v>
      </c>
      <c r="AY90" s="226">
        <v>26</v>
      </c>
      <c r="AZ90" s="226">
        <v>9</v>
      </c>
      <c r="BA90" s="226">
        <v>4</v>
      </c>
      <c r="BB90" s="226">
        <v>4</v>
      </c>
      <c r="BC90" s="226">
        <v>5</v>
      </c>
      <c r="BI90" s="205"/>
    </row>
    <row r="91" spans="1:61" ht="16.5" thickTop="1" thickBot="1" x14ac:dyDescent="0.3">
      <c r="A91" s="15"/>
      <c r="B91" s="15"/>
      <c r="C91" s="15"/>
      <c r="D91" s="15"/>
      <c r="E91" s="16"/>
      <c r="F91" s="15"/>
      <c r="G91" s="15"/>
      <c r="H91" s="15"/>
      <c r="I91" s="15"/>
      <c r="J91" s="15" t="str">
        <f>CONCATENATE('ENTRADA DE DADOS'!B91," | ",RIGHT('ENTRADA DE DADOS'!C91,4))</f>
        <v xml:space="preserve"> | </v>
      </c>
      <c r="K91" s="15" t="str">
        <f t="shared" si="34"/>
        <v xml:space="preserve"> - </v>
      </c>
      <c r="L91" t="str">
        <f>CONCATENATE('ENTRADA DE DADOS'!B91," | ",G91," | ",I91)</f>
        <v xml:space="preserve"> |  | </v>
      </c>
      <c r="S91" s="86"/>
      <c r="T91" s="9"/>
      <c r="U91" s="388" t="s">
        <v>344</v>
      </c>
      <c r="V91" s="389"/>
      <c r="W91" s="389"/>
      <c r="X91" s="389"/>
      <c r="Y91" s="390"/>
      <c r="Z91" s="391">
        <f>SUMPRODUCT(AUXILIAR!D10:R10,AUXILIAR!D5:R5)</f>
        <v>282</v>
      </c>
      <c r="AA91" s="392"/>
      <c r="AB91" s="392"/>
      <c r="AC91" s="392"/>
      <c r="AD91" s="393"/>
      <c r="AE91" s="9"/>
      <c r="AF91" s="71"/>
      <c r="AI91" s="86"/>
      <c r="AJ91" s="9"/>
      <c r="AK91" s="9"/>
      <c r="AL91" s="9"/>
      <c r="AM91" s="9"/>
      <c r="AN91" s="9"/>
      <c r="AO91" s="9"/>
      <c r="AP91" s="9"/>
      <c r="AQ91" s="9"/>
      <c r="AR91" s="9"/>
      <c r="AS91" s="204"/>
      <c r="AT91" s="9"/>
      <c r="AU91" s="9"/>
      <c r="AZ91" s="9"/>
      <c r="BA91" s="9"/>
      <c r="BI91" s="205"/>
    </row>
    <row r="92" spans="1:61" ht="15.75" thickTop="1" x14ac:dyDescent="0.25">
      <c r="A92" s="15"/>
      <c r="B92" s="15"/>
      <c r="C92" s="15"/>
      <c r="D92" s="15"/>
      <c r="E92" s="16"/>
      <c r="F92" s="15"/>
      <c r="G92" s="15"/>
      <c r="H92" s="15"/>
      <c r="I92" s="15"/>
      <c r="J92" s="15" t="str">
        <f>CONCATENATE('ENTRADA DE DADOS'!B92," | ",RIGHT('ENTRADA DE DADOS'!C92,4))</f>
        <v xml:space="preserve"> | </v>
      </c>
      <c r="K92" s="15" t="str">
        <f t="shared" si="34"/>
        <v xml:space="preserve"> - </v>
      </c>
      <c r="L92" t="str">
        <f>CONCATENATE('ENTRADA DE DADOS'!B92," | ",G92," | ",I92)</f>
        <v xml:space="preserve"> |  | </v>
      </c>
      <c r="S92" s="86"/>
      <c r="T92" s="9"/>
      <c r="U92" s="388" t="s">
        <v>345</v>
      </c>
      <c r="V92" s="389"/>
      <c r="W92" s="389"/>
      <c r="X92" s="389"/>
      <c r="Y92" s="390"/>
      <c r="Z92" s="391">
        <f>SUMPRODUCT(AUXILIAR!D13:R13,AUXILIAR!D5:R5)</f>
        <v>149</v>
      </c>
      <c r="AA92" s="392"/>
      <c r="AB92" s="392"/>
      <c r="AC92" s="392"/>
      <c r="AD92" s="393"/>
      <c r="AE92" s="9"/>
      <c r="AF92" s="71"/>
      <c r="AI92" s="86"/>
      <c r="AJ92" s="9"/>
      <c r="AK92" s="9"/>
      <c r="AL92" s="406" t="s">
        <v>377</v>
      </c>
      <c r="AM92" s="407"/>
      <c r="AN92" s="408"/>
      <c r="AO92" s="9"/>
      <c r="AP92" s="9"/>
      <c r="AQ92" s="9"/>
      <c r="AR92" s="9"/>
      <c r="AS92" s="204"/>
      <c r="AT92" s="9"/>
      <c r="AU92" s="9"/>
      <c r="AZ92" s="9"/>
      <c r="BA92" s="9"/>
      <c r="BI92" s="205"/>
    </row>
    <row r="93" spans="1:61" x14ac:dyDescent="0.25">
      <c r="A93" s="15"/>
      <c r="B93" s="15"/>
      <c r="C93" s="15"/>
      <c r="D93" s="15"/>
      <c r="E93" s="16"/>
      <c r="F93" s="15"/>
      <c r="G93" s="15"/>
      <c r="H93" s="15"/>
      <c r="I93" s="15"/>
      <c r="J93" s="15" t="str">
        <f>CONCATENATE('ENTRADA DE DADOS'!B93," | ",RIGHT('ENTRADA DE DADOS'!C93,4))</f>
        <v xml:space="preserve"> | </v>
      </c>
      <c r="K93" s="15" t="str">
        <f t="shared" si="34"/>
        <v xml:space="preserve"> - </v>
      </c>
      <c r="L93" t="str">
        <f>CONCATENATE('ENTRADA DE DADOS'!B93," | ",G93," | ",I93)</f>
        <v xml:space="preserve"> |  | </v>
      </c>
      <c r="S93" s="86"/>
      <c r="T93" s="9"/>
      <c r="U93" s="388" t="s">
        <v>346</v>
      </c>
      <c r="V93" s="389"/>
      <c r="W93" s="389"/>
      <c r="X93" s="389"/>
      <c r="Y93" s="390"/>
      <c r="Z93" s="391">
        <f>SUMPRODUCT(AUXILIAR!D44:R44,AUXILIAR!D5:R5)</f>
        <v>0</v>
      </c>
      <c r="AA93" s="392"/>
      <c r="AB93" s="392"/>
      <c r="AC93" s="392"/>
      <c r="AD93" s="393"/>
      <c r="AE93" s="9"/>
      <c r="AF93" s="71"/>
      <c r="AI93" s="86"/>
      <c r="AJ93" s="9"/>
      <c r="AK93" s="9"/>
      <c r="AL93" s="409"/>
      <c r="AM93" s="410"/>
      <c r="AN93" s="411"/>
      <c r="AO93" s="9"/>
      <c r="AP93" s="9"/>
      <c r="AQ93" s="9"/>
      <c r="AR93" s="9"/>
      <c r="AS93" s="204"/>
      <c r="AT93" s="9"/>
      <c r="AU93" s="9"/>
      <c r="AV93" s="9"/>
      <c r="AW93" s="9"/>
      <c r="AX93" s="9"/>
      <c r="AY93" s="9"/>
      <c r="AZ93" s="9"/>
      <c r="BA93" s="9"/>
      <c r="BI93" s="205"/>
    </row>
    <row r="94" spans="1:61" x14ac:dyDescent="0.25">
      <c r="A94" s="15"/>
      <c r="B94" s="15"/>
      <c r="C94" s="15"/>
      <c r="D94" s="15"/>
      <c r="E94" s="16"/>
      <c r="F94" s="15"/>
      <c r="G94" s="15"/>
      <c r="H94" s="15"/>
      <c r="I94" s="15"/>
      <c r="J94" s="15" t="str">
        <f>CONCATENATE('ENTRADA DE DADOS'!B94," | ",RIGHT('ENTRADA DE DADOS'!C94,4))</f>
        <v xml:space="preserve"> | </v>
      </c>
      <c r="K94" s="15" t="str">
        <f t="shared" si="34"/>
        <v xml:space="preserve"> - </v>
      </c>
      <c r="L94" t="str">
        <f>CONCATENATE('ENTRADA DE DADOS'!B94," | ",G94," | ",I94)</f>
        <v xml:space="preserve"> |  | </v>
      </c>
      <c r="S94" s="86"/>
      <c r="T94" s="9"/>
      <c r="U94" s="388" t="s">
        <v>347</v>
      </c>
      <c r="V94" s="389"/>
      <c r="W94" s="389"/>
      <c r="X94" s="389"/>
      <c r="Y94" s="390"/>
      <c r="Z94" s="391">
        <f>SUMPRODUCT(AUXILIAR!D11:R11,AUXILIAR!D5:R5)</f>
        <v>1084</v>
      </c>
      <c r="AA94" s="392"/>
      <c r="AB94" s="392"/>
      <c r="AC94" s="392"/>
      <c r="AD94" s="393"/>
      <c r="AE94" s="9"/>
      <c r="AF94" s="71"/>
      <c r="AI94" s="86"/>
      <c r="AJ94" s="9"/>
      <c r="AK94" s="9"/>
      <c r="AL94" s="409"/>
      <c r="AM94" s="410"/>
      <c r="AN94" s="411"/>
      <c r="AO94" s="9"/>
      <c r="AP94" s="9"/>
      <c r="AQ94" s="9"/>
      <c r="AR94" s="9"/>
      <c r="AS94" s="204"/>
      <c r="AT94" s="9"/>
      <c r="AU94" s="9"/>
      <c r="AV94" s="9"/>
      <c r="AW94" s="9"/>
      <c r="AX94" s="9"/>
      <c r="AY94" s="9"/>
      <c r="AZ94" s="9"/>
      <c r="BA94" s="9"/>
      <c r="BI94" s="205"/>
    </row>
    <row r="95" spans="1:61" ht="15.75" thickBot="1" x14ac:dyDescent="0.3">
      <c r="A95" s="15"/>
      <c r="B95" s="15"/>
      <c r="C95" s="15"/>
      <c r="D95" s="15"/>
      <c r="E95" s="16"/>
      <c r="F95" s="15"/>
      <c r="G95" s="15"/>
      <c r="H95" s="15"/>
      <c r="I95" s="15"/>
      <c r="J95" s="15" t="str">
        <f>CONCATENATE('ENTRADA DE DADOS'!B95," | ",RIGHT('ENTRADA DE DADOS'!C95,4))</f>
        <v xml:space="preserve"> | </v>
      </c>
      <c r="K95" s="15" t="str">
        <f t="shared" si="34"/>
        <v xml:space="preserve"> - </v>
      </c>
      <c r="L95" t="str">
        <f>CONCATENATE('ENTRADA DE DADOS'!B95," | ",G95," | ",I95)</f>
        <v xml:space="preserve"> |  | </v>
      </c>
      <c r="S95" s="86"/>
      <c r="T95" s="9"/>
      <c r="U95" s="388" t="s">
        <v>348</v>
      </c>
      <c r="V95" s="389"/>
      <c r="W95" s="389"/>
      <c r="X95" s="389"/>
      <c r="Y95" s="390"/>
      <c r="Z95" s="391">
        <f>SUMPRODUCT(AUXILIAR!D12:R12,AUXILIAR!D5:R5)</f>
        <v>979</v>
      </c>
      <c r="AA95" s="392"/>
      <c r="AB95" s="392"/>
      <c r="AC95" s="392"/>
      <c r="AD95" s="393"/>
      <c r="AE95" s="9"/>
      <c r="AF95" s="71"/>
      <c r="AI95" s="86"/>
      <c r="AJ95" s="9"/>
      <c r="AK95" s="9"/>
      <c r="AL95" s="412"/>
      <c r="AM95" s="413"/>
      <c r="AN95" s="414"/>
      <c r="AO95" s="9"/>
      <c r="AP95" s="9"/>
      <c r="AQ95" s="9"/>
      <c r="AR95" s="9"/>
      <c r="AS95" s="204"/>
      <c r="AT95" s="9"/>
      <c r="AU95" s="9"/>
      <c r="AV95" s="9"/>
      <c r="AW95" s="9"/>
      <c r="AX95" s="9"/>
      <c r="AY95" s="9"/>
      <c r="AZ95" s="9"/>
      <c r="BA95" s="9"/>
      <c r="BI95" s="205"/>
    </row>
    <row r="96" spans="1:61" ht="16.5" thickTop="1" thickBot="1" x14ac:dyDescent="0.3">
      <c r="A96" s="15"/>
      <c r="B96" s="15"/>
      <c r="C96" s="15"/>
      <c r="D96" s="15"/>
      <c r="E96" s="16"/>
      <c r="F96" s="15"/>
      <c r="G96" s="15"/>
      <c r="H96" s="15"/>
      <c r="I96" s="15"/>
      <c r="J96" s="15" t="str">
        <f>CONCATENATE('ENTRADA DE DADOS'!B96," | ",RIGHT('ENTRADA DE DADOS'!C96,4))</f>
        <v xml:space="preserve"> | </v>
      </c>
      <c r="K96" s="15" t="str">
        <f t="shared" si="34"/>
        <v xml:space="preserve"> - </v>
      </c>
      <c r="L96" t="str">
        <f>CONCATENATE('ENTRADA DE DADOS'!B96," | ",G96," | ",I96)</f>
        <v xml:space="preserve"> |  | </v>
      </c>
      <c r="S96" s="86"/>
      <c r="T96" s="9"/>
      <c r="U96" s="397" t="s">
        <v>349</v>
      </c>
      <c r="V96" s="398"/>
      <c r="W96" s="398"/>
      <c r="X96" s="398"/>
      <c r="Y96" s="398"/>
      <c r="Z96" s="398"/>
      <c r="AA96" s="398"/>
      <c r="AB96" s="398"/>
      <c r="AC96" s="398"/>
      <c r="AD96" s="399"/>
      <c r="AE96" s="9"/>
      <c r="AF96" s="71"/>
      <c r="AI96" s="86"/>
      <c r="AJ96" s="9"/>
      <c r="AK96" s="9"/>
      <c r="AL96" s="9"/>
      <c r="AM96" s="9"/>
      <c r="AN96" s="9"/>
      <c r="AO96" s="9"/>
      <c r="AP96" s="9"/>
      <c r="AQ96" s="9"/>
      <c r="AR96" s="9"/>
      <c r="AS96" s="204"/>
      <c r="AT96" s="9"/>
      <c r="AU96" s="9"/>
      <c r="AV96" s="400" t="s">
        <v>539</v>
      </c>
      <c r="AW96" s="401"/>
      <c r="AX96" s="402"/>
      <c r="AY96" s="147">
        <f>ROUNDUP(SUMPRODUCT($AU$78:$AU$90,AV$78:AV$90)+SUMPRODUCT(AU78:AU90,AW78:AW90),0)</f>
        <v>494</v>
      </c>
      <c r="AZ96" s="9"/>
      <c r="BA96" s="400" t="s">
        <v>554</v>
      </c>
      <c r="BB96" s="401"/>
      <c r="BC96" s="402"/>
      <c r="BD96" s="147">
        <f>SUMPRODUCT(AU78:AU90,BB78:BB90)</f>
        <v>44</v>
      </c>
      <c r="BI96" s="205"/>
    </row>
    <row r="97" spans="1:61" ht="15.75" thickTop="1" x14ac:dyDescent="0.25">
      <c r="A97" s="15"/>
      <c r="B97" s="15"/>
      <c r="C97" s="15"/>
      <c r="D97" s="15"/>
      <c r="E97" s="16"/>
      <c r="F97" s="15"/>
      <c r="G97" s="15"/>
      <c r="H97" s="15"/>
      <c r="I97" s="15"/>
      <c r="J97" s="15" t="str">
        <f>CONCATENATE('ENTRADA DE DADOS'!B97," | ",RIGHT('ENTRADA DE DADOS'!C97,4))</f>
        <v xml:space="preserve"> | </v>
      </c>
      <c r="K97" s="15" t="str">
        <f t="shared" si="34"/>
        <v xml:space="preserve"> - </v>
      </c>
      <c r="L97" t="str">
        <f>CONCATENATE('ENTRADA DE DADOS'!B97," | ",G97," | ",I97)</f>
        <v xml:space="preserve"> |  | </v>
      </c>
      <c r="S97" s="86"/>
      <c r="T97" s="9"/>
      <c r="U97" s="388" t="s">
        <v>355</v>
      </c>
      <c r="V97" s="389"/>
      <c r="W97" s="389"/>
      <c r="X97" s="389"/>
      <c r="Y97" s="390"/>
      <c r="Z97" s="391">
        <f>SUMPRODUCT(AUXILIAR!D22:R22,AUXILIAR!D5:R5)</f>
        <v>234</v>
      </c>
      <c r="AA97" s="392"/>
      <c r="AB97" s="392"/>
      <c r="AC97" s="392"/>
      <c r="AD97" s="393"/>
      <c r="AE97" s="9"/>
      <c r="AF97" s="71"/>
      <c r="AI97" s="86"/>
      <c r="AJ97" s="9"/>
      <c r="AK97" s="9"/>
      <c r="AL97" s="406" t="s">
        <v>378</v>
      </c>
      <c r="AM97" s="407"/>
      <c r="AN97" s="408"/>
      <c r="AO97" s="9"/>
      <c r="AP97" s="9"/>
      <c r="AQ97" s="9"/>
      <c r="AR97" s="9"/>
      <c r="AS97" s="204"/>
      <c r="AT97" s="9"/>
      <c r="AU97" s="9"/>
      <c r="AV97" s="388" t="s">
        <v>490</v>
      </c>
      <c r="AW97" s="389"/>
      <c r="AX97" s="390"/>
      <c r="AY97" s="148"/>
      <c r="AZ97" s="9"/>
      <c r="BA97" s="388" t="s">
        <v>555</v>
      </c>
      <c r="BB97" s="389"/>
      <c r="BC97" s="390"/>
      <c r="BD97" s="148">
        <f>SUMPRODUCT(AU78:AU90,BC78:BC90)</f>
        <v>55</v>
      </c>
      <c r="BI97" s="205"/>
    </row>
    <row r="98" spans="1:61" x14ac:dyDescent="0.25">
      <c r="A98" s="15"/>
      <c r="B98" s="15"/>
      <c r="C98" s="15"/>
      <c r="D98" s="15"/>
      <c r="E98" s="16"/>
      <c r="F98" s="15"/>
      <c r="G98" s="15"/>
      <c r="H98" s="15"/>
      <c r="I98" s="15"/>
      <c r="J98" s="15" t="str">
        <f>CONCATENATE('ENTRADA DE DADOS'!B98," | ",RIGHT('ENTRADA DE DADOS'!C98,4))</f>
        <v xml:space="preserve"> | </v>
      </c>
      <c r="K98" s="15" t="str">
        <f t="shared" si="34"/>
        <v xml:space="preserve"> - </v>
      </c>
      <c r="L98" t="str">
        <f>CONCATENATE('ENTRADA DE DADOS'!B98," | ",G98," | ",I98)</f>
        <v xml:space="preserve"> |  | </v>
      </c>
      <c r="S98" s="86"/>
      <c r="T98" s="9"/>
      <c r="U98" s="388" t="s">
        <v>357</v>
      </c>
      <c r="V98" s="389"/>
      <c r="W98" s="389"/>
      <c r="X98" s="389"/>
      <c r="Y98" s="390"/>
      <c r="Z98" s="391">
        <f>SUMPRODUCT(AUXILIAR!D15:R15,AUXILIAR!D5:R5)</f>
        <v>311</v>
      </c>
      <c r="AA98" s="392"/>
      <c r="AB98" s="392"/>
      <c r="AC98" s="392"/>
      <c r="AD98" s="393"/>
      <c r="AE98" s="9"/>
      <c r="AF98" s="71"/>
      <c r="AI98" s="86"/>
      <c r="AJ98" s="9"/>
      <c r="AK98" s="9"/>
      <c r="AL98" s="409"/>
      <c r="AM98" s="410"/>
      <c r="AN98" s="411"/>
      <c r="AO98" s="9"/>
      <c r="AP98" s="9"/>
      <c r="AQ98" s="9"/>
      <c r="AR98" s="9"/>
      <c r="AS98" s="204"/>
      <c r="AT98" s="9"/>
      <c r="AU98" s="9"/>
      <c r="AV98" s="388" t="s">
        <v>543</v>
      </c>
      <c r="AW98" s="389"/>
      <c r="AX98" s="390"/>
      <c r="AY98" s="148">
        <f>SUMPRODUCT($AU$78:$AU$90,AZ78:AZ90)</f>
        <v>29</v>
      </c>
      <c r="AZ98" s="9"/>
      <c r="BA98" s="388" t="s">
        <v>556</v>
      </c>
      <c r="BB98" s="389"/>
      <c r="BC98" s="390"/>
      <c r="BD98" s="148">
        <f>ROUNDUP(BD96/50,0)</f>
        <v>1</v>
      </c>
      <c r="BI98" s="205"/>
    </row>
    <row r="99" spans="1:61" x14ac:dyDescent="0.25">
      <c r="A99" s="15"/>
      <c r="B99" s="15"/>
      <c r="C99" s="15"/>
      <c r="D99" s="15"/>
      <c r="E99" s="16"/>
      <c r="F99" s="15"/>
      <c r="G99" s="15"/>
      <c r="H99" s="15"/>
      <c r="I99" s="15"/>
      <c r="J99" s="15" t="str">
        <f>CONCATENATE('ENTRADA DE DADOS'!B99," | ",RIGHT('ENTRADA DE DADOS'!C99,4))</f>
        <v xml:space="preserve"> | </v>
      </c>
      <c r="K99" s="15" t="str">
        <f t="shared" si="34"/>
        <v xml:space="preserve"> - </v>
      </c>
      <c r="L99" t="str">
        <f>CONCATENATE('ENTRADA DE DADOS'!B99," | ",G99," | ",I99)</f>
        <v xml:space="preserve"> |  | </v>
      </c>
      <c r="S99" s="86"/>
      <c r="T99" s="9"/>
      <c r="U99" s="388" t="s">
        <v>356</v>
      </c>
      <c r="V99" s="389"/>
      <c r="W99" s="389"/>
      <c r="X99" s="389"/>
      <c r="Y99" s="390"/>
      <c r="Z99" s="391">
        <f>SUMPRODUCT(AUXILIAR!D30:R30,AUXILIAR!D5:R5)</f>
        <v>234</v>
      </c>
      <c r="AA99" s="392"/>
      <c r="AB99" s="392"/>
      <c r="AC99" s="392"/>
      <c r="AD99" s="393"/>
      <c r="AE99" s="9"/>
      <c r="AF99" s="71"/>
      <c r="AI99" s="86"/>
      <c r="AJ99" s="9"/>
      <c r="AK99" s="9"/>
      <c r="AL99" s="409"/>
      <c r="AM99" s="410"/>
      <c r="AN99" s="411"/>
      <c r="AO99" s="9"/>
      <c r="AP99" s="9"/>
      <c r="AQ99" s="9"/>
      <c r="AR99" s="9"/>
      <c r="AS99" s="204"/>
      <c r="AT99" s="9"/>
      <c r="AU99" s="9"/>
      <c r="AV99" s="388" t="s">
        <v>491</v>
      </c>
      <c r="AW99" s="389"/>
      <c r="AX99" s="390"/>
      <c r="AY99" s="148">
        <f>SUMPRODUCT($AU$78:$AU$90,AY78:AY90)</f>
        <v>156</v>
      </c>
      <c r="AZ99" s="9"/>
      <c r="BA99" s="388" t="s">
        <v>557</v>
      </c>
      <c r="BB99" s="389"/>
      <c r="BC99" s="390"/>
      <c r="BD99" s="148">
        <f>ROUNDUP(BD97/50,0)</f>
        <v>2</v>
      </c>
      <c r="BI99" s="205"/>
    </row>
    <row r="100" spans="1:61" ht="15.75" thickBot="1" x14ac:dyDescent="0.3">
      <c r="A100" s="15"/>
      <c r="B100" s="15"/>
      <c r="C100" s="15"/>
      <c r="D100" s="15"/>
      <c r="E100" s="16"/>
      <c r="F100" s="15"/>
      <c r="G100" s="15"/>
      <c r="H100" s="15"/>
      <c r="I100" s="15"/>
      <c r="J100" s="15"/>
      <c r="K100" s="15"/>
      <c r="S100" s="86"/>
      <c r="U100" s="388" t="s">
        <v>505</v>
      </c>
      <c r="V100" s="389"/>
      <c r="W100" s="389"/>
      <c r="X100" s="389"/>
      <c r="Y100" s="390"/>
      <c r="Z100" s="391">
        <f>SUMPRODUCT(AUXILIAR!D20:R20,AUXILIAR!D5:R5)</f>
        <v>158</v>
      </c>
      <c r="AA100" s="392"/>
      <c r="AB100" s="392"/>
      <c r="AC100" s="392"/>
      <c r="AD100" s="393"/>
      <c r="AF100" s="71"/>
      <c r="AI100" s="86"/>
      <c r="AJ100" s="9"/>
      <c r="AK100" s="9"/>
      <c r="AL100" s="412"/>
      <c r="AM100" s="413"/>
      <c r="AN100" s="414"/>
      <c r="AO100" s="9"/>
      <c r="AP100" s="9"/>
      <c r="AQ100" s="9"/>
      <c r="AR100" s="9"/>
      <c r="AS100" s="204"/>
      <c r="AT100" s="9"/>
      <c r="AU100" s="9"/>
      <c r="AV100" s="388" t="s">
        <v>492</v>
      </c>
      <c r="AW100" s="389"/>
      <c r="AX100" s="390"/>
      <c r="AY100" s="148">
        <f>SUMPRODUCT($AU$78:$AU$90,AX78:AX90)</f>
        <v>36</v>
      </c>
      <c r="AZ100" s="9"/>
      <c r="BA100" s="388" t="s">
        <v>558</v>
      </c>
      <c r="BB100" s="389"/>
      <c r="BC100" s="390"/>
      <c r="BD100" s="148">
        <v>4</v>
      </c>
      <c r="BI100" s="205"/>
    </row>
    <row r="101" spans="1:61" ht="16.5" thickTop="1" thickBot="1" x14ac:dyDescent="0.3">
      <c r="A101" s="15"/>
      <c r="B101" s="15"/>
      <c r="C101" s="15"/>
      <c r="D101" s="15"/>
      <c r="E101" s="16"/>
      <c r="F101" s="15"/>
      <c r="G101" s="15"/>
      <c r="H101" s="15"/>
      <c r="I101" s="15"/>
      <c r="J101" s="15"/>
      <c r="K101" s="15"/>
      <c r="S101" s="86"/>
      <c r="T101" s="9"/>
      <c r="U101" s="397" t="s">
        <v>358</v>
      </c>
      <c r="V101" s="398"/>
      <c r="W101" s="398"/>
      <c r="X101" s="398"/>
      <c r="Y101" s="398"/>
      <c r="Z101" s="398"/>
      <c r="AA101" s="398"/>
      <c r="AB101" s="398"/>
      <c r="AC101" s="398"/>
      <c r="AD101" s="399"/>
      <c r="AE101" s="9"/>
      <c r="AF101" s="71"/>
      <c r="AI101" s="86"/>
      <c r="AJ101" s="9"/>
      <c r="AK101" s="9"/>
      <c r="AL101" s="9"/>
      <c r="AM101" s="9"/>
      <c r="AN101" s="9"/>
      <c r="AO101" s="9"/>
      <c r="AP101" s="9"/>
      <c r="AQ101" s="9"/>
      <c r="AR101" s="9"/>
      <c r="AS101" s="204"/>
      <c r="AT101" s="9"/>
      <c r="AU101" s="9"/>
      <c r="AV101" s="481" t="s">
        <v>493</v>
      </c>
      <c r="AW101" s="482"/>
      <c r="AX101" s="483"/>
      <c r="AY101" s="146">
        <f>SUMPRODUCT($AU$78:$AU$90,BA78:BA90)</f>
        <v>44</v>
      </c>
      <c r="AZ101" s="9"/>
      <c r="BA101" s="481" t="s">
        <v>559</v>
      </c>
      <c r="BB101" s="482"/>
      <c r="BC101" s="483"/>
      <c r="BD101" s="146">
        <f>ROUNDUP(SUM(AU78:AU90)/10,0)</f>
        <v>2</v>
      </c>
      <c r="BI101" s="205"/>
    </row>
    <row r="102" spans="1:61" ht="16.5" thickTop="1" thickBot="1" x14ac:dyDescent="0.3">
      <c r="A102" s="15"/>
      <c r="B102" s="15"/>
      <c r="C102" s="15"/>
      <c r="D102" s="15"/>
      <c r="E102" s="16"/>
      <c r="F102" s="15"/>
      <c r="G102" s="15"/>
      <c r="H102" s="15"/>
      <c r="I102" s="15"/>
      <c r="J102" s="15"/>
      <c r="K102" s="15"/>
      <c r="S102" s="86"/>
      <c r="T102" s="9"/>
      <c r="U102" s="388" t="s">
        <v>359</v>
      </c>
      <c r="V102" s="389"/>
      <c r="W102" s="389"/>
      <c r="X102" s="389"/>
      <c r="Y102" s="390"/>
      <c r="Z102" s="391">
        <f>Z86</f>
        <v>15</v>
      </c>
      <c r="AA102" s="392"/>
      <c r="AB102" s="392"/>
      <c r="AC102" s="392"/>
      <c r="AD102" s="393"/>
      <c r="AE102" s="9"/>
      <c r="AF102" s="71"/>
      <c r="AI102" s="89"/>
      <c r="AJ102" s="64"/>
      <c r="AK102" s="64"/>
      <c r="AL102" s="64"/>
      <c r="AM102" s="64"/>
      <c r="AN102" s="64"/>
      <c r="AO102" s="64"/>
      <c r="AP102" s="64"/>
      <c r="AQ102" s="64"/>
      <c r="AR102" s="64"/>
      <c r="AS102" s="206"/>
      <c r="AT102" s="207"/>
      <c r="AU102" s="207"/>
      <c r="AV102" s="207"/>
      <c r="AW102" s="207"/>
      <c r="AX102" s="207"/>
      <c r="AY102" s="207"/>
      <c r="AZ102" s="207"/>
      <c r="BA102" s="207"/>
      <c r="BB102" s="64"/>
      <c r="BC102" s="64"/>
      <c r="BD102" s="64"/>
      <c r="BE102" s="64"/>
      <c r="BF102" s="64"/>
      <c r="BG102" s="64"/>
      <c r="BI102" s="208"/>
    </row>
    <row r="103" spans="1:61" ht="15.75" thickTop="1" x14ac:dyDescent="0.25">
      <c r="A103" s="15"/>
      <c r="B103" s="15"/>
      <c r="C103" s="15"/>
      <c r="D103" s="15"/>
      <c r="E103" s="16"/>
      <c r="F103" s="15"/>
      <c r="G103" s="15"/>
      <c r="H103" s="15"/>
      <c r="I103" s="15"/>
      <c r="J103" s="15"/>
      <c r="K103" s="15"/>
      <c r="S103" s="86"/>
      <c r="U103" s="388" t="s">
        <v>511</v>
      </c>
      <c r="V103" s="389"/>
      <c r="W103" s="389"/>
      <c r="X103" s="389"/>
      <c r="Y103" s="390"/>
      <c r="Z103" s="391">
        <f>SUMPRODUCT(AUXILIAR!D61:R61,AUXILIAR!D5:R5)</f>
        <v>35</v>
      </c>
      <c r="AA103" s="392"/>
      <c r="AB103" s="392"/>
      <c r="AC103" s="392"/>
      <c r="AD103" s="393"/>
      <c r="AF103" s="71"/>
      <c r="AH103" s="205"/>
      <c r="AR103" s="228"/>
    </row>
    <row r="104" spans="1:61" ht="15.75" thickBot="1" x14ac:dyDescent="0.3">
      <c r="A104" s="15"/>
      <c r="B104" s="15"/>
      <c r="C104" s="15"/>
      <c r="D104" s="15"/>
      <c r="E104" s="16"/>
      <c r="F104" s="15"/>
      <c r="G104" s="15"/>
      <c r="H104" s="15"/>
      <c r="I104" s="15"/>
      <c r="J104" s="15"/>
      <c r="K104" s="15"/>
      <c r="S104" s="89"/>
      <c r="T104" s="64"/>
      <c r="U104" s="64"/>
      <c r="V104" s="64"/>
      <c r="W104" s="64"/>
      <c r="X104" s="64"/>
      <c r="Y104" s="64"/>
      <c r="Z104" s="64"/>
      <c r="AA104" s="64"/>
      <c r="AB104" s="64"/>
      <c r="AC104" s="64"/>
      <c r="AD104" s="64"/>
      <c r="AE104" s="64"/>
      <c r="AF104" s="65"/>
      <c r="AH104" s="205"/>
      <c r="AR104" s="205"/>
    </row>
    <row r="105" spans="1:61" ht="16.5" thickTop="1" thickBot="1" x14ac:dyDescent="0.3">
      <c r="A105" s="15"/>
      <c r="B105" s="15"/>
      <c r="C105" s="15"/>
      <c r="D105" s="15"/>
      <c r="E105" s="16"/>
      <c r="F105" s="15"/>
      <c r="G105" s="15"/>
      <c r="H105" s="15"/>
      <c r="I105" s="15"/>
      <c r="J105" s="15"/>
      <c r="K105" s="15"/>
      <c r="AH105" s="205"/>
      <c r="AR105" s="205"/>
    </row>
    <row r="106" spans="1:61" ht="16.5" thickTop="1" thickBot="1" x14ac:dyDescent="0.3">
      <c r="A106" s="15"/>
      <c r="B106" s="15"/>
      <c r="C106" s="15"/>
      <c r="D106" s="15"/>
      <c r="E106" s="16"/>
      <c r="F106" s="15"/>
      <c r="G106" s="15"/>
      <c r="H106" s="15"/>
      <c r="I106" s="15"/>
      <c r="J106" s="15"/>
      <c r="K106" s="15"/>
      <c r="AH106" s="205"/>
      <c r="AJ106" s="39"/>
      <c r="AK106" s="394" t="s">
        <v>522</v>
      </c>
      <c r="AL106" s="395"/>
      <c r="AM106" s="396"/>
      <c r="AR106" s="205"/>
    </row>
    <row r="107" spans="1:61" ht="16.5" thickTop="1" thickBot="1" x14ac:dyDescent="0.3">
      <c r="A107" s="15"/>
      <c r="B107" s="15"/>
      <c r="C107" s="15"/>
      <c r="D107" s="15"/>
      <c r="E107" s="16"/>
      <c r="F107" s="15"/>
      <c r="G107" s="15"/>
      <c r="H107" s="15"/>
      <c r="I107" s="15"/>
      <c r="J107" s="15"/>
      <c r="K107" s="15"/>
      <c r="AH107" s="205"/>
      <c r="AK107" s="214" t="s">
        <v>362</v>
      </c>
      <c r="AL107" s="227">
        <v>15</v>
      </c>
      <c r="AM107" s="218" t="s">
        <v>521</v>
      </c>
      <c r="AR107" s="205"/>
    </row>
    <row r="108" spans="1:61" ht="15.75" thickTop="1" x14ac:dyDescent="0.25">
      <c r="A108" s="15"/>
      <c r="B108" s="15"/>
      <c r="C108" s="15"/>
      <c r="D108" s="15"/>
      <c r="E108" s="16"/>
      <c r="F108" s="15"/>
      <c r="G108" s="15"/>
      <c r="H108" s="15"/>
      <c r="I108" s="15"/>
      <c r="J108" s="15"/>
      <c r="K108" s="15"/>
      <c r="AH108" s="205"/>
      <c r="AK108" s="147">
        <v>2</v>
      </c>
      <c r="AL108" s="219" t="s">
        <v>513</v>
      </c>
      <c r="AM108" s="220"/>
      <c r="AN108" s="147">
        <f t="shared" ref="AN108:AN115" si="36">$AL$107*AK108</f>
        <v>30</v>
      </c>
      <c r="AR108" s="205"/>
    </row>
    <row r="109" spans="1:61" x14ac:dyDescent="0.25">
      <c r="A109" s="15"/>
      <c r="B109" s="15"/>
      <c r="C109" s="15"/>
      <c r="D109" s="15"/>
      <c r="E109" s="16"/>
      <c r="F109" s="15"/>
      <c r="G109" s="15"/>
      <c r="H109" s="15"/>
      <c r="I109" s="15"/>
      <c r="J109" s="15"/>
      <c r="K109" s="15"/>
      <c r="AH109" s="205"/>
      <c r="AK109" s="148">
        <v>1</v>
      </c>
      <c r="AL109" s="221" t="s">
        <v>514</v>
      </c>
      <c r="AM109" s="222"/>
      <c r="AN109" s="148">
        <f t="shared" si="36"/>
        <v>15</v>
      </c>
      <c r="AR109" s="205"/>
    </row>
    <row r="110" spans="1:61" x14ac:dyDescent="0.25">
      <c r="A110" s="15"/>
      <c r="B110" s="15"/>
      <c r="C110" s="15"/>
      <c r="D110" s="15"/>
      <c r="E110" s="16"/>
      <c r="F110" s="15"/>
      <c r="G110" s="15"/>
      <c r="H110" s="15"/>
      <c r="I110" s="15"/>
      <c r="J110" s="15"/>
      <c r="K110" s="15"/>
      <c r="AH110" s="205"/>
      <c r="AK110" s="148">
        <v>1</v>
      </c>
      <c r="AL110" s="221" t="s">
        <v>515</v>
      </c>
      <c r="AM110" s="222"/>
      <c r="AN110" s="148">
        <f t="shared" si="36"/>
        <v>15</v>
      </c>
      <c r="AR110" s="205"/>
    </row>
    <row r="111" spans="1:61" x14ac:dyDescent="0.25">
      <c r="A111" s="15"/>
      <c r="B111" s="15"/>
      <c r="C111" s="15"/>
      <c r="D111" s="15"/>
      <c r="E111" s="16"/>
      <c r="F111" s="15"/>
      <c r="G111" s="15"/>
      <c r="H111" s="15"/>
      <c r="I111" s="15"/>
      <c r="J111" s="15"/>
      <c r="K111" s="15"/>
      <c r="AH111" s="205"/>
      <c r="AK111" s="212">
        <v>24</v>
      </c>
      <c r="AL111" s="211" t="s">
        <v>516</v>
      </c>
      <c r="AM111" s="215"/>
      <c r="AN111" s="212">
        <f t="shared" si="36"/>
        <v>360</v>
      </c>
      <c r="AR111" s="205"/>
    </row>
    <row r="112" spans="1:61" x14ac:dyDescent="0.25">
      <c r="A112" s="15"/>
      <c r="B112" s="15"/>
      <c r="C112" s="15"/>
      <c r="D112" s="15"/>
      <c r="E112" s="16"/>
      <c r="F112" s="15"/>
      <c r="G112" s="15"/>
      <c r="H112" s="15"/>
      <c r="I112" s="15"/>
      <c r="J112" s="15"/>
      <c r="K112" s="15"/>
      <c r="AH112" s="205"/>
      <c r="AK112" s="223">
        <v>1</v>
      </c>
      <c r="AL112" s="225" t="s">
        <v>517</v>
      </c>
      <c r="AM112" s="224"/>
      <c r="AN112" s="223">
        <f t="shared" si="36"/>
        <v>15</v>
      </c>
      <c r="AR112" s="205"/>
    </row>
    <row r="113" spans="1:44" x14ac:dyDescent="0.25">
      <c r="A113" s="15"/>
      <c r="B113" s="15"/>
      <c r="C113" s="15"/>
      <c r="D113" s="15"/>
      <c r="E113" s="16"/>
      <c r="F113" s="15"/>
      <c r="G113" s="15"/>
      <c r="H113" s="15"/>
      <c r="I113" s="15"/>
      <c r="J113" s="15"/>
      <c r="K113" s="15"/>
      <c r="AH113" s="205"/>
      <c r="AK113" s="223">
        <v>1</v>
      </c>
      <c r="AL113" s="211" t="s">
        <v>518</v>
      </c>
      <c r="AM113" s="222"/>
      <c r="AN113" s="223">
        <f t="shared" si="36"/>
        <v>15</v>
      </c>
      <c r="AR113" s="205"/>
    </row>
    <row r="114" spans="1:44" x14ac:dyDescent="0.25">
      <c r="A114" s="15"/>
      <c r="B114" s="15"/>
      <c r="C114" s="15"/>
      <c r="D114" s="15"/>
      <c r="E114" s="16"/>
      <c r="F114" s="15"/>
      <c r="G114" s="15"/>
      <c r="H114" s="15"/>
      <c r="I114" s="15"/>
      <c r="J114" s="15"/>
      <c r="K114" s="15"/>
      <c r="AH114" s="205"/>
      <c r="AK114" s="223">
        <v>2</v>
      </c>
      <c r="AL114" s="225" t="s">
        <v>519</v>
      </c>
      <c r="AM114" s="222"/>
      <c r="AN114" s="148">
        <f t="shared" si="36"/>
        <v>30</v>
      </c>
      <c r="AR114" s="205"/>
    </row>
    <row r="115" spans="1:44" ht="15.75" thickBot="1" x14ac:dyDescent="0.3">
      <c r="A115" s="15"/>
      <c r="B115" s="15"/>
      <c r="C115" s="15"/>
      <c r="D115" s="15"/>
      <c r="E115" s="16"/>
      <c r="F115" s="15"/>
      <c r="G115" s="15"/>
      <c r="H115" s="15"/>
      <c r="I115" s="15"/>
      <c r="J115" s="15"/>
      <c r="K115" s="15"/>
      <c r="AH115" s="205"/>
      <c r="AK115" s="226">
        <v>2</v>
      </c>
      <c r="AL115" s="216" t="s">
        <v>520</v>
      </c>
      <c r="AM115" s="217"/>
      <c r="AN115" s="213">
        <f t="shared" si="36"/>
        <v>30</v>
      </c>
      <c r="AR115" s="205"/>
    </row>
    <row r="116" spans="1:44" ht="15.75" thickTop="1" x14ac:dyDescent="0.25">
      <c r="A116" s="15"/>
      <c r="B116" s="15"/>
      <c r="C116" s="15"/>
      <c r="D116" s="15"/>
      <c r="E116" s="16"/>
      <c r="F116" s="15"/>
      <c r="G116" s="15"/>
      <c r="H116" s="15"/>
      <c r="I116" s="15"/>
      <c r="J116" s="15"/>
      <c r="K116" s="15"/>
      <c r="AH116" s="205"/>
      <c r="AR116" s="205"/>
    </row>
    <row r="117" spans="1:44" ht="15.75" thickBot="1" x14ac:dyDescent="0.3">
      <c r="A117" s="15"/>
      <c r="B117" s="15"/>
      <c r="C117" s="15"/>
      <c r="D117" s="15"/>
      <c r="E117" s="16"/>
      <c r="F117" s="15"/>
      <c r="G117" s="15"/>
      <c r="H117" s="15"/>
      <c r="I117" s="15"/>
      <c r="J117" s="15"/>
      <c r="K117" s="15"/>
      <c r="AH117" s="205"/>
      <c r="AI117" s="206"/>
      <c r="AJ117" s="207"/>
      <c r="AK117" s="207"/>
      <c r="AL117" s="207"/>
      <c r="AM117" s="207"/>
      <c r="AN117" s="207"/>
      <c r="AO117" s="207"/>
      <c r="AP117" s="207"/>
      <c r="AQ117" s="207"/>
      <c r="AR117" s="208"/>
    </row>
    <row r="118" spans="1:44" ht="15.75" thickTop="1" x14ac:dyDescent="0.25">
      <c r="A118" s="15"/>
      <c r="B118" s="15"/>
      <c r="C118" s="15"/>
      <c r="D118" s="15"/>
      <c r="E118" s="16"/>
      <c r="F118" s="15"/>
      <c r="G118" s="15"/>
      <c r="H118" s="15"/>
      <c r="I118" s="15"/>
      <c r="J118" s="15"/>
      <c r="K118" s="15"/>
    </row>
    <row r="119" spans="1:44" x14ac:dyDescent="0.25">
      <c r="A119" s="15"/>
      <c r="B119" s="15"/>
      <c r="C119" s="15"/>
      <c r="D119" s="15"/>
      <c r="E119" s="16"/>
      <c r="F119" s="15"/>
      <c r="G119" s="15"/>
      <c r="H119" s="15"/>
      <c r="I119" s="15"/>
      <c r="J119" s="15"/>
      <c r="K119" s="15"/>
    </row>
    <row r="120" spans="1:44" x14ac:dyDescent="0.25">
      <c r="A120" s="15"/>
      <c r="B120" s="15"/>
      <c r="C120" s="15"/>
      <c r="D120" s="15"/>
      <c r="E120" s="16"/>
      <c r="F120" s="15"/>
      <c r="G120" s="15"/>
      <c r="H120" s="15"/>
      <c r="I120" s="15"/>
      <c r="J120" s="15"/>
      <c r="K120" s="15"/>
    </row>
    <row r="121" spans="1:44" x14ac:dyDescent="0.25">
      <c r="A121" s="15"/>
      <c r="B121" s="15"/>
      <c r="C121" s="15"/>
      <c r="D121" s="15"/>
      <c r="E121" s="16"/>
      <c r="F121" s="15"/>
      <c r="G121" s="15"/>
      <c r="H121" s="15"/>
      <c r="I121" s="15"/>
      <c r="J121" s="15"/>
      <c r="K121" s="15"/>
    </row>
    <row r="122" spans="1:44" x14ac:dyDescent="0.25">
      <c r="A122" s="15"/>
      <c r="B122" s="15"/>
      <c r="C122" s="15"/>
      <c r="D122" s="15"/>
      <c r="E122" s="16"/>
      <c r="F122" s="15"/>
      <c r="G122" s="15"/>
      <c r="H122" s="15"/>
      <c r="I122" s="15"/>
      <c r="J122" s="15"/>
      <c r="K122" s="15"/>
    </row>
    <row r="123" spans="1:44" x14ac:dyDescent="0.25">
      <c r="A123" s="15"/>
      <c r="B123" s="15"/>
      <c r="C123" s="15"/>
      <c r="D123" s="15"/>
      <c r="E123" s="16"/>
      <c r="F123" s="15"/>
      <c r="G123" s="15"/>
      <c r="H123" s="15"/>
      <c r="I123" s="15"/>
      <c r="J123" s="15"/>
      <c r="K123" s="15"/>
    </row>
    <row r="124" spans="1:44" x14ac:dyDescent="0.25">
      <c r="A124" s="15"/>
      <c r="B124" s="15"/>
      <c r="C124" s="15"/>
      <c r="D124" s="15"/>
      <c r="E124" s="16"/>
      <c r="F124" s="15"/>
      <c r="G124" s="15"/>
      <c r="H124" s="15"/>
      <c r="I124" s="15"/>
      <c r="J124" s="15"/>
      <c r="K124" s="15"/>
    </row>
    <row r="125" spans="1:44" x14ac:dyDescent="0.25">
      <c r="A125" s="15"/>
      <c r="B125" s="15"/>
      <c r="C125" s="15"/>
      <c r="D125" s="15"/>
      <c r="E125" s="16"/>
      <c r="F125" s="15"/>
      <c r="G125" s="15"/>
      <c r="H125" s="15"/>
      <c r="I125" s="15"/>
      <c r="J125" s="15"/>
      <c r="K125" s="15"/>
    </row>
    <row r="126" spans="1:44" x14ac:dyDescent="0.25">
      <c r="A126" s="15"/>
      <c r="B126" s="15"/>
      <c r="C126" s="15"/>
      <c r="D126" s="15"/>
      <c r="E126" s="16"/>
      <c r="F126" s="15"/>
      <c r="G126" s="15"/>
      <c r="H126" s="15"/>
      <c r="I126" s="15"/>
      <c r="J126" s="15"/>
      <c r="K126" s="15"/>
    </row>
    <row r="127" spans="1:44" x14ac:dyDescent="0.25">
      <c r="A127" s="15"/>
      <c r="B127" s="15"/>
      <c r="C127" s="15"/>
      <c r="D127" s="15"/>
      <c r="E127" s="16"/>
      <c r="F127" s="15"/>
      <c r="G127" s="15"/>
      <c r="H127" s="15"/>
      <c r="I127" s="15"/>
      <c r="J127" s="15"/>
      <c r="K127" s="15"/>
    </row>
    <row r="128" spans="1:44" x14ac:dyDescent="0.25">
      <c r="A128" s="15"/>
      <c r="B128" s="15"/>
      <c r="C128" s="15"/>
      <c r="D128" s="15"/>
      <c r="E128" s="16"/>
      <c r="F128" s="15"/>
      <c r="G128" s="15"/>
      <c r="H128" s="15"/>
      <c r="I128" s="15"/>
      <c r="J128" s="15"/>
      <c r="K128" s="15"/>
    </row>
    <row r="129" spans="1:11" x14ac:dyDescent="0.25">
      <c r="A129" s="15"/>
      <c r="B129" s="15"/>
      <c r="C129" s="15"/>
      <c r="D129" s="15"/>
      <c r="E129" s="16"/>
      <c r="F129" s="15"/>
      <c r="G129" s="15"/>
      <c r="H129" s="15"/>
      <c r="I129" s="15"/>
      <c r="J129" s="15"/>
      <c r="K129" s="15"/>
    </row>
    <row r="130" spans="1:11" x14ac:dyDescent="0.25">
      <c r="A130" s="15"/>
      <c r="B130" s="15"/>
      <c r="C130" s="15"/>
      <c r="D130" s="15"/>
      <c r="E130" s="16"/>
      <c r="F130" s="15"/>
      <c r="G130" s="15"/>
      <c r="H130" s="15"/>
      <c r="I130" s="15"/>
      <c r="J130" s="15"/>
      <c r="K130" s="15"/>
    </row>
    <row r="131" spans="1:11" x14ac:dyDescent="0.25">
      <c r="A131" s="15"/>
      <c r="B131" s="15"/>
      <c r="C131" s="15"/>
      <c r="D131" s="15"/>
      <c r="E131" s="16"/>
      <c r="F131" s="15"/>
      <c r="G131" s="15"/>
      <c r="H131" s="15"/>
      <c r="I131" s="15"/>
      <c r="J131" s="15"/>
      <c r="K131" s="15"/>
    </row>
    <row r="132" spans="1:11" x14ac:dyDescent="0.25">
      <c r="A132" s="15"/>
      <c r="B132" s="15"/>
      <c r="C132" s="15"/>
      <c r="D132" s="15"/>
      <c r="E132" s="16"/>
      <c r="F132" s="15"/>
      <c r="G132" s="15"/>
      <c r="H132" s="15"/>
      <c r="I132" s="15"/>
      <c r="J132" s="15"/>
      <c r="K132" s="15"/>
    </row>
    <row r="133" spans="1:11" x14ac:dyDescent="0.25">
      <c r="A133" s="15"/>
      <c r="B133" s="15"/>
      <c r="C133" s="15"/>
      <c r="D133" s="15"/>
      <c r="E133" s="16"/>
      <c r="F133" s="15"/>
      <c r="G133" s="15"/>
      <c r="H133" s="15"/>
      <c r="I133" s="15"/>
      <c r="J133" s="15"/>
      <c r="K133" s="15"/>
    </row>
    <row r="134" spans="1:11" x14ac:dyDescent="0.25">
      <c r="A134" s="15"/>
      <c r="B134" s="15"/>
      <c r="C134" s="15"/>
      <c r="D134" s="15"/>
      <c r="E134" s="16"/>
      <c r="F134" s="15"/>
      <c r="G134" s="15"/>
      <c r="H134" s="15"/>
      <c r="I134" s="15"/>
      <c r="J134" s="15"/>
      <c r="K134" s="15"/>
    </row>
    <row r="135" spans="1:11" x14ac:dyDescent="0.25">
      <c r="A135" s="15"/>
      <c r="B135" s="15"/>
      <c r="C135" s="15"/>
      <c r="D135" s="15"/>
      <c r="E135" s="16"/>
      <c r="F135" s="15"/>
      <c r="G135" s="15"/>
      <c r="H135" s="15"/>
      <c r="I135" s="15"/>
      <c r="J135" s="15"/>
      <c r="K135" s="15"/>
    </row>
    <row r="136" spans="1:11" x14ac:dyDescent="0.25">
      <c r="A136" s="15"/>
      <c r="B136" s="15"/>
      <c r="C136" s="15"/>
      <c r="D136" s="15"/>
      <c r="E136" s="16"/>
      <c r="F136" s="15"/>
      <c r="G136" s="15"/>
      <c r="H136" s="15"/>
      <c r="I136" s="15"/>
      <c r="J136" s="15"/>
      <c r="K136" s="15"/>
    </row>
    <row r="137" spans="1:11" x14ac:dyDescent="0.25">
      <c r="A137" s="15"/>
      <c r="B137" s="15"/>
      <c r="C137" s="15"/>
      <c r="D137" s="15"/>
      <c r="E137" s="16"/>
      <c r="F137" s="15"/>
      <c r="G137" s="15"/>
      <c r="H137" s="15" t="s">
        <v>184</v>
      </c>
      <c r="I137" s="15"/>
      <c r="J137" s="15"/>
      <c r="K137" s="15"/>
    </row>
    <row r="138" spans="1:11" x14ac:dyDescent="0.25">
      <c r="A138" s="15"/>
      <c r="B138" s="15"/>
      <c r="C138" s="15"/>
      <c r="D138" s="15"/>
      <c r="E138" s="16"/>
      <c r="F138" s="15"/>
      <c r="G138" s="15"/>
      <c r="H138" s="15"/>
      <c r="I138" s="15"/>
      <c r="J138" s="15"/>
      <c r="K138" s="15"/>
    </row>
    <row r="139" spans="1:11" x14ac:dyDescent="0.25">
      <c r="A139" s="15"/>
      <c r="B139" s="15"/>
      <c r="C139" s="15"/>
      <c r="D139" s="15"/>
      <c r="E139" s="16"/>
      <c r="F139" s="15"/>
      <c r="G139" s="15"/>
      <c r="H139" s="15"/>
      <c r="I139" s="15"/>
      <c r="J139" s="15"/>
      <c r="K139" s="15"/>
    </row>
    <row r="140" spans="1:11" x14ac:dyDescent="0.25">
      <c r="A140" s="15"/>
      <c r="B140" s="15"/>
      <c r="C140" s="15"/>
      <c r="D140" s="15"/>
      <c r="E140" s="16"/>
      <c r="F140" s="15"/>
      <c r="G140" s="15"/>
      <c r="H140" s="15"/>
      <c r="I140" s="15"/>
      <c r="J140" s="15"/>
      <c r="K140" s="15"/>
    </row>
    <row r="141" spans="1:11" x14ac:dyDescent="0.25">
      <c r="A141" s="15"/>
      <c r="B141" s="15"/>
      <c r="C141" s="15"/>
      <c r="D141" s="15"/>
      <c r="E141" s="16"/>
      <c r="F141" s="15"/>
      <c r="G141" s="15"/>
      <c r="H141" s="15"/>
      <c r="I141" s="15"/>
      <c r="J141" s="15"/>
      <c r="K141" s="15"/>
    </row>
    <row r="142" spans="1:11" x14ac:dyDescent="0.25">
      <c r="A142" s="15"/>
      <c r="B142" s="15"/>
      <c r="C142" s="15"/>
      <c r="D142" s="15"/>
      <c r="E142" s="16"/>
      <c r="F142" s="15"/>
      <c r="G142" s="15"/>
      <c r="H142" s="15"/>
      <c r="I142" s="15"/>
      <c r="J142" s="15"/>
      <c r="K142" s="15"/>
    </row>
    <row r="143" spans="1:11" x14ac:dyDescent="0.25">
      <c r="A143" s="15"/>
      <c r="B143" s="15"/>
      <c r="C143" s="15"/>
      <c r="D143" s="15"/>
      <c r="E143" s="16"/>
      <c r="F143" s="15"/>
      <c r="G143" s="15"/>
      <c r="H143" s="15"/>
      <c r="I143" s="15"/>
      <c r="J143" s="15"/>
      <c r="K143" s="15"/>
    </row>
    <row r="144" spans="1:11" x14ac:dyDescent="0.25">
      <c r="A144" s="15"/>
      <c r="B144" s="15"/>
      <c r="C144" s="15"/>
      <c r="D144" s="15"/>
      <c r="E144" s="16"/>
      <c r="F144" s="15"/>
      <c r="G144" s="15"/>
      <c r="H144" s="15"/>
      <c r="I144" s="15"/>
      <c r="J144" s="15"/>
      <c r="K144" s="15"/>
    </row>
    <row r="145" spans="1:11" x14ac:dyDescent="0.25">
      <c r="A145" s="15"/>
      <c r="B145" s="15"/>
      <c r="C145" s="15"/>
      <c r="D145" s="15"/>
      <c r="E145" s="16"/>
      <c r="F145" s="15"/>
      <c r="G145" s="15"/>
      <c r="H145" s="15"/>
      <c r="I145" s="15"/>
      <c r="J145" s="15"/>
      <c r="K145" s="15"/>
    </row>
    <row r="146" spans="1:11" x14ac:dyDescent="0.25">
      <c r="A146" s="15"/>
      <c r="B146" s="15"/>
      <c r="C146" s="15"/>
      <c r="D146" s="15"/>
      <c r="E146" s="16"/>
      <c r="F146" s="15"/>
      <c r="G146" s="15"/>
      <c r="H146" s="15"/>
      <c r="I146" s="15"/>
      <c r="J146" s="15"/>
      <c r="K146" s="15"/>
    </row>
    <row r="147" spans="1:11" x14ac:dyDescent="0.25">
      <c r="A147" s="15"/>
      <c r="B147" s="15"/>
      <c r="C147" s="15"/>
      <c r="D147" s="15"/>
      <c r="E147" s="16"/>
      <c r="F147" s="15"/>
      <c r="G147" s="15"/>
      <c r="H147" s="15"/>
      <c r="I147" s="15"/>
      <c r="J147" s="15"/>
      <c r="K147" s="15"/>
    </row>
    <row r="148" spans="1:11" x14ac:dyDescent="0.25">
      <c r="A148" s="15"/>
      <c r="B148" s="15"/>
      <c r="C148" s="15"/>
      <c r="D148" s="15"/>
      <c r="E148" s="16"/>
      <c r="F148" s="15"/>
      <c r="G148" s="15"/>
      <c r="H148" s="15"/>
      <c r="I148" s="15"/>
      <c r="J148" s="15"/>
      <c r="K148" s="15"/>
    </row>
    <row r="149" spans="1:11" x14ac:dyDescent="0.25">
      <c r="A149" s="15"/>
      <c r="B149" s="15"/>
      <c r="C149" s="15"/>
      <c r="D149" s="15"/>
      <c r="E149" s="16"/>
      <c r="F149" s="15"/>
      <c r="G149" s="15"/>
      <c r="H149" s="15"/>
      <c r="I149" s="15"/>
      <c r="J149" s="15"/>
      <c r="K149" s="15"/>
    </row>
    <row r="150" spans="1:11" x14ac:dyDescent="0.25">
      <c r="A150" s="15"/>
      <c r="B150" s="15"/>
      <c r="C150" s="15"/>
      <c r="D150" s="15"/>
      <c r="E150" s="16"/>
      <c r="F150" s="15"/>
      <c r="G150" s="15"/>
      <c r="H150" s="15"/>
      <c r="I150" s="15"/>
      <c r="J150" s="15"/>
      <c r="K150" s="15"/>
    </row>
    <row r="151" spans="1:11" x14ac:dyDescent="0.25">
      <c r="A151" s="15"/>
      <c r="B151" s="15"/>
      <c r="C151" s="15"/>
      <c r="D151" s="15"/>
      <c r="E151" s="16"/>
      <c r="F151" s="15"/>
      <c r="G151" s="15"/>
      <c r="H151" s="15"/>
      <c r="I151" s="15"/>
      <c r="J151" s="15"/>
      <c r="K151" s="15"/>
    </row>
    <row r="152" spans="1:11" x14ac:dyDescent="0.25">
      <c r="A152" s="15"/>
      <c r="B152" s="15"/>
      <c r="C152" s="15"/>
      <c r="D152" s="15"/>
      <c r="E152" s="16"/>
      <c r="F152" s="15"/>
      <c r="G152" s="15"/>
      <c r="H152" s="15"/>
      <c r="I152" s="15"/>
      <c r="J152" s="15"/>
      <c r="K152" s="15"/>
    </row>
    <row r="153" spans="1:11" x14ac:dyDescent="0.25">
      <c r="A153" s="15"/>
      <c r="B153" s="15"/>
      <c r="C153" s="15"/>
      <c r="D153" s="15"/>
      <c r="E153" s="16"/>
      <c r="F153" s="15"/>
      <c r="G153" s="15"/>
      <c r="H153" s="15"/>
      <c r="I153" s="15"/>
      <c r="J153" s="15"/>
      <c r="K153" s="15"/>
    </row>
    <row r="154" spans="1:11" x14ac:dyDescent="0.25">
      <c r="A154" s="15"/>
      <c r="B154" s="15"/>
      <c r="C154" s="15"/>
      <c r="D154" s="15"/>
      <c r="E154" s="16"/>
      <c r="F154" s="15"/>
      <c r="G154" s="15"/>
      <c r="H154" s="15"/>
      <c r="I154" s="15"/>
      <c r="J154" s="15"/>
      <c r="K154" s="15"/>
    </row>
    <row r="155" spans="1:11" x14ac:dyDescent="0.25">
      <c r="A155" s="15"/>
      <c r="B155" s="15"/>
      <c r="C155" s="15"/>
      <c r="D155" s="15"/>
      <c r="E155" s="16"/>
      <c r="F155" s="15"/>
      <c r="G155" s="15"/>
      <c r="H155" s="15"/>
      <c r="I155" s="15"/>
      <c r="J155" s="15"/>
      <c r="K155" s="15"/>
    </row>
    <row r="156" spans="1:11" x14ac:dyDescent="0.25">
      <c r="A156" s="15"/>
      <c r="B156" s="15"/>
      <c r="C156" s="15"/>
      <c r="D156" s="15"/>
      <c r="E156" s="16"/>
      <c r="F156" s="15"/>
      <c r="G156" s="15"/>
      <c r="H156" s="15"/>
      <c r="I156" s="15"/>
      <c r="J156" s="15"/>
      <c r="K156" s="15"/>
    </row>
    <row r="157" spans="1:11" x14ac:dyDescent="0.25">
      <c r="A157" s="15"/>
      <c r="B157" s="15"/>
      <c r="C157" s="15"/>
      <c r="D157" s="15"/>
      <c r="E157" s="16"/>
      <c r="F157" s="15"/>
      <c r="G157" s="15"/>
      <c r="H157" s="15"/>
      <c r="I157" s="15"/>
      <c r="J157" s="15"/>
      <c r="K157" s="15"/>
    </row>
    <row r="158" spans="1:11" x14ac:dyDescent="0.25">
      <c r="A158" s="15"/>
      <c r="B158" s="15"/>
      <c r="C158" s="15"/>
      <c r="D158" s="15"/>
      <c r="E158" s="16"/>
      <c r="F158" s="15"/>
      <c r="G158" s="15"/>
      <c r="H158" s="15"/>
      <c r="I158" s="15"/>
      <c r="J158" s="15"/>
      <c r="K158" s="15"/>
    </row>
    <row r="159" spans="1:11" x14ac:dyDescent="0.25">
      <c r="A159" s="15"/>
      <c r="B159" s="15"/>
      <c r="C159" s="15"/>
      <c r="D159" s="15"/>
      <c r="E159" s="16"/>
      <c r="F159" s="15"/>
      <c r="G159" s="15"/>
      <c r="H159" s="15"/>
      <c r="I159" s="15"/>
      <c r="J159" s="15"/>
      <c r="K159" s="15"/>
    </row>
    <row r="160" spans="1:11" x14ac:dyDescent="0.25">
      <c r="A160" s="15"/>
      <c r="B160" s="15"/>
      <c r="C160" s="15"/>
      <c r="D160" s="15"/>
      <c r="E160" s="16"/>
      <c r="F160" s="15"/>
      <c r="G160" s="15"/>
      <c r="H160" s="15"/>
      <c r="I160" s="15"/>
      <c r="J160" s="15"/>
      <c r="K160" s="15"/>
    </row>
    <row r="161" spans="1:11" x14ac:dyDescent="0.25">
      <c r="A161" s="15"/>
      <c r="B161" s="15"/>
      <c r="C161" s="15"/>
      <c r="D161" s="15"/>
      <c r="E161" s="16"/>
      <c r="F161" s="15"/>
      <c r="G161" s="15"/>
      <c r="H161" s="15"/>
      <c r="I161" s="15"/>
      <c r="J161" s="15"/>
      <c r="K161" s="15"/>
    </row>
    <row r="162" spans="1:11" x14ac:dyDescent="0.25">
      <c r="A162" s="15"/>
      <c r="B162" s="15"/>
      <c r="C162" s="15"/>
      <c r="D162" s="15"/>
      <c r="E162" s="16"/>
      <c r="F162" s="15"/>
      <c r="G162" s="15"/>
      <c r="H162" s="15"/>
      <c r="I162" s="15"/>
      <c r="J162" s="15"/>
      <c r="K162" s="15"/>
    </row>
    <row r="163" spans="1:11" x14ac:dyDescent="0.25">
      <c r="A163" s="15"/>
      <c r="B163" s="15"/>
      <c r="C163" s="15"/>
      <c r="D163" s="15"/>
      <c r="E163" s="16"/>
      <c r="F163" s="15"/>
      <c r="G163" s="15"/>
      <c r="H163" s="15"/>
      <c r="I163" s="15"/>
      <c r="J163" s="15"/>
      <c r="K163" s="15"/>
    </row>
    <row r="164" spans="1:11" x14ac:dyDescent="0.25">
      <c r="A164" s="15"/>
      <c r="B164" s="15"/>
      <c r="C164" s="15"/>
      <c r="D164" s="15"/>
      <c r="E164" s="16"/>
      <c r="F164" s="15"/>
      <c r="G164" s="15"/>
      <c r="H164" s="15"/>
      <c r="I164" s="15"/>
      <c r="J164" s="15"/>
      <c r="K164" s="15"/>
    </row>
    <row r="165" spans="1:11" x14ac:dyDescent="0.25">
      <c r="A165" s="15"/>
      <c r="B165" s="15"/>
      <c r="C165" s="15"/>
      <c r="D165" s="15"/>
      <c r="E165" s="16"/>
      <c r="F165" s="15"/>
      <c r="G165" s="15"/>
      <c r="H165" s="15"/>
      <c r="I165" s="15"/>
      <c r="J165" s="15"/>
      <c r="K165" s="15"/>
    </row>
    <row r="166" spans="1:11" x14ac:dyDescent="0.25">
      <c r="A166" s="15"/>
      <c r="B166" s="15"/>
      <c r="C166" s="15"/>
      <c r="D166" s="15"/>
      <c r="E166" s="16"/>
      <c r="F166" s="15"/>
      <c r="G166" s="15"/>
      <c r="H166" s="15"/>
      <c r="I166" s="15"/>
      <c r="J166" s="15"/>
      <c r="K166" s="15"/>
    </row>
    <row r="167" spans="1:11" x14ac:dyDescent="0.25">
      <c r="A167" s="15"/>
      <c r="B167" s="15"/>
      <c r="C167" s="15"/>
      <c r="D167" s="15"/>
      <c r="E167" s="16"/>
      <c r="F167" s="15"/>
      <c r="G167" s="15"/>
      <c r="H167" s="15"/>
      <c r="I167" s="15"/>
      <c r="J167" s="15"/>
      <c r="K167" s="15"/>
    </row>
    <row r="168" spans="1:11" x14ac:dyDescent="0.25">
      <c r="A168" s="15"/>
      <c r="B168" s="15"/>
      <c r="C168" s="15"/>
      <c r="D168" s="15"/>
      <c r="E168" s="16"/>
      <c r="F168" s="15"/>
      <c r="G168" s="15"/>
      <c r="H168" s="15"/>
      <c r="I168" s="15"/>
      <c r="J168" s="15"/>
      <c r="K168" s="15"/>
    </row>
    <row r="169" spans="1:11" x14ac:dyDescent="0.25">
      <c r="A169" s="15"/>
      <c r="B169" s="15"/>
      <c r="C169" s="15"/>
      <c r="D169" s="15"/>
      <c r="E169" s="16"/>
      <c r="F169" s="15"/>
      <c r="G169" s="15"/>
      <c r="H169" s="15"/>
      <c r="I169" s="15"/>
      <c r="J169" s="15"/>
      <c r="K169" s="15"/>
    </row>
    <row r="170" spans="1:11" x14ac:dyDescent="0.25">
      <c r="A170" s="15"/>
      <c r="B170" s="15"/>
      <c r="C170" s="15"/>
      <c r="D170" s="15"/>
      <c r="E170" s="16"/>
      <c r="F170" s="15"/>
      <c r="G170" s="15"/>
      <c r="H170" s="15"/>
      <c r="I170" s="15"/>
      <c r="J170" s="15"/>
      <c r="K170" s="15"/>
    </row>
    <row r="171" spans="1:11" x14ac:dyDescent="0.25">
      <c r="A171" s="15"/>
      <c r="B171" s="15"/>
      <c r="C171" s="15"/>
      <c r="D171" s="15"/>
      <c r="E171" s="16"/>
      <c r="F171" s="15"/>
      <c r="G171" s="15"/>
      <c r="H171" s="15"/>
      <c r="I171" s="15"/>
      <c r="J171" s="15"/>
      <c r="K171" s="15"/>
    </row>
    <row r="172" spans="1:11" x14ac:dyDescent="0.25">
      <c r="A172" s="15"/>
      <c r="B172" s="15"/>
      <c r="C172" s="15"/>
      <c r="D172" s="15"/>
      <c r="E172" s="16"/>
      <c r="F172" s="15"/>
      <c r="G172" s="15"/>
      <c r="H172" s="15"/>
      <c r="I172" s="15"/>
      <c r="J172" s="15"/>
      <c r="K172" s="15"/>
    </row>
    <row r="173" spans="1:11" x14ac:dyDescent="0.25">
      <c r="A173" s="15"/>
      <c r="B173" s="15"/>
      <c r="C173" s="15"/>
      <c r="D173" s="15"/>
      <c r="E173" s="16"/>
      <c r="F173" s="15"/>
      <c r="G173" s="15"/>
      <c r="H173" s="15"/>
      <c r="I173" s="15"/>
      <c r="J173" s="15"/>
      <c r="K173" s="15"/>
    </row>
    <row r="174" spans="1:11" x14ac:dyDescent="0.25">
      <c r="A174" s="15"/>
      <c r="B174" s="15"/>
      <c r="C174" s="15"/>
      <c r="D174" s="15"/>
      <c r="E174" s="16"/>
      <c r="F174" s="15"/>
      <c r="G174" s="15"/>
      <c r="H174" s="15"/>
      <c r="I174" s="15"/>
      <c r="J174" s="15"/>
      <c r="K174" s="15"/>
    </row>
    <row r="175" spans="1:11" x14ac:dyDescent="0.25">
      <c r="A175" s="15"/>
      <c r="B175" s="15"/>
      <c r="C175" s="15"/>
      <c r="D175" s="15"/>
      <c r="E175" s="16"/>
      <c r="F175" s="15"/>
      <c r="G175" s="15"/>
      <c r="H175" s="15"/>
      <c r="I175" s="15"/>
      <c r="J175" s="15"/>
      <c r="K175" s="15"/>
    </row>
    <row r="176" spans="1:11" x14ac:dyDescent="0.25">
      <c r="A176" s="15"/>
      <c r="B176" s="15"/>
      <c r="C176" s="15"/>
      <c r="D176" s="15"/>
      <c r="E176" s="16"/>
      <c r="F176" s="15"/>
      <c r="G176" s="15"/>
      <c r="H176" s="15"/>
      <c r="I176" s="15"/>
      <c r="J176" s="15"/>
      <c r="K176" s="15"/>
    </row>
    <row r="177" spans="1:11" x14ac:dyDescent="0.25">
      <c r="A177" s="15"/>
      <c r="B177" s="15"/>
      <c r="C177" s="15"/>
      <c r="D177" s="15"/>
      <c r="E177" s="16"/>
      <c r="F177" s="15"/>
      <c r="G177" s="15"/>
      <c r="H177" s="15"/>
      <c r="I177" s="15"/>
      <c r="J177" s="15"/>
      <c r="K177" s="15"/>
    </row>
    <row r="178" spans="1:11" x14ac:dyDescent="0.25">
      <c r="A178" s="15"/>
      <c r="B178" s="15"/>
      <c r="C178" s="15"/>
      <c r="D178" s="15"/>
      <c r="E178" s="16"/>
      <c r="F178" s="15"/>
      <c r="G178" s="15"/>
      <c r="H178" s="15"/>
      <c r="I178" s="15"/>
      <c r="J178" s="15"/>
      <c r="K178" s="15"/>
    </row>
    <row r="179" spans="1:11" x14ac:dyDescent="0.25">
      <c r="A179" s="15"/>
      <c r="B179" s="15"/>
      <c r="C179" s="15"/>
      <c r="D179" s="15"/>
      <c r="E179" s="16"/>
      <c r="F179" s="15"/>
      <c r="G179" s="15"/>
      <c r="H179" s="15"/>
      <c r="I179" s="15"/>
      <c r="J179" s="15"/>
      <c r="K179" s="15"/>
    </row>
    <row r="180" spans="1:11" x14ac:dyDescent="0.25">
      <c r="A180" s="15"/>
      <c r="B180" s="15"/>
      <c r="C180" s="15"/>
      <c r="D180" s="15"/>
      <c r="E180" s="16"/>
      <c r="F180" s="15"/>
      <c r="G180" s="15"/>
      <c r="H180" s="15"/>
      <c r="I180" s="15"/>
      <c r="J180" s="15"/>
      <c r="K180" s="15"/>
    </row>
    <row r="181" spans="1:11" x14ac:dyDescent="0.25">
      <c r="A181" s="15"/>
      <c r="B181" s="15"/>
      <c r="C181" s="15"/>
      <c r="D181" s="15"/>
      <c r="E181" s="16"/>
      <c r="F181" s="15"/>
      <c r="G181" s="15"/>
      <c r="H181" s="15"/>
      <c r="I181" s="15"/>
      <c r="J181" s="15"/>
      <c r="K181" s="15"/>
    </row>
    <row r="182" spans="1:11" x14ac:dyDescent="0.25">
      <c r="A182" s="15"/>
      <c r="B182" s="15"/>
      <c r="C182" s="15"/>
      <c r="D182" s="15"/>
      <c r="E182" s="16"/>
      <c r="F182" s="15"/>
      <c r="G182" s="15"/>
      <c r="H182" s="15"/>
      <c r="I182" s="15"/>
      <c r="J182" s="15"/>
      <c r="K182" s="15"/>
    </row>
    <row r="183" spans="1:11" x14ac:dyDescent="0.25">
      <c r="A183" s="15"/>
      <c r="B183" s="15"/>
      <c r="C183" s="15"/>
      <c r="D183" s="15"/>
      <c r="E183" s="16"/>
      <c r="F183" s="15"/>
      <c r="G183" s="15"/>
      <c r="H183" s="15"/>
      <c r="I183" s="15"/>
      <c r="J183" s="15"/>
      <c r="K183" s="15"/>
    </row>
    <row r="184" spans="1:11" x14ac:dyDescent="0.25">
      <c r="A184" s="15"/>
      <c r="B184" s="15"/>
      <c r="C184" s="15"/>
      <c r="D184" s="15"/>
      <c r="E184" s="16"/>
      <c r="F184" s="15"/>
      <c r="G184" s="15"/>
      <c r="H184" s="15"/>
      <c r="I184" s="15"/>
      <c r="J184" s="15"/>
      <c r="K184" s="15"/>
    </row>
    <row r="185" spans="1:11" x14ac:dyDescent="0.25">
      <c r="A185" s="15"/>
      <c r="B185" s="15"/>
      <c r="C185" s="15"/>
      <c r="D185" s="15"/>
      <c r="E185" s="16"/>
      <c r="F185" s="15"/>
      <c r="G185" s="15"/>
      <c r="H185" s="15"/>
      <c r="I185" s="15"/>
      <c r="J185" s="15"/>
      <c r="K185" s="15"/>
    </row>
    <row r="186" spans="1:11" x14ac:dyDescent="0.25">
      <c r="A186" s="15"/>
      <c r="B186" s="15"/>
      <c r="C186" s="15"/>
      <c r="D186" s="15"/>
      <c r="E186" s="16"/>
      <c r="F186" s="15"/>
      <c r="G186" s="15"/>
      <c r="H186" s="15"/>
      <c r="I186" s="15"/>
      <c r="J186" s="15"/>
      <c r="K186" s="15"/>
    </row>
    <row r="187" spans="1:11" x14ac:dyDescent="0.25">
      <c r="A187" s="15"/>
      <c r="B187" s="15"/>
      <c r="C187" s="15"/>
      <c r="D187" s="15"/>
      <c r="E187" s="16"/>
      <c r="F187" s="15"/>
      <c r="G187" s="15"/>
      <c r="H187" s="15"/>
      <c r="I187" s="15"/>
      <c r="J187" s="15"/>
      <c r="K187" s="15"/>
    </row>
    <row r="188" spans="1:11" x14ac:dyDescent="0.25">
      <c r="A188" s="15"/>
      <c r="B188" s="15"/>
      <c r="C188" s="15"/>
      <c r="D188" s="15"/>
      <c r="E188" s="16"/>
      <c r="F188" s="15"/>
      <c r="G188" s="15"/>
      <c r="H188" s="15"/>
      <c r="I188" s="15"/>
      <c r="J188" s="15"/>
      <c r="K188" s="15"/>
    </row>
    <row r="189" spans="1:11" x14ac:dyDescent="0.25">
      <c r="A189" s="15"/>
      <c r="B189" s="15"/>
      <c r="C189" s="15"/>
      <c r="D189" s="15"/>
      <c r="E189" s="16"/>
      <c r="F189" s="15"/>
      <c r="G189" s="15"/>
      <c r="H189" s="15"/>
      <c r="I189" s="15"/>
      <c r="J189" s="15"/>
      <c r="K189" s="15"/>
    </row>
    <row r="190" spans="1:11" x14ac:dyDescent="0.25">
      <c r="A190" s="15"/>
      <c r="B190" s="15"/>
      <c r="C190" s="15"/>
      <c r="D190" s="15"/>
      <c r="E190" s="16"/>
      <c r="F190" s="15"/>
      <c r="G190" s="15"/>
      <c r="H190" s="15"/>
      <c r="I190" s="15"/>
      <c r="J190" s="15"/>
      <c r="K190" s="15"/>
    </row>
    <row r="191" spans="1:11" x14ac:dyDescent="0.25">
      <c r="A191" s="15"/>
      <c r="B191" s="15"/>
      <c r="C191" s="15"/>
      <c r="D191" s="15"/>
      <c r="E191" s="16"/>
      <c r="F191" s="15"/>
      <c r="G191" s="15"/>
      <c r="H191" s="15"/>
      <c r="I191" s="15"/>
      <c r="J191" s="15"/>
      <c r="K191" s="15"/>
    </row>
    <row r="192" spans="1:11" x14ac:dyDescent="0.25">
      <c r="A192" s="15"/>
      <c r="B192" s="15"/>
      <c r="C192" s="15"/>
      <c r="D192" s="15"/>
      <c r="E192" s="16"/>
      <c r="F192" s="15"/>
      <c r="G192" s="15"/>
      <c r="H192" s="15"/>
      <c r="I192" s="15"/>
      <c r="J192" s="15"/>
      <c r="K192" s="15"/>
    </row>
    <row r="193" spans="1:11" x14ac:dyDescent="0.25">
      <c r="A193" s="15"/>
      <c r="B193" s="15"/>
      <c r="C193" s="15"/>
      <c r="D193" s="15"/>
      <c r="E193" s="16"/>
      <c r="F193" s="15"/>
      <c r="G193" s="15"/>
      <c r="H193" s="15"/>
      <c r="I193" s="15"/>
      <c r="J193" s="15"/>
      <c r="K193" s="15"/>
    </row>
    <row r="194" spans="1:11" x14ac:dyDescent="0.25">
      <c r="A194" s="15"/>
      <c r="B194" s="15"/>
      <c r="C194" s="15"/>
      <c r="D194" s="15"/>
      <c r="E194" s="16"/>
      <c r="F194" s="15"/>
      <c r="G194" s="15"/>
      <c r="H194" s="15"/>
      <c r="I194" s="15"/>
      <c r="J194" s="15"/>
      <c r="K194" s="15"/>
    </row>
    <row r="195" spans="1:11" x14ac:dyDescent="0.25">
      <c r="A195" s="15"/>
      <c r="B195" s="15"/>
      <c r="C195" s="15"/>
      <c r="D195" s="15"/>
      <c r="E195" s="16"/>
      <c r="F195" s="15"/>
      <c r="G195" s="15"/>
      <c r="H195" s="15"/>
      <c r="I195" s="15"/>
      <c r="J195" s="15"/>
      <c r="K195" s="15"/>
    </row>
    <row r="196" spans="1:11" x14ac:dyDescent="0.25">
      <c r="A196" s="15"/>
      <c r="B196" s="15"/>
      <c r="C196" s="15"/>
      <c r="D196" s="15"/>
      <c r="E196" s="16"/>
      <c r="F196" s="15"/>
      <c r="G196" s="15"/>
      <c r="H196" s="15"/>
      <c r="I196" s="15"/>
      <c r="J196" s="15"/>
      <c r="K196" s="15"/>
    </row>
    <row r="197" spans="1:11" x14ac:dyDescent="0.25">
      <c r="A197" s="15"/>
      <c r="B197" s="15"/>
      <c r="C197" s="15"/>
      <c r="D197" s="15"/>
      <c r="E197" s="16"/>
      <c r="F197" s="15"/>
      <c r="G197" s="15"/>
      <c r="H197" s="15"/>
      <c r="I197" s="15"/>
      <c r="J197" s="15"/>
      <c r="K197" s="15"/>
    </row>
    <row r="198" spans="1:11" x14ac:dyDescent="0.25">
      <c r="A198" s="15"/>
      <c r="B198" s="15"/>
      <c r="C198" s="15"/>
      <c r="D198" s="15"/>
      <c r="E198" s="16"/>
      <c r="F198" s="15"/>
      <c r="G198" s="15"/>
      <c r="H198" s="15"/>
      <c r="I198" s="15"/>
      <c r="J198" s="15"/>
      <c r="K198" s="15"/>
    </row>
    <row r="199" spans="1:11" x14ac:dyDescent="0.25">
      <c r="A199" s="15"/>
      <c r="B199" s="15"/>
      <c r="C199" s="15"/>
      <c r="D199" s="15"/>
      <c r="E199" s="16"/>
      <c r="F199" s="15"/>
      <c r="G199" s="15"/>
      <c r="H199" s="15"/>
      <c r="I199" s="15"/>
      <c r="J199" s="15"/>
      <c r="K199" s="15"/>
    </row>
    <row r="200" spans="1:11" x14ac:dyDescent="0.25">
      <c r="A200" s="15"/>
      <c r="B200" s="15"/>
      <c r="C200" s="15"/>
      <c r="D200" s="15"/>
      <c r="E200" s="16"/>
      <c r="F200" s="15"/>
      <c r="G200" s="15"/>
      <c r="H200" s="15"/>
      <c r="I200" s="15"/>
      <c r="J200" s="15"/>
      <c r="K200" s="15"/>
    </row>
    <row r="201" spans="1:11" x14ac:dyDescent="0.25">
      <c r="A201" s="15"/>
      <c r="B201" s="15"/>
      <c r="C201" s="15"/>
      <c r="D201" s="15"/>
      <c r="E201" s="16"/>
      <c r="F201" s="15"/>
      <c r="G201" s="15"/>
      <c r="H201" s="15"/>
      <c r="I201" s="15"/>
      <c r="J201" s="15"/>
      <c r="K201" s="15"/>
    </row>
    <row r="202" spans="1:11" x14ac:dyDescent="0.25">
      <c r="A202" s="15"/>
      <c r="B202" s="15"/>
      <c r="C202" s="15"/>
      <c r="D202" s="15"/>
      <c r="E202" s="16"/>
      <c r="F202" s="15"/>
      <c r="G202" s="15"/>
      <c r="H202" s="15"/>
      <c r="I202" s="15"/>
      <c r="J202" s="15"/>
      <c r="K202" s="15"/>
    </row>
    <row r="203" spans="1:11" x14ac:dyDescent="0.25">
      <c r="A203" s="15"/>
      <c r="B203" s="15"/>
      <c r="C203" s="15"/>
      <c r="D203" s="15"/>
      <c r="E203" s="16"/>
      <c r="F203" s="15"/>
      <c r="G203" s="15"/>
      <c r="H203" s="15"/>
      <c r="I203" s="15"/>
      <c r="J203" s="15"/>
      <c r="K203" s="15"/>
    </row>
    <row r="204" spans="1:11" x14ac:dyDescent="0.25">
      <c r="A204" s="15"/>
      <c r="B204" s="15"/>
      <c r="C204" s="15"/>
      <c r="D204" s="15"/>
      <c r="E204" s="16"/>
      <c r="F204" s="15"/>
      <c r="G204" s="15"/>
      <c r="H204" s="15"/>
      <c r="I204" s="15"/>
      <c r="J204" s="15"/>
      <c r="K204" s="15"/>
    </row>
    <row r="205" spans="1:11" x14ac:dyDescent="0.25">
      <c r="A205" s="15"/>
      <c r="B205" s="15"/>
      <c r="C205" s="15"/>
      <c r="D205" s="15"/>
      <c r="E205" s="16"/>
      <c r="F205" s="15"/>
      <c r="G205" s="15"/>
      <c r="H205" s="15"/>
      <c r="I205" s="15"/>
      <c r="J205" s="15"/>
      <c r="K205" s="15"/>
    </row>
    <row r="206" spans="1:11" x14ac:dyDescent="0.25">
      <c r="A206" s="15"/>
      <c r="B206" s="15"/>
      <c r="C206" s="15"/>
      <c r="D206" s="15"/>
      <c r="E206" s="16"/>
      <c r="F206" s="15"/>
      <c r="G206" s="15"/>
      <c r="H206" s="15"/>
      <c r="I206" s="15"/>
      <c r="J206" s="15"/>
      <c r="K206" s="15"/>
    </row>
    <row r="207" spans="1:11" x14ac:dyDescent="0.25">
      <c r="A207" s="15"/>
      <c r="B207" s="15"/>
      <c r="C207" s="15"/>
      <c r="D207" s="15"/>
      <c r="E207" s="16"/>
      <c r="F207" s="15"/>
      <c r="G207" s="15"/>
      <c r="H207" s="15"/>
      <c r="I207" s="15"/>
      <c r="J207" s="15"/>
      <c r="K207" s="15"/>
    </row>
    <row r="208" spans="1:11" x14ac:dyDescent="0.25">
      <c r="A208" s="15"/>
      <c r="B208" s="15"/>
      <c r="C208" s="15"/>
      <c r="D208" s="15"/>
      <c r="E208" s="16"/>
      <c r="F208" s="15"/>
      <c r="G208" s="15"/>
      <c r="H208" s="15"/>
      <c r="I208" s="15"/>
      <c r="J208" s="15"/>
      <c r="K208" s="15"/>
    </row>
    <row r="209" spans="1:11" x14ac:dyDescent="0.25">
      <c r="A209" s="15"/>
      <c r="B209" s="15"/>
      <c r="C209" s="15"/>
      <c r="D209" s="15"/>
      <c r="E209" s="16"/>
      <c r="F209" s="15"/>
      <c r="G209" s="15"/>
      <c r="H209" s="15"/>
      <c r="I209" s="15"/>
      <c r="J209" s="15"/>
      <c r="K209" s="15"/>
    </row>
    <row r="210" spans="1:11" x14ac:dyDescent="0.25">
      <c r="A210" s="15"/>
      <c r="B210" s="15"/>
      <c r="C210" s="15"/>
      <c r="D210" s="15"/>
      <c r="E210" s="16"/>
      <c r="F210" s="15"/>
      <c r="G210" s="15"/>
      <c r="H210" s="15"/>
      <c r="I210" s="15"/>
      <c r="J210" s="15"/>
      <c r="K210" s="15"/>
    </row>
    <row r="211" spans="1:11" x14ac:dyDescent="0.25">
      <c r="A211" s="15"/>
      <c r="B211" s="15"/>
      <c r="C211" s="15"/>
      <c r="D211" s="15"/>
      <c r="E211" s="16"/>
      <c r="F211" s="15"/>
      <c r="G211" s="15"/>
      <c r="H211" s="15"/>
      <c r="I211" s="15"/>
      <c r="J211" s="15"/>
      <c r="K211" s="15"/>
    </row>
    <row r="212" spans="1:11" x14ac:dyDescent="0.25">
      <c r="A212" s="15"/>
      <c r="B212" s="15"/>
      <c r="C212" s="15"/>
      <c r="D212" s="15"/>
      <c r="E212" s="16"/>
      <c r="F212" s="15"/>
      <c r="G212" s="15"/>
      <c r="H212" s="15"/>
      <c r="I212" s="15"/>
      <c r="J212" s="15"/>
      <c r="K212" s="15"/>
    </row>
    <row r="213" spans="1:11" x14ac:dyDescent="0.25">
      <c r="A213" s="15"/>
      <c r="B213" s="15"/>
      <c r="C213" s="15"/>
      <c r="D213" s="15"/>
      <c r="E213" s="16"/>
      <c r="F213" s="15"/>
      <c r="G213" s="15"/>
      <c r="H213" s="15"/>
      <c r="I213" s="15"/>
      <c r="J213" s="15"/>
      <c r="K213" s="15"/>
    </row>
    <row r="214" spans="1:11" x14ac:dyDescent="0.25">
      <c r="A214" s="15"/>
      <c r="B214" s="15"/>
      <c r="C214" s="15"/>
      <c r="D214" s="15"/>
      <c r="E214" s="16"/>
      <c r="F214" s="15"/>
      <c r="G214" s="15"/>
      <c r="H214" s="15"/>
      <c r="I214" s="15"/>
      <c r="J214" s="15"/>
      <c r="K214" s="15"/>
    </row>
    <row r="215" spans="1:11" x14ac:dyDescent="0.25">
      <c r="A215" s="15"/>
      <c r="B215" s="15"/>
      <c r="C215" s="15"/>
      <c r="D215" s="15"/>
      <c r="E215" s="16"/>
      <c r="F215" s="15"/>
      <c r="G215" s="15"/>
      <c r="H215" s="15"/>
      <c r="I215" s="15"/>
      <c r="J215" s="15"/>
      <c r="K215" s="15"/>
    </row>
    <row r="216" spans="1:11" x14ac:dyDescent="0.25">
      <c r="A216" s="15"/>
      <c r="B216" s="15"/>
      <c r="C216" s="15"/>
      <c r="D216" s="15"/>
      <c r="E216" s="16"/>
      <c r="F216" s="15"/>
      <c r="G216" s="15"/>
      <c r="H216" s="15"/>
      <c r="I216" s="15"/>
      <c r="J216" s="15"/>
      <c r="K216" s="15"/>
    </row>
    <row r="217" spans="1:11" x14ac:dyDescent="0.25">
      <c r="A217" s="15"/>
      <c r="B217" s="15"/>
      <c r="C217" s="15"/>
      <c r="D217" s="15"/>
      <c r="E217" s="16"/>
      <c r="F217" s="15"/>
      <c r="G217" s="15"/>
      <c r="H217" s="15"/>
      <c r="I217" s="15"/>
      <c r="J217" s="15"/>
      <c r="K217" s="15"/>
    </row>
    <row r="218" spans="1:11" x14ac:dyDescent="0.25">
      <c r="A218" s="15"/>
      <c r="B218" s="15"/>
      <c r="C218" s="15"/>
      <c r="D218" s="15"/>
      <c r="E218" s="16"/>
      <c r="F218" s="15"/>
      <c r="G218" s="15"/>
      <c r="H218" s="15"/>
      <c r="I218" s="15"/>
      <c r="J218" s="15"/>
      <c r="K218" s="15"/>
    </row>
    <row r="219" spans="1:11" x14ac:dyDescent="0.25">
      <c r="A219" s="15"/>
      <c r="B219" s="15"/>
      <c r="C219" s="15"/>
      <c r="D219" s="15"/>
      <c r="E219" s="16"/>
      <c r="F219" s="15"/>
      <c r="G219" s="15"/>
      <c r="H219" s="15"/>
      <c r="I219" s="15"/>
      <c r="J219" s="15"/>
      <c r="K219" s="15"/>
    </row>
    <row r="220" spans="1:11" x14ac:dyDescent="0.25">
      <c r="A220" s="15"/>
      <c r="B220" s="15"/>
      <c r="C220" s="15"/>
      <c r="D220" s="15"/>
      <c r="E220" s="16"/>
      <c r="F220" s="15"/>
      <c r="G220" s="15"/>
      <c r="H220" s="15"/>
      <c r="I220" s="15"/>
      <c r="J220" s="15"/>
      <c r="K220" s="15"/>
    </row>
    <row r="221" spans="1:11" x14ac:dyDescent="0.25">
      <c r="A221" s="15"/>
      <c r="B221" s="15"/>
      <c r="C221" s="15"/>
      <c r="D221" s="15"/>
      <c r="E221" s="16"/>
      <c r="F221" s="15"/>
      <c r="G221" s="15"/>
      <c r="H221" s="15"/>
      <c r="I221" s="15"/>
      <c r="J221" s="15"/>
      <c r="K221" s="15"/>
    </row>
    <row r="222" spans="1:11" x14ac:dyDescent="0.25">
      <c r="A222" s="15"/>
      <c r="B222" s="15"/>
      <c r="C222" s="15"/>
      <c r="D222" s="15"/>
      <c r="E222" s="16"/>
      <c r="F222" s="15"/>
      <c r="G222" s="15"/>
      <c r="H222" s="15"/>
      <c r="I222" s="15"/>
      <c r="J222" s="15"/>
      <c r="K222" s="15"/>
    </row>
    <row r="223" spans="1:11" x14ac:dyDescent="0.25">
      <c r="A223" s="15"/>
      <c r="B223" s="15"/>
      <c r="C223" s="15"/>
      <c r="D223" s="15"/>
      <c r="E223" s="16"/>
      <c r="F223" s="15"/>
      <c r="G223" s="15"/>
      <c r="H223" s="15"/>
      <c r="I223" s="15"/>
      <c r="J223" s="15"/>
      <c r="K223" s="15"/>
    </row>
    <row r="224" spans="1:11" x14ac:dyDescent="0.25">
      <c r="A224" s="15"/>
      <c r="B224" s="15"/>
      <c r="C224" s="15"/>
      <c r="D224" s="15"/>
      <c r="E224" s="16"/>
      <c r="F224" s="15"/>
      <c r="G224" s="15"/>
      <c r="H224" s="15"/>
      <c r="I224" s="15"/>
      <c r="J224" s="15"/>
      <c r="K224" s="15"/>
    </row>
    <row r="225" spans="1:11" x14ac:dyDescent="0.25">
      <c r="A225" s="15"/>
      <c r="B225" s="15"/>
      <c r="C225" s="15"/>
      <c r="D225" s="15"/>
      <c r="E225" s="16"/>
      <c r="F225" s="15"/>
      <c r="G225" s="15"/>
      <c r="H225" s="15"/>
      <c r="I225" s="15"/>
      <c r="J225" s="15"/>
      <c r="K225" s="15"/>
    </row>
    <row r="226" spans="1:11" x14ac:dyDescent="0.25">
      <c r="A226" s="15"/>
      <c r="B226" s="15"/>
      <c r="C226" s="15"/>
      <c r="D226" s="15"/>
      <c r="E226" s="16"/>
      <c r="F226" s="15"/>
      <c r="G226" s="15"/>
      <c r="H226" s="15"/>
      <c r="I226" s="15"/>
      <c r="J226" s="15"/>
      <c r="K226" s="15"/>
    </row>
    <row r="227" spans="1:11" x14ac:dyDescent="0.25">
      <c r="A227" s="15"/>
      <c r="B227" s="15"/>
      <c r="C227" s="15"/>
      <c r="D227" s="15"/>
      <c r="E227" s="16"/>
      <c r="F227" s="15"/>
      <c r="G227" s="15"/>
      <c r="H227" s="15"/>
      <c r="I227" s="15"/>
      <c r="J227" s="15"/>
      <c r="K227" s="15"/>
    </row>
    <row r="228" spans="1:11" x14ac:dyDescent="0.25">
      <c r="A228" s="15"/>
      <c r="B228" s="15"/>
      <c r="C228" s="15"/>
      <c r="D228" s="15"/>
      <c r="E228" s="16"/>
      <c r="F228" s="15"/>
      <c r="G228" s="15"/>
      <c r="H228" s="15"/>
      <c r="I228" s="15"/>
      <c r="J228" s="15"/>
      <c r="K228" s="15"/>
    </row>
    <row r="229" spans="1:11" x14ac:dyDescent="0.25">
      <c r="A229" s="15"/>
      <c r="B229" s="15"/>
      <c r="C229" s="15"/>
      <c r="D229" s="15"/>
      <c r="E229" s="16"/>
      <c r="F229" s="15"/>
      <c r="G229" s="15"/>
      <c r="H229" s="15"/>
      <c r="I229" s="15"/>
      <c r="J229" s="15"/>
      <c r="K229" s="15"/>
    </row>
    <row r="230" spans="1:11" x14ac:dyDescent="0.25">
      <c r="A230" s="15"/>
      <c r="B230" s="15"/>
      <c r="C230" s="15"/>
      <c r="D230" s="15"/>
      <c r="E230" s="16"/>
      <c r="F230" s="15"/>
      <c r="G230" s="15"/>
      <c r="H230" s="15"/>
      <c r="I230" s="15"/>
      <c r="J230" s="15"/>
      <c r="K230" s="15"/>
    </row>
    <row r="231" spans="1:11" x14ac:dyDescent="0.25">
      <c r="A231" s="15"/>
      <c r="B231" s="15"/>
      <c r="C231" s="15"/>
      <c r="D231" s="15"/>
      <c r="E231" s="16"/>
      <c r="F231" s="15"/>
      <c r="G231" s="15"/>
      <c r="H231" s="15"/>
      <c r="I231" s="15"/>
      <c r="J231" s="15"/>
      <c r="K231" s="15"/>
    </row>
    <row r="232" spans="1:11" x14ac:dyDescent="0.25">
      <c r="A232" s="15"/>
      <c r="B232" s="15"/>
      <c r="C232" s="15"/>
      <c r="D232" s="15"/>
      <c r="E232" s="16"/>
      <c r="F232" s="15"/>
      <c r="G232" s="15"/>
      <c r="H232" s="15"/>
      <c r="I232" s="15"/>
      <c r="J232" s="15"/>
      <c r="K232" s="15"/>
    </row>
    <row r="233" spans="1:11" x14ac:dyDescent="0.25">
      <c r="A233" s="15"/>
      <c r="B233" s="15"/>
      <c r="C233" s="15"/>
      <c r="D233" s="15"/>
      <c r="E233" s="16"/>
      <c r="F233" s="15"/>
      <c r="G233" s="15"/>
      <c r="H233" s="15"/>
      <c r="I233" s="15"/>
      <c r="J233" s="15"/>
      <c r="K233" s="15"/>
    </row>
    <row r="234" spans="1:11" x14ac:dyDescent="0.25">
      <c r="A234" s="15"/>
      <c r="B234" s="15"/>
      <c r="C234" s="15"/>
      <c r="D234" s="15"/>
      <c r="E234" s="16"/>
      <c r="F234" s="15"/>
      <c r="G234" s="15"/>
      <c r="H234" s="15"/>
      <c r="I234" s="15"/>
      <c r="J234" s="15"/>
      <c r="K234" s="15"/>
    </row>
    <row r="235" spans="1:11" x14ac:dyDescent="0.25">
      <c r="A235" s="15"/>
      <c r="B235" s="15"/>
      <c r="C235" s="15"/>
      <c r="D235" s="15"/>
      <c r="E235" s="16"/>
      <c r="F235" s="15"/>
      <c r="G235" s="15"/>
      <c r="H235" s="15"/>
      <c r="I235" s="15"/>
      <c r="J235" s="15"/>
      <c r="K235" s="15"/>
    </row>
    <row r="236" spans="1:11" x14ac:dyDescent="0.25">
      <c r="A236" s="15"/>
      <c r="B236" s="15"/>
      <c r="C236" s="15"/>
      <c r="D236" s="15"/>
      <c r="E236" s="16"/>
      <c r="F236" s="15"/>
      <c r="G236" s="15"/>
      <c r="H236" s="15"/>
      <c r="I236" s="15"/>
      <c r="J236" s="15"/>
      <c r="K236" s="15"/>
    </row>
    <row r="237" spans="1:11" x14ac:dyDescent="0.25">
      <c r="A237" s="15"/>
      <c r="B237" s="15"/>
      <c r="C237" s="15"/>
      <c r="D237" s="15"/>
      <c r="E237" s="16"/>
      <c r="F237" s="15"/>
      <c r="G237" s="15"/>
      <c r="H237" s="15"/>
      <c r="I237" s="15"/>
      <c r="J237" s="15"/>
      <c r="K237" s="15"/>
    </row>
    <row r="238" spans="1:11" x14ac:dyDescent="0.25">
      <c r="A238" s="15"/>
      <c r="B238" s="15"/>
      <c r="C238" s="15"/>
      <c r="D238" s="15"/>
      <c r="E238" s="16"/>
      <c r="F238" s="15"/>
      <c r="G238" s="15"/>
      <c r="H238" s="15"/>
      <c r="I238" s="15"/>
      <c r="J238" s="15"/>
      <c r="K238" s="15"/>
    </row>
    <row r="239" spans="1:11" x14ac:dyDescent="0.25">
      <c r="A239" s="15"/>
      <c r="B239" s="15"/>
      <c r="C239" s="15"/>
      <c r="D239" s="15"/>
      <c r="E239" s="16"/>
      <c r="F239" s="15"/>
      <c r="G239" s="15"/>
      <c r="H239" s="15"/>
      <c r="I239" s="15"/>
      <c r="J239" s="15"/>
      <c r="K239" s="15"/>
    </row>
    <row r="240" spans="1:11" x14ac:dyDescent="0.25">
      <c r="A240" s="15"/>
      <c r="B240" s="15"/>
      <c r="C240" s="15"/>
      <c r="D240" s="15"/>
      <c r="E240" s="16"/>
      <c r="F240" s="15"/>
      <c r="G240" s="15"/>
      <c r="H240" s="15"/>
      <c r="I240" s="15"/>
      <c r="J240" s="15"/>
      <c r="K240" s="15"/>
    </row>
    <row r="241" spans="1:11" x14ac:dyDescent="0.25">
      <c r="A241" s="15"/>
      <c r="B241" s="15"/>
      <c r="C241" s="15"/>
      <c r="D241" s="15"/>
      <c r="E241" s="16"/>
      <c r="F241" s="15"/>
      <c r="G241" s="15"/>
      <c r="H241" s="15"/>
      <c r="I241" s="15"/>
      <c r="J241" s="15"/>
      <c r="K241" s="15"/>
    </row>
    <row r="242" spans="1:11" x14ac:dyDescent="0.25">
      <c r="A242" s="15"/>
      <c r="B242" s="15"/>
      <c r="C242" s="15"/>
      <c r="D242" s="15"/>
      <c r="E242" s="16"/>
      <c r="F242" s="15"/>
      <c r="G242" s="15"/>
      <c r="H242" s="15"/>
      <c r="I242" s="15"/>
      <c r="J242" s="15"/>
      <c r="K242" s="15"/>
    </row>
    <row r="243" spans="1:11" x14ac:dyDescent="0.25">
      <c r="J243" s="15"/>
      <c r="K243" s="15"/>
    </row>
    <row r="244" spans="1:11" x14ac:dyDescent="0.25">
      <c r="J244" s="15"/>
      <c r="K244" s="15"/>
    </row>
    <row r="245" spans="1:11" x14ac:dyDescent="0.25">
      <c r="J245" s="15"/>
      <c r="K245" s="15"/>
    </row>
  </sheetData>
  <autoFilter ref="A2:L139" xr:uid="{89B7499E-77FA-48DE-A78D-F097F971D90D}"/>
  <mergeCells count="100">
    <mergeCell ref="BA101:BC101"/>
    <mergeCell ref="BA96:BC96"/>
    <mergeCell ref="BA97:BC97"/>
    <mergeCell ref="BA98:BC98"/>
    <mergeCell ref="BA99:BC99"/>
    <mergeCell ref="BA100:BC100"/>
    <mergeCell ref="AV99:AX99"/>
    <mergeCell ref="AV100:AX100"/>
    <mergeCell ref="AV101:AX101"/>
    <mergeCell ref="AU76:AZ76"/>
    <mergeCell ref="AV96:AX96"/>
    <mergeCell ref="AV97:AX97"/>
    <mergeCell ref="AV98:AX98"/>
    <mergeCell ref="U84:Y84"/>
    <mergeCell ref="Z81:AD81"/>
    <mergeCell ref="Z79:AD79"/>
    <mergeCell ref="Z78:AD78"/>
    <mergeCell ref="U77:AD77"/>
    <mergeCell ref="U78:Y78"/>
    <mergeCell ref="U79:Y79"/>
    <mergeCell ref="U81:Y81"/>
    <mergeCell ref="U83:Y83"/>
    <mergeCell ref="Z84:AD84"/>
    <mergeCell ref="Z83:AD83"/>
    <mergeCell ref="U80:Y80"/>
    <mergeCell ref="Z80:AD80"/>
    <mergeCell ref="U82:AD82"/>
    <mergeCell ref="AH44:AI44"/>
    <mergeCell ref="AA64:AF68"/>
    <mergeCell ref="AA45:AC45"/>
    <mergeCell ref="AA44:AE44"/>
    <mergeCell ref="AD45:AE45"/>
    <mergeCell ref="AF59:AG59"/>
    <mergeCell ref="T27:W27"/>
    <mergeCell ref="AE24:AR24"/>
    <mergeCell ref="AS24:BF24"/>
    <mergeCell ref="N26:Q26"/>
    <mergeCell ref="Z25:AC25"/>
    <mergeCell ref="S26:X26"/>
    <mergeCell ref="S32:X32"/>
    <mergeCell ref="T33:W33"/>
    <mergeCell ref="T34:W34"/>
    <mergeCell ref="T35:W35"/>
    <mergeCell ref="T45:W48"/>
    <mergeCell ref="T39:W39"/>
    <mergeCell ref="T40:W40"/>
    <mergeCell ref="T41:W41"/>
    <mergeCell ref="T42:W42"/>
    <mergeCell ref="T43:W43"/>
    <mergeCell ref="T36:W36"/>
    <mergeCell ref="T37:W37"/>
    <mergeCell ref="T38:W38"/>
    <mergeCell ref="Z89:AD89"/>
    <mergeCell ref="Z85:AD85"/>
    <mergeCell ref="U87:Y87"/>
    <mergeCell ref="Z87:AD87"/>
    <mergeCell ref="U85:Y85"/>
    <mergeCell ref="U86:Y86"/>
    <mergeCell ref="Z86:AD86"/>
    <mergeCell ref="Z88:AD88"/>
    <mergeCell ref="U88:Y88"/>
    <mergeCell ref="U89:Y89"/>
    <mergeCell ref="AL97:AN100"/>
    <mergeCell ref="U95:Y95"/>
    <mergeCell ref="Z95:AD95"/>
    <mergeCell ref="U94:Y94"/>
    <mergeCell ref="U91:Y91"/>
    <mergeCell ref="Z91:AD91"/>
    <mergeCell ref="U92:Y92"/>
    <mergeCell ref="Z92:AD92"/>
    <mergeCell ref="U93:Y93"/>
    <mergeCell ref="Z93:AD93"/>
    <mergeCell ref="AL85:AN85"/>
    <mergeCell ref="AL86:AN86"/>
    <mergeCell ref="AL92:AN95"/>
    <mergeCell ref="AL88:AN88"/>
    <mergeCell ref="AL89:AN89"/>
    <mergeCell ref="AL87:AN87"/>
    <mergeCell ref="AK75:AO75"/>
    <mergeCell ref="AL81:AN81"/>
    <mergeCell ref="AL82:AN82"/>
    <mergeCell ref="AL83:AN83"/>
    <mergeCell ref="AL84:AN84"/>
    <mergeCell ref="U90:AD90"/>
    <mergeCell ref="U96:AD96"/>
    <mergeCell ref="U101:AD101"/>
    <mergeCell ref="Z99:AD99"/>
    <mergeCell ref="U100:Y100"/>
    <mergeCell ref="Z94:AD94"/>
    <mergeCell ref="Z97:AD97"/>
    <mergeCell ref="Z98:AD98"/>
    <mergeCell ref="Z100:AD100"/>
    <mergeCell ref="U99:Y99"/>
    <mergeCell ref="U97:Y97"/>
    <mergeCell ref="U98:Y98"/>
    <mergeCell ref="U102:Y102"/>
    <mergeCell ref="Z102:AD102"/>
    <mergeCell ref="U103:Y103"/>
    <mergeCell ref="Z103:AD103"/>
    <mergeCell ref="AK106:AM106"/>
  </mergeCells>
  <phoneticPr fontId="17" type="noConversion"/>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6D2E3-0518-4427-8541-4CDA9D89CAC0}">
  <dimension ref="B6:V39"/>
  <sheetViews>
    <sheetView workbookViewId="0"/>
  </sheetViews>
  <sheetFormatPr defaultRowHeight="15" x14ac:dyDescent="0.25"/>
  <cols>
    <col min="2" max="2" width="48.28515625" bestFit="1" customWidth="1"/>
    <col min="5" max="5" width="17.28515625" customWidth="1"/>
    <col min="6" max="6" width="15.140625" customWidth="1"/>
    <col min="9" max="22" width="14" customWidth="1"/>
  </cols>
  <sheetData>
    <row r="6" spans="2:22" x14ac:dyDescent="0.25">
      <c r="B6" s="29" t="s">
        <v>675</v>
      </c>
      <c r="F6" s="486" t="s">
        <v>470</v>
      </c>
      <c r="G6" s="486"/>
      <c r="H6" s="486"/>
      <c r="I6" s="486"/>
      <c r="J6" s="486"/>
      <c r="K6" s="486"/>
      <c r="L6" s="486"/>
    </row>
    <row r="7" spans="2:22" ht="15.75" thickBot="1" x14ac:dyDescent="0.3">
      <c r="B7" t="s">
        <v>466</v>
      </c>
    </row>
    <row r="8" spans="2:22" ht="16.5" thickTop="1" thickBot="1" x14ac:dyDescent="0.3">
      <c r="F8" s="180" t="s">
        <v>214</v>
      </c>
      <c r="G8" s="181" t="s">
        <v>469</v>
      </c>
      <c r="H8" s="181" t="s">
        <v>325</v>
      </c>
      <c r="I8" s="181" t="s">
        <v>329</v>
      </c>
      <c r="J8" s="181" t="s">
        <v>471</v>
      </c>
      <c r="K8" s="181" t="s">
        <v>286</v>
      </c>
      <c r="L8" s="181" t="s">
        <v>286</v>
      </c>
      <c r="M8" s="181" t="s">
        <v>282</v>
      </c>
      <c r="N8" s="181" t="s">
        <v>282</v>
      </c>
      <c r="O8" s="181" t="s">
        <v>173</v>
      </c>
      <c r="P8" s="181" t="s">
        <v>173</v>
      </c>
      <c r="Q8" s="181" t="s">
        <v>284</v>
      </c>
      <c r="R8" s="181" t="s">
        <v>284</v>
      </c>
      <c r="S8" s="181" t="s">
        <v>299</v>
      </c>
      <c r="T8" s="181" t="s">
        <v>299</v>
      </c>
      <c r="U8" s="181" t="s">
        <v>283</v>
      </c>
      <c r="V8" s="182" t="s">
        <v>283</v>
      </c>
    </row>
    <row r="9" spans="2:22" ht="15.75" thickTop="1" x14ac:dyDescent="0.25">
      <c r="E9" s="96" t="s">
        <v>32</v>
      </c>
      <c r="F9" s="185">
        <f>COUNTIF('ENTRADA DE DADOS'!$B:$B,E9)</f>
        <v>0</v>
      </c>
      <c r="G9" s="186">
        <v>3</v>
      </c>
      <c r="H9" s="188">
        <v>0</v>
      </c>
      <c r="I9" s="187">
        <f>COUNTIFS('ENTRADA DE DADOS'!$B:$B,$E9,'ENTRADA DE DADOS'!$G:$G,I$8)</f>
        <v>0</v>
      </c>
      <c r="J9" s="188">
        <f>COUNTIFS('ENTRADA DE DADOS'!$B:$B,$E9,'ENTRADA DE DADOS'!$I:$I,J$8)</f>
        <v>0</v>
      </c>
      <c r="K9" s="187">
        <f>COUNTIFS('ENTRADA DE DADOS'!$B:$B,$E9,'ENTRADA DE DADOS'!$G:$G,K$8)</f>
        <v>0</v>
      </c>
      <c r="L9" s="188">
        <f>COUNTIFS('ENTRADA DE DADOS'!$B:$B,$E9,'ENTRADA DE DADOS'!$I:$I,L$8)</f>
        <v>0</v>
      </c>
      <c r="M9" s="187">
        <f>COUNTIFS('ENTRADA DE DADOS'!$B:$B,$E9,'ENTRADA DE DADOS'!$G:$G,M$8)</f>
        <v>0</v>
      </c>
      <c r="N9" s="188">
        <f>COUNTIFS('ENTRADA DE DADOS'!$B:$B,$E9,'ENTRADA DE DADOS'!$I:$I,N$8)</f>
        <v>0</v>
      </c>
      <c r="O9" s="187">
        <f>COUNTIFS('ENTRADA DE DADOS'!$B:$B,$E9,'ENTRADA DE DADOS'!$G:$G,O$8)</f>
        <v>0</v>
      </c>
      <c r="P9" s="188">
        <f>COUNTIFS('ENTRADA DE DADOS'!$B:$B,$E9,'ENTRADA DE DADOS'!$I:$I,P$8)</f>
        <v>0</v>
      </c>
      <c r="Q9" s="187">
        <f>COUNTIFS('ENTRADA DE DADOS'!$B:$B,$E9,'ENTRADA DE DADOS'!$G:$G,Q$8)</f>
        <v>0</v>
      </c>
      <c r="R9" s="188">
        <f>COUNTIFS('ENTRADA DE DADOS'!$B:$B,$E9,'ENTRADA DE DADOS'!$I:$I,R$8)</f>
        <v>0</v>
      </c>
      <c r="S9" s="187">
        <f>COUNTIFS('ENTRADA DE DADOS'!$B:$B,$E9,'ENTRADA DE DADOS'!$G:$G,S$8)</f>
        <v>0</v>
      </c>
      <c r="T9" s="188">
        <f>COUNTIFS('ENTRADA DE DADOS'!$B:$B,$E9,'ENTRADA DE DADOS'!$I:$I,T$8)</f>
        <v>0</v>
      </c>
      <c r="U9" s="187">
        <f>COUNTIFS('ENTRADA DE DADOS'!$B:$B,$E9,'ENTRADA DE DADOS'!$G:$G,U$8)</f>
        <v>0</v>
      </c>
      <c r="V9" s="40">
        <f>COUNTIFS('ENTRADA DE DADOS'!$B:$B,$E9,'ENTRADA DE DADOS'!$I:$I,V$8)</f>
        <v>0</v>
      </c>
    </row>
    <row r="10" spans="2:22" x14ac:dyDescent="0.25">
      <c r="B10" t="s">
        <v>466</v>
      </c>
      <c r="E10" s="98" t="s">
        <v>33</v>
      </c>
      <c r="F10" s="185">
        <f>COUNTIF('ENTRADA DE DADOS'!$B:$B,E10)</f>
        <v>3</v>
      </c>
      <c r="G10" s="186">
        <v>0</v>
      </c>
      <c r="H10" s="188">
        <v>3</v>
      </c>
      <c r="I10" s="187">
        <f>COUNTIFS('ENTRADA DE DADOS'!$B:$B,$E10,'ENTRADA DE DADOS'!$G:$G,I$8)</f>
        <v>0</v>
      </c>
      <c r="J10" s="188">
        <f>COUNTIFS('ENTRADA DE DADOS'!$B:$B,$E10,'ENTRADA DE DADOS'!$I:$I,J$8)</f>
        <v>0</v>
      </c>
      <c r="K10" s="187">
        <f>COUNTIFS('ENTRADA DE DADOS'!$B:$B,$E10,'ENTRADA DE DADOS'!$G:$G,K$8)</f>
        <v>0</v>
      </c>
      <c r="L10" s="188">
        <f>COUNTIFS('ENTRADA DE DADOS'!$B:$B,$E10,'ENTRADA DE DADOS'!$I:$I,L$8)</f>
        <v>0</v>
      </c>
      <c r="M10" s="187">
        <f>COUNTIFS('ENTRADA DE DADOS'!$B:$B,$E10,'ENTRADA DE DADOS'!$G:$G,M$8)</f>
        <v>0</v>
      </c>
      <c r="N10" s="188">
        <f>COUNTIFS('ENTRADA DE DADOS'!$B:$B,$E10,'ENTRADA DE DADOS'!$I:$I,N$8)</f>
        <v>2</v>
      </c>
      <c r="O10" s="187">
        <f>COUNTIFS('ENTRADA DE DADOS'!$B:$B,$E10,'ENTRADA DE DADOS'!$G:$G,O$8)</f>
        <v>0</v>
      </c>
      <c r="P10" s="188">
        <f>COUNTIFS('ENTRADA DE DADOS'!$B:$B,$E10,'ENTRADA DE DADOS'!$I:$I,P$8)</f>
        <v>1</v>
      </c>
      <c r="Q10" s="187">
        <f>COUNTIFS('ENTRADA DE DADOS'!$B:$B,$E10,'ENTRADA DE DADOS'!$G:$G,Q$8)</f>
        <v>0</v>
      </c>
      <c r="R10" s="188">
        <f>COUNTIFS('ENTRADA DE DADOS'!$B:$B,$E10,'ENTRADA DE DADOS'!$I:$I,R$8)</f>
        <v>0</v>
      </c>
      <c r="S10" s="187">
        <f>COUNTIFS('ENTRADA DE DADOS'!$B:$B,$E10,'ENTRADA DE DADOS'!$G:$G,S$8)</f>
        <v>0</v>
      </c>
      <c r="T10" s="188">
        <f>COUNTIFS('ENTRADA DE DADOS'!$B:$B,$E10,'ENTRADA DE DADOS'!$I:$I,T$8)</f>
        <v>0</v>
      </c>
      <c r="U10" s="187">
        <f>COUNTIFS('ENTRADA DE DADOS'!$B:$B,$E10,'ENTRADA DE DADOS'!$G:$G,U$8)</f>
        <v>0</v>
      </c>
      <c r="V10" s="40">
        <f>COUNTIFS('ENTRADA DE DADOS'!$B:$B,$E10,'ENTRADA DE DADOS'!$I:$I,V$8)</f>
        <v>0</v>
      </c>
    </row>
    <row r="11" spans="2:22" x14ac:dyDescent="0.25">
      <c r="E11" s="98" t="s">
        <v>34</v>
      </c>
      <c r="F11" s="185">
        <f>COUNTIF('ENTRADA DE DADOS'!$B:$B,E11)</f>
        <v>1</v>
      </c>
      <c r="G11" s="186">
        <v>0</v>
      </c>
      <c r="H11" s="188">
        <v>3</v>
      </c>
      <c r="I11" s="187">
        <f>COUNTIFS('ENTRADA DE DADOS'!$B:$B,$E11,'ENTRADA DE DADOS'!$G:$G,I$8)</f>
        <v>0</v>
      </c>
      <c r="J11" s="188">
        <f>COUNTIFS('ENTRADA DE DADOS'!$B:$B,$E11,'ENTRADA DE DADOS'!$I:$I,J$8)</f>
        <v>0</v>
      </c>
      <c r="K11" s="187">
        <f>COUNTIFS('ENTRADA DE DADOS'!$B:$B,$E11,'ENTRADA DE DADOS'!$G:$G,K$8)</f>
        <v>0</v>
      </c>
      <c r="L11" s="188">
        <f>COUNTIFS('ENTRADA DE DADOS'!$B:$B,$E11,'ENTRADA DE DADOS'!$I:$I,L$8)</f>
        <v>0</v>
      </c>
      <c r="M11" s="187">
        <f>COUNTIFS('ENTRADA DE DADOS'!$B:$B,$E11,'ENTRADA DE DADOS'!$G:$G,M$8)</f>
        <v>0</v>
      </c>
      <c r="N11" s="188">
        <f>COUNTIFS('ENTRADA DE DADOS'!$B:$B,$E11,'ENTRADA DE DADOS'!$I:$I,N$8)</f>
        <v>1</v>
      </c>
      <c r="O11" s="187">
        <f>COUNTIFS('ENTRADA DE DADOS'!$B:$B,$E11,'ENTRADA DE DADOS'!$G:$G,O$8)</f>
        <v>0</v>
      </c>
      <c r="P11" s="188">
        <f>COUNTIFS('ENTRADA DE DADOS'!$B:$B,$E11,'ENTRADA DE DADOS'!$I:$I,P$8)</f>
        <v>0</v>
      </c>
      <c r="Q11" s="187">
        <f>COUNTIFS('ENTRADA DE DADOS'!$B:$B,$E11,'ENTRADA DE DADOS'!$G:$G,Q$8)</f>
        <v>0</v>
      </c>
      <c r="R11" s="188">
        <f>COUNTIFS('ENTRADA DE DADOS'!$B:$B,$E11,'ENTRADA DE DADOS'!$I:$I,R$8)</f>
        <v>0</v>
      </c>
      <c r="S11" s="187">
        <f>COUNTIFS('ENTRADA DE DADOS'!$B:$B,$E11,'ENTRADA DE DADOS'!$G:$G,S$8)</f>
        <v>0</v>
      </c>
      <c r="T11" s="188">
        <f>COUNTIFS('ENTRADA DE DADOS'!$B:$B,$E11,'ENTRADA DE DADOS'!$I:$I,T$8)</f>
        <v>0</v>
      </c>
      <c r="U11" s="187">
        <f>COUNTIFS('ENTRADA DE DADOS'!$B:$B,$E11,'ENTRADA DE DADOS'!$G:$G,U$8)</f>
        <v>0</v>
      </c>
      <c r="V11" s="40">
        <f>COUNTIFS('ENTRADA DE DADOS'!$B:$B,$E11,'ENTRADA DE DADOS'!$I:$I,V$8)</f>
        <v>0</v>
      </c>
    </row>
    <row r="12" spans="2:22" x14ac:dyDescent="0.25">
      <c r="E12" s="98" t="s">
        <v>35</v>
      </c>
      <c r="F12" s="185">
        <f>COUNTIF('ENTRADA DE DADOS'!$B:$B,E12)</f>
        <v>0</v>
      </c>
      <c r="G12" s="186">
        <v>3</v>
      </c>
      <c r="H12" s="188">
        <v>0</v>
      </c>
      <c r="I12" s="187">
        <f>COUNTIFS('ENTRADA DE DADOS'!$B:$B,$E12,'ENTRADA DE DADOS'!$G:$G,I$8)</f>
        <v>0</v>
      </c>
      <c r="J12" s="188">
        <f>COUNTIFS('ENTRADA DE DADOS'!$B:$B,$E12,'ENTRADA DE DADOS'!$I:$I,J$8)</f>
        <v>0</v>
      </c>
      <c r="K12" s="187">
        <f>COUNTIFS('ENTRADA DE DADOS'!$B:$B,$E12,'ENTRADA DE DADOS'!$G:$G,K$8)</f>
        <v>0</v>
      </c>
      <c r="L12" s="188">
        <f>COUNTIFS('ENTRADA DE DADOS'!$B:$B,$E12,'ENTRADA DE DADOS'!$I:$I,L$8)</f>
        <v>0</v>
      </c>
      <c r="M12" s="187">
        <f>COUNTIFS('ENTRADA DE DADOS'!$B:$B,$E12,'ENTRADA DE DADOS'!$G:$G,M$8)</f>
        <v>0</v>
      </c>
      <c r="N12" s="188">
        <f>COUNTIFS('ENTRADA DE DADOS'!$B:$B,$E12,'ENTRADA DE DADOS'!$I:$I,N$8)</f>
        <v>0</v>
      </c>
      <c r="O12" s="187">
        <f>COUNTIFS('ENTRADA DE DADOS'!$B:$B,$E12,'ENTRADA DE DADOS'!$G:$G,O$8)</f>
        <v>0</v>
      </c>
      <c r="P12" s="188">
        <f>COUNTIFS('ENTRADA DE DADOS'!$B:$B,$E12,'ENTRADA DE DADOS'!$I:$I,P$8)</f>
        <v>0</v>
      </c>
      <c r="Q12" s="187">
        <f>COUNTIFS('ENTRADA DE DADOS'!$B:$B,$E12,'ENTRADA DE DADOS'!$G:$G,Q$8)</f>
        <v>0</v>
      </c>
      <c r="R12" s="188">
        <f>COUNTIFS('ENTRADA DE DADOS'!$B:$B,$E12,'ENTRADA DE DADOS'!$I:$I,R$8)</f>
        <v>0</v>
      </c>
      <c r="S12" s="187">
        <f>COUNTIFS('ENTRADA DE DADOS'!$B:$B,$E12,'ENTRADA DE DADOS'!$G:$G,S$8)</f>
        <v>0</v>
      </c>
      <c r="T12" s="188">
        <f>COUNTIFS('ENTRADA DE DADOS'!$B:$B,$E12,'ENTRADA DE DADOS'!$I:$I,T$8)</f>
        <v>0</v>
      </c>
      <c r="U12" s="187">
        <f>COUNTIFS('ENTRADA DE DADOS'!$B:$B,$E12,'ENTRADA DE DADOS'!$G:$G,U$8)</f>
        <v>0</v>
      </c>
      <c r="V12" s="40">
        <f>COUNTIFS('ENTRADA DE DADOS'!$B:$B,$E12,'ENTRADA DE DADOS'!$I:$I,V$8)</f>
        <v>0</v>
      </c>
    </row>
    <row r="13" spans="2:22" x14ac:dyDescent="0.25">
      <c r="B13" t="s">
        <v>466</v>
      </c>
      <c r="E13" s="98" t="s">
        <v>275</v>
      </c>
      <c r="F13" s="185">
        <f>COUNTIF('ENTRADA DE DADOS'!$B:$B,E13)</f>
        <v>1</v>
      </c>
      <c r="G13" s="186">
        <v>3</v>
      </c>
      <c r="H13" s="188">
        <v>3</v>
      </c>
      <c r="I13" s="187">
        <f>COUNTIFS('ENTRADA DE DADOS'!$B:$B,$E13,'ENTRADA DE DADOS'!$G:$G,I$8)</f>
        <v>0</v>
      </c>
      <c r="J13" s="188">
        <f>COUNTIFS('ENTRADA DE DADOS'!$B:$B,$E13,'ENTRADA DE DADOS'!$I:$I,J$8)</f>
        <v>0</v>
      </c>
      <c r="K13" s="187">
        <f>COUNTIFS('ENTRADA DE DADOS'!$B:$B,$E13,'ENTRADA DE DADOS'!$G:$G,K$8)</f>
        <v>0</v>
      </c>
      <c r="L13" s="188">
        <f>COUNTIFS('ENTRADA DE DADOS'!$B:$B,$E13,'ENTRADA DE DADOS'!$I:$I,L$8)</f>
        <v>1</v>
      </c>
      <c r="M13" s="187">
        <f>COUNTIFS('ENTRADA DE DADOS'!$B:$B,$E13,'ENTRADA DE DADOS'!$G:$G,M$8)</f>
        <v>0</v>
      </c>
      <c r="N13" s="188">
        <f>COUNTIFS('ENTRADA DE DADOS'!$B:$B,$E13,'ENTRADA DE DADOS'!$I:$I,N$8)</f>
        <v>0</v>
      </c>
      <c r="O13" s="187">
        <f>COUNTIFS('ENTRADA DE DADOS'!$B:$B,$E13,'ENTRADA DE DADOS'!$G:$G,O$8)</f>
        <v>0</v>
      </c>
      <c r="P13" s="188">
        <f>COUNTIFS('ENTRADA DE DADOS'!$B:$B,$E13,'ENTRADA DE DADOS'!$I:$I,P$8)</f>
        <v>0</v>
      </c>
      <c r="Q13" s="187">
        <f>COUNTIFS('ENTRADA DE DADOS'!$B:$B,$E13,'ENTRADA DE DADOS'!$G:$G,Q$8)</f>
        <v>0</v>
      </c>
      <c r="R13" s="188">
        <f>COUNTIFS('ENTRADA DE DADOS'!$B:$B,$E13,'ENTRADA DE DADOS'!$I:$I,R$8)</f>
        <v>0</v>
      </c>
      <c r="S13" s="187">
        <f>COUNTIFS('ENTRADA DE DADOS'!$B:$B,$E13,'ENTRADA DE DADOS'!$G:$G,S$8)</f>
        <v>0</v>
      </c>
      <c r="T13" s="188">
        <f>COUNTIFS('ENTRADA DE DADOS'!$B:$B,$E13,'ENTRADA DE DADOS'!$I:$I,T$8)</f>
        <v>0</v>
      </c>
      <c r="U13" s="187">
        <f>COUNTIFS('ENTRADA DE DADOS'!$B:$B,$E13,'ENTRADA DE DADOS'!$G:$G,U$8)</f>
        <v>0</v>
      </c>
      <c r="V13" s="40">
        <f>COUNTIFS('ENTRADA DE DADOS'!$B:$B,$E13,'ENTRADA DE DADOS'!$I:$I,V$8)</f>
        <v>0</v>
      </c>
    </row>
    <row r="14" spans="2:22" ht="15.75" thickBot="1" x14ac:dyDescent="0.3">
      <c r="E14" s="99" t="s">
        <v>301</v>
      </c>
      <c r="F14" s="185">
        <f>COUNTIF('ENTRADA DE DADOS'!$B:$B,E14)</f>
        <v>0</v>
      </c>
      <c r="G14" s="186">
        <v>3</v>
      </c>
      <c r="H14" s="188">
        <v>3</v>
      </c>
      <c r="I14" s="187">
        <f>COUNTIFS('ENTRADA DE DADOS'!$B:$B,$E14,'ENTRADA DE DADOS'!$G:$G,I$8)</f>
        <v>0</v>
      </c>
      <c r="J14" s="188">
        <f>COUNTIFS('ENTRADA DE DADOS'!$B:$B,$E14,'ENTRADA DE DADOS'!$I:$I,J$8)</f>
        <v>0</v>
      </c>
      <c r="K14" s="187">
        <f>COUNTIFS('ENTRADA DE DADOS'!$B:$B,$E14,'ENTRADA DE DADOS'!$G:$G,K$8)</f>
        <v>0</v>
      </c>
      <c r="L14" s="188">
        <f>COUNTIFS('ENTRADA DE DADOS'!$B:$B,$E14,'ENTRADA DE DADOS'!$I:$I,L$8)</f>
        <v>0</v>
      </c>
      <c r="M14" s="187">
        <f>COUNTIFS('ENTRADA DE DADOS'!$B:$B,$E14,'ENTRADA DE DADOS'!$G:$G,M$8)</f>
        <v>0</v>
      </c>
      <c r="N14" s="188">
        <f>COUNTIFS('ENTRADA DE DADOS'!$B:$B,$E14,'ENTRADA DE DADOS'!$I:$I,N$8)</f>
        <v>0</v>
      </c>
      <c r="O14" s="187">
        <f>COUNTIFS('ENTRADA DE DADOS'!$B:$B,$E14,'ENTRADA DE DADOS'!$G:$G,O$8)</f>
        <v>0</v>
      </c>
      <c r="P14" s="188">
        <f>COUNTIFS('ENTRADA DE DADOS'!$B:$B,$E14,'ENTRADA DE DADOS'!$I:$I,P$8)</f>
        <v>0</v>
      </c>
      <c r="Q14" s="187">
        <f>COUNTIFS('ENTRADA DE DADOS'!$B:$B,$E14,'ENTRADA DE DADOS'!$G:$G,Q$8)</f>
        <v>0</v>
      </c>
      <c r="R14" s="188">
        <f>COUNTIFS('ENTRADA DE DADOS'!$B:$B,$E14,'ENTRADA DE DADOS'!$I:$I,R$8)</f>
        <v>0</v>
      </c>
      <c r="S14" s="187">
        <f>COUNTIFS('ENTRADA DE DADOS'!$B:$B,$E14,'ENTRADA DE DADOS'!$G:$G,S$8)</f>
        <v>0</v>
      </c>
      <c r="T14" s="188">
        <f>COUNTIFS('ENTRADA DE DADOS'!$B:$B,$E14,'ENTRADA DE DADOS'!$I:$I,T$8)</f>
        <v>0</v>
      </c>
      <c r="U14" s="187">
        <f>COUNTIFS('ENTRADA DE DADOS'!$B:$B,$E14,'ENTRADA DE DADOS'!$G:$G,U$8)</f>
        <v>0</v>
      </c>
      <c r="V14" s="40">
        <f>COUNTIFS('ENTRADA DE DADOS'!$B:$B,$E14,'ENTRADA DE DADOS'!$I:$I,V$8)</f>
        <v>0</v>
      </c>
    </row>
    <row r="15" spans="2:22" ht="16.5" thickTop="1" thickBot="1" x14ac:dyDescent="0.3">
      <c r="F15" s="183"/>
      <c r="G15" s="183"/>
      <c r="H15" s="183"/>
      <c r="I15" s="484">
        <f>SUMPRODUCT($G$9:$G$14,I9:I14)+SUMPRODUCT($H$9:$H$14,J9:J14)</f>
        <v>0</v>
      </c>
      <c r="J15" s="485"/>
      <c r="K15" s="484">
        <f>SUMPRODUCT($G$9:$G$14,K9:K14)+SUMPRODUCT($H$9:$H$14,L9:L14)</f>
        <v>3</v>
      </c>
      <c r="L15" s="485"/>
      <c r="M15" s="484">
        <f>SUMPRODUCT($G$9:$G$14,M9:M14)+SUMPRODUCT($H$9:$H$14,N9:N14)</f>
        <v>9</v>
      </c>
      <c r="N15" s="485"/>
      <c r="O15" s="484">
        <f>SUMPRODUCT($G$9:$G$14,O9:O14)+SUMPRODUCT($H$9:$H$14,P9:P14)</f>
        <v>3</v>
      </c>
      <c r="P15" s="485"/>
      <c r="Q15" s="484">
        <f>SUMPRODUCT($G$9:$G$14,Q9:Q14)+SUMPRODUCT($H$9:$H$14,R9:R14)</f>
        <v>0</v>
      </c>
      <c r="R15" s="485"/>
      <c r="S15" s="484">
        <f>SUMPRODUCT($G$9:$G$14,S9:S14)+SUMPRODUCT($H$9:$H$14,T9:T14)</f>
        <v>0</v>
      </c>
      <c r="T15" s="485"/>
      <c r="U15" s="484">
        <f>SUMPRODUCT($G$9:$G$14,U9:U14)+SUMPRODUCT($H$9:$H$14,V9:V14)</f>
        <v>0</v>
      </c>
      <c r="V15" s="485"/>
    </row>
    <row r="16" spans="2:22" ht="15.75" thickTop="1" x14ac:dyDescent="0.25">
      <c r="B16" t="s">
        <v>673</v>
      </c>
      <c r="O16" s="183"/>
      <c r="P16" s="183"/>
      <c r="Q16" s="9"/>
    </row>
    <row r="19" spans="2:2" x14ac:dyDescent="0.25">
      <c r="B19" t="s">
        <v>467</v>
      </c>
    </row>
    <row r="22" spans="2:2" x14ac:dyDescent="0.25">
      <c r="B22" t="s">
        <v>674</v>
      </c>
    </row>
    <row r="39" spans="18:18" x14ac:dyDescent="0.25">
      <c r="R39" s="184"/>
    </row>
  </sheetData>
  <autoFilter ref="B6:B22" xr:uid="{8DC6D2E3-0518-4427-8541-4CDA9D89CAC0}"/>
  <mergeCells count="8">
    <mergeCell ref="O15:P15"/>
    <mergeCell ref="Q15:R15"/>
    <mergeCell ref="S15:T15"/>
    <mergeCell ref="U15:V15"/>
    <mergeCell ref="F6:L6"/>
    <mergeCell ref="I15:J15"/>
    <mergeCell ref="K15:L15"/>
    <mergeCell ref="M15:N15"/>
  </mergeCells>
  <phoneticPr fontId="17" type="noConversion"/>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3DC86-AAB0-4632-943F-D8D42A12579A}">
  <dimension ref="A1:AD136"/>
  <sheetViews>
    <sheetView workbookViewId="0">
      <selection activeCell="F20" sqref="F20"/>
    </sheetView>
  </sheetViews>
  <sheetFormatPr defaultRowHeight="15" x14ac:dyDescent="0.25"/>
  <cols>
    <col min="1" max="1" width="24.5703125" style="15" bestFit="1" customWidth="1"/>
    <col min="4" max="4" width="20.28515625" bestFit="1" customWidth="1"/>
  </cols>
  <sheetData>
    <row r="1" spans="1:30" ht="15.75" thickBot="1" x14ac:dyDescent="0.3">
      <c r="E1" s="487" t="s">
        <v>427</v>
      </c>
      <c r="F1" s="488"/>
      <c r="G1" s="488"/>
      <c r="H1" s="488"/>
      <c r="I1" s="488"/>
      <c r="J1" s="488"/>
      <c r="K1" s="488"/>
      <c r="L1" s="488"/>
      <c r="M1" s="488"/>
      <c r="N1" s="488"/>
      <c r="O1" s="489"/>
      <c r="R1" s="487" t="s">
        <v>428</v>
      </c>
      <c r="S1" s="488"/>
      <c r="T1" s="488"/>
      <c r="U1" s="488"/>
      <c r="V1" s="488"/>
      <c r="W1" s="488"/>
      <c r="X1" s="488"/>
      <c r="Y1" s="488"/>
      <c r="Z1" s="488"/>
      <c r="AA1" s="488"/>
      <c r="AB1" s="489"/>
    </row>
    <row r="2" spans="1:30" ht="15.75" thickBot="1" x14ac:dyDescent="0.3">
      <c r="B2" s="161" t="s">
        <v>163</v>
      </c>
      <c r="C2" s="161" t="s">
        <v>167</v>
      </c>
      <c r="E2" s="161">
        <v>300</v>
      </c>
      <c r="F2" s="161">
        <v>350</v>
      </c>
      <c r="G2" s="161">
        <v>400</v>
      </c>
      <c r="H2" s="161">
        <v>450</v>
      </c>
      <c r="I2" s="161">
        <v>500</v>
      </c>
      <c r="J2" s="161">
        <v>550</v>
      </c>
      <c r="K2" s="161">
        <v>600</v>
      </c>
      <c r="L2" s="161">
        <v>650</v>
      </c>
      <c r="M2" s="161">
        <v>700</v>
      </c>
      <c r="N2" s="161">
        <v>750</v>
      </c>
      <c r="O2" s="168">
        <v>800</v>
      </c>
      <c r="R2" s="161">
        <v>300</v>
      </c>
      <c r="S2" s="161">
        <v>350</v>
      </c>
      <c r="T2" s="161">
        <v>400</v>
      </c>
      <c r="U2" s="161">
        <v>450</v>
      </c>
      <c r="V2" s="161">
        <v>500</v>
      </c>
      <c r="W2" s="161">
        <v>550</v>
      </c>
      <c r="X2" s="161">
        <v>600</v>
      </c>
      <c r="Y2" s="161">
        <v>650</v>
      </c>
      <c r="Z2" s="161">
        <v>700</v>
      </c>
      <c r="AA2" s="161">
        <v>750</v>
      </c>
      <c r="AB2" s="168">
        <v>800</v>
      </c>
    </row>
    <row r="3" spans="1:30" ht="15.75" thickBot="1" x14ac:dyDescent="0.3">
      <c r="A3" s="161" t="s">
        <v>166</v>
      </c>
      <c r="B3" s="162">
        <f>COUNTIFS('ENTRADA DE DADOS'!$J:$J,$A3,'ENTRADA DE DADOS'!$D:$D,B$2)</f>
        <v>0</v>
      </c>
      <c r="C3" s="163">
        <f>COUNTIFS('ENTRADA DE DADOS'!$J:$J,$A3,'ENTRADA DE DADOS'!$D:$D,C$2)</f>
        <v>0</v>
      </c>
      <c r="E3" s="169"/>
      <c r="F3" s="170"/>
      <c r="G3" s="170"/>
      <c r="H3" s="170"/>
      <c r="I3" s="170"/>
      <c r="J3" s="170"/>
      <c r="K3" s="170"/>
      <c r="L3" s="170"/>
      <c r="M3" s="170"/>
      <c r="N3" s="170"/>
      <c r="O3" s="171"/>
      <c r="R3" s="169"/>
      <c r="S3" s="170"/>
      <c r="T3" s="170"/>
      <c r="U3" s="170"/>
      <c r="V3" s="170"/>
      <c r="W3" s="170"/>
      <c r="X3" s="170"/>
      <c r="Y3" s="170"/>
      <c r="Z3" s="170"/>
      <c r="AA3" s="170"/>
      <c r="AB3" s="171"/>
    </row>
    <row r="4" spans="1:30" ht="15.75" thickBot="1" x14ac:dyDescent="0.3">
      <c r="A4" s="161" t="s">
        <v>190</v>
      </c>
      <c r="B4" s="164">
        <f>COUNTIFS('ENTRADA DE DADOS'!$J:$J,$A4,'ENTRADA DE DADOS'!$D:$D,B$2)</f>
        <v>0</v>
      </c>
      <c r="C4" s="165">
        <f>COUNTIFS('ENTRADA DE DADOS'!$J:$J,$A4,'ENTRADA DE DADOS'!$D:$D,C$2)</f>
        <v>0</v>
      </c>
      <c r="E4" s="172"/>
      <c r="F4" s="173"/>
      <c r="G4" s="173"/>
      <c r="H4" s="173"/>
      <c r="I4" s="173"/>
      <c r="J4" s="173"/>
      <c r="K4" s="173"/>
      <c r="L4" s="173"/>
      <c r="M4" s="173"/>
      <c r="N4" s="173"/>
      <c r="O4" s="174"/>
      <c r="R4" s="172"/>
      <c r="S4" s="173"/>
      <c r="T4" s="173"/>
      <c r="U4" s="173"/>
      <c r="V4" s="173"/>
      <c r="W4" s="173"/>
      <c r="X4" s="173"/>
      <c r="Y4" s="173"/>
      <c r="Z4" s="173"/>
      <c r="AA4" s="173"/>
      <c r="AB4" s="174"/>
    </row>
    <row r="5" spans="1:30" ht="15.75" thickBot="1" x14ac:dyDescent="0.3">
      <c r="A5" s="244" t="s">
        <v>172</v>
      </c>
      <c r="B5" s="164">
        <f>COUNTIFS('ENTRADA DE DADOS'!$J:$J,$A5,'ENTRADA DE DADOS'!$D:$D,B$2)</f>
        <v>0</v>
      </c>
      <c r="C5" s="165">
        <f>COUNTIFS('ENTRADA DE DADOS'!$J:$J,$A5,'ENTRADA DE DADOS'!$D:$D,C$2)</f>
        <v>47</v>
      </c>
      <c r="E5" s="172">
        <v>2</v>
      </c>
      <c r="F5" s="173">
        <v>0</v>
      </c>
      <c r="G5" s="173">
        <v>0</v>
      </c>
      <c r="H5" s="173">
        <v>2</v>
      </c>
      <c r="I5" s="173">
        <v>0</v>
      </c>
      <c r="J5" s="173">
        <v>0</v>
      </c>
      <c r="K5" s="173">
        <v>0</v>
      </c>
      <c r="L5" s="173">
        <v>0</v>
      </c>
      <c r="M5" s="173">
        <v>0</v>
      </c>
      <c r="N5" s="173">
        <v>0</v>
      </c>
      <c r="O5" s="174">
        <v>0</v>
      </c>
      <c r="R5" s="172">
        <v>2</v>
      </c>
      <c r="S5" s="173">
        <v>0</v>
      </c>
      <c r="T5" s="173">
        <v>2</v>
      </c>
      <c r="U5" s="173">
        <v>0</v>
      </c>
      <c r="V5" s="173">
        <v>0</v>
      </c>
      <c r="W5" s="173">
        <v>0</v>
      </c>
      <c r="X5" s="173">
        <v>0</v>
      </c>
      <c r="Y5" s="173">
        <v>0</v>
      </c>
      <c r="Z5" s="173">
        <v>0</v>
      </c>
      <c r="AA5" s="173">
        <v>0</v>
      </c>
      <c r="AB5" s="174">
        <v>0</v>
      </c>
      <c r="AD5" s="251"/>
    </row>
    <row r="6" spans="1:30" ht="15.75" thickBot="1" x14ac:dyDescent="0.3">
      <c r="A6" s="244" t="s">
        <v>682</v>
      </c>
      <c r="B6" s="164">
        <f>COUNTIFS('ENTRADA DE DADOS'!$J:$J,$A6,'ENTRADA DE DADOS'!$D:$D,B$2)</f>
        <v>0</v>
      </c>
      <c r="C6" s="165">
        <f>COUNTIFS('ENTRADA DE DADOS'!$J:$J,$A6,'ENTRADA DE DADOS'!$D:$D,C$2)</f>
        <v>2</v>
      </c>
      <c r="E6" s="172">
        <v>0</v>
      </c>
      <c r="F6" s="173">
        <v>0</v>
      </c>
      <c r="G6" s="173">
        <v>0</v>
      </c>
      <c r="H6" s="173">
        <v>0</v>
      </c>
      <c r="I6" s="173">
        <v>0</v>
      </c>
      <c r="J6" s="173">
        <v>1</v>
      </c>
      <c r="K6" s="173">
        <v>0</v>
      </c>
      <c r="L6" s="173">
        <v>0</v>
      </c>
      <c r="M6" s="173">
        <v>0</v>
      </c>
      <c r="N6" s="173">
        <v>0</v>
      </c>
      <c r="O6" s="174">
        <v>0</v>
      </c>
      <c r="R6" s="172">
        <v>0</v>
      </c>
      <c r="S6" s="173">
        <v>0</v>
      </c>
      <c r="T6" s="173">
        <v>0</v>
      </c>
      <c r="U6" s="173">
        <v>0</v>
      </c>
      <c r="V6" s="173">
        <v>1</v>
      </c>
      <c r="W6" s="173">
        <v>0</v>
      </c>
      <c r="X6" s="173">
        <v>0</v>
      </c>
      <c r="Y6" s="173">
        <v>0</v>
      </c>
      <c r="Z6" s="173">
        <v>0</v>
      </c>
      <c r="AA6" s="173">
        <v>0</v>
      </c>
      <c r="AB6" s="174">
        <v>0</v>
      </c>
      <c r="AD6" s="251"/>
    </row>
    <row r="7" spans="1:30" ht="15.75" thickBot="1" x14ac:dyDescent="0.3">
      <c r="A7" s="244" t="s">
        <v>179</v>
      </c>
      <c r="B7" s="164">
        <f>COUNTIFS('ENTRADA DE DADOS'!$J:$J,$A7,'ENTRADA DE DADOS'!$D:$D,B$2)</f>
        <v>2</v>
      </c>
      <c r="C7" s="165">
        <f>COUNTIFS('ENTRADA DE DADOS'!$J:$J,$A7,'ENTRADA DE DADOS'!$D:$D,C$2)</f>
        <v>4</v>
      </c>
      <c r="E7" s="172">
        <v>0</v>
      </c>
      <c r="F7" s="173">
        <v>0</v>
      </c>
      <c r="G7" s="173">
        <v>0</v>
      </c>
      <c r="H7" s="173">
        <v>0</v>
      </c>
      <c r="I7" s="173">
        <v>0</v>
      </c>
      <c r="J7" s="173">
        <v>0</v>
      </c>
      <c r="K7" s="173">
        <v>1</v>
      </c>
      <c r="L7" s="173">
        <v>0</v>
      </c>
      <c r="M7" s="173">
        <v>0</v>
      </c>
      <c r="N7" s="173">
        <v>0</v>
      </c>
      <c r="O7" s="174">
        <v>0</v>
      </c>
      <c r="R7" s="172">
        <v>0</v>
      </c>
      <c r="S7" s="173">
        <v>0</v>
      </c>
      <c r="T7" s="173">
        <v>0</v>
      </c>
      <c r="U7" s="173">
        <v>0</v>
      </c>
      <c r="V7" s="173">
        <v>0</v>
      </c>
      <c r="W7" s="173">
        <v>1</v>
      </c>
      <c r="X7" s="173">
        <v>0</v>
      </c>
      <c r="Y7" s="173">
        <v>0</v>
      </c>
      <c r="Z7" s="173">
        <v>0</v>
      </c>
      <c r="AA7" s="173">
        <v>0</v>
      </c>
      <c r="AB7" s="174">
        <v>0</v>
      </c>
      <c r="AD7" s="251"/>
    </row>
    <row r="8" spans="1:30" ht="15.75" thickBot="1" x14ac:dyDescent="0.3">
      <c r="A8" s="244" t="s">
        <v>183</v>
      </c>
      <c r="B8" s="164">
        <f>COUNTIFS('ENTRADA DE DADOS'!$J:$J,$A8,'ENTRADA DE DADOS'!$D:$D,B$2)</f>
        <v>15</v>
      </c>
      <c r="C8" s="165">
        <f>COUNTIFS('ENTRADA DE DADOS'!$J:$J,$A8,'ENTRADA DE DADOS'!$D:$D,C$2)</f>
        <v>6</v>
      </c>
      <c r="E8" s="172">
        <v>0</v>
      </c>
      <c r="F8" s="173">
        <v>0</v>
      </c>
      <c r="G8" s="173">
        <v>0</v>
      </c>
      <c r="H8" s="173">
        <v>0</v>
      </c>
      <c r="I8" s="173">
        <v>0</v>
      </c>
      <c r="J8" s="173">
        <v>0</v>
      </c>
      <c r="K8" s="173">
        <v>0</v>
      </c>
      <c r="L8" s="173">
        <v>1</v>
      </c>
      <c r="M8" s="173">
        <v>0</v>
      </c>
      <c r="N8" s="173">
        <v>0</v>
      </c>
      <c r="O8" s="174">
        <v>0</v>
      </c>
      <c r="R8" s="172">
        <v>0</v>
      </c>
      <c r="S8" s="173">
        <v>0</v>
      </c>
      <c r="T8" s="173">
        <v>0</v>
      </c>
      <c r="U8" s="173">
        <v>0</v>
      </c>
      <c r="V8" s="173">
        <v>0</v>
      </c>
      <c r="W8" s="173">
        <v>1</v>
      </c>
      <c r="X8" s="173">
        <v>0</v>
      </c>
      <c r="Y8" s="173">
        <v>0</v>
      </c>
      <c r="Z8" s="173">
        <v>0</v>
      </c>
      <c r="AA8" s="173">
        <v>0</v>
      </c>
      <c r="AB8" s="174">
        <v>0</v>
      </c>
      <c r="AD8" s="251"/>
    </row>
    <row r="9" spans="1:30" ht="15.75" thickBot="1" x14ac:dyDescent="0.3">
      <c r="A9" s="244" t="s">
        <v>187</v>
      </c>
      <c r="B9" s="164">
        <f>COUNTIFS('ENTRADA DE DADOS'!$J:$J,$A9,'ENTRADA DE DADOS'!$D:$D,B$2)</f>
        <v>3</v>
      </c>
      <c r="C9" s="165">
        <f>COUNTIFS('ENTRADA DE DADOS'!$J:$J,$A9,'ENTRADA DE DADOS'!$D:$D,C$2)</f>
        <v>2</v>
      </c>
      <c r="E9" s="172">
        <v>0</v>
      </c>
      <c r="F9" s="173">
        <v>0</v>
      </c>
      <c r="G9" s="173">
        <v>0</v>
      </c>
      <c r="H9" s="173">
        <v>0</v>
      </c>
      <c r="I9" s="173">
        <v>0</v>
      </c>
      <c r="J9" s="173">
        <v>0</v>
      </c>
      <c r="K9" s="173">
        <v>0</v>
      </c>
      <c r="L9" s="173">
        <v>0</v>
      </c>
      <c r="M9" s="173">
        <v>1</v>
      </c>
      <c r="N9" s="173">
        <v>0</v>
      </c>
      <c r="O9" s="174">
        <v>0</v>
      </c>
      <c r="R9" s="172">
        <v>0</v>
      </c>
      <c r="S9" s="173">
        <v>0</v>
      </c>
      <c r="T9" s="173">
        <v>0</v>
      </c>
      <c r="U9" s="173">
        <v>0</v>
      </c>
      <c r="V9" s="173">
        <v>0</v>
      </c>
      <c r="W9" s="173">
        <v>0</v>
      </c>
      <c r="X9" s="173">
        <v>1</v>
      </c>
      <c r="Y9" s="173">
        <v>0</v>
      </c>
      <c r="Z9" s="173">
        <v>0</v>
      </c>
      <c r="AA9" s="173">
        <v>0</v>
      </c>
      <c r="AB9" s="174">
        <v>0</v>
      </c>
      <c r="AD9" s="251"/>
    </row>
    <row r="10" spans="1:30" ht="15.75" thickBot="1" x14ac:dyDescent="0.3">
      <c r="A10" s="244" t="s">
        <v>683</v>
      </c>
      <c r="B10" s="166">
        <f>COUNTIFS('ENTRADA DE DADOS'!$J:$J,$A10,'ENTRADA DE DADOS'!$D:$D,B$2)</f>
        <v>0</v>
      </c>
      <c r="C10" s="167">
        <f>COUNTIFS('ENTRADA DE DADOS'!$J:$J,$A10,'ENTRADA DE DADOS'!$D:$D,C$2)</f>
        <v>1</v>
      </c>
      <c r="E10" s="175">
        <v>0</v>
      </c>
      <c r="F10" s="176">
        <v>1</v>
      </c>
      <c r="G10" s="176">
        <v>0</v>
      </c>
      <c r="H10" s="176">
        <v>1</v>
      </c>
      <c r="I10" s="176">
        <v>0</v>
      </c>
      <c r="J10" s="176">
        <v>0</v>
      </c>
      <c r="K10" s="176">
        <v>0</v>
      </c>
      <c r="L10" s="176">
        <v>4</v>
      </c>
      <c r="M10" s="176">
        <v>0</v>
      </c>
      <c r="N10" s="176">
        <v>1</v>
      </c>
      <c r="O10" s="177">
        <v>3</v>
      </c>
      <c r="R10" s="175">
        <v>0</v>
      </c>
      <c r="S10" s="176">
        <v>1</v>
      </c>
      <c r="T10" s="176">
        <v>0</v>
      </c>
      <c r="U10" s="176">
        <v>1</v>
      </c>
      <c r="V10" s="176">
        <v>0</v>
      </c>
      <c r="W10" s="176">
        <v>0</v>
      </c>
      <c r="X10" s="176">
        <v>0</v>
      </c>
      <c r="Y10" s="176">
        <v>0</v>
      </c>
      <c r="Z10" s="176">
        <v>4</v>
      </c>
      <c r="AA10" s="176">
        <v>4</v>
      </c>
      <c r="AB10" s="177">
        <v>0</v>
      </c>
      <c r="AD10" s="251"/>
    </row>
    <row r="14" spans="1:30" ht="15.75" thickBot="1" x14ac:dyDescent="0.3"/>
    <row r="15" spans="1:30" ht="15.75" thickBot="1" x14ac:dyDescent="0.3">
      <c r="A15"/>
      <c r="K15" s="490" t="s">
        <v>436</v>
      </c>
      <c r="L15" s="491"/>
      <c r="M15" s="491"/>
      <c r="N15" s="491"/>
      <c r="O15" s="491"/>
      <c r="P15" s="491"/>
      <c r="Q15" s="491"/>
      <c r="R15" s="491"/>
      <c r="S15" s="491"/>
      <c r="T15" s="491"/>
      <c r="U15" s="492"/>
    </row>
    <row r="16" spans="1:30" ht="15.75" thickBot="1" x14ac:dyDescent="0.3">
      <c r="A16"/>
      <c r="K16" s="161">
        <v>300</v>
      </c>
      <c r="L16" s="161">
        <v>350</v>
      </c>
      <c r="M16" s="161">
        <v>400</v>
      </c>
      <c r="N16" s="161">
        <v>450</v>
      </c>
      <c r="O16" s="161">
        <v>500</v>
      </c>
      <c r="P16" s="161">
        <v>550</v>
      </c>
      <c r="Q16" s="161">
        <v>600</v>
      </c>
      <c r="R16" s="161">
        <v>650</v>
      </c>
      <c r="S16" s="161">
        <v>700</v>
      </c>
      <c r="T16" s="161">
        <v>750</v>
      </c>
      <c r="U16" s="168">
        <v>800</v>
      </c>
    </row>
    <row r="17" spans="1:30" ht="15.75" thickBot="1" x14ac:dyDescent="0.3">
      <c r="A17"/>
      <c r="K17" s="175">
        <f>SUMPRODUCT(E3:E10,$B$3:$B$10)+SUMPRODUCT(R3:R10,$C$3:$C$10)+SUMPRODUCT(E26:E33,$B$26:$B$33)+SUMPRODUCT(R26:R33,$C$26:$C$33)</f>
        <v>94</v>
      </c>
      <c r="L17" s="175">
        <f t="shared" ref="L17:U17" si="0">SUMPRODUCT(F3:F10,$B$3:$B$10)+SUMPRODUCT(S3:S10,$C$3:$C$10)+SUMPRODUCT(F26:F33,$B$26:$B$33)+SUMPRODUCT(S26:S33,$C$26:$C$33)</f>
        <v>1</v>
      </c>
      <c r="M17" s="175">
        <f t="shared" si="0"/>
        <v>94</v>
      </c>
      <c r="N17" s="175">
        <f t="shared" si="0"/>
        <v>6</v>
      </c>
      <c r="O17" s="175">
        <f t="shared" si="0"/>
        <v>2</v>
      </c>
      <c r="P17" s="175">
        <f t="shared" si="0"/>
        <v>20</v>
      </c>
      <c r="Q17" s="175">
        <f t="shared" si="0"/>
        <v>7</v>
      </c>
      <c r="R17" s="175">
        <f t="shared" si="0"/>
        <v>21</v>
      </c>
      <c r="S17" s="175">
        <f t="shared" si="0"/>
        <v>16</v>
      </c>
      <c r="T17" s="175">
        <f t="shared" si="0"/>
        <v>13</v>
      </c>
      <c r="U17" s="175">
        <f t="shared" si="0"/>
        <v>0</v>
      </c>
      <c r="V17" s="29">
        <v>8</v>
      </c>
      <c r="W17" s="29">
        <v>4</v>
      </c>
    </row>
    <row r="18" spans="1:30" x14ac:dyDescent="0.25">
      <c r="A18"/>
    </row>
    <row r="19" spans="1:30" x14ac:dyDescent="0.25">
      <c r="A19"/>
    </row>
    <row r="20" spans="1:30" x14ac:dyDescent="0.25">
      <c r="A20"/>
    </row>
    <row r="21" spans="1:30" x14ac:dyDescent="0.25">
      <c r="A21"/>
    </row>
    <row r="22" spans="1:30" x14ac:dyDescent="0.25">
      <c r="A22"/>
    </row>
    <row r="23" spans="1:30" ht="15.75" thickBot="1" x14ac:dyDescent="0.3">
      <c r="A23"/>
    </row>
    <row r="24" spans="1:30" ht="15.75" thickBot="1" x14ac:dyDescent="0.3">
      <c r="A24"/>
      <c r="E24" s="490" t="s">
        <v>427</v>
      </c>
      <c r="F24" s="491"/>
      <c r="G24" s="491"/>
      <c r="H24" s="491"/>
      <c r="I24" s="491"/>
      <c r="J24" s="491"/>
      <c r="K24" s="491"/>
      <c r="L24" s="491"/>
      <c r="M24" s="491"/>
      <c r="N24" s="491"/>
      <c r="O24" s="492"/>
      <c r="R24" s="490" t="s">
        <v>428</v>
      </c>
      <c r="S24" s="491"/>
      <c r="T24" s="491"/>
      <c r="U24" s="491"/>
      <c r="V24" s="491"/>
      <c r="W24" s="491"/>
      <c r="X24" s="491"/>
      <c r="Y24" s="491"/>
      <c r="Z24" s="491"/>
      <c r="AA24" s="491"/>
      <c r="AB24" s="492"/>
    </row>
    <row r="25" spans="1:30" ht="15.75" thickBot="1" x14ac:dyDescent="0.3">
      <c r="A25"/>
      <c r="B25" s="161" t="s">
        <v>163</v>
      </c>
      <c r="C25" s="161" t="s">
        <v>167</v>
      </c>
      <c r="E25" s="161">
        <v>300</v>
      </c>
      <c r="F25" s="161">
        <v>350</v>
      </c>
      <c r="G25" s="161">
        <v>400</v>
      </c>
      <c r="H25" s="161">
        <v>450</v>
      </c>
      <c r="I25" s="161">
        <v>500</v>
      </c>
      <c r="J25" s="161">
        <v>550</v>
      </c>
      <c r="K25" s="161">
        <v>600</v>
      </c>
      <c r="L25" s="161">
        <v>650</v>
      </c>
      <c r="M25" s="161">
        <v>700</v>
      </c>
      <c r="N25" s="161">
        <v>750</v>
      </c>
      <c r="O25" s="168">
        <v>800</v>
      </c>
      <c r="R25" s="161">
        <v>300</v>
      </c>
      <c r="S25" s="161">
        <v>350</v>
      </c>
      <c r="T25" s="161">
        <v>400</v>
      </c>
      <c r="U25" s="161">
        <v>450</v>
      </c>
      <c r="V25" s="161">
        <v>500</v>
      </c>
      <c r="W25" s="161">
        <v>550</v>
      </c>
      <c r="X25" s="161">
        <v>600</v>
      </c>
      <c r="Y25" s="161">
        <v>650</v>
      </c>
      <c r="Z25" s="161">
        <v>700</v>
      </c>
      <c r="AA25" s="161">
        <v>750</v>
      </c>
      <c r="AB25" s="168">
        <v>800</v>
      </c>
    </row>
    <row r="26" spans="1:30" ht="15.75" thickBot="1" x14ac:dyDescent="0.3">
      <c r="A26" s="161" t="s">
        <v>430</v>
      </c>
      <c r="B26" s="162">
        <f>COUNTIFS('ENTRADA DE DADOS'!$K:$K,$A26,'ENTRADA DE DADOS'!$D:$D,B$25)</f>
        <v>0</v>
      </c>
      <c r="C26" s="163">
        <f>COUNTIFS('ENTRADA DE DADOS'!$K:$K,$A26,'ENTRADA DE DADOS'!$D:$D,C$25)</f>
        <v>0</v>
      </c>
      <c r="E26" s="169"/>
      <c r="F26" s="170"/>
      <c r="G26" s="170"/>
      <c r="H26" s="170"/>
      <c r="I26" s="170"/>
      <c r="J26" s="170"/>
      <c r="K26" s="170"/>
      <c r="L26" s="170"/>
      <c r="M26" s="170"/>
      <c r="N26" s="170"/>
      <c r="O26" s="171"/>
      <c r="R26" s="169"/>
      <c r="S26" s="170"/>
      <c r="T26" s="170"/>
      <c r="U26" s="170"/>
      <c r="V26" s="170"/>
      <c r="W26" s="170"/>
      <c r="X26" s="170"/>
      <c r="Y26" s="170"/>
      <c r="Z26" s="170"/>
      <c r="AA26" s="170"/>
      <c r="AB26" s="171"/>
    </row>
    <row r="27" spans="1:30" ht="15.75" thickBot="1" x14ac:dyDescent="0.3">
      <c r="A27" s="161" t="s">
        <v>431</v>
      </c>
      <c r="B27" s="164">
        <f>COUNTIFS('ENTRADA DE DADOS'!$K:$K,$A27,'ENTRADA DE DADOS'!$D:$D,B$25)</f>
        <v>0</v>
      </c>
      <c r="C27" s="165">
        <f>COUNTIFS('ENTRADA DE DADOS'!$K:$K,$A27,'ENTRADA DE DADOS'!$D:$D,C$25)</f>
        <v>0</v>
      </c>
      <c r="E27" s="172"/>
      <c r="F27" s="173"/>
      <c r="G27" s="173"/>
      <c r="H27" s="173"/>
      <c r="I27" s="173"/>
      <c r="J27" s="173"/>
      <c r="K27" s="173"/>
      <c r="L27" s="173"/>
      <c r="M27" s="173"/>
      <c r="N27" s="173"/>
      <c r="O27" s="174"/>
      <c r="R27" s="172"/>
      <c r="S27" s="173"/>
      <c r="T27" s="173"/>
      <c r="U27" s="173"/>
      <c r="V27" s="173"/>
      <c r="W27" s="173"/>
      <c r="X27" s="173"/>
      <c r="Y27" s="173"/>
      <c r="Z27" s="173"/>
      <c r="AA27" s="173"/>
      <c r="AB27" s="174"/>
    </row>
    <row r="28" spans="1:30" ht="15.75" thickBot="1" x14ac:dyDescent="0.3">
      <c r="A28" s="161" t="s">
        <v>432</v>
      </c>
      <c r="B28" s="164">
        <f>COUNTIFS('ENTRADA DE DADOS'!$K:$K,$A28,'ENTRADA DE DADOS'!$D:$D,B$25)</f>
        <v>0</v>
      </c>
      <c r="C28" s="165">
        <f>COUNTIFS('ENTRADA DE DADOS'!$K:$K,$A28,'ENTRADA DE DADOS'!$D:$D,C$25)</f>
        <v>0</v>
      </c>
      <c r="E28" s="172"/>
      <c r="F28" s="173"/>
      <c r="G28" s="173"/>
      <c r="H28" s="173"/>
      <c r="I28" s="173"/>
      <c r="J28" s="173"/>
      <c r="K28" s="173"/>
      <c r="L28" s="173"/>
      <c r="M28" s="173"/>
      <c r="N28" s="173"/>
      <c r="O28" s="174"/>
      <c r="R28" s="172"/>
      <c r="S28" s="173"/>
      <c r="T28" s="173"/>
      <c r="U28" s="173"/>
      <c r="V28" s="173"/>
      <c r="W28" s="173"/>
      <c r="X28" s="173"/>
      <c r="Y28" s="173"/>
      <c r="Z28" s="173"/>
      <c r="AA28" s="173"/>
      <c r="AB28" s="174"/>
    </row>
    <row r="29" spans="1:30" ht="15.75" thickBot="1" x14ac:dyDescent="0.3">
      <c r="A29" s="244" t="s">
        <v>685</v>
      </c>
      <c r="B29" s="164">
        <f>COUNTIFS('ENTRADA DE DADOS'!$K:$K,$A29,'ENTRADA DE DADOS'!$D:$D,B$25)</f>
        <v>1</v>
      </c>
      <c r="C29" s="165">
        <f>COUNTIFS('ENTRADA DE DADOS'!$K:$K,$A29,'ENTRADA DE DADOS'!$D:$D,C$25)</f>
        <v>0</v>
      </c>
      <c r="E29" s="172">
        <v>0</v>
      </c>
      <c r="F29" s="173">
        <v>0</v>
      </c>
      <c r="G29" s="173">
        <v>0</v>
      </c>
      <c r="H29" s="173">
        <v>0</v>
      </c>
      <c r="I29" s="173">
        <v>0</v>
      </c>
      <c r="J29" s="173">
        <v>2</v>
      </c>
      <c r="K29" s="173">
        <v>0</v>
      </c>
      <c r="L29" s="173">
        <v>3</v>
      </c>
      <c r="M29" s="173">
        <v>0</v>
      </c>
      <c r="N29" s="173">
        <v>0</v>
      </c>
      <c r="O29" s="174">
        <v>0</v>
      </c>
      <c r="P29" s="29">
        <v>4</v>
      </c>
      <c r="R29" s="172">
        <v>0</v>
      </c>
      <c r="S29" s="173">
        <v>0</v>
      </c>
      <c r="T29" s="173">
        <v>0</v>
      </c>
      <c r="U29" s="173">
        <v>0</v>
      </c>
      <c r="V29" s="173">
        <v>2</v>
      </c>
      <c r="W29" s="173">
        <v>1</v>
      </c>
      <c r="X29" s="173">
        <v>2</v>
      </c>
      <c r="Y29" s="173">
        <v>0</v>
      </c>
      <c r="Z29" s="173">
        <v>0</v>
      </c>
      <c r="AA29" s="173">
        <v>4</v>
      </c>
      <c r="AB29" s="174">
        <v>0</v>
      </c>
      <c r="AD29" s="251"/>
    </row>
    <row r="30" spans="1:30" ht="15.75" thickBot="1" x14ac:dyDescent="0.3">
      <c r="A30" s="244" t="s">
        <v>434</v>
      </c>
      <c r="B30" s="164">
        <f>COUNTIFS('ENTRADA DE DADOS'!$K:$K,$A30,'ENTRADA DE DADOS'!$D:$D,B$25)</f>
        <v>0</v>
      </c>
      <c r="C30" s="165">
        <f>COUNTIFS('ENTRADA DE DADOS'!$K:$K,$A30,'ENTRADA DE DADOS'!$D:$D,C$25)</f>
        <v>2</v>
      </c>
      <c r="E30" s="172">
        <v>0</v>
      </c>
      <c r="F30" s="173">
        <v>0</v>
      </c>
      <c r="G30" s="173">
        <v>0</v>
      </c>
      <c r="H30" s="173">
        <v>0</v>
      </c>
      <c r="I30" s="173">
        <v>0</v>
      </c>
      <c r="J30" s="173">
        <v>2</v>
      </c>
      <c r="K30" s="173">
        <v>1</v>
      </c>
      <c r="L30" s="173">
        <v>2</v>
      </c>
      <c r="M30" s="173">
        <v>0</v>
      </c>
      <c r="N30" s="173">
        <v>0</v>
      </c>
      <c r="O30" s="174">
        <v>4</v>
      </c>
      <c r="R30" s="172">
        <v>0</v>
      </c>
      <c r="S30" s="173">
        <v>0</v>
      </c>
      <c r="T30" s="173">
        <v>0</v>
      </c>
      <c r="U30" s="173">
        <v>2</v>
      </c>
      <c r="V30" s="173">
        <v>0</v>
      </c>
      <c r="W30" s="173">
        <v>3</v>
      </c>
      <c r="X30" s="173">
        <v>0</v>
      </c>
      <c r="Y30" s="173">
        <v>0</v>
      </c>
      <c r="Z30" s="173">
        <v>4</v>
      </c>
      <c r="AA30" s="173">
        <v>0</v>
      </c>
      <c r="AB30" s="174">
        <v>0</v>
      </c>
      <c r="AD30" s="251"/>
    </row>
    <row r="31" spans="1:30" ht="15.75" thickBot="1" x14ac:dyDescent="0.3">
      <c r="A31" s="244" t="s">
        <v>684</v>
      </c>
      <c r="B31" s="164">
        <f>COUNTIFS('ENTRADA DE DADOS'!$K:$K,$A31,'ENTRADA DE DADOS'!$D:$D,B$25)</f>
        <v>0</v>
      </c>
      <c r="C31" s="165">
        <f>COUNTIFS('ENTRADA DE DADOS'!$K:$K,$A31,'ENTRADA DE DADOS'!$D:$D,C$25)</f>
        <v>1</v>
      </c>
      <c r="E31" s="172">
        <v>0</v>
      </c>
      <c r="F31" s="173">
        <v>0</v>
      </c>
      <c r="G31" s="173">
        <v>0</v>
      </c>
      <c r="H31" s="173">
        <v>0</v>
      </c>
      <c r="I31" s="173">
        <v>0</v>
      </c>
      <c r="J31" s="173">
        <v>0</v>
      </c>
      <c r="K31" s="173">
        <v>2</v>
      </c>
      <c r="L31" s="173">
        <v>0</v>
      </c>
      <c r="M31" s="173">
        <v>6</v>
      </c>
      <c r="N31" s="173">
        <v>0</v>
      </c>
      <c r="O31" s="174">
        <v>0</v>
      </c>
      <c r="P31" s="29">
        <v>4</v>
      </c>
      <c r="R31" s="172">
        <v>0</v>
      </c>
      <c r="S31" s="173">
        <v>0</v>
      </c>
      <c r="T31" s="173">
        <v>0</v>
      </c>
      <c r="U31" s="173">
        <v>0</v>
      </c>
      <c r="V31" s="173">
        <v>0</v>
      </c>
      <c r="W31" s="173">
        <v>2</v>
      </c>
      <c r="X31" s="173">
        <v>3</v>
      </c>
      <c r="Y31" s="173">
        <v>3</v>
      </c>
      <c r="Z31" s="173">
        <v>0</v>
      </c>
      <c r="AA31" s="173">
        <v>4</v>
      </c>
      <c r="AB31" s="174">
        <v>0</v>
      </c>
    </row>
    <row r="32" spans="1:30" ht="15.75" thickBot="1" x14ac:dyDescent="0.3">
      <c r="A32" s="244" t="s">
        <v>686</v>
      </c>
      <c r="B32" s="164">
        <f>COUNTIFS('ENTRADA DE DADOS'!$K:$K,$A32,'ENTRADA DE DADOS'!$D:$D,B$25)</f>
        <v>1</v>
      </c>
      <c r="C32" s="165">
        <f>COUNTIFS('ENTRADA DE DADOS'!$K:$K,$A32,'ENTRADA DE DADOS'!$D:$D,C$25)</f>
        <v>0</v>
      </c>
      <c r="E32" s="172">
        <v>0</v>
      </c>
      <c r="F32" s="173">
        <v>0</v>
      </c>
      <c r="G32" s="173">
        <v>0</v>
      </c>
      <c r="H32" s="173">
        <v>1</v>
      </c>
      <c r="I32" s="173">
        <v>0</v>
      </c>
      <c r="J32" s="173">
        <v>0</v>
      </c>
      <c r="K32" s="173">
        <v>0</v>
      </c>
      <c r="L32" s="173">
        <v>0</v>
      </c>
      <c r="M32" s="173">
        <v>1</v>
      </c>
      <c r="N32" s="173">
        <v>5</v>
      </c>
      <c r="O32" s="174">
        <v>0</v>
      </c>
      <c r="Q32" s="15">
        <v>4</v>
      </c>
      <c r="R32" s="172">
        <v>0</v>
      </c>
      <c r="S32" s="173">
        <v>1</v>
      </c>
      <c r="T32" s="173">
        <v>0</v>
      </c>
      <c r="U32" s="173">
        <v>0</v>
      </c>
      <c r="V32" s="173">
        <v>0</v>
      </c>
      <c r="W32" s="173">
        <v>0</v>
      </c>
      <c r="X32" s="173">
        <v>0</v>
      </c>
      <c r="Y32" s="173">
        <v>6</v>
      </c>
      <c r="Z32" s="173">
        <v>0</v>
      </c>
      <c r="AA32" s="173">
        <v>0</v>
      </c>
      <c r="AB32" s="174">
        <v>4</v>
      </c>
      <c r="AD32" s="251"/>
    </row>
    <row r="33" spans="1:28" ht="15.75" thickBot="1" x14ac:dyDescent="0.3">
      <c r="A33" s="161" t="s">
        <v>435</v>
      </c>
      <c r="B33" s="166">
        <f>COUNTIFS('ENTRADA DE DADOS'!$K:$K,$A33,'ENTRADA DE DADOS'!$D:$D,B$25)</f>
        <v>0</v>
      </c>
      <c r="C33" s="167">
        <f>COUNTIFS('ENTRADA DE DADOS'!$K:$K,$A33,'ENTRADA DE DADOS'!$D:$D,C$25)</f>
        <v>0</v>
      </c>
      <c r="E33" s="175"/>
      <c r="F33" s="176"/>
      <c r="G33" s="176"/>
      <c r="H33" s="176"/>
      <c r="I33" s="176"/>
      <c r="J33" s="176"/>
      <c r="K33" s="176"/>
      <c r="L33" s="176"/>
      <c r="M33" s="176"/>
      <c r="N33" s="176"/>
      <c r="O33" s="177"/>
      <c r="R33" s="175"/>
      <c r="S33" s="176"/>
      <c r="T33" s="176"/>
      <c r="U33" s="176"/>
      <c r="V33" s="176"/>
      <c r="W33" s="176"/>
      <c r="X33" s="176"/>
      <c r="Y33" s="176"/>
      <c r="Z33" s="176"/>
      <c r="AA33" s="176"/>
      <c r="AB33" s="177"/>
    </row>
    <row r="34" spans="1:28" x14ac:dyDescent="0.25">
      <c r="A34"/>
    </row>
    <row r="35" spans="1:28" x14ac:dyDescent="0.25">
      <c r="A35"/>
    </row>
    <row r="36" spans="1:28" x14ac:dyDescent="0.25">
      <c r="A36"/>
    </row>
    <row r="37" spans="1:28" x14ac:dyDescent="0.25">
      <c r="A37"/>
    </row>
    <row r="38" spans="1:28" x14ac:dyDescent="0.25">
      <c r="A38"/>
    </row>
    <row r="39" spans="1:28" x14ac:dyDescent="0.25">
      <c r="A39"/>
    </row>
    <row r="40" spans="1:28" x14ac:dyDescent="0.25">
      <c r="A40"/>
    </row>
    <row r="41" spans="1:28" x14ac:dyDescent="0.25">
      <c r="A41"/>
    </row>
    <row r="42" spans="1:28" x14ac:dyDescent="0.25">
      <c r="A42"/>
    </row>
    <row r="43" spans="1:28" x14ac:dyDescent="0.25">
      <c r="A43"/>
    </row>
    <row r="44" spans="1:28" x14ac:dyDescent="0.25">
      <c r="A44"/>
      <c r="D44" s="15"/>
    </row>
    <row r="45" spans="1:28" x14ac:dyDescent="0.25">
      <c r="A45"/>
      <c r="D45" s="15"/>
    </row>
    <row r="46" spans="1:28" x14ac:dyDescent="0.25">
      <c r="A46"/>
      <c r="D46" s="15"/>
    </row>
    <row r="47" spans="1:28" x14ac:dyDescent="0.25">
      <c r="A47"/>
      <c r="D47" s="15"/>
    </row>
    <row r="48" spans="1:28" x14ac:dyDescent="0.25">
      <c r="A48"/>
      <c r="D48" s="15"/>
    </row>
    <row r="49" spans="1:4" x14ac:dyDescent="0.25">
      <c r="A49"/>
      <c r="D49" s="15"/>
    </row>
    <row r="50" spans="1:4" x14ac:dyDescent="0.25">
      <c r="A50"/>
      <c r="D50" s="15"/>
    </row>
    <row r="51" spans="1:4" x14ac:dyDescent="0.25">
      <c r="A51"/>
      <c r="D51" s="15"/>
    </row>
    <row r="52" spans="1:4" x14ac:dyDescent="0.25">
      <c r="A52"/>
      <c r="D52" s="15"/>
    </row>
    <row r="53" spans="1:4" x14ac:dyDescent="0.25">
      <c r="A53"/>
      <c r="D53" s="15"/>
    </row>
    <row r="54" spans="1:4" x14ac:dyDescent="0.25">
      <c r="A54"/>
    </row>
    <row r="55" spans="1:4" x14ac:dyDescent="0.25">
      <c r="A55"/>
    </row>
    <row r="56" spans="1:4" x14ac:dyDescent="0.25">
      <c r="A56"/>
    </row>
    <row r="57" spans="1:4" x14ac:dyDescent="0.25">
      <c r="A57"/>
    </row>
    <row r="58" spans="1:4" x14ac:dyDescent="0.25">
      <c r="A58"/>
    </row>
    <row r="59" spans="1:4" x14ac:dyDescent="0.25">
      <c r="A59"/>
    </row>
    <row r="60" spans="1:4" x14ac:dyDescent="0.25">
      <c r="A60"/>
    </row>
    <row r="61" spans="1:4" x14ac:dyDescent="0.25">
      <c r="A61"/>
    </row>
    <row r="62" spans="1:4" x14ac:dyDescent="0.25">
      <c r="A62"/>
    </row>
    <row r="63" spans="1:4" x14ac:dyDescent="0.25">
      <c r="A63"/>
    </row>
    <row r="64" spans="1:4"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sheetData>
  <mergeCells count="5">
    <mergeCell ref="E1:O1"/>
    <mergeCell ref="E24:O24"/>
    <mergeCell ref="R1:AB1"/>
    <mergeCell ref="R24:AB24"/>
    <mergeCell ref="K15:U15"/>
  </mergeCells>
  <phoneticPr fontId="17" type="noConversion"/>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35816-1FA5-4305-B480-249CABEC8509}">
  <dimension ref="A1:AB39"/>
  <sheetViews>
    <sheetView workbookViewId="0">
      <selection activeCell="S21" sqref="S21"/>
    </sheetView>
  </sheetViews>
  <sheetFormatPr defaultRowHeight="15" x14ac:dyDescent="0.25"/>
  <cols>
    <col min="1" max="1" width="24.5703125" bestFit="1" customWidth="1"/>
  </cols>
  <sheetData>
    <row r="1" spans="1:28" ht="15.75" thickBot="1" x14ac:dyDescent="0.3">
      <c r="A1" s="15"/>
      <c r="E1" s="487" t="s">
        <v>427</v>
      </c>
      <c r="F1" s="488"/>
      <c r="G1" s="488"/>
      <c r="H1" s="488"/>
      <c r="I1" s="488"/>
      <c r="J1" s="488"/>
      <c r="K1" s="488"/>
      <c r="L1" s="488"/>
      <c r="M1" s="488"/>
      <c r="N1" s="488"/>
      <c r="O1" s="489"/>
      <c r="R1" s="487" t="s">
        <v>428</v>
      </c>
      <c r="S1" s="488"/>
      <c r="T1" s="488"/>
      <c r="U1" s="488"/>
      <c r="V1" s="488"/>
      <c r="W1" s="488"/>
      <c r="X1" s="488"/>
      <c r="Y1" s="488"/>
      <c r="Z1" s="488"/>
      <c r="AA1" s="488"/>
      <c r="AB1" s="489"/>
    </row>
    <row r="2" spans="1:28" ht="15.75" thickBot="1" x14ac:dyDescent="0.3">
      <c r="A2" s="15"/>
      <c r="B2" s="161" t="s">
        <v>163</v>
      </c>
      <c r="C2" s="161" t="s">
        <v>167</v>
      </c>
      <c r="E2" s="161">
        <v>300</v>
      </c>
      <c r="F2" s="161">
        <v>350</v>
      </c>
      <c r="G2" s="161">
        <v>400</v>
      </c>
      <c r="H2" s="161">
        <v>450</v>
      </c>
      <c r="I2" s="161">
        <v>500</v>
      </c>
      <c r="J2" s="161">
        <v>550</v>
      </c>
      <c r="K2" s="161">
        <v>600</v>
      </c>
      <c r="L2" s="161">
        <v>650</v>
      </c>
      <c r="M2" s="161">
        <v>700</v>
      </c>
      <c r="N2" s="161">
        <v>750</v>
      </c>
      <c r="O2" s="168">
        <v>800</v>
      </c>
      <c r="R2" s="161">
        <v>300</v>
      </c>
      <c r="S2" s="161">
        <v>350</v>
      </c>
      <c r="T2" s="161">
        <v>400</v>
      </c>
      <c r="U2" s="161">
        <v>450</v>
      </c>
      <c r="V2" s="161">
        <v>500</v>
      </c>
      <c r="W2" s="161">
        <v>550</v>
      </c>
      <c r="X2" s="161">
        <v>600</v>
      </c>
      <c r="Y2" s="161">
        <v>650</v>
      </c>
      <c r="Z2" s="161">
        <v>700</v>
      </c>
      <c r="AA2" s="161">
        <v>750</v>
      </c>
      <c r="AB2" s="168">
        <v>800</v>
      </c>
    </row>
    <row r="3" spans="1:28" ht="15.75" thickBot="1" x14ac:dyDescent="0.3">
      <c r="A3" s="161" t="s">
        <v>166</v>
      </c>
      <c r="B3" s="162">
        <f>COUNTIFS('ENTRADA DE DADOS'!$J:$J,$A3,'ENTRADA DE DADOS'!$D:$D,B$2)</f>
        <v>0</v>
      </c>
      <c r="C3" s="163">
        <f>COUNTIFS('ENTRADA DE DADOS'!$J:$J,$A3,'ENTRADA DE DADOS'!$D:$D,C$2)</f>
        <v>0</v>
      </c>
      <c r="E3" s="169"/>
      <c r="F3" s="170"/>
      <c r="G3" s="170"/>
      <c r="H3" s="170"/>
      <c r="I3" s="170"/>
      <c r="J3" s="170"/>
      <c r="K3" s="170"/>
      <c r="L3" s="170"/>
      <c r="M3" s="170"/>
      <c r="N3" s="170"/>
      <c r="O3" s="171"/>
      <c r="R3" s="169"/>
      <c r="S3" s="170"/>
      <c r="T3" s="170"/>
      <c r="U3" s="170"/>
      <c r="V3" s="170"/>
      <c r="W3" s="170"/>
      <c r="X3" s="170"/>
      <c r="Y3" s="170"/>
      <c r="Z3" s="170"/>
      <c r="AA3" s="170"/>
      <c r="AB3" s="171"/>
    </row>
    <row r="4" spans="1:28" ht="15.75" thickBot="1" x14ac:dyDescent="0.3">
      <c r="A4" s="161" t="s">
        <v>190</v>
      </c>
      <c r="B4" s="164">
        <f>COUNTIFS('ENTRADA DE DADOS'!$J:$J,$A4,'ENTRADA DE DADOS'!$D:$D,B$2)</f>
        <v>0</v>
      </c>
      <c r="C4" s="165">
        <f>COUNTIFS('ENTRADA DE DADOS'!$J:$J,$A4,'ENTRADA DE DADOS'!$D:$D,C$2)</f>
        <v>0</v>
      </c>
      <c r="E4" s="172"/>
      <c r="F4" s="173"/>
      <c r="G4" s="173"/>
      <c r="H4" s="173"/>
      <c r="I4" s="173"/>
      <c r="J4" s="173"/>
      <c r="K4" s="173"/>
      <c r="L4" s="173"/>
      <c r="M4" s="173"/>
      <c r="N4" s="173"/>
      <c r="O4" s="174"/>
      <c r="R4" s="172"/>
      <c r="S4" s="173"/>
      <c r="T4" s="173"/>
      <c r="U4" s="173"/>
      <c r="V4" s="173"/>
      <c r="W4" s="173"/>
      <c r="X4" s="173"/>
      <c r="Y4" s="173"/>
      <c r="Z4" s="173"/>
      <c r="AA4" s="173"/>
      <c r="AB4" s="174"/>
    </row>
    <row r="5" spans="1:28" ht="15.75" thickBot="1" x14ac:dyDescent="0.3">
      <c r="A5" s="244" t="s">
        <v>172</v>
      </c>
      <c r="B5" s="164">
        <f>COUNTIFS('ENTRADA DE DADOS'!$J:$J,$A5,'ENTRADA DE DADOS'!$D:$D,B$2)</f>
        <v>0</v>
      </c>
      <c r="C5" s="165">
        <f>COUNTIFS('ENTRADA DE DADOS'!$J:$J,$A5,'ENTRADA DE DADOS'!$D:$D,C$2)</f>
        <v>47</v>
      </c>
      <c r="E5" s="172">
        <v>0</v>
      </c>
      <c r="F5" s="173">
        <v>0</v>
      </c>
      <c r="G5" s="173">
        <v>0</v>
      </c>
      <c r="H5" s="173">
        <v>0</v>
      </c>
      <c r="I5" s="173">
        <v>0</v>
      </c>
      <c r="J5" s="173">
        <v>0</v>
      </c>
      <c r="K5" s="173">
        <v>0</v>
      </c>
      <c r="L5" s="173">
        <v>0</v>
      </c>
      <c r="M5" s="173">
        <v>0</v>
      </c>
      <c r="N5" s="173">
        <v>0</v>
      </c>
      <c r="O5" s="174">
        <v>0</v>
      </c>
      <c r="R5" s="172">
        <v>0</v>
      </c>
      <c r="S5" s="173">
        <v>0</v>
      </c>
      <c r="T5" s="173">
        <v>0</v>
      </c>
      <c r="U5" s="173">
        <v>0</v>
      </c>
      <c r="V5" s="173">
        <v>0</v>
      </c>
      <c r="W5" s="173">
        <v>0</v>
      </c>
      <c r="X5" s="173">
        <v>0</v>
      </c>
      <c r="Y5" s="173">
        <v>0</v>
      </c>
      <c r="Z5" s="173">
        <v>0</v>
      </c>
      <c r="AA5" s="173">
        <v>0</v>
      </c>
      <c r="AB5" s="174">
        <v>0</v>
      </c>
    </row>
    <row r="6" spans="1:28" ht="15.75" thickBot="1" x14ac:dyDescent="0.3">
      <c r="A6" s="244" t="s">
        <v>682</v>
      </c>
      <c r="B6" s="164">
        <f>COUNTIFS('ENTRADA DE DADOS'!$J:$J,$A6,'ENTRADA DE DADOS'!$D:$D,B$2)</f>
        <v>0</v>
      </c>
      <c r="C6" s="165">
        <f>COUNTIFS('ENTRADA DE DADOS'!$J:$J,$A6,'ENTRADA DE DADOS'!$D:$D,C$2)</f>
        <v>2</v>
      </c>
      <c r="E6" s="172">
        <v>1</v>
      </c>
      <c r="F6" s="173">
        <v>0</v>
      </c>
      <c r="G6" s="173">
        <v>0</v>
      </c>
      <c r="H6" s="173">
        <v>0</v>
      </c>
      <c r="I6" s="173">
        <v>0</v>
      </c>
      <c r="J6" s="173">
        <v>0</v>
      </c>
      <c r="K6" s="173">
        <v>3</v>
      </c>
      <c r="L6" s="173">
        <v>0</v>
      </c>
      <c r="M6" s="173">
        <v>0</v>
      </c>
      <c r="N6" s="173">
        <v>0</v>
      </c>
      <c r="O6" s="174">
        <v>0</v>
      </c>
      <c r="R6" s="172">
        <v>1</v>
      </c>
      <c r="S6" s="173">
        <v>0</v>
      </c>
      <c r="T6" s="173">
        <v>0</v>
      </c>
      <c r="U6" s="173">
        <v>0</v>
      </c>
      <c r="V6" s="173">
        <v>0</v>
      </c>
      <c r="W6" s="173">
        <v>3</v>
      </c>
      <c r="X6" s="173">
        <v>0</v>
      </c>
      <c r="Y6" s="173">
        <v>0</v>
      </c>
      <c r="Z6" s="173">
        <v>0</v>
      </c>
      <c r="AA6" s="173">
        <v>0</v>
      </c>
      <c r="AB6" s="174">
        <v>0</v>
      </c>
    </row>
    <row r="7" spans="1:28" ht="15.75" thickBot="1" x14ac:dyDescent="0.3">
      <c r="A7" s="244" t="s">
        <v>179</v>
      </c>
      <c r="B7" s="164">
        <f>COUNTIFS('ENTRADA DE DADOS'!$J:$J,$A7,'ENTRADA DE DADOS'!$D:$D,B$2)</f>
        <v>2</v>
      </c>
      <c r="C7" s="165">
        <f>COUNTIFS('ENTRADA DE DADOS'!$J:$J,$A7,'ENTRADA DE DADOS'!$D:$D,C$2)</f>
        <v>4</v>
      </c>
      <c r="E7" s="172">
        <v>0</v>
      </c>
      <c r="F7" s="173">
        <v>1</v>
      </c>
      <c r="G7" s="173">
        <v>0</v>
      </c>
      <c r="H7" s="173">
        <v>0</v>
      </c>
      <c r="I7" s="173">
        <v>0</v>
      </c>
      <c r="J7" s="173">
        <v>0</v>
      </c>
      <c r="K7" s="173">
        <v>0</v>
      </c>
      <c r="L7" s="173">
        <v>3</v>
      </c>
      <c r="M7" s="173">
        <v>0</v>
      </c>
      <c r="N7" s="173">
        <v>0</v>
      </c>
      <c r="O7" s="174">
        <v>0</v>
      </c>
      <c r="R7" s="172">
        <v>1</v>
      </c>
      <c r="S7" s="173">
        <v>0</v>
      </c>
      <c r="T7" s="173">
        <v>0</v>
      </c>
      <c r="U7" s="173">
        <v>0</v>
      </c>
      <c r="V7" s="173">
        <v>0</v>
      </c>
      <c r="W7" s="173">
        <v>0</v>
      </c>
      <c r="X7" s="173">
        <v>3</v>
      </c>
      <c r="Y7" s="173">
        <v>0</v>
      </c>
      <c r="Z7" s="173">
        <v>0</v>
      </c>
      <c r="AA7" s="173">
        <v>0</v>
      </c>
      <c r="AB7" s="174">
        <v>0</v>
      </c>
    </row>
    <row r="8" spans="1:28" ht="15.75" thickBot="1" x14ac:dyDescent="0.3">
      <c r="A8" s="244" t="s">
        <v>183</v>
      </c>
      <c r="B8" s="164">
        <f>COUNTIFS('ENTRADA DE DADOS'!$J:$J,$A8,'ENTRADA DE DADOS'!$D:$D,B$2)</f>
        <v>15</v>
      </c>
      <c r="C8" s="165">
        <f>COUNTIFS('ENTRADA DE DADOS'!$J:$J,$A8,'ENTRADA DE DADOS'!$D:$D,C$2)</f>
        <v>6</v>
      </c>
      <c r="E8" s="172">
        <v>0</v>
      </c>
      <c r="F8" s="173">
        <v>0</v>
      </c>
      <c r="G8" s="173">
        <v>1</v>
      </c>
      <c r="H8" s="173">
        <v>0</v>
      </c>
      <c r="I8" s="173">
        <v>0</v>
      </c>
      <c r="J8" s="173">
        <v>0</v>
      </c>
      <c r="K8" s="173">
        <v>0</v>
      </c>
      <c r="L8" s="173">
        <v>0</v>
      </c>
      <c r="M8" s="173">
        <v>3</v>
      </c>
      <c r="N8" s="173">
        <v>0</v>
      </c>
      <c r="O8" s="174">
        <v>0</v>
      </c>
      <c r="R8" s="172">
        <v>1</v>
      </c>
      <c r="S8" s="173">
        <v>0</v>
      </c>
      <c r="T8" s="173">
        <v>0</v>
      </c>
      <c r="U8" s="173">
        <v>0</v>
      </c>
      <c r="V8" s="173">
        <v>0</v>
      </c>
      <c r="W8" s="173">
        <v>0</v>
      </c>
      <c r="X8" s="173">
        <v>0</v>
      </c>
      <c r="Y8" s="173">
        <v>3</v>
      </c>
      <c r="Z8" s="173">
        <v>0</v>
      </c>
      <c r="AA8" s="173">
        <v>0</v>
      </c>
      <c r="AB8" s="174">
        <v>0</v>
      </c>
    </row>
    <row r="9" spans="1:28" ht="15.75" thickBot="1" x14ac:dyDescent="0.3">
      <c r="A9" s="244" t="s">
        <v>187</v>
      </c>
      <c r="B9" s="164">
        <f>COUNTIFS('ENTRADA DE DADOS'!$J:$J,$A9,'ENTRADA DE DADOS'!$D:$D,B$2)</f>
        <v>3</v>
      </c>
      <c r="C9" s="165">
        <f>COUNTIFS('ENTRADA DE DADOS'!$J:$J,$A9,'ENTRADA DE DADOS'!$D:$D,C$2)</f>
        <v>2</v>
      </c>
      <c r="E9" s="172">
        <v>0</v>
      </c>
      <c r="F9" s="173">
        <v>0</v>
      </c>
      <c r="G9" s="173">
        <v>0</v>
      </c>
      <c r="H9" s="173">
        <v>1</v>
      </c>
      <c r="I9" s="173">
        <v>0</v>
      </c>
      <c r="J9" s="173">
        <v>0</v>
      </c>
      <c r="K9" s="173">
        <v>0</v>
      </c>
      <c r="L9" s="173">
        <v>0</v>
      </c>
      <c r="M9" s="173">
        <v>0</v>
      </c>
      <c r="N9" s="173">
        <v>3</v>
      </c>
      <c r="O9" s="174">
        <v>0</v>
      </c>
      <c r="R9" s="172">
        <v>0</v>
      </c>
      <c r="S9" s="173">
        <v>1</v>
      </c>
      <c r="T9" s="173">
        <v>0</v>
      </c>
      <c r="U9" s="173">
        <v>0</v>
      </c>
      <c r="V9" s="173">
        <v>0</v>
      </c>
      <c r="W9" s="173">
        <v>0</v>
      </c>
      <c r="X9" s="173">
        <v>0</v>
      </c>
      <c r="Y9" s="173">
        <v>3</v>
      </c>
      <c r="Z9" s="173">
        <v>0</v>
      </c>
      <c r="AA9" s="173">
        <v>0</v>
      </c>
      <c r="AB9" s="174">
        <v>0</v>
      </c>
    </row>
    <row r="10" spans="1:28" ht="15.75" thickBot="1" x14ac:dyDescent="0.3">
      <c r="A10" s="244" t="s">
        <v>683</v>
      </c>
      <c r="B10" s="166">
        <f>COUNTIFS('ENTRADA DE DADOS'!$J:$J,$A10,'ENTRADA DE DADOS'!$D:$D,B$2)</f>
        <v>0</v>
      </c>
      <c r="C10" s="167">
        <f>COUNTIFS('ENTRADA DE DADOS'!$J:$J,$A10,'ENTRADA DE DADOS'!$D:$D,C$2)</f>
        <v>1</v>
      </c>
      <c r="E10" s="175">
        <v>0</v>
      </c>
      <c r="F10" s="176">
        <v>0</v>
      </c>
      <c r="G10" s="176">
        <v>0</v>
      </c>
      <c r="H10" s="176">
        <v>0</v>
      </c>
      <c r="I10" s="176">
        <v>0</v>
      </c>
      <c r="J10" s="176">
        <v>0</v>
      </c>
      <c r="K10" s="176">
        <v>0</v>
      </c>
      <c r="L10" s="176">
        <v>0</v>
      </c>
      <c r="M10" s="176">
        <v>0</v>
      </c>
      <c r="N10" s="176">
        <v>0</v>
      </c>
      <c r="O10" s="177">
        <v>0</v>
      </c>
      <c r="R10" s="175">
        <v>0</v>
      </c>
      <c r="S10" s="176">
        <v>0</v>
      </c>
      <c r="T10" s="176">
        <v>0</v>
      </c>
      <c r="U10" s="176">
        <v>0</v>
      </c>
      <c r="V10" s="176">
        <v>0</v>
      </c>
      <c r="W10" s="176">
        <v>0</v>
      </c>
      <c r="X10" s="176">
        <v>0</v>
      </c>
      <c r="Y10" s="176">
        <v>0</v>
      </c>
      <c r="Z10" s="176">
        <v>0</v>
      </c>
      <c r="AA10" s="176">
        <v>0</v>
      </c>
      <c r="AB10" s="177">
        <v>0</v>
      </c>
    </row>
    <row r="11" spans="1:28" x14ac:dyDescent="0.25">
      <c r="A11" s="15"/>
    </row>
    <row r="12" spans="1:28" x14ac:dyDescent="0.25">
      <c r="A12" s="15"/>
    </row>
    <row r="13" spans="1:28" x14ac:dyDescent="0.25">
      <c r="A13" s="15"/>
    </row>
    <row r="14" spans="1:28" ht="15.75" thickBot="1" x14ac:dyDescent="0.3">
      <c r="A14" s="15"/>
    </row>
    <row r="15" spans="1:28" ht="15.75" thickBot="1" x14ac:dyDescent="0.3">
      <c r="K15" s="490" t="s">
        <v>437</v>
      </c>
      <c r="L15" s="491"/>
      <c r="M15" s="491"/>
      <c r="N15" s="491"/>
      <c r="O15" s="491"/>
      <c r="P15" s="491"/>
      <c r="Q15" s="491"/>
      <c r="R15" s="491"/>
      <c r="S15" s="491"/>
      <c r="T15" s="491"/>
      <c r="U15" s="492"/>
    </row>
    <row r="16" spans="1:28" ht="15.75" thickBot="1" x14ac:dyDescent="0.3">
      <c r="K16" s="161">
        <v>300</v>
      </c>
      <c r="L16" s="161">
        <v>350</v>
      </c>
      <c r="M16" s="161">
        <v>400</v>
      </c>
      <c r="N16" s="161">
        <v>450</v>
      </c>
      <c r="O16" s="161">
        <v>500</v>
      </c>
      <c r="P16" s="161">
        <v>550</v>
      </c>
      <c r="Q16" s="161">
        <v>600</v>
      </c>
      <c r="R16" s="161">
        <v>650</v>
      </c>
      <c r="S16" s="161">
        <v>700</v>
      </c>
      <c r="T16" s="161">
        <v>750</v>
      </c>
      <c r="U16" s="168">
        <v>800</v>
      </c>
    </row>
    <row r="17" spans="1:28" ht="15.75" thickBot="1" x14ac:dyDescent="0.3">
      <c r="K17" s="175">
        <f>SUMPRODUCT(E3:E10,$B$3:$B$10)+SUMPRODUCT(R3:R10,$C$3:$C$10)+SUMPRODUCT(E26:E33,$B$26:$B$33)+SUMPRODUCT(R26:R33,$C$26:$C$33)</f>
        <v>14</v>
      </c>
      <c r="L17" s="175">
        <f t="shared" ref="L17:U17" si="0">SUMPRODUCT(F3:F10,$B$3:$B$10)+SUMPRODUCT(S3:S10,$C$3:$C$10)+SUMPRODUCT(F26:F33,$B$26:$B$33)+SUMPRODUCT(S26:S33,$C$26:$C$33)</f>
        <v>5</v>
      </c>
      <c r="M17" s="175">
        <f t="shared" si="0"/>
        <v>16</v>
      </c>
      <c r="N17" s="175">
        <f t="shared" si="0"/>
        <v>3</v>
      </c>
      <c r="O17" s="175">
        <f t="shared" si="0"/>
        <v>0</v>
      </c>
      <c r="P17" s="175">
        <f t="shared" si="0"/>
        <v>6</v>
      </c>
      <c r="Q17" s="175">
        <f t="shared" si="0"/>
        <v>18</v>
      </c>
      <c r="R17" s="175">
        <f t="shared" si="0"/>
        <v>30</v>
      </c>
      <c r="S17" s="175">
        <f t="shared" si="0"/>
        <v>48</v>
      </c>
      <c r="T17" s="175">
        <f t="shared" si="0"/>
        <v>9</v>
      </c>
      <c r="U17" s="175">
        <f t="shared" si="0"/>
        <v>0</v>
      </c>
    </row>
    <row r="23" spans="1:28" ht="15.75" thickBot="1" x14ac:dyDescent="0.3"/>
    <row r="24" spans="1:28" ht="15.75" thickBot="1" x14ac:dyDescent="0.3">
      <c r="E24" s="490" t="s">
        <v>427</v>
      </c>
      <c r="F24" s="491"/>
      <c r="G24" s="491"/>
      <c r="H24" s="491"/>
      <c r="I24" s="491"/>
      <c r="J24" s="491"/>
      <c r="K24" s="491"/>
      <c r="L24" s="491"/>
      <c r="M24" s="491"/>
      <c r="N24" s="491"/>
      <c r="O24" s="492"/>
      <c r="R24" s="490" t="s">
        <v>428</v>
      </c>
      <c r="S24" s="491"/>
      <c r="T24" s="491"/>
      <c r="U24" s="491"/>
      <c r="V24" s="491"/>
      <c r="W24" s="491"/>
      <c r="X24" s="491"/>
      <c r="Y24" s="491"/>
      <c r="Z24" s="491"/>
      <c r="AA24" s="491"/>
      <c r="AB24" s="492"/>
    </row>
    <row r="25" spans="1:28" ht="15.75" thickBot="1" x14ac:dyDescent="0.3">
      <c r="B25" s="161" t="s">
        <v>163</v>
      </c>
      <c r="C25" s="161" t="s">
        <v>167</v>
      </c>
      <c r="E25" s="161">
        <v>300</v>
      </c>
      <c r="F25" s="161">
        <v>350</v>
      </c>
      <c r="G25" s="161">
        <v>400</v>
      </c>
      <c r="H25" s="161">
        <v>450</v>
      </c>
      <c r="I25" s="161">
        <v>500</v>
      </c>
      <c r="J25" s="161">
        <v>550</v>
      </c>
      <c r="K25" s="161">
        <v>600</v>
      </c>
      <c r="L25" s="161">
        <v>650</v>
      </c>
      <c r="M25" s="161">
        <v>700</v>
      </c>
      <c r="N25" s="161">
        <v>750</v>
      </c>
      <c r="O25" s="168">
        <v>800</v>
      </c>
      <c r="R25" s="161">
        <v>300</v>
      </c>
      <c r="S25" s="161">
        <v>350</v>
      </c>
      <c r="T25" s="161">
        <v>400</v>
      </c>
      <c r="U25" s="161">
        <v>450</v>
      </c>
      <c r="V25" s="161">
        <v>500</v>
      </c>
      <c r="W25" s="161">
        <v>550</v>
      </c>
      <c r="X25" s="161">
        <v>600</v>
      </c>
      <c r="Y25" s="161">
        <v>650</v>
      </c>
      <c r="Z25" s="161">
        <v>700</v>
      </c>
      <c r="AA25" s="161">
        <v>750</v>
      </c>
      <c r="AB25" s="168">
        <v>800</v>
      </c>
    </row>
    <row r="26" spans="1:28" ht="15.75" thickBot="1" x14ac:dyDescent="0.3">
      <c r="A26" s="161" t="s">
        <v>430</v>
      </c>
      <c r="B26" s="162">
        <f>COUNTIFS('ENTRADA DE DADOS'!$K:$K,$A26,'ENTRADA DE DADOS'!$D:$D,B$25)</f>
        <v>0</v>
      </c>
      <c r="C26" s="163">
        <f>COUNTIFS('ENTRADA DE DADOS'!$K:$K,$A26,'ENTRADA DE DADOS'!$D:$D,C$25)</f>
        <v>0</v>
      </c>
      <c r="E26" s="169"/>
      <c r="F26" s="170"/>
      <c r="G26" s="170"/>
      <c r="H26" s="170"/>
      <c r="I26" s="170"/>
      <c r="J26" s="170"/>
      <c r="K26" s="170"/>
      <c r="L26" s="170"/>
      <c r="M26" s="170"/>
      <c r="N26" s="170"/>
      <c r="O26" s="171"/>
      <c r="R26" s="169"/>
      <c r="S26" s="170"/>
      <c r="T26" s="170"/>
      <c r="U26" s="170"/>
      <c r="V26" s="170"/>
      <c r="W26" s="170"/>
      <c r="X26" s="170"/>
      <c r="Y26" s="170"/>
      <c r="Z26" s="170"/>
      <c r="AA26" s="170"/>
      <c r="AB26" s="171"/>
    </row>
    <row r="27" spans="1:28" ht="15.75" thickBot="1" x14ac:dyDescent="0.3">
      <c r="A27" s="161" t="s">
        <v>431</v>
      </c>
      <c r="B27" s="164">
        <f>COUNTIFS('ENTRADA DE DADOS'!$K:$K,$A27,'ENTRADA DE DADOS'!$D:$D,B$25)</f>
        <v>0</v>
      </c>
      <c r="C27" s="165">
        <f>COUNTIFS('ENTRADA DE DADOS'!$K:$K,$A27,'ENTRADA DE DADOS'!$D:$D,C$25)</f>
        <v>0</v>
      </c>
      <c r="E27" s="172"/>
      <c r="F27" s="173"/>
      <c r="G27" s="173"/>
      <c r="H27" s="173"/>
      <c r="I27" s="173"/>
      <c r="J27" s="173"/>
      <c r="K27" s="173"/>
      <c r="L27" s="173"/>
      <c r="M27" s="173"/>
      <c r="N27" s="173"/>
      <c r="O27" s="174"/>
      <c r="R27" s="172"/>
      <c r="S27" s="173"/>
      <c r="T27" s="173"/>
      <c r="U27" s="173"/>
      <c r="V27" s="173"/>
      <c r="W27" s="173"/>
      <c r="X27" s="173"/>
      <c r="Y27" s="173"/>
      <c r="Z27" s="173"/>
      <c r="AA27" s="173"/>
      <c r="AB27" s="174"/>
    </row>
    <row r="28" spans="1:28" ht="15.75" thickBot="1" x14ac:dyDescent="0.3">
      <c r="A28" s="161" t="s">
        <v>432</v>
      </c>
      <c r="B28" s="164">
        <f>COUNTIFS('ENTRADA DE DADOS'!$K:$K,$A28,'ENTRADA DE DADOS'!$D:$D,B$25)</f>
        <v>0</v>
      </c>
      <c r="C28" s="165">
        <f>COUNTIFS('ENTRADA DE DADOS'!$K:$K,$A28,'ENTRADA DE DADOS'!$D:$D,C$25)</f>
        <v>0</v>
      </c>
      <c r="E28" s="172"/>
      <c r="F28" s="173"/>
      <c r="G28" s="173"/>
      <c r="H28" s="173"/>
      <c r="I28" s="173"/>
      <c r="J28" s="173"/>
      <c r="K28" s="173"/>
      <c r="L28" s="173"/>
      <c r="M28" s="173"/>
      <c r="N28" s="173"/>
      <c r="O28" s="174"/>
      <c r="R28" s="172"/>
      <c r="S28" s="173"/>
      <c r="T28" s="173"/>
      <c r="U28" s="173"/>
      <c r="V28" s="173"/>
      <c r="W28" s="173"/>
      <c r="X28" s="173"/>
      <c r="Y28" s="173"/>
      <c r="Z28" s="173"/>
      <c r="AA28" s="173"/>
      <c r="AB28" s="174"/>
    </row>
    <row r="29" spans="1:28" ht="15.75" thickBot="1" x14ac:dyDescent="0.3">
      <c r="A29" s="161" t="s">
        <v>433</v>
      </c>
      <c r="B29" s="164">
        <f>COUNTIFS('ENTRADA DE DADOS'!$K:$K,$A29,'ENTRADA DE DADOS'!$D:$D,B$25)</f>
        <v>0</v>
      </c>
      <c r="C29" s="165">
        <f>COUNTIFS('ENTRADA DE DADOS'!$K:$K,$A29,'ENTRADA DE DADOS'!$D:$D,C$25)</f>
        <v>0</v>
      </c>
      <c r="E29" s="172"/>
      <c r="F29" s="173"/>
      <c r="G29" s="173"/>
      <c r="H29" s="173"/>
      <c r="I29" s="173"/>
      <c r="J29" s="173"/>
      <c r="K29" s="173"/>
      <c r="L29" s="173"/>
      <c r="M29" s="173"/>
      <c r="N29" s="173"/>
      <c r="O29" s="174"/>
      <c r="R29" s="172"/>
      <c r="S29" s="173"/>
      <c r="T29" s="173"/>
      <c r="U29" s="173"/>
      <c r="V29" s="173"/>
      <c r="W29" s="173"/>
      <c r="X29" s="173"/>
      <c r="Y29" s="173"/>
      <c r="Z29" s="173"/>
      <c r="AA29" s="173"/>
      <c r="AB29" s="174"/>
    </row>
    <row r="30" spans="1:28" ht="15.75" thickBot="1" x14ac:dyDescent="0.3">
      <c r="A30" s="244" t="s">
        <v>685</v>
      </c>
      <c r="B30" s="164">
        <f>COUNTIFS('ENTRADA DE DADOS'!$K:$K,$A30,'ENTRADA DE DADOS'!$D:$D,B$25)</f>
        <v>1</v>
      </c>
      <c r="C30" s="165">
        <f>COUNTIFS('ENTRADA DE DADOS'!$K:$K,$A30,'ENTRADA DE DADOS'!$D:$D,C$25)</f>
        <v>0</v>
      </c>
      <c r="E30" s="172">
        <v>0</v>
      </c>
      <c r="F30" s="173">
        <v>0</v>
      </c>
      <c r="G30" s="173">
        <v>1</v>
      </c>
      <c r="H30" s="173">
        <v>0</v>
      </c>
      <c r="I30" s="173">
        <v>0</v>
      </c>
      <c r="J30" s="173">
        <v>0</v>
      </c>
      <c r="K30" s="173">
        <v>0</v>
      </c>
      <c r="L30" s="173">
        <v>0</v>
      </c>
      <c r="M30" s="173">
        <v>3</v>
      </c>
      <c r="N30" s="173">
        <v>0</v>
      </c>
      <c r="O30" s="174">
        <v>0</v>
      </c>
      <c r="P30" s="29"/>
      <c r="R30" s="172">
        <v>1</v>
      </c>
      <c r="S30" s="173">
        <v>0</v>
      </c>
      <c r="T30" s="173">
        <v>0</v>
      </c>
      <c r="U30" s="173">
        <v>0</v>
      </c>
      <c r="V30" s="173">
        <v>0</v>
      </c>
      <c r="W30" s="173">
        <v>0</v>
      </c>
      <c r="X30" s="173">
        <v>0</v>
      </c>
      <c r="Y30" s="173">
        <v>3</v>
      </c>
      <c r="Z30" s="173">
        <v>0</v>
      </c>
      <c r="AA30" s="173">
        <v>0</v>
      </c>
      <c r="AB30" s="174">
        <v>0</v>
      </c>
    </row>
    <row r="31" spans="1:28" ht="15.75" thickBot="1" x14ac:dyDescent="0.3">
      <c r="A31" s="244" t="s">
        <v>434</v>
      </c>
      <c r="B31" s="164">
        <f>COUNTIFS('ENTRADA DE DADOS'!$K:$K,$A31,'ENTRADA DE DADOS'!$D:$D,B$25)</f>
        <v>0</v>
      </c>
      <c r="C31" s="165">
        <f>COUNTIFS('ENTRADA DE DADOS'!$K:$K,$A31,'ENTRADA DE DADOS'!$D:$D,C$25)</f>
        <v>2</v>
      </c>
      <c r="E31" s="172">
        <v>0</v>
      </c>
      <c r="F31" s="173">
        <v>1</v>
      </c>
      <c r="G31" s="173">
        <v>0</v>
      </c>
      <c r="H31" s="173">
        <v>0</v>
      </c>
      <c r="I31" s="173">
        <v>0</v>
      </c>
      <c r="J31" s="173">
        <v>0</v>
      </c>
      <c r="K31" s="173">
        <v>0</v>
      </c>
      <c r="L31" s="173">
        <v>3</v>
      </c>
      <c r="M31" s="173">
        <v>0</v>
      </c>
      <c r="N31" s="173">
        <v>0</v>
      </c>
      <c r="O31" s="174">
        <v>0</v>
      </c>
      <c r="R31" s="172">
        <v>1</v>
      </c>
      <c r="S31" s="173">
        <v>0</v>
      </c>
      <c r="T31" s="173">
        <v>0</v>
      </c>
      <c r="U31" s="173">
        <v>0</v>
      </c>
      <c r="V31" s="173">
        <v>0</v>
      </c>
      <c r="W31" s="173">
        <v>0</v>
      </c>
      <c r="X31" s="173">
        <v>3</v>
      </c>
      <c r="Y31" s="173">
        <v>0</v>
      </c>
      <c r="Z31" s="173">
        <v>0</v>
      </c>
      <c r="AA31" s="173">
        <v>0</v>
      </c>
      <c r="AB31" s="174">
        <v>0</v>
      </c>
    </row>
    <row r="32" spans="1:28" ht="15.75" thickBot="1" x14ac:dyDescent="0.3">
      <c r="A32" s="244" t="s">
        <v>684</v>
      </c>
      <c r="B32" s="164">
        <f>COUNTIFS('ENTRADA DE DADOS'!$K:$K,$A32,'ENTRADA DE DADOS'!$D:$D,B$25)</f>
        <v>0</v>
      </c>
      <c r="C32" s="165">
        <f>COUNTIFS('ENTRADA DE DADOS'!$K:$K,$A32,'ENTRADA DE DADOS'!$D:$D,C$25)</f>
        <v>1</v>
      </c>
      <c r="E32" s="172">
        <v>0</v>
      </c>
      <c r="F32" s="173">
        <v>0</v>
      </c>
      <c r="G32" s="173">
        <v>0</v>
      </c>
      <c r="H32" s="173">
        <v>1</v>
      </c>
      <c r="I32" s="173">
        <v>0</v>
      </c>
      <c r="J32" s="173">
        <v>0</v>
      </c>
      <c r="K32" s="173">
        <v>0</v>
      </c>
      <c r="L32" s="173">
        <v>0</v>
      </c>
      <c r="M32" s="173">
        <v>0</v>
      </c>
      <c r="N32" s="173">
        <v>0</v>
      </c>
      <c r="O32" s="174">
        <v>0</v>
      </c>
      <c r="R32" s="172">
        <v>0</v>
      </c>
      <c r="S32" s="173">
        <v>1</v>
      </c>
      <c r="T32" s="173">
        <v>0</v>
      </c>
      <c r="U32" s="173">
        <v>0</v>
      </c>
      <c r="V32" s="173">
        <v>0</v>
      </c>
      <c r="W32" s="173">
        <v>0</v>
      </c>
      <c r="X32" s="173">
        <v>0</v>
      </c>
      <c r="Y32" s="173">
        <v>0</v>
      </c>
      <c r="Z32" s="173">
        <v>0</v>
      </c>
      <c r="AA32" s="173">
        <v>0</v>
      </c>
      <c r="AB32" s="174">
        <v>0</v>
      </c>
    </row>
    <row r="33" spans="1:28" ht="15.75" thickBot="1" x14ac:dyDescent="0.3">
      <c r="A33" s="244" t="s">
        <v>686</v>
      </c>
      <c r="B33" s="166">
        <f>COUNTIFS('ENTRADA DE DADOS'!$K:$K,$A33,'ENTRADA DE DADOS'!$D:$D,B$25)</f>
        <v>1</v>
      </c>
      <c r="C33" s="167">
        <f>COUNTIFS('ENTRADA DE DADOS'!$K:$K,$A33,'ENTRADA DE DADOS'!$D:$D,C$25)</f>
        <v>0</v>
      </c>
      <c r="E33" s="175">
        <v>0</v>
      </c>
      <c r="F33" s="176">
        <v>0</v>
      </c>
      <c r="G33" s="176">
        <v>0</v>
      </c>
      <c r="H33" s="176">
        <v>0</v>
      </c>
      <c r="I33" s="176">
        <v>0</v>
      </c>
      <c r="J33" s="176">
        <v>0</v>
      </c>
      <c r="K33" s="176">
        <v>0</v>
      </c>
      <c r="L33" s="176">
        <v>0</v>
      </c>
      <c r="M33" s="176">
        <v>0</v>
      </c>
      <c r="N33" s="176">
        <v>0</v>
      </c>
      <c r="O33" s="177">
        <v>0</v>
      </c>
      <c r="R33" s="175">
        <v>0</v>
      </c>
      <c r="S33" s="176">
        <v>0</v>
      </c>
      <c r="T33" s="176">
        <v>0</v>
      </c>
      <c r="U33" s="176">
        <v>0</v>
      </c>
      <c r="V33" s="176">
        <v>0</v>
      </c>
      <c r="W33" s="176">
        <v>0</v>
      </c>
      <c r="X33" s="176">
        <v>0</v>
      </c>
      <c r="Y33" s="176">
        <v>0</v>
      </c>
      <c r="Z33" s="176">
        <v>0</v>
      </c>
      <c r="AA33" s="176">
        <v>0</v>
      </c>
      <c r="AB33" s="177">
        <v>0</v>
      </c>
    </row>
    <row r="38" spans="1:28" x14ac:dyDescent="0.25">
      <c r="D38" s="15" t="s">
        <v>21</v>
      </c>
      <c r="E38" s="15" t="s">
        <v>22</v>
      </c>
      <c r="F38" s="178" t="s">
        <v>23</v>
      </c>
      <c r="G38" s="178" t="s">
        <v>24</v>
      </c>
      <c r="H38" s="178" t="s">
        <v>25</v>
      </c>
      <c r="I38" s="178" t="s">
        <v>26</v>
      </c>
      <c r="J38" s="178" t="s">
        <v>27</v>
      </c>
      <c r="K38" s="178" t="s">
        <v>28</v>
      </c>
      <c r="L38" s="178" t="s">
        <v>31</v>
      </c>
      <c r="M38" s="178" t="s">
        <v>32</v>
      </c>
      <c r="N38" s="178" t="s">
        <v>33</v>
      </c>
      <c r="O38" s="178" t="s">
        <v>34</v>
      </c>
      <c r="P38" s="178" t="s">
        <v>35</v>
      </c>
      <c r="Q38" s="178" t="s">
        <v>275</v>
      </c>
    </row>
    <row r="39" spans="1:28" x14ac:dyDescent="0.25">
      <c r="D39" s="29">
        <f>AUXILIAR!D10*AUXILIAR!D5</f>
        <v>0</v>
      </c>
      <c r="E39" s="29">
        <f>AUXILIAR!E10*AUXILIAR!E5</f>
        <v>188</v>
      </c>
      <c r="F39" s="29">
        <f>AUXILIAR!F10*AUXILIAR!F5</f>
        <v>0</v>
      </c>
      <c r="G39" s="29">
        <f>AUXILIAR!G10*AUXILIAR!G5</f>
        <v>34</v>
      </c>
      <c r="H39" s="29">
        <f>AUXILIAR!H10*AUXILIAR!H5</f>
        <v>0</v>
      </c>
      <c r="I39" s="29">
        <f>AUXILIAR!I10*AUXILIAR!I5</f>
        <v>10</v>
      </c>
      <c r="J39" s="29">
        <f>AUXILIAR!J10*AUXILIAR!J5</f>
        <v>0</v>
      </c>
      <c r="K39" s="29">
        <f>AUXILIAR!K10*AUXILIAR!K5</f>
        <v>0</v>
      </c>
      <c r="L39" s="29">
        <f>AUXILIAR!L10*AUXILIAR!L5</f>
        <v>0</v>
      </c>
      <c r="M39" s="29">
        <f>AUXILIAR!M10*AUXILIAR!M5</f>
        <v>0</v>
      </c>
      <c r="N39" s="29">
        <f>AUXILIAR!N10*AUXILIAR!N5</f>
        <v>27</v>
      </c>
      <c r="O39" s="29">
        <f>AUXILIAR!O10*AUXILIAR!O5</f>
        <v>12</v>
      </c>
      <c r="P39" s="29">
        <f>AUXILIAR!P10*AUXILIAR!P5</f>
        <v>0</v>
      </c>
      <c r="Q39" s="29">
        <f>AUXILIAR!Q10*AUXILIAR!Q5</f>
        <v>11</v>
      </c>
      <c r="R39">
        <f>AUXILIAR!R10*AUXILIAR!R5</f>
        <v>0</v>
      </c>
    </row>
  </sheetData>
  <mergeCells count="5">
    <mergeCell ref="E1:O1"/>
    <mergeCell ref="R1:AB1"/>
    <mergeCell ref="E24:O24"/>
    <mergeCell ref="R24:AB24"/>
    <mergeCell ref="K15:U15"/>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DB47F-B611-4874-82E6-8223A4900B86}">
  <dimension ref="B4:T61"/>
  <sheetViews>
    <sheetView topLeftCell="B1" workbookViewId="0">
      <selection activeCell="Q17" sqref="Q17"/>
    </sheetView>
  </sheetViews>
  <sheetFormatPr defaultRowHeight="15" x14ac:dyDescent="0.25"/>
  <cols>
    <col min="2" max="2" width="141.7109375" bestFit="1" customWidth="1"/>
    <col min="12" max="12" width="10.5703125" bestFit="1" customWidth="1"/>
    <col min="14" max="15" width="10.5703125" bestFit="1" customWidth="1"/>
    <col min="17" max="17" width="15.42578125" bestFit="1" customWidth="1"/>
  </cols>
  <sheetData>
    <row r="4" spans="2:20" x14ac:dyDescent="0.25">
      <c r="D4" s="15" t="s">
        <v>21</v>
      </c>
      <c r="E4" s="15" t="s">
        <v>22</v>
      </c>
      <c r="F4" s="178" t="s">
        <v>23</v>
      </c>
      <c r="G4" s="178" t="s">
        <v>24</v>
      </c>
      <c r="H4" s="178" t="s">
        <v>25</v>
      </c>
      <c r="I4" s="178" t="s">
        <v>26</v>
      </c>
      <c r="J4" s="178" t="s">
        <v>27</v>
      </c>
      <c r="K4" s="178" t="s">
        <v>28</v>
      </c>
      <c r="L4" s="178" t="s">
        <v>31</v>
      </c>
      <c r="M4" s="178" t="s">
        <v>32</v>
      </c>
      <c r="N4" s="178" t="s">
        <v>33</v>
      </c>
      <c r="O4" s="178" t="s">
        <v>34</v>
      </c>
      <c r="P4" s="178" t="s">
        <v>35</v>
      </c>
      <c r="Q4" s="178" t="s">
        <v>275</v>
      </c>
      <c r="R4" s="15" t="s">
        <v>276</v>
      </c>
      <c r="S4" s="15"/>
      <c r="T4" s="15"/>
    </row>
    <row r="5" spans="2:20" ht="15.75" thickBot="1" x14ac:dyDescent="0.3">
      <c r="D5" s="15">
        <f>'ENTRADA DE DADOS'!Q27</f>
        <v>0</v>
      </c>
      <c r="E5" s="15">
        <f>'ENTRADA DE DADOS'!Q28</f>
        <v>47</v>
      </c>
      <c r="F5" s="15">
        <f>'ENTRADA DE DADOS'!Q29</f>
        <v>0</v>
      </c>
      <c r="G5" s="15">
        <f>'ENTRADA DE DADOS'!Q30</f>
        <v>34</v>
      </c>
      <c r="H5" s="15">
        <f>'ENTRADA DE DADOS'!$Q31</f>
        <v>0</v>
      </c>
      <c r="I5" s="15">
        <f>'ENTRADA DE DADOS'!$Q32</f>
        <v>1</v>
      </c>
      <c r="J5" s="15">
        <f>'ENTRADA DE DADOS'!$Q33</f>
        <v>0</v>
      </c>
      <c r="K5" s="15">
        <f>'ENTRADA DE DADOS'!$Q34</f>
        <v>0</v>
      </c>
      <c r="L5" s="15">
        <f>'ENTRADA DE DADOS'!$Q35</f>
        <v>0</v>
      </c>
      <c r="M5" s="15">
        <f>'ENTRADA DE DADOS'!$Q36</f>
        <v>0</v>
      </c>
      <c r="N5" s="15">
        <f>'ENTRADA DE DADOS'!$Q37</f>
        <v>3</v>
      </c>
      <c r="O5" s="15">
        <f>'ENTRADA DE DADOS'!$Q38</f>
        <v>1</v>
      </c>
      <c r="P5" s="15">
        <f>'ENTRADA DE DADOS'!$Q39</f>
        <v>0</v>
      </c>
      <c r="Q5" s="15">
        <f>'ENTRADA DE DADOS'!$Q40</f>
        <v>1</v>
      </c>
      <c r="R5" s="15">
        <f>'ENTRADA DE DADOS'!$Q41</f>
        <v>0</v>
      </c>
    </row>
    <row r="6" spans="2:20" ht="21.75" thickBot="1" x14ac:dyDescent="0.4">
      <c r="B6" s="126" t="str">
        <f>VLOOKUP(C6,N4_N3_CHP!$A$2:$C$46,3,FALSE)</f>
        <v>POSTE DE CONCRETO DUPLO T</v>
      </c>
      <c r="C6" s="127">
        <v>1</v>
      </c>
      <c r="D6" s="15">
        <f>IFERROR(VLOOKUP($C6,'N1'!$A$2:$D$100,4,FALSE),0)</f>
        <v>1</v>
      </c>
      <c r="E6" s="253">
        <f>IFERROR(VLOOKUP($C6,'2N1'!$A$2:$D$100,4,FALSE),0)</f>
        <v>1</v>
      </c>
      <c r="F6" s="15">
        <f>IFERROR(VLOOKUP($C6,'N4'!$A$2:$D$100,4,FALSE),0)</f>
        <v>1</v>
      </c>
      <c r="G6" s="253">
        <f>IFERROR(VLOOKUP($C6,'2N4'!$A$2:$D$100,4,FALSE),0)</f>
        <v>1</v>
      </c>
      <c r="H6" s="15">
        <f>IFERROR(VLOOKUP($C6,N3_N3!$A$2:$D$100,4,FALSE),0)</f>
        <v>1</v>
      </c>
      <c r="I6" s="253">
        <f>IFERROR(VLOOKUP($C6,'2N3_N3'!$A$2:$D$100,4,FALSE),0)</f>
        <v>1</v>
      </c>
      <c r="J6" s="15">
        <f>IFERROR(VLOOKUP($C6,N4_N3!$A$2:$D$100,4,FALSE),0)</f>
        <v>1</v>
      </c>
      <c r="K6" s="15">
        <f>IFERROR(VLOOKUP($C6,'2N4_N3'!$A$2:$D$100,4,FALSE),0)</f>
        <v>1</v>
      </c>
      <c r="L6" s="15">
        <f>IFERROR(VLOOKUP($C6,N4_N3_N3!$A$2:$D$100,4,FALSE),0)</f>
        <v>1</v>
      </c>
      <c r="M6" s="15">
        <f>IFERROR(VLOOKUP($C6,N4_CHP!$A$2:$D$100,4,FALSE),0)</f>
        <v>1</v>
      </c>
      <c r="N6" s="253">
        <f>IFERROR(VLOOKUP($C6,'2N4_CHP'!$A$2:$D$100,4,FALSE),0)</f>
        <v>1</v>
      </c>
      <c r="O6" s="253">
        <f>IFERROR(VLOOKUP($C6,N4_N3_CHP!$A$2:$D$100,4,FALSE),)</f>
        <v>1</v>
      </c>
      <c r="P6" s="15">
        <f>IFERROR(VLOOKUP($C6,N3_CHP!$A$2:$D$100,4,FALSE),0)</f>
        <v>1</v>
      </c>
      <c r="Q6" s="253">
        <f>IFERROR(VLOOKUP($C6,'2N3_CHP_CHP_02'!$A$2:$D$100,4,FALSE),0)</f>
        <v>1</v>
      </c>
      <c r="R6" s="15">
        <f>IFERROR(VLOOKUP($C6,'V4'!$A$2:$D$100,4,FALSE),0)</f>
        <v>1</v>
      </c>
    </row>
    <row r="7" spans="2:20" ht="21.75" thickBot="1" x14ac:dyDescent="0.4">
      <c r="B7" s="126" t="str">
        <f>VLOOKUP(C7,N4_N3_CHP!$A$2:$C$46,3,FALSE)</f>
        <v>CRUZETA DE CONCRETO TIPO T, COMPRIMENTO DE 2,70 m, RESTISTÊNCIA NOMINAL 500 daN</v>
      </c>
      <c r="C7" s="127">
        <v>2</v>
      </c>
      <c r="D7" s="15">
        <f>IFERROR(VLOOKUP($C7,'N1'!$A$2:$D$100,4,FALSE),0)</f>
        <v>1</v>
      </c>
      <c r="E7" s="253">
        <f>IFERROR(VLOOKUP($C7,'2N1'!$A$2:$D$100,4,FALSE),0)</f>
        <v>1</v>
      </c>
      <c r="F7" s="15">
        <f>IFERROR(VLOOKUP($C7,'N4'!$A$2:$D$100,4,FALSE),0)</f>
        <v>2</v>
      </c>
      <c r="G7" s="253">
        <f>IFERROR(VLOOKUP($C7,'2N4'!$A$2:$D$100,4,FALSE),0)</f>
        <v>2</v>
      </c>
      <c r="H7" s="15">
        <f>IFERROR(VLOOKUP($C7,N3_N3!$A$2:$D$100,4,FALSE),0)</f>
        <v>4</v>
      </c>
      <c r="I7" s="253">
        <f>IFERROR(VLOOKUP($C7,'2N3_N3'!$A$2:$D$100,4,FALSE),0)</f>
        <v>4</v>
      </c>
      <c r="J7" s="15">
        <f>IFERROR(VLOOKUP($C7,N4_N3!$A$2:$D$100,4,FALSE),0)</f>
        <v>4</v>
      </c>
      <c r="K7" s="15">
        <f>IFERROR(VLOOKUP($C7,'2N4_N3'!$A$2:$D$100,4,FALSE),0)</f>
        <v>6</v>
      </c>
      <c r="L7" s="15">
        <f>IFERROR(VLOOKUP($C7,N4_N3_N3!$A$2:$D$100,4,FALSE),0)</f>
        <v>6</v>
      </c>
      <c r="M7" s="15">
        <f>IFERROR(VLOOKUP($C7,N4_CHP!$A$2:$D$100,4,FALSE),0)</f>
        <v>3</v>
      </c>
      <c r="N7" s="253">
        <f>IFERROR(VLOOKUP($C7,'2N4_CHP'!$A$2:$D$100,4,FALSE),0)</f>
        <v>3</v>
      </c>
      <c r="O7" s="253">
        <f>IFERROR(VLOOKUP($C7,N4_N3_CHP!$A$2:$D$100,4,FALSE),)</f>
        <v>3</v>
      </c>
      <c r="P7" s="15">
        <f>IFERROR(VLOOKUP($C7,N3_CHP!$A$2:$D$100,4,FALSE),0)</f>
        <v>3</v>
      </c>
      <c r="Q7" s="253">
        <f>IFERROR(VLOOKUP($C7,'2N3_CHP_CHP_02'!$A$2:$D$100,4,FALSE),0)</f>
        <v>2</v>
      </c>
      <c r="R7" s="15">
        <f>IFERROR(VLOOKUP($C7,'V4'!$A$2:$D$100,4,FALSE),0)</f>
        <v>0</v>
      </c>
    </row>
    <row r="8" spans="2:20" ht="21.75" thickBot="1" x14ac:dyDescent="0.4">
      <c r="B8" s="126" t="str">
        <f>VLOOKUP(C8,N4_N3_CHP!$A$2:$C$46,3,FALSE)</f>
        <v>ISOLADOR POLIMÉRICO TIPO "PILAR", DISTÂNCIA DE ESCOAMENTO MÍNIMA 1132 mm</v>
      </c>
      <c r="C8" s="127">
        <v>3</v>
      </c>
      <c r="D8" s="15">
        <f>IFERROR(VLOOKUP($C8,'N1'!$A$2:$D$100,4,FALSE),0)</f>
        <v>3</v>
      </c>
      <c r="E8" s="253">
        <f>IFERROR(VLOOKUP($C8,'2N1'!$A$2:$D$100,4,FALSE),0)</f>
        <v>3</v>
      </c>
      <c r="F8" s="15">
        <f>IFERROR(VLOOKUP($C8,'N4'!$A$2:$D$100,4,FALSE),0)</f>
        <v>1</v>
      </c>
      <c r="G8" s="253">
        <f>IFERROR(VLOOKUP($C8,'2N4'!$A$2:$D$100,4,FALSE),0)</f>
        <v>1</v>
      </c>
      <c r="H8" s="15">
        <f>IFERROR(VLOOKUP($C8,N3_N3!$A$2:$D$100,4,FALSE),0)</f>
        <v>2</v>
      </c>
      <c r="I8" s="253">
        <f>IFERROR(VLOOKUP($C8,'2N3_N3'!$A$2:$D$100,4,FALSE),0)</f>
        <v>2</v>
      </c>
      <c r="J8" s="15">
        <f>IFERROR(VLOOKUP($C8,N4_N3!$A$2:$D$100,4,FALSE),0)</f>
        <v>2</v>
      </c>
      <c r="K8" s="15">
        <f>IFERROR(VLOOKUP($C8,'2N4_N3'!$A$2:$D$100,4,FALSE),0)</f>
        <v>3</v>
      </c>
      <c r="L8" s="15">
        <f>IFERROR(VLOOKUP($C8,N4_N3_N3!$A$2:$D$100,4,FALSE),0)</f>
        <v>3</v>
      </c>
      <c r="M8" s="15">
        <f>IFERROR(VLOOKUP($C8,N4_CHP!$A$2:$D$100,4,FALSE),0)</f>
        <v>4</v>
      </c>
      <c r="N8" s="253">
        <f>IFERROR(VLOOKUP($C8,'2N4_CHP'!$A$2:$D$100,4,FALSE),0)</f>
        <v>4</v>
      </c>
      <c r="O8" s="253">
        <f>IFERROR(VLOOKUP($C8,N4_N3_CHP!$A$2:$D$100,4,FALSE),)</f>
        <v>3</v>
      </c>
      <c r="P8" s="15">
        <f>IFERROR(VLOOKUP($C8,N3_CHP!$A$2:$D$100,4,FALSE),0)</f>
        <v>3</v>
      </c>
      <c r="Q8" s="253">
        <f>IFERROR(VLOOKUP($C8,'2N3_CHP_CHP_02'!$A$2:$D$100,4,FALSE),0)</f>
        <v>0</v>
      </c>
      <c r="R8" s="15">
        <f>IFERROR(VLOOKUP($C8,'V4'!$A$2:$D$100,4,FALSE),0)</f>
        <v>3</v>
      </c>
    </row>
    <row r="9" spans="2:20" ht="21.75" thickBot="1" x14ac:dyDescent="0.4">
      <c r="B9" s="126" t="str">
        <f>VLOOKUP(C9,N4_N3_CHP!$A$2:$C$46,3,FALSE)</f>
        <v>PINO AUTOTRAVANTE GALVANIZADO A FOGO PARA ISOLADOR TIPO PILAR</v>
      </c>
      <c r="C9" s="127">
        <v>4</v>
      </c>
      <c r="D9" s="15">
        <f>IFERROR(VLOOKUP($C9,'N1'!$A$2:$D$100,4,FALSE),0)</f>
        <v>3</v>
      </c>
      <c r="E9" s="253">
        <f>IFERROR(VLOOKUP($C9,'2N1'!$A$2:$D$100,4,FALSE),0)</f>
        <v>3</v>
      </c>
      <c r="F9" s="15">
        <f>IFERROR(VLOOKUP($C9,'N4'!$A$2:$D$100,4,FALSE),0)</f>
        <v>1</v>
      </c>
      <c r="G9" s="253">
        <f>IFERROR(VLOOKUP($C9,'2N4'!$A$2:$D$100,4,FALSE),0)</f>
        <v>1</v>
      </c>
      <c r="H9" s="15">
        <f>IFERROR(VLOOKUP($C9,N3_N3!$A$2:$D$100,4,FALSE),0)</f>
        <v>2</v>
      </c>
      <c r="I9" s="253">
        <f>IFERROR(VLOOKUP($C9,'2N3_N3'!$A$2:$D$100,4,FALSE),0)</f>
        <v>2</v>
      </c>
      <c r="J9" s="15">
        <f>IFERROR(VLOOKUP($C9,N4_N3!$A$2:$D$100,4,FALSE),0)</f>
        <v>2</v>
      </c>
      <c r="K9" s="15">
        <f>IFERROR(VLOOKUP($C9,'2N4_N3'!$A$2:$D$100,4,FALSE),0)</f>
        <v>3</v>
      </c>
      <c r="L9" s="15">
        <f>IFERROR(VLOOKUP($C9,N4_N3_N3!$A$2:$D$100,4,FALSE),0)</f>
        <v>3</v>
      </c>
      <c r="M9" s="15">
        <f>IFERROR(VLOOKUP($C9,N4_CHP!$A$2:$D$100,4,FALSE),0)</f>
        <v>4</v>
      </c>
      <c r="N9" s="253">
        <f>IFERROR(VLOOKUP($C9,'2N4_CHP'!$A$2:$D$100,4,FALSE),0)</f>
        <v>4</v>
      </c>
      <c r="O9" s="253">
        <f>IFERROR(VLOOKUP($C9,N4_N3_CHP!$A$2:$D$100,4,FALSE),)</f>
        <v>3</v>
      </c>
      <c r="P9" s="15">
        <f>IFERROR(VLOOKUP($C9,N3_CHP!$A$2:$D$100,4,FALSE),0)</f>
        <v>3</v>
      </c>
      <c r="Q9" s="253">
        <f>IFERROR(VLOOKUP($C9,'2N3_CHP_CHP_02'!$A$2:$D$100,4,FALSE),0)</f>
        <v>0</v>
      </c>
      <c r="R9" s="15">
        <f>IFERROR(VLOOKUP($C9,'V4'!$A$2:$D$100,4,FALSE),0)</f>
        <v>0</v>
      </c>
    </row>
    <row r="10" spans="2:20" ht="21.75" thickBot="1" x14ac:dyDescent="0.4">
      <c r="B10" s="126" t="str">
        <f>VLOOKUP(C10,N4_N3_CHP!$A$2:$C$46,3,FALSE)</f>
        <v>PARAFUSO TIPO MAQUINA CABEÇA QUADRADA EM AÇO GALVANIZADO M16xCOMPRIMENTO ADEQUADO</v>
      </c>
      <c r="C10" s="127">
        <v>5</v>
      </c>
      <c r="D10" s="179">
        <f>IFERROR(VLOOKUP($C10,'N1'!$A$2:$D$100,4,FALSE),0)</f>
        <v>4</v>
      </c>
      <c r="E10" s="253">
        <f>IFERROR(VLOOKUP($C10,'2N1'!$A$2:$D$100,4,FALSE),0)</f>
        <v>4</v>
      </c>
      <c r="F10" s="179">
        <f>IFERROR(VLOOKUP($C10,'N4'!$A$2:$D$100,4,FALSE),0)</f>
        <v>1</v>
      </c>
      <c r="G10" s="253">
        <f>IFERROR(VLOOKUP($C10,'2N4'!$A$2:$D$100,4,FALSE),0)</f>
        <v>1</v>
      </c>
      <c r="H10" s="179">
        <f>IFERROR(VLOOKUP($C10,N3_N3!$A$2:$D$100,4,FALSE),0)</f>
        <v>10</v>
      </c>
      <c r="I10" s="253">
        <f>IFERROR(VLOOKUP($C10,'2N3_N3'!$A$2:$D$100,4,FALSE),0)</f>
        <v>10</v>
      </c>
      <c r="J10" s="179">
        <f>IFERROR(VLOOKUP($C10,N4_N3!$A$2:$D$100,4,FALSE),0)</f>
        <v>6</v>
      </c>
      <c r="K10" s="179">
        <f>IFERROR(VLOOKUP($C10,'2N4_N3'!$A$2:$D$100,4,FALSE),0)</f>
        <v>7</v>
      </c>
      <c r="L10" s="179">
        <f>IFERROR(VLOOKUP($C10,N4_N3_N3!$A$2:$D$100,4,FALSE),0)</f>
        <v>10</v>
      </c>
      <c r="M10" s="179">
        <f>IFERROR(VLOOKUP($C10,N4_CHP!$A$2:$D$100,4,FALSE),0)</f>
        <v>9</v>
      </c>
      <c r="N10" s="253">
        <f>IFERROR(VLOOKUP($C10,'2N4_CHP'!$A$2:$D$100,4,FALSE),0)</f>
        <v>9</v>
      </c>
      <c r="O10" s="253">
        <f>IFERROR(VLOOKUP($C10,N4_N3_CHP!$A$2:$D$100,4,FALSE),)</f>
        <v>12</v>
      </c>
      <c r="P10" s="179">
        <f>IFERROR(VLOOKUP($C10,N3_CHP!$A$2:$D$100,4,FALSE),0)</f>
        <v>13</v>
      </c>
      <c r="Q10" s="253">
        <v>11</v>
      </c>
      <c r="R10" s="179">
        <f>IFERROR(VLOOKUP($C10,'V4'!$A$2:$D$100,4,FALSE),0)</f>
        <v>7</v>
      </c>
    </row>
    <row r="11" spans="2:20" ht="21.75" thickBot="1" x14ac:dyDescent="0.4">
      <c r="B11" s="126" t="str">
        <f>VLOOKUP(C11,N4_N3_CHP!$A$2:$C$46,3,FALSE)</f>
        <v>PORCA QUADRADA, EM AÇO GALVANIZADO, M16</v>
      </c>
      <c r="C11" s="127">
        <v>6</v>
      </c>
      <c r="D11" s="15">
        <f>IFERROR(VLOOKUP($C11,'N1'!$A$2:$D$100,4,FALSE),0)</f>
        <v>6</v>
      </c>
      <c r="E11" s="253">
        <f>IFERROR(VLOOKUP($C11,'2N1'!$A$2:$D$100,4,FALSE),0)</f>
        <v>6</v>
      </c>
      <c r="F11" s="15">
        <v>18</v>
      </c>
      <c r="G11" s="253">
        <f>IFERROR(VLOOKUP($C11,'2N4'!$A$2:$D$100,4,FALSE),0)</f>
        <v>18</v>
      </c>
      <c r="H11" s="15">
        <f>IFERROR(VLOOKUP($C11,N3_N3!$A$2:$D$100,4,FALSE),0)</f>
        <v>20</v>
      </c>
      <c r="I11" s="253">
        <f>IFERROR(VLOOKUP($C11,'2N3_N3'!$A$2:$D$100,4,FALSE),0)</f>
        <v>30</v>
      </c>
      <c r="J11" s="15">
        <v>33</v>
      </c>
      <c r="K11" s="15">
        <v>51</v>
      </c>
      <c r="L11" s="15">
        <v>48</v>
      </c>
      <c r="M11" s="15">
        <v>34</v>
      </c>
      <c r="N11" s="253">
        <f>IFERROR(VLOOKUP($C11,'2N4_CHP'!$A$2:$D$100,4,FALSE),0)</f>
        <v>34</v>
      </c>
      <c r="O11" s="253">
        <f>IFERROR(VLOOKUP($C11,N4_N3_CHP!$A$2:$D$100,4,FALSE),)</f>
        <v>31</v>
      </c>
      <c r="P11" s="15">
        <v>31</v>
      </c>
      <c r="Q11" s="253">
        <f>IFERROR(VLOOKUP($C11,'2N3_CHP_CHP_02'!$A$2:$D$100,4,FALSE),0)</f>
        <v>27</v>
      </c>
      <c r="R11" s="15">
        <f>IFERROR(VLOOKUP($C11,'V4'!$A$2:$D$100,4,FALSE),0)</f>
        <v>16</v>
      </c>
    </row>
    <row r="12" spans="2:20" ht="21.75" thickBot="1" x14ac:dyDescent="0.4">
      <c r="B12" s="126" t="str">
        <f>VLOOKUP(C12,N4_N3_CHP!$A$2:$C$46,3,FALSE)</f>
        <v>ARRUELA QUADRADA 50x50x5 PARA PARAFUSO M16 GALVANIZADA A FOGO</v>
      </c>
      <c r="C12" s="127">
        <v>7</v>
      </c>
      <c r="D12" s="15">
        <f>IFERROR(VLOOKUP($C12,'N1'!$A$2:$D$100,4,FALSE),0)</f>
        <v>7</v>
      </c>
      <c r="E12" s="253">
        <f>IFERROR(VLOOKUP($C12,'2N1'!$A$2:$D$100,4,FALSE),0)</f>
        <v>7</v>
      </c>
      <c r="F12" s="15">
        <f>IFERROR(VLOOKUP($C12,'N4'!$A$2:$D$100,4,FALSE),0)</f>
        <v>14</v>
      </c>
      <c r="G12" s="253">
        <f>IFERROR(VLOOKUP($C12,'2N4'!$A$2:$D$100,4,FALSE),0)</f>
        <v>14</v>
      </c>
      <c r="H12" s="15">
        <f>IFERROR(VLOOKUP($C12,N3_N3!$A$2:$D$100,4,FALSE),0)</f>
        <v>28</v>
      </c>
      <c r="I12" s="253">
        <f>IFERROR(VLOOKUP($C12,'2N3_N3'!$A$2:$D$100,4,FALSE),0)</f>
        <v>28</v>
      </c>
      <c r="J12" s="15">
        <f>IFERROR(VLOOKUP($C12,N4_N3!$A$2:$D$100,4,FALSE),0)</f>
        <v>26</v>
      </c>
      <c r="K12" s="15">
        <f>IFERROR(VLOOKUP($C12,'2N4_N3'!$A$2:$D$100,4,FALSE),0)</f>
        <v>40</v>
      </c>
      <c r="L12" s="15">
        <f>IFERROR(VLOOKUP($C12,N4_N3_N3!$A$2:$D$100,4,FALSE),0)</f>
        <v>40</v>
      </c>
      <c r="M12" s="15">
        <f>IFERROR(VLOOKUP($C12,N4_CHP!$A$2:$D$100,4,FALSE),0)</f>
        <v>30</v>
      </c>
      <c r="N12" s="253">
        <f>IFERROR(VLOOKUP($C12,'2N4_CHP'!$A$2:$D$100,4,FALSE),0)</f>
        <v>30</v>
      </c>
      <c r="O12" s="253">
        <f>IFERROR(VLOOKUP($C12,N4_N3_CHP!$A$2:$D$100,4,FALSE),)</f>
        <v>30</v>
      </c>
      <c r="P12" s="15">
        <f>IFERROR(VLOOKUP($C12,N3_CHP!$A$2:$D$100,4,FALSE),0)</f>
        <v>30</v>
      </c>
      <c r="Q12" s="253">
        <f>IFERROR(VLOOKUP($C12,'2N3_CHP_CHP_02'!$A$2:$D$100,4,FALSE),0)</f>
        <v>26</v>
      </c>
      <c r="R12" s="15">
        <f>IFERROR(VLOOKUP($C12,'V4'!$A$2:$D$100,4,FALSE),0)</f>
        <v>16</v>
      </c>
    </row>
    <row r="13" spans="2:20" ht="21.75" thickBot="1" x14ac:dyDescent="0.4">
      <c r="B13" s="126" t="str">
        <f>VLOOKUP(C13,N4_N3_CHP!$A$2:$C$46,3,FALSE)</f>
        <v>PARAFUSO TIPO ROSCA DUPLA EM AÇO GALVANIZADO M16xCOMPRIMENTO ADEQUADO</v>
      </c>
      <c r="C13" s="127">
        <v>8</v>
      </c>
      <c r="D13" s="15">
        <f>IFERROR(VLOOKUP($C13,'N1'!$A$2:$D$100,4,FALSE),0)</f>
        <v>0</v>
      </c>
      <c r="E13" s="253">
        <f>IFERROR(VLOOKUP($C13,'2N1'!$A$2:$D$100,4,FALSE),0)</f>
        <v>0</v>
      </c>
      <c r="F13" s="15">
        <f>IFERROR(VLOOKUP($C13,'N4'!$A$2:$D$100,4,FALSE),0)</f>
        <v>4</v>
      </c>
      <c r="G13" s="253">
        <f>IFERROR(VLOOKUP($C13,'2N4'!$A$2:$D$100,4,FALSE),0)</f>
        <v>4</v>
      </c>
      <c r="H13" s="15">
        <f>IFERROR(VLOOKUP($C13,N3_N3!$A$2:$D$100,4,FALSE),0)</f>
        <v>0</v>
      </c>
      <c r="I13" s="253">
        <f>IFERROR(VLOOKUP($C13,'2N3_N3'!$A$2:$D$100,4,FALSE),0)</f>
        <v>0</v>
      </c>
      <c r="J13" s="15">
        <f>IFERROR(VLOOKUP($C13,N4_N3!$A$2:$D$100,4,FALSE),0)</f>
        <v>4</v>
      </c>
      <c r="K13" s="15">
        <f>IFERROR(VLOOKUP($C13,'2N4_N3'!$A$2:$D$100,4,FALSE),0)</f>
        <v>7</v>
      </c>
      <c r="L13" s="15">
        <f>IFERROR(VLOOKUP($C13,N4_N3_N3!$A$2:$D$100,4,FALSE),0)</f>
        <v>4</v>
      </c>
      <c r="M13" s="15">
        <f>IFERROR(VLOOKUP($C13,N4_CHP!$A$2:$D$100,4,FALSE),0)</f>
        <v>4</v>
      </c>
      <c r="N13" s="253">
        <f>IFERROR(VLOOKUP($C13,'2N4_CHP'!$A$2:$D$100,4,FALSE),0)</f>
        <v>4</v>
      </c>
      <c r="O13" s="253">
        <f>IFERROR(VLOOKUP($C13,N4_N3_CHP!$A$2:$D$100,4,FALSE),)</f>
        <v>1</v>
      </c>
      <c r="P13" s="15">
        <f>IFERROR(VLOOKUP($C13,N3_CHP!$A$2:$D$100,4,FALSE),0)</f>
        <v>0</v>
      </c>
      <c r="Q13" s="253">
        <f>IFERROR(VLOOKUP($C13,'2N3_CHP_CHP_02'!$A$2:$D$100,4,FALSE),0)</f>
        <v>0</v>
      </c>
      <c r="R13" s="15">
        <f>IFERROR(VLOOKUP($C13,'V4'!$A$2:$D$100,4,FALSE),0)</f>
        <v>0</v>
      </c>
    </row>
    <row r="14" spans="2:20" ht="21.75" thickBot="1" x14ac:dyDescent="0.4">
      <c r="B14" s="126" t="str">
        <f>VLOOKUP(C14,N4_N3_CHP!$A$2:$C$46,3,FALSE)</f>
        <v>LAÇO PRÉ-FORMADO TOPO, DESTINADO À FIXAÇÃO DO CABO CONDUTOR NO ISOLADOR</v>
      </c>
      <c r="C14" s="127">
        <v>9</v>
      </c>
      <c r="D14" s="15">
        <f>IFERROR(VLOOKUP($C14,'N1'!$A$2:$D$100,4,FALSE),0)</f>
        <v>3</v>
      </c>
      <c r="E14" s="253">
        <f>IFERROR(VLOOKUP($C14,'2N1'!$A$2:$D$100,4,FALSE),0)</f>
        <v>3</v>
      </c>
      <c r="F14" s="15">
        <f>IFERROR(VLOOKUP($C14,'N4'!$A$2:$D$100,4,FALSE),0)</f>
        <v>1</v>
      </c>
      <c r="G14" s="253">
        <f>IFERROR(VLOOKUP($C14,'2N4'!$A$2:$D$100,4,FALSE),0)</f>
        <v>1</v>
      </c>
      <c r="H14" s="15">
        <f>IFERROR(VLOOKUP($C14,N3_N3!$A$2:$D$100,4,FALSE),0)</f>
        <v>2</v>
      </c>
      <c r="I14" s="253">
        <f>IFERROR(VLOOKUP($C14,'2N3_N3'!$A$2:$D$100,4,FALSE),0)</f>
        <v>2</v>
      </c>
      <c r="J14" s="15">
        <f>IFERROR(VLOOKUP($C14,N4_N3!$A$2:$D$100,4,FALSE),0)</f>
        <v>2</v>
      </c>
      <c r="K14" s="15">
        <f>IFERROR(VLOOKUP($C14,'2N4_N3'!$A$2:$D$100,4,FALSE),0)</f>
        <v>3</v>
      </c>
      <c r="L14" s="15">
        <f>IFERROR(VLOOKUP($C14,N4_N3_N3!$A$2:$D$100,4,FALSE),0)</f>
        <v>3</v>
      </c>
      <c r="M14" s="15">
        <f>IFERROR(VLOOKUP($C14,N4_CHP!$A$2:$D$100,4,FALSE),0)</f>
        <v>4</v>
      </c>
      <c r="N14" s="253">
        <f>IFERROR(VLOOKUP($C14,'2N4_CHP'!$A$2:$D$100,4,FALSE),0)</f>
        <v>4</v>
      </c>
      <c r="O14" s="253">
        <f>IFERROR(VLOOKUP($C14,N4_N3_CHP!$A$2:$D$100,4,FALSE),)</f>
        <v>3</v>
      </c>
      <c r="P14" s="15">
        <f>IFERROR(VLOOKUP($C14,N3_CHP!$A$2:$D$100,4,FALSE),0)</f>
        <v>3</v>
      </c>
      <c r="Q14" s="253">
        <f>IFERROR(VLOOKUP($C14,'2N3_CHP_CHP_02'!$A$2:$D$100,4,FALSE),0)</f>
        <v>0</v>
      </c>
      <c r="R14" s="15">
        <f>IFERROR(VLOOKUP($C14,'V4'!$A$2:$D$100,4,FALSE),0)</f>
        <v>3</v>
      </c>
    </row>
    <row r="15" spans="2:20" ht="21.75" thickBot="1" x14ac:dyDescent="0.4">
      <c r="B15" s="126" t="str">
        <f>VLOOKUP(C15,N4_N3_CHP!$A$2:$C$46,3,FALSE)</f>
        <v>PORCA OLHAL PARA PARAFUSO M16, EM AÇO FORJADO GALVANIZADO A QUENTE, CARGA DE RUPTURA 50kN</v>
      </c>
      <c r="C15" s="127">
        <v>10</v>
      </c>
      <c r="D15" s="15">
        <f>IFERROR(VLOOKUP($C15,'N1'!$A$2:$D$100,4,FALSE),0)</f>
        <v>0</v>
      </c>
      <c r="E15" s="253">
        <f>IFERROR(VLOOKUP($C15,'2N1'!$A$2:$D$100,4,FALSE),0)</f>
        <v>0</v>
      </c>
      <c r="F15" s="15">
        <f>IFERROR(VLOOKUP($C15,'N4'!$A$2:$D$100,4,FALSE),0)</f>
        <v>8</v>
      </c>
      <c r="G15" s="253">
        <f>IFERROR(VLOOKUP($C15,'2N4'!$A$2:$D$100,4,FALSE),0)</f>
        <v>8</v>
      </c>
      <c r="H15" s="15">
        <f>IFERROR(VLOOKUP($C15,N3_N3!$A$2:$D$100,4,FALSE),0)</f>
        <v>8</v>
      </c>
      <c r="I15" s="253">
        <f>IFERROR(VLOOKUP($C15,'2N3_N3'!$A$2:$D$100,4,FALSE),0)</f>
        <v>8</v>
      </c>
      <c r="J15" s="15">
        <f>IFERROR(VLOOKUP($C15,N4_N3!$A$2:$D$100,4,FALSE),0)</f>
        <v>12</v>
      </c>
      <c r="K15" s="15">
        <f>IFERROR(VLOOKUP($C15,'2N4_N3'!$A$2:$D$100,4,FALSE),0)</f>
        <v>18</v>
      </c>
      <c r="L15" s="15">
        <f>IFERROR(VLOOKUP($C15,N4_N3_N3!$A$2:$D$100,4,FALSE),0)</f>
        <v>15</v>
      </c>
      <c r="M15" s="15">
        <f>IFERROR(VLOOKUP($C15,N4_CHP!$A$2:$D$100,4,FALSE),0)</f>
        <v>8</v>
      </c>
      <c r="N15" s="253">
        <f>IFERROR(VLOOKUP($C15,'2N4_CHP'!$A$2:$D$100,4,FALSE),0)</f>
        <v>8</v>
      </c>
      <c r="O15" s="253">
        <f>IFERROR(VLOOKUP($C15,N4_N3_CHP!$A$2:$D$100,4,FALSE),)</f>
        <v>3</v>
      </c>
      <c r="P15" s="15">
        <f>IFERROR(VLOOKUP($C15,N3_CHP!$A$2:$D$100,4,FALSE),0)</f>
        <v>4</v>
      </c>
      <c r="Q15" s="253">
        <f>IFERROR(VLOOKUP($C15,'2N3_CHP_CHP_02'!$A$2:$D$100,4,FALSE),0)</f>
        <v>4</v>
      </c>
      <c r="R15" s="15">
        <f>IFERROR(VLOOKUP($C15,'V4'!$A$2:$D$100,4,FALSE),0)</f>
        <v>5</v>
      </c>
    </row>
    <row r="16" spans="2:20" ht="21.75" thickBot="1" x14ac:dyDescent="0.4">
      <c r="B16" s="126" t="str">
        <f>VLOOKUP(C16,'N1'!$A$2:$C$46,3,FALSE)</f>
        <v>SUPORTE "L" COM DIMENSÕES ADEQUADAS</v>
      </c>
      <c r="C16" s="127">
        <v>12</v>
      </c>
      <c r="D16" s="15">
        <f>IFERROR(VLOOKUP($C16,'N1'!$A$2:$D$100,4,FALSE),0)</f>
        <v>1</v>
      </c>
      <c r="E16" s="253">
        <f>IFERROR(VLOOKUP($C16,'2N1'!$A$2:$D$100,4,FALSE),0)</f>
        <v>1</v>
      </c>
      <c r="F16" s="15">
        <f>IFERROR(VLOOKUP($C16,'N4'!$A$2:$D$100,4,FALSE),0)</f>
        <v>0</v>
      </c>
      <c r="G16" s="253">
        <f>IFERROR(VLOOKUP($C16,'2N4'!$A$2:$D$100,4,FALSE),0)</f>
        <v>0</v>
      </c>
      <c r="H16" s="15">
        <f>IFERROR(VLOOKUP($C16,N3_N3!$A$2:$D$100,4,FALSE),0)</f>
        <v>0</v>
      </c>
      <c r="I16" s="253">
        <f>IFERROR(VLOOKUP($C16,'2N3_N3'!$A$2:$D$100,4,FALSE),0)</f>
        <v>0</v>
      </c>
      <c r="J16" s="15">
        <f>IFERROR(VLOOKUP($C16,N4_N3!$A$2:$D$100,4,FALSE),0)</f>
        <v>0</v>
      </c>
      <c r="K16" s="15">
        <f>IFERROR(VLOOKUP($C16,'2N4_N3'!$A$2:$D$100,4,FALSE),0)</f>
        <v>0</v>
      </c>
      <c r="L16" s="15">
        <f>IFERROR(VLOOKUP($C16,N4_N3_N3!$A$2:$D$100,4,FALSE),0)</f>
        <v>0</v>
      </c>
      <c r="M16" s="15">
        <f>IFERROR(VLOOKUP($C16,N4_CHP!$A$2:$D$100,4,FALSE),0)</f>
        <v>0</v>
      </c>
      <c r="N16" s="253">
        <f>IFERROR(VLOOKUP($C16,'2N4_CHP'!$A$2:$D$100,4,FALSE),0)</f>
        <v>0</v>
      </c>
      <c r="O16" s="253">
        <f>IFERROR(VLOOKUP($C16,N4_N3_CHP!$A$2:$D$100,4,FALSE),)</f>
        <v>0</v>
      </c>
      <c r="P16" s="15">
        <f>IFERROR(VLOOKUP($C16,N3_CHP!$A$2:$D$100,4,FALSE),0)</f>
        <v>0</v>
      </c>
      <c r="Q16" s="253">
        <f>IFERROR(VLOOKUP($C16,'2N3_CHP_CHP_02'!$A$2:$D$100,4,FALSE),0)</f>
        <v>0</v>
      </c>
      <c r="R16" s="15">
        <f>IFERROR(VLOOKUP($C16,'V4'!$A$2:$D$100,4,FALSE),0)</f>
        <v>8</v>
      </c>
    </row>
    <row r="17" spans="2:18" ht="21.75" thickBot="1" x14ac:dyDescent="0.4">
      <c r="B17" s="126" t="str">
        <f>VLOOKUP(C17,'N1'!$A$2:$C$46,3,FALSE)</f>
        <v>ISOLADOR ROLDANA PORCELANA COM ARMAÇÃO SECUNDÁRIA TIPO "PESADA" DE 1 ESTRIBO, EM AÇO CARBONO GALVANIZADA A FOGO</v>
      </c>
      <c r="C17" s="127">
        <v>13</v>
      </c>
      <c r="D17" s="15">
        <f>IFERROR(VLOOKUP($C17,'N1'!$A$2:$D$100,4,FALSE),0)</f>
        <v>1</v>
      </c>
      <c r="E17" s="253">
        <f>IFERROR(VLOOKUP($C17,'2N1'!$A$2:$D$100,4,FALSE),0)</f>
        <v>1</v>
      </c>
      <c r="F17" s="15">
        <f>IFERROR(VLOOKUP($C17,'N4'!$A$2:$D$100,4,FALSE),0)</f>
        <v>0</v>
      </c>
      <c r="G17" s="253">
        <f>IFERROR(VLOOKUP($C17,'2N4'!$A$2:$D$100,4,FALSE),0)</f>
        <v>0</v>
      </c>
      <c r="H17" s="15">
        <f>IFERROR(VLOOKUP($C17,N3_N3!$A$2:$D$100,4,FALSE),0)</f>
        <v>0</v>
      </c>
      <c r="I17" s="253">
        <f>IFERROR(VLOOKUP($C17,'2N3_N3'!$A$2:$D$100,4,FALSE),0)</f>
        <v>0</v>
      </c>
      <c r="J17" s="15">
        <f>IFERROR(VLOOKUP($C17,N4_N3!$A$2:$D$100,4,FALSE),0)</f>
        <v>0</v>
      </c>
      <c r="K17" s="15">
        <f>IFERROR(VLOOKUP($C17,'2N4_N3'!$A$2:$D$100,4,FALSE),0)</f>
        <v>0</v>
      </c>
      <c r="L17" s="15">
        <f>IFERROR(VLOOKUP($C17,N4_N3_N3!$A$2:$D$100,4,FALSE),0)</f>
        <v>0</v>
      </c>
      <c r="M17" s="15">
        <f>IFERROR(VLOOKUP($C17,N4_CHP!$A$2:$D$100,4,FALSE),0)</f>
        <v>0</v>
      </c>
      <c r="N17" s="253">
        <f>IFERROR(VLOOKUP($C17,'2N4_CHP'!$A$2:$D$100,4,FALSE),0)</f>
        <v>0</v>
      </c>
      <c r="O17" s="253">
        <f>IFERROR(VLOOKUP($C17,N4_N3_CHP!$A$2:$D$100,4,FALSE),)</f>
        <v>0</v>
      </c>
      <c r="P17" s="15">
        <f>IFERROR(VLOOKUP($C17,N3_CHP!$A$2:$D$100,4,FALSE),0)</f>
        <v>0</v>
      </c>
      <c r="Q17" s="253">
        <f>IFERROR(VLOOKUP($C17,'2N3_CHP_CHP_02'!$A$2:$D$100,4,FALSE),0)</f>
        <v>0</v>
      </c>
      <c r="R17" s="15">
        <f>IFERROR(VLOOKUP($C17,'V4'!$A$2:$D$100,4,FALSE),0)</f>
        <v>0</v>
      </c>
    </row>
    <row r="18" spans="2:18" ht="21.75" thickBot="1" x14ac:dyDescent="0.4">
      <c r="B18" s="126" t="str">
        <f>VLOOKUP(C18,N4_N3_CHP!$A$2:$C$46,3,FALSE)</f>
        <v>CORDOALHA DE AÇO 5/16"</v>
      </c>
      <c r="C18" s="127">
        <v>14</v>
      </c>
      <c r="D18" s="15" t="str">
        <f>IFERROR(VLOOKUP($C18,'N1'!$A$2:$D$100,4,FALSE),0)</f>
        <v>-</v>
      </c>
      <c r="E18" s="253" t="str">
        <f>IFERROR(VLOOKUP($C18,'2N1'!$A$2:$D$100,4,FALSE),0)</f>
        <v>-</v>
      </c>
      <c r="F18" s="15" t="str">
        <f>IFERROR(VLOOKUP($C18,'N4'!$A$2:$D$100,4,FALSE),0)</f>
        <v>-</v>
      </c>
      <c r="G18" s="253" t="str">
        <f>IFERROR(VLOOKUP($C18,'2N4'!$A$2:$D$100,4,FALSE),0)</f>
        <v>-</v>
      </c>
      <c r="H18" s="15" t="str">
        <f>IFERROR(VLOOKUP($C18,N3_N3!$A$2:$D$100,4,FALSE),0)</f>
        <v>-</v>
      </c>
      <c r="I18" s="253" t="str">
        <f>IFERROR(VLOOKUP($C18,'2N3_N3'!$A$2:$D$100,4,FALSE),0)</f>
        <v>-</v>
      </c>
      <c r="J18" s="15" t="str">
        <f>IFERROR(VLOOKUP($C18,N4_N3!$A$2:$D$100,4,FALSE),0)</f>
        <v>-</v>
      </c>
      <c r="K18" s="15" t="str">
        <f>IFERROR(VLOOKUP($C18,'2N4_N3'!$A$2:$D$100,4,FALSE),0)</f>
        <v>-</v>
      </c>
      <c r="L18" s="15" t="str">
        <f>IFERROR(VLOOKUP($C18,N4_N3_N3!$A$2:$D$100,4,FALSE),0)</f>
        <v>-</v>
      </c>
      <c r="M18" s="15" t="str">
        <f>IFERROR(VLOOKUP($C18,N4_CHP!$A$2:$D$100,4,FALSE),0)</f>
        <v>-</v>
      </c>
      <c r="N18" s="253" t="str">
        <f>IFERROR(VLOOKUP($C18,'2N4_CHP'!$A$2:$D$100,4,FALSE),0)</f>
        <v>-</v>
      </c>
      <c r="O18" s="253" t="str">
        <f>IFERROR(VLOOKUP($C18,N4_N3_CHP!$A$2:$D$100,4,FALSE),)</f>
        <v>-</v>
      </c>
      <c r="P18" s="15" t="str">
        <f>IFERROR(VLOOKUP($C18,N3_CHP!$A$2:$D$100,4,FALSE),0)</f>
        <v>-</v>
      </c>
      <c r="Q18" s="253" t="str">
        <f>IFERROR(VLOOKUP($C18,'2N3_CHP_CHP_02'!$A$2:$D$100,4,FALSE),0)</f>
        <v>-</v>
      </c>
      <c r="R18" s="15" t="str">
        <f>IFERROR(VLOOKUP($C18,'V4'!$A$2:$D$100,4,FALSE),0)</f>
        <v>-</v>
      </c>
    </row>
    <row r="19" spans="2:18" ht="21.75" thickBot="1" x14ac:dyDescent="0.4">
      <c r="B19" s="126" t="str">
        <f>VLOOKUP(C19,N4_N3_CHP!$A$2:$C$46,3,FALSE)</f>
        <v>PÁRA-RAIOS ZNO POLIMÉRICO DE LINHA</v>
      </c>
      <c r="C19" s="127">
        <v>17</v>
      </c>
      <c r="D19" s="15">
        <f>IFERROR(VLOOKUP($C19,'N1'!$A$2:$D$100,4,FALSE),0)</f>
        <v>0</v>
      </c>
      <c r="E19" s="253">
        <f>IFERROR(VLOOKUP($C19,'2N1'!$A$2:$D$100,4,FALSE),0)</f>
        <v>0</v>
      </c>
      <c r="F19" s="15">
        <f>IFERROR(VLOOKUP($C19,'N4'!$A$2:$D$100,4,FALSE),0)</f>
        <v>0</v>
      </c>
      <c r="G19" s="253">
        <f>IFERROR(VLOOKUP($C19,'2N4'!$A$2:$D$100,4,FALSE),0)</f>
        <v>0</v>
      </c>
      <c r="H19" s="15">
        <f>IFERROR(VLOOKUP($C19,N3_N3!$A$2:$D$100,4,FALSE),0)</f>
        <v>0</v>
      </c>
      <c r="I19" s="253">
        <f>IFERROR(VLOOKUP($C19,'2N3_N3'!$A$2:$D$100,4,FALSE),0)</f>
        <v>0</v>
      </c>
      <c r="J19" s="15">
        <f>IFERROR(VLOOKUP($C19,N4_N3!$A$2:$D$100,4,FALSE),0)</f>
        <v>0</v>
      </c>
      <c r="K19" s="15">
        <f>IFERROR(VLOOKUP($C19,'2N4_N3'!$A$2:$D$100,4,FALSE),0)</f>
        <v>0</v>
      </c>
      <c r="L19" s="15">
        <f>IFERROR(VLOOKUP($C19,N4_N3_N3!$A$2:$D$100,4,FALSE),0)</f>
        <v>0</v>
      </c>
      <c r="M19" s="15">
        <f>IFERROR(VLOOKUP($C19,N4_CHP!$A$2:$D$100,4,FALSE),0)</f>
        <v>3</v>
      </c>
      <c r="N19" s="253">
        <f>IFERROR(VLOOKUP($C19,'2N4_CHP'!$A$2:$D$100,4,FALSE),0)</f>
        <v>3</v>
      </c>
      <c r="O19" s="253">
        <f>IFERROR(VLOOKUP($C19,N4_N3_CHP!$A$2:$D$100,4,FALSE),)</f>
        <v>3</v>
      </c>
      <c r="P19" s="15">
        <f>IFERROR(VLOOKUP($C19,N3_CHP!$A$2:$D$100,4,FALSE),0)</f>
        <v>3</v>
      </c>
      <c r="Q19" s="253">
        <f>IFERROR(VLOOKUP($C19,'2N3_CHP_CHP_02'!$A$2:$D$100,4,FALSE),0)</f>
        <v>3</v>
      </c>
      <c r="R19" s="15">
        <f>IFERROR(VLOOKUP($C19,'V4'!$A$2:$D$100,4,FALSE),0)</f>
        <v>0</v>
      </c>
    </row>
    <row r="20" spans="2:18" ht="21.75" thickBot="1" x14ac:dyDescent="0.4">
      <c r="B20" s="126" t="str">
        <f>VLOOKUP(C20,N4_N3_CHP!$A$2:$C$46,3,FALSE)</f>
        <v>SAPATILHA PARA CABO DE AÇO  5/16", GALV. A QUENTE, CARGA DE RUP. 50 kN</v>
      </c>
      <c r="C20" s="127">
        <v>18</v>
      </c>
      <c r="D20" s="15">
        <f>IFERROR(VLOOKUP($C20,'N1'!$A$2:$D$100,4,FALSE),0)</f>
        <v>0</v>
      </c>
      <c r="E20" s="253">
        <f>IFERROR(VLOOKUP($C20,'2N1'!$A$2:$D$100,4,FALSE),0)</f>
        <v>0</v>
      </c>
      <c r="F20" s="15">
        <f>IFERROR(VLOOKUP($C20,'N4'!$A$2:$D$100,4,FALSE),0)</f>
        <v>4</v>
      </c>
      <c r="G20" s="253">
        <f>IFERROR(VLOOKUP($C20,'2N4'!$A$2:$D$100,4,FALSE),0)</f>
        <v>4</v>
      </c>
      <c r="H20" s="15">
        <f>IFERROR(VLOOKUP($C20,N3_N3!$A$2:$D$100,4,FALSE),0)</f>
        <v>4</v>
      </c>
      <c r="I20" s="253">
        <f>IFERROR(VLOOKUP($C20,'2N3_N3'!$A$2:$D$100,4,FALSE),0)</f>
        <v>4</v>
      </c>
      <c r="J20" s="15">
        <f>IFERROR(VLOOKUP($C20,N4_N3!$A$2:$D$100,4,FALSE),0)</f>
        <v>6</v>
      </c>
      <c r="K20" s="15">
        <f>IFERROR(VLOOKUP($C20,'2N4_N3'!$A$2:$D$100,4,FALSE),0)</f>
        <v>6</v>
      </c>
      <c r="L20" s="15">
        <f>IFERROR(VLOOKUP($C20,N4_N3_N3!$A$2:$D$100,4,FALSE),0)</f>
        <v>6</v>
      </c>
      <c r="M20" s="15">
        <f>IFERROR(VLOOKUP($C20,N4_CHP!$A$2:$D$100,4,FALSE),0)</f>
        <v>3</v>
      </c>
      <c r="N20" s="253">
        <f>IFERROR(VLOOKUP($C20,'2N4_CHP'!$A$2:$D$100,4,FALSE),0)</f>
        <v>4</v>
      </c>
      <c r="O20" s="253">
        <f>IFERROR(VLOOKUP($C20,N4_N3_CHP!$A$2:$D$100,4,FALSE),)</f>
        <v>4</v>
      </c>
      <c r="P20" s="15">
        <f>IFERROR(VLOOKUP($C20,N3_CHP!$A$2:$D$100,4,FALSE),0)</f>
        <v>2</v>
      </c>
      <c r="Q20" s="253">
        <f>IFERROR(VLOOKUP($C20,'2N3_CHP_CHP_02'!$A$2:$D$100,4,FALSE),0)</f>
        <v>2</v>
      </c>
      <c r="R20" s="15">
        <f>IFERROR(VLOOKUP($C20,'V4'!$A$2:$D$100,4,FALSE),0)</f>
        <v>5</v>
      </c>
    </row>
    <row r="21" spans="2:18" ht="21.75" thickBot="1" x14ac:dyDescent="0.4">
      <c r="B21" s="126" t="str">
        <f>VLOOKUP(C21,N4_N3_CHP!$A$2:$C$46,3,FALSE)</f>
        <v>ALÇA PRÉ-FORMADO, DEST. À FIX. DE CABO DE AÇO 5/16"</v>
      </c>
      <c r="C21" s="127">
        <v>19</v>
      </c>
      <c r="D21" s="15">
        <f>IFERROR(VLOOKUP($C21,'N1'!$A$2:$D$100,4,FALSE),0)</f>
        <v>0</v>
      </c>
      <c r="E21" s="253">
        <f>IFERROR(VLOOKUP($C21,'2N1'!$A$2:$D$100,4,FALSE),0)</f>
        <v>0</v>
      </c>
      <c r="F21" s="15">
        <f>IFERROR(VLOOKUP($C21,'N4'!$A$2:$D$100,4,FALSE),0)</f>
        <v>2</v>
      </c>
      <c r="G21" s="253">
        <f>IFERROR(VLOOKUP($C21,'2N4'!$A$2:$D$100,4,FALSE),0)</f>
        <v>2</v>
      </c>
      <c r="H21" s="15">
        <f>IFERROR(VLOOKUP($C21,N3_N3!$A$2:$D$100,4,FALSE),0)</f>
        <v>2</v>
      </c>
      <c r="I21" s="253">
        <f>IFERROR(VLOOKUP($C21,'2N3_N3'!$A$2:$D$100,4,FALSE),0)</f>
        <v>2</v>
      </c>
      <c r="J21" s="15">
        <f>IFERROR(VLOOKUP($C21,N4_N3!$A$2:$D$100,4,FALSE),0)</f>
        <v>3</v>
      </c>
      <c r="K21" s="15">
        <f>IFERROR(VLOOKUP($C21,'2N4_N3'!$A$2:$D$100,4,FALSE),0)</f>
        <v>3</v>
      </c>
      <c r="L21" s="15">
        <f>IFERROR(VLOOKUP($C21,N4_N3_N3!$A$2:$D$100,4,FALSE),0)</f>
        <v>3</v>
      </c>
      <c r="M21" s="15">
        <f>IFERROR(VLOOKUP($C21,N4_CHP!$A$2:$D$100,4,FALSE),0)</f>
        <v>2</v>
      </c>
      <c r="N21" s="253">
        <f>IFERROR(VLOOKUP($C21,'2N4_CHP'!$A$2:$D$100,4,FALSE),0)</f>
        <v>2</v>
      </c>
      <c r="O21" s="253">
        <f>IFERROR(VLOOKUP($C21,N4_N3_CHP!$A$2:$D$100,4,FALSE),)</f>
        <v>2</v>
      </c>
      <c r="P21" s="15">
        <f>IFERROR(VLOOKUP($C21,N3_CHP!$A$2:$D$100,4,FALSE),0)</f>
        <v>1</v>
      </c>
      <c r="Q21" s="253">
        <f>IFERROR(VLOOKUP($C21,'2N3_CHP_CHP_02'!$A$2:$D$100,4,FALSE),0)</f>
        <v>1</v>
      </c>
      <c r="R21" s="15">
        <f>IFERROR(VLOOKUP($C21,'V4'!$A$2:$D$100,4,FALSE),0)</f>
        <v>3</v>
      </c>
    </row>
    <row r="22" spans="2:18" ht="21.75" thickBot="1" x14ac:dyDescent="0.4">
      <c r="B22" s="126" t="str">
        <f>VLOOKUP(C22,N4_N3_CHP!$A$2:$C$46,3,FALSE)</f>
        <v>MANILHA SAPATILHA GALVANIZADA A FOGO 50kN</v>
      </c>
      <c r="C22" s="127">
        <v>20</v>
      </c>
      <c r="D22" s="15">
        <f>IFERROR(VLOOKUP($C22,'N1'!$A$2:$D$100,4,FALSE),0)</f>
        <v>0</v>
      </c>
      <c r="E22" s="253">
        <f>IFERROR(VLOOKUP($C22,'2N1'!$A$2:$D$100,4,FALSE),0)</f>
        <v>0</v>
      </c>
      <c r="F22" s="15">
        <f>IFERROR(VLOOKUP($C22,'N4'!$A$2:$D$100,4,FALSE),0)</f>
        <v>6</v>
      </c>
      <c r="G22" s="253">
        <f>IFERROR(VLOOKUP($C22,'2N4'!$A$2:$D$100,4,FALSE),0)</f>
        <v>6</v>
      </c>
      <c r="H22" s="15">
        <f>IFERROR(VLOOKUP($C22,N3_N3!$A$2:$D$100,4,FALSE),0)</f>
        <v>6</v>
      </c>
      <c r="I22" s="253">
        <f>IFERROR(VLOOKUP($C22,'2N3_N3'!$A$2:$D$100,4,FALSE),0)</f>
        <v>6</v>
      </c>
      <c r="J22" s="15">
        <f>IFERROR(VLOOKUP($C22,N4_N3!$A$2:$D$100,4,FALSE),0)</f>
        <v>9</v>
      </c>
      <c r="K22" s="15">
        <f>IFERROR(VLOOKUP($C22,'2N4_N3'!$A$2:$D$100,4,FALSE),0)</f>
        <v>15</v>
      </c>
      <c r="L22" s="15">
        <f>IFERROR(VLOOKUP($C22,N4_N3_N3!$A$2:$D$100,4,FALSE),0)</f>
        <v>12</v>
      </c>
      <c r="M22" s="15">
        <f>IFERROR(VLOOKUP($C22,N4_CHP!$A$2:$D$100,4,FALSE),0)</f>
        <v>6</v>
      </c>
      <c r="N22" s="253">
        <f>IFERROR(VLOOKUP($C22,'2N4_CHP'!$A$2:$D$100,4,FALSE),0)</f>
        <v>6</v>
      </c>
      <c r="O22" s="253">
        <f>IFERROR(VLOOKUP($C22,N4_N3_CHP!$A$2:$D$100,4,FALSE),)</f>
        <v>3</v>
      </c>
      <c r="P22" s="15">
        <f>IFERROR(VLOOKUP($C22,N3_CHP!$A$2:$D$100,4,FALSE),0)</f>
        <v>3</v>
      </c>
      <c r="Q22" s="253">
        <f>IFERROR(VLOOKUP($C22,'2N3_CHP_CHP_02'!$A$2:$D$100,4,FALSE),0)</f>
        <v>3</v>
      </c>
      <c r="R22" s="15">
        <f>IFERROR(VLOOKUP($C22,'V4'!$A$2:$D$100,4,FALSE),0)</f>
        <v>0</v>
      </c>
    </row>
    <row r="23" spans="2:18" ht="21.75" thickBot="1" x14ac:dyDescent="0.4">
      <c r="B23" s="126" t="str">
        <f>VLOOKUP(C23,N4_N3_CHP!$A$2:$C$46,3,FALSE)</f>
        <v>ALÇA PRÉ-FORMADO, DESTINADO À FIXAÇÃO DE FIBRA ÓPTICA AUTOSUSTENTAVEL</v>
      </c>
      <c r="C23" s="127">
        <v>21</v>
      </c>
      <c r="D23" s="15">
        <f>IFERROR(VLOOKUP($C23,'N1'!$A$2:$D$100,4,FALSE),0)</f>
        <v>0</v>
      </c>
      <c r="E23" s="253">
        <f>IFERROR(VLOOKUP($C23,'2N1'!$A$2:$D$100,4,FALSE),0)</f>
        <v>0</v>
      </c>
      <c r="F23" s="15">
        <f>IFERROR(VLOOKUP($C23,'N4'!$A$2:$D$100,4,FALSE),0)</f>
        <v>2</v>
      </c>
      <c r="G23" s="253">
        <f>IFERROR(VLOOKUP($C23,'2N4'!$A$2:$D$100,4,FALSE),0)</f>
        <v>2</v>
      </c>
      <c r="H23" s="15">
        <f>IFERROR(VLOOKUP($C23,N3_N3!$A$2:$D$100,4,FALSE),0)</f>
        <v>2</v>
      </c>
      <c r="I23" s="253">
        <f>IFERROR(VLOOKUP($C23,'2N3_N3'!$A$2:$D$100,4,FALSE),0)</f>
        <v>2</v>
      </c>
      <c r="J23" s="15">
        <f>IFERROR(VLOOKUP($C23,N4_N3!$A$2:$D$100,4,FALSE),0)</f>
        <v>3</v>
      </c>
      <c r="K23" s="15">
        <f>IFERROR(VLOOKUP($C23,'2N4_N3'!$A$2:$D$100,4,FALSE),0)</f>
        <v>3</v>
      </c>
      <c r="L23" s="15">
        <f>IFERROR(VLOOKUP($C23,N4_N3_N3!$A$2:$D$100,4,FALSE),0)</f>
        <v>3</v>
      </c>
      <c r="M23" s="15">
        <f>IFERROR(VLOOKUP($C23,N4_CHP!$A$2:$D$100,4,FALSE),0)</f>
        <v>1</v>
      </c>
      <c r="N23" s="253">
        <f>IFERROR(VLOOKUP($C23,'2N4_CHP'!$A$2:$D$100,4,FALSE),0)</f>
        <v>2</v>
      </c>
      <c r="O23" s="253">
        <f>IFERROR(VLOOKUP($C23,N4_N3_CHP!$A$2:$D$100,4,FALSE),)</f>
        <v>2</v>
      </c>
      <c r="P23" s="15">
        <f>IFERROR(VLOOKUP($C23,N3_CHP!$A$2:$D$100,4,FALSE),0)</f>
        <v>1</v>
      </c>
      <c r="Q23" s="253">
        <f>IFERROR(VLOOKUP($C23,'2N3_CHP_CHP_02'!$A$2:$D$100,4,FALSE),0)</f>
        <v>1</v>
      </c>
      <c r="R23" s="15">
        <f>IFERROR(VLOOKUP($C23,'V4'!$A$2:$D$100,4,FALSE),0)</f>
        <v>2</v>
      </c>
    </row>
    <row r="24" spans="2:18" ht="21.75" thickBot="1" x14ac:dyDescent="0.4">
      <c r="B24" s="126" t="str">
        <f>VLOOKUP(C24,N4_N3_CHP!$A$2:$C$46,3,FALSE)</f>
        <v>ISOLADOR. POLIMÉRICO TIPO BASTÃO, DISTÂNCIA DE ESCOAMENTO 1132 mm, CARGA DE RUPT. 50 KN</v>
      </c>
      <c r="C24" s="127">
        <v>22</v>
      </c>
      <c r="D24" s="15">
        <f>IFERROR(VLOOKUP($C24,'N1'!$A$2:$D$100,4,FALSE),0)</f>
        <v>0</v>
      </c>
      <c r="E24" s="253">
        <f>IFERROR(VLOOKUP($C24,'2N1'!$A$2:$D$100,4,FALSE),0)</f>
        <v>0</v>
      </c>
      <c r="F24" s="15">
        <f>IFERROR(VLOOKUP($C24,'N4'!$A$2:$D$100,4,FALSE),0)</f>
        <v>6</v>
      </c>
      <c r="G24" s="253">
        <f>IFERROR(VLOOKUP($C24,'2N4'!$A$2:$D$100,4,FALSE),0)</f>
        <v>6</v>
      </c>
      <c r="H24" s="15">
        <f>IFERROR(VLOOKUP($C24,N3_N3!$A$2:$D$100,4,FALSE),0)</f>
        <v>6</v>
      </c>
      <c r="I24" s="253">
        <f>IFERROR(VLOOKUP($C24,'2N3_N3'!$A$2:$D$100,4,FALSE),0)</f>
        <v>6</v>
      </c>
      <c r="J24" s="15">
        <f>IFERROR(VLOOKUP($C24,N4_N3!$A$2:$D$100,4,FALSE),0)</f>
        <v>9</v>
      </c>
      <c r="K24" s="15">
        <f>IFERROR(VLOOKUP($C24,'2N4_N3'!$A$2:$D$100,4,FALSE),0)</f>
        <v>15</v>
      </c>
      <c r="L24" s="15">
        <f>IFERROR(VLOOKUP($C24,N4_N3_N3!$A$2:$D$100,4,FALSE),0)</f>
        <v>12</v>
      </c>
      <c r="M24" s="15">
        <f>IFERROR(VLOOKUP($C24,N4_CHP!$A$2:$D$100,4,FALSE),0)</f>
        <v>6</v>
      </c>
      <c r="N24" s="253">
        <f>IFERROR(VLOOKUP($C24,'2N4_CHP'!$A$2:$D$100,4,FALSE),0)</f>
        <v>6</v>
      </c>
      <c r="O24" s="253">
        <f>IFERROR(VLOOKUP($C24,N4_N3_CHP!$A$2:$D$100,4,FALSE),)</f>
        <v>3</v>
      </c>
      <c r="P24" s="15">
        <f>IFERROR(VLOOKUP($C24,N3_CHP!$A$2:$D$100,4,FALSE),0)</f>
        <v>3</v>
      </c>
      <c r="Q24" s="253">
        <f>IFERROR(VLOOKUP($C24,'2N3_CHP_CHP_02'!$A$2:$D$100,4,FALSE),0)</f>
        <v>3</v>
      </c>
      <c r="R24" s="15">
        <f>IFERROR(VLOOKUP($C24,'V4'!$A$2:$D$100,4,FALSE),0)</f>
        <v>6</v>
      </c>
    </row>
    <row r="25" spans="2:18" ht="21.75" thickBot="1" x14ac:dyDescent="0.4">
      <c r="B25" s="126" t="str">
        <f>VLOOKUP(C25,N4_N3_CHP!$A$2:$C$46,3,FALSE)</f>
        <v>ALÇA PRÉ-FORMADA PARA FIXAÇÃO DO CABO CONDUTOR</v>
      </c>
      <c r="C25" s="127">
        <v>24</v>
      </c>
      <c r="D25" s="15">
        <f>IFERROR(VLOOKUP($C25,'N1'!$A$2:$D$100,4,FALSE),0)</f>
        <v>0</v>
      </c>
      <c r="E25" s="253">
        <f>IFERROR(VLOOKUP($C25,'2N1'!$A$2:$D$100,4,FALSE),0)</f>
        <v>0</v>
      </c>
      <c r="F25" s="15">
        <f>IFERROR(VLOOKUP($C25,'N4'!$A$2:$D$100,4,FALSE),0)</f>
        <v>6</v>
      </c>
      <c r="G25" s="253">
        <f>IFERROR(VLOOKUP($C25,'2N4'!$A$2:$D$100,4,FALSE),0)</f>
        <v>6</v>
      </c>
      <c r="H25" s="15">
        <f>IFERROR(VLOOKUP($C25,N3_N3!$A$2:$D$100,4,FALSE),0)</f>
        <v>6</v>
      </c>
      <c r="I25" s="253">
        <f>IFERROR(VLOOKUP($C25,'2N3_N3'!$A$2:$D$100,4,FALSE),0)</f>
        <v>6</v>
      </c>
      <c r="J25" s="15">
        <f>IFERROR(VLOOKUP($C25,N4_N3!$A$2:$D$100,4,FALSE),0)</f>
        <v>9</v>
      </c>
      <c r="K25" s="15">
        <f>IFERROR(VLOOKUP($C25,'2N4_N3'!$A$2:$D$100,4,FALSE),0)</f>
        <v>15</v>
      </c>
      <c r="L25" s="15">
        <f>IFERROR(VLOOKUP($C25,N4_N3_N3!$A$2:$D$100,4,FALSE),0)</f>
        <v>12</v>
      </c>
      <c r="M25" s="15">
        <f>IFERROR(VLOOKUP($C25,N4_CHP!$A$2:$D$100,4,FALSE),0)</f>
        <v>6</v>
      </c>
      <c r="N25" s="253">
        <f>IFERROR(VLOOKUP($C25,'2N4_CHP'!$A$2:$D$100,4,FALSE),0)</f>
        <v>6</v>
      </c>
      <c r="O25" s="253">
        <f>IFERROR(VLOOKUP($C25,N4_N3_CHP!$A$2:$D$100,4,FALSE),)</f>
        <v>3</v>
      </c>
      <c r="P25" s="15">
        <f>IFERROR(VLOOKUP($C25,N3_CHP!$A$2:$D$100,4,FALSE),0)</f>
        <v>3</v>
      </c>
      <c r="Q25" s="253">
        <f>IFERROR(VLOOKUP($C25,'2N3_CHP_CHP_02'!$A$2:$D$100,4,FALSE),0)</f>
        <v>3</v>
      </c>
      <c r="R25" s="15">
        <f>IFERROR(VLOOKUP($C25,'V4'!$A$2:$D$100,4,FALSE),0)</f>
        <v>6</v>
      </c>
    </row>
    <row r="26" spans="2:18" ht="21.75" thickBot="1" x14ac:dyDescent="0.4">
      <c r="B26" s="126" t="str">
        <f>VLOOKUP(C26,'V4'!$A$2:$C$46,3,FALSE)</f>
        <v>AFASTADOR PARA ISOLADOR TIPO PILAR</v>
      </c>
      <c r="C26" s="128">
        <v>26</v>
      </c>
      <c r="D26" s="15">
        <f>IFERROR(VLOOKUP($C26,'N1'!$A$2:$D$100,4,FALSE),0)</f>
        <v>0</v>
      </c>
      <c r="E26" s="253">
        <f>IFERROR(VLOOKUP($C26,'2N1'!$A$2:$D$100,4,FALSE),0)</f>
        <v>0</v>
      </c>
      <c r="F26" s="15">
        <f>IFERROR(VLOOKUP($C26,'N4'!$A$2:$D$100,4,FALSE),0)</f>
        <v>0</v>
      </c>
      <c r="G26" s="253">
        <f>IFERROR(VLOOKUP($C26,'2N4'!$A$2:$D$100,4,FALSE),0)</f>
        <v>0</v>
      </c>
      <c r="H26" s="15">
        <f>IFERROR(VLOOKUP($C26,N3_N3!$A$2:$D$100,4,FALSE),0)</f>
        <v>0</v>
      </c>
      <c r="I26" s="253">
        <f>IFERROR(VLOOKUP($C26,'2N3_N3'!$A$2:$D$100,4,FALSE),0)</f>
        <v>0</v>
      </c>
      <c r="J26" s="15">
        <f>IFERROR(VLOOKUP($C26,N4_N3!$A$2:$D$100,4,FALSE),0)</f>
        <v>0</v>
      </c>
      <c r="K26" s="15">
        <f>IFERROR(VLOOKUP($C26,'2N4_N3'!$A$2:$D$100,4,FALSE),0)</f>
        <v>0</v>
      </c>
      <c r="L26" s="15">
        <f>IFERROR(VLOOKUP($C26,N4_N3_N3!$A$2:$D$100,4,FALSE),0)</f>
        <v>0</v>
      </c>
      <c r="M26" s="15">
        <f>IFERROR(VLOOKUP($C26,N4_CHP!$A$2:$D$100,4,FALSE),0)</f>
        <v>0</v>
      </c>
      <c r="N26" s="253">
        <f>IFERROR(VLOOKUP($C26,'2N4_CHP'!$A$2:$D$100,4,FALSE),0)</f>
        <v>0</v>
      </c>
      <c r="O26" s="253">
        <f>IFERROR(VLOOKUP($C26,N4_N3_CHP!$A$2:$D$100,4,FALSE),)</f>
        <v>0</v>
      </c>
      <c r="P26" s="15">
        <f>IFERROR(VLOOKUP($C26,N3_CHP!$A$2:$D$100,4,FALSE),0)</f>
        <v>0</v>
      </c>
      <c r="Q26" s="253">
        <f>IFERROR(VLOOKUP($C26,'2N3_CHP_CHP_02'!$A$2:$D$100,4,FALSE),0)</f>
        <v>0</v>
      </c>
      <c r="R26" s="15">
        <f>IFERROR(VLOOKUP($C26,'V4'!$A$2:$D$100,4,FALSE),0)</f>
        <v>3</v>
      </c>
    </row>
    <row r="27" spans="2:18" ht="21.75" thickBot="1" x14ac:dyDescent="0.4">
      <c r="B27" s="126" t="str">
        <f>VLOOKUP(C27,'V4'!$A$2:$C$46,3,FALSE)</f>
        <v>MANILHA SAPATILHA, EM AÇO FORJADO GALVANIZADO A QUENTE, CARGA DE RUPTURA 120KN</v>
      </c>
      <c r="C27" s="128">
        <v>27</v>
      </c>
      <c r="D27" s="15">
        <f>IFERROR(VLOOKUP($C27,'N1'!$A$2:$D$100,4,FALSE),0)</f>
        <v>0</v>
      </c>
      <c r="E27" s="253">
        <f>IFERROR(VLOOKUP($C27,'2N1'!$A$2:$D$100,4,FALSE),0)</f>
        <v>0</v>
      </c>
      <c r="F27" s="15">
        <f>IFERROR(VLOOKUP($C27,'N4'!$A$2:$D$100,4,FALSE),0)</f>
        <v>0</v>
      </c>
      <c r="G27" s="253">
        <f>IFERROR(VLOOKUP($C27,'2N4'!$A$2:$D$100,4,FALSE),0)</f>
        <v>0</v>
      </c>
      <c r="H27" s="15">
        <f>IFERROR(VLOOKUP($C27,N3_N3!$A$2:$D$100,4,FALSE),0)</f>
        <v>0</v>
      </c>
      <c r="I27" s="253">
        <f>IFERROR(VLOOKUP($C27,'2N3_N3'!$A$2:$D$100,4,FALSE),0)</f>
        <v>0</v>
      </c>
      <c r="J27" s="15">
        <f>IFERROR(VLOOKUP($C27,N4_N3!$A$2:$D$100,4,FALSE),0)</f>
        <v>0</v>
      </c>
      <c r="K27" s="15">
        <f>IFERROR(VLOOKUP($C27,'2N4_N3'!$A$2:$D$100,4,FALSE),0)</f>
        <v>0</v>
      </c>
      <c r="L27" s="15">
        <f>IFERROR(VLOOKUP($C27,N4_N3_N3!$A$2:$D$100,4,FALSE),0)</f>
        <v>0</v>
      </c>
      <c r="M27" s="15">
        <f>IFERROR(VLOOKUP($C27,N4_CHP!$A$2:$D$100,4,FALSE),0)</f>
        <v>0</v>
      </c>
      <c r="N27" s="253">
        <f>IFERROR(VLOOKUP($C27,'2N4_CHP'!$A$2:$D$100,4,FALSE),0)</f>
        <v>0</v>
      </c>
      <c r="O27" s="253">
        <f>IFERROR(VLOOKUP($C27,N4_N3_CHP!$A$2:$D$100,4,FALSE),)</f>
        <v>0</v>
      </c>
      <c r="P27" s="15">
        <f>IFERROR(VLOOKUP($C27,N3_CHP!$A$2:$D$100,4,FALSE),0)</f>
        <v>0</v>
      </c>
      <c r="Q27" s="253">
        <f>IFERROR(VLOOKUP($C27,'2N3_CHP_CHP_02'!$A$2:$D$100,4,FALSE),0)</f>
        <v>0</v>
      </c>
      <c r="R27" s="15">
        <f>IFERROR(VLOOKUP($C27,'V4'!$A$2:$D$100,4,FALSE),0)</f>
        <v>6</v>
      </c>
    </row>
    <row r="28" spans="2:18" ht="21.75" thickBot="1" x14ac:dyDescent="0.4">
      <c r="B28" s="126" t="str">
        <f>VLOOKUP(C28,'V4'!$A$2:$C$46,3,FALSE)</f>
        <v>GANCHO OLHAL, EM AÇO FORJADO GALVANIZADO A QUENTE, CARGA DE RUPTURA 120KN</v>
      </c>
      <c r="C28" s="128">
        <v>28</v>
      </c>
      <c r="D28" s="15">
        <f>IFERROR(VLOOKUP($C28,'N1'!$A$2:$D$100,4,FALSE),0)</f>
        <v>0</v>
      </c>
      <c r="E28" s="253">
        <f>IFERROR(VLOOKUP($C28,'2N1'!$A$2:$D$100,4,FALSE),0)</f>
        <v>0</v>
      </c>
      <c r="F28" s="15">
        <f>IFERROR(VLOOKUP($C28,'N4'!$A$2:$D$100,4,FALSE),0)</f>
        <v>0</v>
      </c>
      <c r="G28" s="253">
        <f>IFERROR(VLOOKUP($C28,'2N4'!$A$2:$D$100,4,FALSE),0)</f>
        <v>0</v>
      </c>
      <c r="H28" s="15">
        <f>IFERROR(VLOOKUP($C28,N3_N3!$A$2:$D$100,4,FALSE),0)</f>
        <v>0</v>
      </c>
      <c r="I28" s="253">
        <f>IFERROR(VLOOKUP($C28,'2N3_N3'!$A$2:$D$100,4,FALSE),0)</f>
        <v>0</v>
      </c>
      <c r="J28" s="15">
        <f>IFERROR(VLOOKUP($C28,N4_N3!$A$2:$D$100,4,FALSE),0)</f>
        <v>0</v>
      </c>
      <c r="K28" s="15">
        <f>IFERROR(VLOOKUP($C28,'2N4_N3'!$A$2:$D$100,4,FALSE),0)</f>
        <v>0</v>
      </c>
      <c r="L28" s="15">
        <f>IFERROR(VLOOKUP($C28,N4_N3_N3!$A$2:$D$100,4,FALSE),0)</f>
        <v>0</v>
      </c>
      <c r="M28" s="15">
        <f>IFERROR(VLOOKUP($C28,N4_CHP!$A$2:$D$100,4,FALSE),0)</f>
        <v>0</v>
      </c>
      <c r="N28" s="253">
        <f>IFERROR(VLOOKUP($C28,'2N4_CHP'!$A$2:$D$100,4,FALSE),0)</f>
        <v>0</v>
      </c>
      <c r="O28" s="253">
        <f>IFERROR(VLOOKUP($C28,N4_N3_CHP!$A$2:$D$100,4,FALSE),)</f>
        <v>0</v>
      </c>
      <c r="P28" s="15">
        <f>IFERROR(VLOOKUP($C28,N3_CHP!$A$2:$D$100,4,FALSE),0)</f>
        <v>0</v>
      </c>
      <c r="Q28" s="253">
        <f>IFERROR(VLOOKUP($C28,'2N3_CHP_CHP_02'!$A$2:$D$100,4,FALSE),0)</f>
        <v>0</v>
      </c>
      <c r="R28" s="15">
        <f>IFERROR(VLOOKUP($C28,'V4'!$A$2:$D$100,4,FALSE),0)</f>
        <v>6</v>
      </c>
    </row>
    <row r="29" spans="2:18" ht="21.75" thickBot="1" x14ac:dyDescent="0.4">
      <c r="B29" s="126" t="str">
        <f>VLOOKUP(C29,'V4'!$A$2:$C$46,3,FALSE)</f>
        <v>OLHAL PARA PARAFUSO, EM AÇO FORJADO GALVANIZADO A QUENTE, CARGA DE RUPTURA 120kN</v>
      </c>
      <c r="C29" s="128">
        <v>29</v>
      </c>
      <c r="D29" s="15">
        <f>IFERROR(VLOOKUP($C29,'N1'!$A$2:$D$100,4,FALSE),0)</f>
        <v>0</v>
      </c>
      <c r="E29" s="253">
        <f>IFERROR(VLOOKUP($C29,'2N1'!$A$2:$D$100,4,FALSE),0)</f>
        <v>0</v>
      </c>
      <c r="F29" s="15">
        <f>IFERROR(VLOOKUP($C29,'N4'!$A$2:$D$100,4,FALSE),0)</f>
        <v>0</v>
      </c>
      <c r="G29" s="253">
        <f>IFERROR(VLOOKUP($C29,'2N4'!$A$2:$D$100,4,FALSE),0)</f>
        <v>0</v>
      </c>
      <c r="H29" s="15">
        <f>IFERROR(VLOOKUP($C29,N3_N3!$A$2:$D$100,4,FALSE),0)</f>
        <v>0</v>
      </c>
      <c r="I29" s="253">
        <f>IFERROR(VLOOKUP($C29,'2N3_N3'!$A$2:$D$100,4,FALSE),0)</f>
        <v>0</v>
      </c>
      <c r="J29" s="15">
        <f>IFERROR(VLOOKUP($C29,N4_N3!$A$2:$D$100,4,FALSE),0)</f>
        <v>0</v>
      </c>
      <c r="K29" s="15">
        <f>IFERROR(VLOOKUP($C29,'2N4_N3'!$A$2:$D$100,4,FALSE),0)</f>
        <v>0</v>
      </c>
      <c r="L29" s="15">
        <f>IFERROR(VLOOKUP($C29,N4_N3_N3!$A$2:$D$100,4,FALSE),0)</f>
        <v>0</v>
      </c>
      <c r="M29" s="15">
        <f>IFERROR(VLOOKUP($C29,N4_CHP!$A$2:$D$100,4,FALSE),0)</f>
        <v>0</v>
      </c>
      <c r="N29" s="253">
        <f>IFERROR(VLOOKUP($C29,'2N4_CHP'!$A$2:$D$100,4,FALSE),0)</f>
        <v>0</v>
      </c>
      <c r="O29" s="253">
        <f>IFERROR(VLOOKUP($C29,N4_N3_CHP!$A$2:$D$100,4,FALSE),)</f>
        <v>0</v>
      </c>
      <c r="P29" s="15">
        <f>IFERROR(VLOOKUP($C29,N3_CHP!$A$2:$D$100,4,FALSE),0)</f>
        <v>0</v>
      </c>
      <c r="Q29" s="253">
        <f>IFERROR(VLOOKUP($C29,'2N3_CHP_CHP_02'!$A$2:$D$100,4,FALSE),0)</f>
        <v>0</v>
      </c>
      <c r="R29" s="15">
        <f>IFERROR(VLOOKUP($C29,'V4'!$A$2:$D$100,4,FALSE),0)</f>
        <v>8</v>
      </c>
    </row>
    <row r="30" spans="2:18" ht="21.75" thickBot="1" x14ac:dyDescent="0.4">
      <c r="B30" s="126" t="str">
        <f>VLOOKUP(C30,N4_N3_CHP!$A$2:$C$46,3,FALSE)</f>
        <v>GANCHO OLHAL, EM AÇO FORJADO GALVANIZADO A QUENTE, CARGA DE RUPTURA 50KN</v>
      </c>
      <c r="C30" s="127">
        <v>30</v>
      </c>
      <c r="D30" s="15">
        <f>IFERROR(VLOOKUP($C30,'N1'!$A$2:$D$100,4,FALSE),0)</f>
        <v>0</v>
      </c>
      <c r="E30" s="253">
        <f>IFERROR(VLOOKUP($C30,'2N1'!$A$2:$D$100,4,FALSE),0)</f>
        <v>0</v>
      </c>
      <c r="F30" s="15">
        <f>IFERROR(VLOOKUP($C30,'N4'!$A$2:$D$100,4,FALSE),0)</f>
        <v>6</v>
      </c>
      <c r="G30" s="253">
        <f>IFERROR(VLOOKUP($C30,'2N4'!$A$2:$D$100,4,FALSE),0)</f>
        <v>6</v>
      </c>
      <c r="H30" s="15">
        <f>IFERROR(VLOOKUP($C30,N3_N3!$A$2:$D$100,4,FALSE),0)</f>
        <v>6</v>
      </c>
      <c r="I30" s="253">
        <f>IFERROR(VLOOKUP($C30,'2N3_N3'!$A$2:$D$100,4,FALSE),0)</f>
        <v>6</v>
      </c>
      <c r="J30" s="15">
        <f>IFERROR(VLOOKUP($C30,N4_N3!$A$2:$D$100,4,FALSE),0)</f>
        <v>9</v>
      </c>
      <c r="K30" s="15">
        <f>IFERROR(VLOOKUP($C30,'2N4_N3'!$A$2:$D$100,4,FALSE),0)</f>
        <v>15</v>
      </c>
      <c r="L30" s="15">
        <f>IFERROR(VLOOKUP($C30,N4_N3_N3!$A$2:$D$100,4,FALSE),0)</f>
        <v>12</v>
      </c>
      <c r="M30" s="15">
        <f>IFERROR(VLOOKUP($C30,N4_CHP!$A$2:$D$100,4,FALSE),0)</f>
        <v>6</v>
      </c>
      <c r="N30" s="253">
        <f>IFERROR(VLOOKUP($C30,'2N4_CHP'!$A$2:$D$100,4,FALSE),0)</f>
        <v>6</v>
      </c>
      <c r="O30" s="253">
        <f>IFERROR(VLOOKUP($C30,N4_N3_CHP!$A$2:$D$100,4,FALSE),)</f>
        <v>3</v>
      </c>
      <c r="P30" s="15">
        <f>IFERROR(VLOOKUP($C30,N3_CHP!$A$2:$D$100,4,FALSE),0)</f>
        <v>3</v>
      </c>
      <c r="Q30" s="253">
        <f>IFERROR(VLOOKUP($C30,'2N3_CHP_CHP_02'!$A$2:$D$100,4,FALSE),0)</f>
        <v>3</v>
      </c>
      <c r="R30" s="15">
        <f>IFERROR(VLOOKUP($C30,'V4'!$A$2:$D$100,4,FALSE),0)</f>
        <v>0</v>
      </c>
    </row>
    <row r="31" spans="2:18" ht="21.75" thickBot="1" x14ac:dyDescent="0.4">
      <c r="B31" s="126" t="str">
        <f>VLOOKUP(C31,N4_N3_CHP!$A$2:$C$46,3,FALSE)</f>
        <v>GRAMPO PARAL. DE ALUMÍNIO PARA CABOS CONDUTORES DE DIMENSÕES VARIÁVEIS</v>
      </c>
      <c r="C31" s="127">
        <v>31</v>
      </c>
      <c r="D31" s="15">
        <f>IFERROR(VLOOKUP($C31,'N1'!$A$2:$D$100,4,FALSE),0)</f>
        <v>0</v>
      </c>
      <c r="E31" s="253">
        <f>IFERROR(VLOOKUP($C31,'2N1'!$A$2:$D$100,4,FALSE),0)</f>
        <v>0</v>
      </c>
      <c r="F31" s="15">
        <f>IFERROR(VLOOKUP($C31,'N4'!$A$2:$D$100,4,FALSE),0)</f>
        <v>2</v>
      </c>
      <c r="G31" s="253">
        <f>IFERROR(VLOOKUP($C31,'2N4'!$A$2:$D$100,4,FALSE),0)</f>
        <v>3</v>
      </c>
      <c r="H31" s="15">
        <f>IFERROR(VLOOKUP($C31,N3_N3!$A$2:$D$100,4,FALSE),0)</f>
        <v>4</v>
      </c>
      <c r="I31" s="253">
        <f>IFERROR(VLOOKUP($C31,'2N3_N3'!$A$2:$D$100,4,FALSE),0)</f>
        <v>3</v>
      </c>
      <c r="J31" s="15">
        <f>IFERROR(VLOOKUP($C31,N4_N3!$A$2:$D$100,4,FALSE),0)</f>
        <v>6</v>
      </c>
      <c r="K31" s="15">
        <f>IFERROR(VLOOKUP($C31,'2N4_N3'!$A$2:$D$100,4,FALSE),0)</f>
        <v>9</v>
      </c>
      <c r="L31" s="15">
        <f>IFERROR(VLOOKUP($C31,N4_N3_N3!$A$2:$D$100,4,FALSE),0)</f>
        <v>6</v>
      </c>
      <c r="M31" s="15">
        <f>IFERROR(VLOOKUP($C31,N4_CHP!$A$2:$D$100,4,FALSE),0)</f>
        <v>6</v>
      </c>
      <c r="N31" s="253">
        <f>IFERROR(VLOOKUP($C31,'2N4_CHP'!$A$2:$D$100,4,FALSE),0)</f>
        <v>6</v>
      </c>
      <c r="O31" s="253">
        <f>IFERROR(VLOOKUP($C31,N4_N3_CHP!$A$2:$D$100,4,FALSE),)</f>
        <v>3</v>
      </c>
      <c r="P31" s="15">
        <f>IFERROR(VLOOKUP($C31,N3_CHP!$A$2:$D$100,4,FALSE),0)</f>
        <v>3</v>
      </c>
      <c r="Q31" s="253">
        <f>IFERROR(VLOOKUP($C31,'2N3_CHP_CHP_02'!$A$2:$D$100,4,FALSE),0)</f>
        <v>3</v>
      </c>
      <c r="R31" s="15">
        <f>IFERROR(VLOOKUP($C31,'V4'!$A$2:$D$100,4,FALSE),0)</f>
        <v>0</v>
      </c>
    </row>
    <row r="32" spans="2:18" ht="21.75" thickBot="1" x14ac:dyDescent="0.4">
      <c r="B32" s="126" t="str">
        <f>VLOOKUP(C32,'V4'!$A$2:$C$46,3,FALSE)</f>
        <v>PORCA QUADRADA, EM AÇO GALVANIZADO, M20</v>
      </c>
      <c r="C32" s="127">
        <v>32</v>
      </c>
      <c r="D32" s="15">
        <f>IFERROR(VLOOKUP($C32,'N1'!$A$2:$D$100,4,FALSE),0)</f>
        <v>0</v>
      </c>
      <c r="E32" s="253">
        <f>IFERROR(VLOOKUP($C32,'2N1'!$A$2:$D$100,4,FALSE),0)</f>
        <v>0</v>
      </c>
      <c r="F32" s="15">
        <f>IFERROR(VLOOKUP($C32,'N4'!$A$2:$D$100,4,FALSE),0)</f>
        <v>0</v>
      </c>
      <c r="G32" s="253">
        <f>IFERROR(VLOOKUP($C32,'2N4'!$A$2:$D$100,4,FALSE),0)</f>
        <v>0</v>
      </c>
      <c r="H32" s="15">
        <f>IFERROR(VLOOKUP($C32,N3_N3!$A$2:$D$100,4,FALSE),0)</f>
        <v>0</v>
      </c>
      <c r="I32" s="253">
        <f>IFERROR(VLOOKUP($C32,'2N3_N3'!$A$2:$D$100,4,FALSE),0)</f>
        <v>0</v>
      </c>
      <c r="J32" s="15">
        <f>IFERROR(VLOOKUP($C32,N4_N3!$A$2:$D$100,4,FALSE),0)</f>
        <v>0</v>
      </c>
      <c r="K32" s="15">
        <f>IFERROR(VLOOKUP($C32,'2N4_N3'!$A$2:$D$100,4,FALSE),0)</f>
        <v>0</v>
      </c>
      <c r="L32" s="15">
        <f>IFERROR(VLOOKUP($C32,N4_N3_N3!$A$2:$D$100,4,FALSE),0)</f>
        <v>0</v>
      </c>
      <c r="M32" s="15">
        <f>IFERROR(VLOOKUP($C32,N4_CHP!$A$2:$D$100,4,FALSE),0)</f>
        <v>0</v>
      </c>
      <c r="N32" s="253">
        <f>IFERROR(VLOOKUP($C32,'2N4_CHP'!$A$2:$D$100,4,FALSE),0)</f>
        <v>0</v>
      </c>
      <c r="O32" s="253">
        <f>IFERROR(VLOOKUP($C32,N4_N3_CHP!$A$2:$D$100,4,FALSE),)</f>
        <v>0</v>
      </c>
      <c r="P32" s="15">
        <f>IFERROR(VLOOKUP($C32,N3_CHP!$A$2:$D$100,4,FALSE),0)</f>
        <v>0</v>
      </c>
      <c r="Q32" s="253">
        <f>IFERROR(VLOOKUP($C32,'2N3_CHP_CHP_02'!$A$2:$D$100,4,FALSE),0)</f>
        <v>0</v>
      </c>
      <c r="R32" s="15">
        <f>IFERROR(VLOOKUP($C32,'V4'!$A$2:$D$100,4,FALSE),0)</f>
        <v>8</v>
      </c>
    </row>
    <row r="33" spans="2:18" ht="21.75" thickBot="1" x14ac:dyDescent="0.4">
      <c r="B33" s="126" t="str">
        <f>VLOOKUP(C33,'V4'!$A$2:$C$46,3,FALSE)</f>
        <v>ARRUELA QUADRADA PARA PARAFUSO M20 GALVANIZADA A FOGO</v>
      </c>
      <c r="C33" s="127">
        <v>33</v>
      </c>
      <c r="D33" s="15">
        <f>IFERROR(VLOOKUP($C33,'N1'!$A$2:$D$100,4,FALSE),0)</f>
        <v>0</v>
      </c>
      <c r="E33" s="253">
        <f>IFERROR(VLOOKUP($C33,'2N1'!$A$2:$D$100,4,FALSE),0)</f>
        <v>0</v>
      </c>
      <c r="F33" s="15">
        <f>IFERROR(VLOOKUP($C33,'N4'!$A$2:$D$100,4,FALSE),0)</f>
        <v>0</v>
      </c>
      <c r="G33" s="253">
        <f>IFERROR(VLOOKUP($C33,'2N4'!$A$2:$D$100,4,FALSE),0)</f>
        <v>0</v>
      </c>
      <c r="H33" s="15">
        <f>IFERROR(VLOOKUP($C33,N3_N3!$A$2:$D$100,4,FALSE),0)</f>
        <v>0</v>
      </c>
      <c r="I33" s="253">
        <f>IFERROR(VLOOKUP($C33,'2N3_N3'!$A$2:$D$100,4,FALSE),0)</f>
        <v>0</v>
      </c>
      <c r="J33" s="15">
        <f>IFERROR(VLOOKUP($C33,N4_N3!$A$2:$D$100,4,FALSE),0)</f>
        <v>0</v>
      </c>
      <c r="K33" s="15">
        <f>IFERROR(VLOOKUP($C33,'2N4_N3'!$A$2:$D$100,4,FALSE),0)</f>
        <v>0</v>
      </c>
      <c r="L33" s="15">
        <f>IFERROR(VLOOKUP($C33,N4_N3_N3!$A$2:$D$100,4,FALSE),0)</f>
        <v>0</v>
      </c>
      <c r="M33" s="15">
        <f>IFERROR(VLOOKUP($C33,N4_CHP!$A$2:$D$100,4,FALSE),0)</f>
        <v>0</v>
      </c>
      <c r="N33" s="253">
        <f>IFERROR(VLOOKUP($C33,'2N4_CHP'!$A$2:$D$100,4,FALSE),0)</f>
        <v>0</v>
      </c>
      <c r="O33" s="253">
        <f>IFERROR(VLOOKUP($C33,N4_N3_CHP!$A$2:$D$100,4,FALSE),)</f>
        <v>0</v>
      </c>
      <c r="P33" s="15">
        <f>IFERROR(VLOOKUP($C33,N3_CHP!$A$2:$D$100,4,FALSE),0)</f>
        <v>0</v>
      </c>
      <c r="Q33" s="253">
        <f>IFERROR(VLOOKUP($C33,'2N3_CHP_CHP_02'!$A$2:$D$100,4,FALSE),0)</f>
        <v>0</v>
      </c>
      <c r="R33" s="15">
        <f>IFERROR(VLOOKUP($C33,'V4'!$A$2:$D$100,4,FALSE),0)</f>
        <v>8</v>
      </c>
    </row>
    <row r="34" spans="2:18" ht="21.75" thickBot="1" x14ac:dyDescent="0.4">
      <c r="B34" s="126" t="str">
        <f>VLOOKUP(C34,N4_N3_CHP!$A$2:$C$46,3,FALSE)</f>
        <v>FITA DE AÇO INOXIDÁVEL AISI 304 COM ESPESSURA DE 0,5 mm, LARGURA DE 19 mm (3/4")</v>
      </c>
      <c r="C34" s="127">
        <v>35</v>
      </c>
      <c r="D34" s="15">
        <f>IFERROR(VLOOKUP($C34,'N1'!$A$2:$D$100,4,FALSE),0)</f>
        <v>0</v>
      </c>
      <c r="E34" s="253">
        <f>IFERROR(VLOOKUP($C34,'2N1'!$A$2:$D$100,4,FALSE),0)</f>
        <v>0</v>
      </c>
      <c r="F34" s="15">
        <f>IFERROR(VLOOKUP($C34,'N4'!$A$2:$D$100,4,FALSE),0)</f>
        <v>0</v>
      </c>
      <c r="G34" s="253">
        <f>IFERROR(VLOOKUP($C34,'2N4'!$A$2:$D$100,4,FALSE),0)</f>
        <v>0</v>
      </c>
      <c r="H34" s="15">
        <f>IFERROR(VLOOKUP($C34,N3_N3!$A$2:$D$100,4,FALSE),0)</f>
        <v>0</v>
      </c>
      <c r="I34" s="253">
        <f>IFERROR(VLOOKUP($C34,'2N3_N3'!$A$2:$D$100,4,FALSE),0)</f>
        <v>0</v>
      </c>
      <c r="J34" s="15">
        <f>IFERROR(VLOOKUP($C34,N4_N3!$A$2:$D$100,4,FALSE),0)</f>
        <v>0</v>
      </c>
      <c r="K34" s="15">
        <f>IFERROR(VLOOKUP($C34,'2N4_N3'!$A$2:$D$100,4,FALSE),0)</f>
        <v>0</v>
      </c>
      <c r="L34" s="15">
        <f>IFERROR(VLOOKUP($C34,N4_N3_N3!$A$2:$D$100,4,FALSE),0)</f>
        <v>0</v>
      </c>
      <c r="M34" s="15">
        <f>IFERROR(VLOOKUP($C34,N4_CHP!$A$2:$D$100,4,FALSE),0)</f>
        <v>3</v>
      </c>
      <c r="N34" s="253">
        <f>IFERROR(VLOOKUP($C34,'2N4_CHP'!$A$2:$D$100,4,FALSE),0)</f>
        <v>6</v>
      </c>
      <c r="O34" s="253">
        <f>IFERROR(VLOOKUP($C34,N4_N3_CHP!$A$2:$D$100,4,FALSE),)</f>
        <v>6</v>
      </c>
      <c r="P34" s="15">
        <f>IFERROR(VLOOKUP($C34,N3_CHP!$A$2:$D$100,4,FALSE),0)</f>
        <v>3</v>
      </c>
      <c r="Q34" s="253">
        <f>IFERROR(VLOOKUP($C34,'2N3_CHP_CHP_02'!$A$2:$D$100,4,FALSE),0)</f>
        <v>9</v>
      </c>
      <c r="R34" s="15">
        <f>IFERROR(VLOOKUP($C34,'V4'!$A$2:$D$100,4,FALSE),0)</f>
        <v>0</v>
      </c>
    </row>
    <row r="35" spans="2:18" ht="21.75" thickBot="1" x14ac:dyDescent="0.4">
      <c r="B35" s="126" t="str">
        <f>VLOOKUP(C35,N4_N3_CHP!$A$2:$C$46,3,FALSE)</f>
        <v>FECHO DENTADO PARA FITA DE AÇO INOXIDÁVEL AISI 304 COM LARGURA DE 19 MM (3/4")</v>
      </c>
      <c r="C35" s="127">
        <v>36</v>
      </c>
      <c r="D35" s="15">
        <f>IFERROR(VLOOKUP($C35,'N1'!$A$2:$D$100,4,FALSE),0)</f>
        <v>0</v>
      </c>
      <c r="E35" s="253">
        <f>IFERROR(VLOOKUP($C35,'2N1'!$A$2:$D$100,4,FALSE),0)</f>
        <v>0</v>
      </c>
      <c r="F35" s="15">
        <f>IFERROR(VLOOKUP($C35,'N4'!$A$2:$D$100,4,FALSE),0)</f>
        <v>0</v>
      </c>
      <c r="G35" s="253">
        <f>IFERROR(VLOOKUP($C35,'2N4'!$A$2:$D$100,4,FALSE),0)</f>
        <v>0</v>
      </c>
      <c r="H35" s="15">
        <f>IFERROR(VLOOKUP($C35,N3_N3!$A$2:$D$100,4,FALSE),0)</f>
        <v>0</v>
      </c>
      <c r="I35" s="253">
        <f>IFERROR(VLOOKUP($C35,'2N3_N3'!$A$2:$D$100,4,FALSE),0)</f>
        <v>0</v>
      </c>
      <c r="J35" s="15">
        <f>IFERROR(VLOOKUP($C35,N4_N3!$A$2:$D$100,4,FALSE),0)</f>
        <v>0</v>
      </c>
      <c r="K35" s="15">
        <f>IFERROR(VLOOKUP($C35,'2N4_N3'!$A$2:$D$100,4,FALSE),0)</f>
        <v>0</v>
      </c>
      <c r="L35" s="15">
        <f>IFERROR(VLOOKUP($C35,N4_N3_N3!$A$2:$D$100,4,FALSE),0)</f>
        <v>0</v>
      </c>
      <c r="M35" s="15">
        <f>IFERROR(VLOOKUP($C35,N4_CHP!$A$2:$D$100,4,FALSE),0)</f>
        <v>3</v>
      </c>
      <c r="N35" s="253">
        <f>IFERROR(VLOOKUP($C35,'2N4_CHP'!$A$2:$D$100,4,FALSE),0)</f>
        <v>6</v>
      </c>
      <c r="O35" s="253">
        <f>IFERROR(VLOOKUP($C35,N4_N3_CHP!$A$2:$D$100,4,FALSE),)</f>
        <v>6</v>
      </c>
      <c r="P35" s="15">
        <f>IFERROR(VLOOKUP($C35,N3_CHP!$A$2:$D$100,4,FALSE),0)</f>
        <v>3</v>
      </c>
      <c r="Q35" s="253">
        <f>IFERROR(VLOOKUP($C35,'2N3_CHP_CHP_02'!$A$2:$D$100,4,FALSE),0)</f>
        <v>9</v>
      </c>
      <c r="R35" s="15">
        <f>IFERROR(VLOOKUP($C35,'V4'!$A$2:$D$100,4,FALSE),0)</f>
        <v>0</v>
      </c>
    </row>
    <row r="36" spans="2:18" ht="21.75" thickBot="1" x14ac:dyDescent="0.4">
      <c r="B36" s="126" t="str">
        <f>VLOOKUP(C36,N4_N3_CHP!$A$2:$C$46,3,FALSE)</f>
        <v>CX DE EMENDA ÓPTICA PARA 48 FIBRAS DUAL.CONFIG. UNIDIRECIONAL COM ENTRADAS DE FECHAMENTO MECÂNICO OU TERMOCONTRÁTIL</v>
      </c>
      <c r="C36" s="127">
        <v>37</v>
      </c>
      <c r="D36" s="15">
        <f>IFERROR(VLOOKUP($C36,'N1'!$A$2:$D$100,4,FALSE),0)</f>
        <v>0</v>
      </c>
      <c r="E36" s="253">
        <f>IFERROR(VLOOKUP($C36,'2N1'!$A$2:$D$100,4,FALSE),0)</f>
        <v>0</v>
      </c>
      <c r="F36" s="15">
        <f>IFERROR(VLOOKUP($C36,'N4'!$A$2:$D$100,4,FALSE),0)</f>
        <v>0</v>
      </c>
      <c r="G36" s="253">
        <f>IFERROR(VLOOKUP($C36,'2N4'!$A$2:$D$100,4,FALSE),0)</f>
        <v>0</v>
      </c>
      <c r="H36" s="15">
        <f>IFERROR(VLOOKUP($C36,N3_N3!$A$2:$D$100,4,FALSE),0)</f>
        <v>0</v>
      </c>
      <c r="I36" s="253">
        <f>IFERROR(VLOOKUP($C36,'2N3_N3'!$A$2:$D$100,4,FALSE),0)</f>
        <v>0</v>
      </c>
      <c r="J36" s="15">
        <f>IFERROR(VLOOKUP($C36,N4_N3!$A$2:$D$100,4,FALSE),0)</f>
        <v>0</v>
      </c>
      <c r="K36" s="15">
        <f>IFERROR(VLOOKUP($C36,'2N4_N3'!$A$2:$D$100,4,FALSE),0)</f>
        <v>0</v>
      </c>
      <c r="L36" s="15">
        <f>IFERROR(VLOOKUP($C36,N4_N3_N3!$A$2:$D$100,4,FALSE),0)</f>
        <v>0</v>
      </c>
      <c r="M36" s="15">
        <f>IFERROR(VLOOKUP($C36,N4_CHP!$A$2:$D$100,4,FALSE),0)</f>
        <v>1</v>
      </c>
      <c r="N36" s="253">
        <f>IFERROR(VLOOKUP($C36,'2N4_CHP'!$A$2:$D$100,4,FALSE),0)</f>
        <v>1</v>
      </c>
      <c r="O36" s="253">
        <f>IFERROR(VLOOKUP($C36,N4_N3_CHP!$A$2:$D$100,4,FALSE),)</f>
        <v>1</v>
      </c>
      <c r="P36" s="15">
        <f>IFERROR(VLOOKUP($C36,N3_CHP!$A$2:$D$100,4,FALSE),0)</f>
        <v>1</v>
      </c>
      <c r="Q36" s="253">
        <f>IFERROR(VLOOKUP($C36,'2N3_CHP_CHP_02'!$A$2:$D$100,4,FALSE),0)</f>
        <v>1</v>
      </c>
      <c r="R36" s="15">
        <f>IFERROR(VLOOKUP($C36,'V4'!$A$2:$D$100,4,FALSE),0)</f>
        <v>0</v>
      </c>
    </row>
    <row r="37" spans="2:18" ht="21.75" thickBot="1" x14ac:dyDescent="0.4">
      <c r="B37" s="126" t="str">
        <f>VLOOKUP(C37,N4_N3_CHP!$A$2:$C$46,3,FALSE)</f>
        <v>CRUZETA DE RESERVA TÉCNICA GALVANIZADA A FOGO PARA FIBRA ÓTICA E INSTALAÇÃO EM POSTE DE CONCRETO</v>
      </c>
      <c r="C37" s="127">
        <v>38</v>
      </c>
      <c r="D37" s="15">
        <f>IFERROR(VLOOKUP($C37,'N1'!$A$2:$D$100,4,FALSE),0)</f>
        <v>0</v>
      </c>
      <c r="E37" s="253">
        <f>IFERROR(VLOOKUP($C37,'2N1'!$A$2:$D$100,4,FALSE),0)</f>
        <v>0</v>
      </c>
      <c r="F37" s="15">
        <f>IFERROR(VLOOKUP($C37,'N4'!$A$2:$D$100,4,FALSE),0)</f>
        <v>0</v>
      </c>
      <c r="G37" s="253">
        <f>IFERROR(VLOOKUP($C37,'2N4'!$A$2:$D$100,4,FALSE),0)</f>
        <v>0</v>
      </c>
      <c r="H37" s="15">
        <f>IFERROR(VLOOKUP($C37,N3_N3!$A$2:$D$100,4,FALSE),0)</f>
        <v>0</v>
      </c>
      <c r="I37" s="253">
        <f>IFERROR(VLOOKUP($C37,'2N3_N3'!$A$2:$D$100,4,FALSE),0)</f>
        <v>0</v>
      </c>
      <c r="J37" s="15">
        <f>IFERROR(VLOOKUP($C37,N4_N3!$A$2:$D$100,4,FALSE),0)</f>
        <v>0</v>
      </c>
      <c r="K37" s="15">
        <f>IFERROR(VLOOKUP($C37,'2N4_N3'!$A$2:$D$100,4,FALSE),0)</f>
        <v>0</v>
      </c>
      <c r="L37" s="15">
        <f>IFERROR(VLOOKUP($C37,N4_N3_N3!$A$2:$D$100,4,FALSE),0)</f>
        <v>0</v>
      </c>
      <c r="M37" s="15">
        <f>IFERROR(VLOOKUP($C37,N4_CHP!$A$2:$D$100,4,FALSE),0)</f>
        <v>1</v>
      </c>
      <c r="N37" s="253">
        <f>IFERROR(VLOOKUP($C37,'2N4_CHP'!$A$2:$D$100,4,FALSE),0)</f>
        <v>1</v>
      </c>
      <c r="O37" s="253">
        <f>IFERROR(VLOOKUP($C37,N4_N3_CHP!$A$2:$D$100,4,FALSE),)</f>
        <v>1</v>
      </c>
      <c r="P37" s="15">
        <f>IFERROR(VLOOKUP($C37,N3_CHP!$A$2:$D$100,4,FALSE),0)</f>
        <v>1</v>
      </c>
      <c r="Q37" s="253">
        <f>IFERROR(VLOOKUP($C37,'2N3_CHP_CHP_02'!$A$2:$D$100,4,FALSE),0)</f>
        <v>1</v>
      </c>
      <c r="R37" s="15">
        <f>IFERROR(VLOOKUP($C37,'V4'!$A$2:$D$100,4,FALSE),0)</f>
        <v>0</v>
      </c>
    </row>
    <row r="38" spans="2:18" ht="21.75" thickBot="1" x14ac:dyDescent="0.4">
      <c r="B38" s="126" t="str">
        <f>VLOOKUP(C38,N4_N3_CHP!$A$2:$C$46,3,FALSE)</f>
        <v>ELETRODUTO DE AÇO GALVANIZADO, DIÂMETRO DE 6" BSP, COMPRIMENTO 3,00 m</v>
      </c>
      <c r="C38" s="127">
        <v>39</v>
      </c>
      <c r="D38" s="15">
        <f>IFERROR(VLOOKUP($C38,'N1'!$A$2:$D$100,4,FALSE),0)</f>
        <v>0</v>
      </c>
      <c r="E38" s="253">
        <f>IFERROR(VLOOKUP($C38,'2N1'!$A$2:$D$100,4,FALSE),0)</f>
        <v>0</v>
      </c>
      <c r="F38" s="15">
        <f>IFERROR(VLOOKUP($C38,'N4'!$A$2:$D$100,4,FALSE),0)</f>
        <v>0</v>
      </c>
      <c r="G38" s="253">
        <f>IFERROR(VLOOKUP($C38,'2N4'!$A$2:$D$100,4,FALSE),0)</f>
        <v>0</v>
      </c>
      <c r="H38" s="15">
        <f>IFERROR(VLOOKUP($C38,N3_N3!$A$2:$D$100,4,FALSE),0)</f>
        <v>0</v>
      </c>
      <c r="I38" s="253">
        <f>IFERROR(VLOOKUP($C38,'2N3_N3'!$A$2:$D$100,4,FALSE),0)</f>
        <v>0</v>
      </c>
      <c r="J38" s="15">
        <f>IFERROR(VLOOKUP($C38,N4_N3!$A$2:$D$100,4,FALSE),0)</f>
        <v>0</v>
      </c>
      <c r="K38" s="15">
        <f>IFERROR(VLOOKUP($C38,'2N4_N3'!$A$2:$D$100,4,FALSE),0)</f>
        <v>0</v>
      </c>
      <c r="L38" s="15">
        <f>IFERROR(VLOOKUP($C38,N4_N3_N3!$A$2:$D$100,4,FALSE),0)</f>
        <v>0</v>
      </c>
      <c r="M38" s="15">
        <f>IFERROR(VLOOKUP($C38,N4_CHP!$A$2:$D$100,4,FALSE),0)</f>
        <v>1</v>
      </c>
      <c r="N38" s="253">
        <f>IFERROR(VLOOKUP($C38,'2N4_CHP'!$A$2:$D$100,4,FALSE),0)</f>
        <v>1</v>
      </c>
      <c r="O38" s="253">
        <f>IFERROR(VLOOKUP($C38,N4_N3_CHP!$A$2:$D$100,4,FALSE),)</f>
        <v>1</v>
      </c>
      <c r="P38" s="15">
        <f>IFERROR(VLOOKUP($C38,N3_CHP!$A$2:$D$100,4,FALSE),0)</f>
        <v>1</v>
      </c>
      <c r="Q38" s="253">
        <f>IFERROR(VLOOKUP($C38,'2N3_CHP_CHP_02'!$A$2:$D$100,4,FALSE),0)</f>
        <v>2</v>
      </c>
      <c r="R38" s="15">
        <f>IFERROR(VLOOKUP($C38,'V4'!$A$2:$D$100,4,FALSE),0)</f>
        <v>0</v>
      </c>
    </row>
    <row r="39" spans="2:18" ht="21.75" thickBot="1" x14ac:dyDescent="0.4">
      <c r="B39" s="126" t="str">
        <f>VLOOKUP(C39,N4_N3_CHP!$A$2:$C$46,3,FALSE)</f>
        <v>ELETRODUTO DE AÇO GALVANIZADO, DIÂMETRO DE 2" BSP, COMPRIMENTO 3,00 m</v>
      </c>
      <c r="C39" s="127">
        <v>40</v>
      </c>
      <c r="D39" s="15">
        <f>IFERROR(VLOOKUP($C39,'N1'!$A$2:$D$100,4,FALSE),0)</f>
        <v>0</v>
      </c>
      <c r="E39" s="253">
        <f>IFERROR(VLOOKUP($C39,'2N1'!$A$2:$D$100,4,FALSE),0)</f>
        <v>0</v>
      </c>
      <c r="F39" s="15">
        <f>IFERROR(VLOOKUP($C39,'N4'!$A$2:$D$100,4,FALSE),0)</f>
        <v>0</v>
      </c>
      <c r="G39" s="253">
        <f>IFERROR(VLOOKUP($C39,'2N4'!$A$2:$D$100,4,FALSE),0)</f>
        <v>0</v>
      </c>
      <c r="H39" s="15">
        <f>IFERROR(VLOOKUP($C39,N3_N3!$A$2:$D$100,4,FALSE),0)</f>
        <v>0</v>
      </c>
      <c r="I39" s="253">
        <f>IFERROR(VLOOKUP($C39,'2N3_N3'!$A$2:$D$100,4,FALSE),0)</f>
        <v>0</v>
      </c>
      <c r="J39" s="15">
        <f>IFERROR(VLOOKUP($C39,N4_N3!$A$2:$D$100,4,FALSE),0)</f>
        <v>0</v>
      </c>
      <c r="K39" s="15">
        <f>IFERROR(VLOOKUP($C39,'2N4_N3'!$A$2:$D$100,4,FALSE),0)</f>
        <v>0</v>
      </c>
      <c r="L39" s="15">
        <f>IFERROR(VLOOKUP($C39,N4_N3_N3!$A$2:$D$100,4,FALSE),0)</f>
        <v>0</v>
      </c>
      <c r="M39" s="15">
        <f>IFERROR(VLOOKUP($C39,N4_CHP!$A$2:$D$100,4,FALSE),0)</f>
        <v>1</v>
      </c>
      <c r="N39" s="253">
        <f>IFERROR(VLOOKUP($C39,'2N4_CHP'!$A$2:$D$100,4,FALSE),0)</f>
        <v>1</v>
      </c>
      <c r="O39" s="253">
        <f>IFERROR(VLOOKUP($C39,N4_N3_CHP!$A$2:$D$100,4,FALSE),)</f>
        <v>1</v>
      </c>
      <c r="P39" s="15">
        <f>IFERROR(VLOOKUP($C39,N3_CHP!$A$2:$D$100,4,FALSE),0)</f>
        <v>1</v>
      </c>
      <c r="Q39" s="253">
        <f>IFERROR(VLOOKUP($C39,'2N3_CHP_CHP_02'!$A$2:$D$100,4,FALSE),0)</f>
        <v>1</v>
      </c>
      <c r="R39" s="15">
        <f>IFERROR(VLOOKUP($C39,'V4'!$A$2:$D$100,4,FALSE),0)</f>
        <v>0</v>
      </c>
    </row>
    <row r="40" spans="2:18" ht="21.75" thickBot="1" x14ac:dyDescent="0.4">
      <c r="B40" s="126" t="str">
        <f>VLOOKUP(C40,N4_N3_CHP!$A$2:$C$46,3,FALSE)</f>
        <v xml:space="preserve">LUVA DE TRANSIÇÃO TIPO 2, 6". </v>
      </c>
      <c r="C40" s="127">
        <v>41</v>
      </c>
      <c r="D40" s="15">
        <f>IFERROR(VLOOKUP($C40,'N1'!$A$2:$D$100,4,FALSE),0)</f>
        <v>0</v>
      </c>
      <c r="E40" s="253">
        <f>IFERROR(VLOOKUP($C40,'2N1'!$A$2:$D$100,4,FALSE),0)</f>
        <v>0</v>
      </c>
      <c r="F40" s="15">
        <f>IFERROR(VLOOKUP($C40,'N4'!$A$2:$D$100,4,FALSE),0)</f>
        <v>0</v>
      </c>
      <c r="G40" s="253">
        <f>IFERROR(VLOOKUP($C40,'2N4'!$A$2:$D$100,4,FALSE),0)</f>
        <v>0</v>
      </c>
      <c r="H40" s="15">
        <f>IFERROR(VLOOKUP($C40,N3_N3!$A$2:$D$100,4,FALSE),0)</f>
        <v>0</v>
      </c>
      <c r="I40" s="253">
        <f>IFERROR(VLOOKUP($C40,'2N3_N3'!$A$2:$D$100,4,FALSE),0)</f>
        <v>0</v>
      </c>
      <c r="J40" s="15">
        <f>IFERROR(VLOOKUP($C40,N4_N3!$A$2:$D$100,4,FALSE),0)</f>
        <v>0</v>
      </c>
      <c r="K40" s="15">
        <f>IFERROR(VLOOKUP($C40,'2N4_N3'!$A$2:$D$100,4,FALSE),0)</f>
        <v>0</v>
      </c>
      <c r="L40" s="15">
        <f>IFERROR(VLOOKUP($C40,N4_N3_N3!$A$2:$D$100,4,FALSE),0)</f>
        <v>0</v>
      </c>
      <c r="M40" s="15">
        <f>IFERROR(VLOOKUP($C40,N4_CHP!$A$2:$D$100,4,FALSE),0)</f>
        <v>1</v>
      </c>
      <c r="N40" s="253">
        <f>IFERROR(VLOOKUP($C40,'2N4_CHP'!$A$2:$D$100,4,FALSE),0)</f>
        <v>1</v>
      </c>
      <c r="O40" s="253">
        <f>IFERROR(VLOOKUP($C40,N4_N3_CHP!$A$2:$D$100,4,FALSE),)</f>
        <v>1</v>
      </c>
      <c r="P40" s="15">
        <f>IFERROR(VLOOKUP($C40,N3_CHP!$A$2:$D$100,4,FALSE),0)</f>
        <v>1</v>
      </c>
      <c r="Q40" s="253">
        <f>IFERROR(VLOOKUP($C40,'2N3_CHP_CHP_02'!$A$2:$D$100,4,FALSE),0)</f>
        <v>2</v>
      </c>
      <c r="R40" s="15">
        <f>IFERROR(VLOOKUP($C40,'V4'!$A$2:$D$100,4,FALSE),0)</f>
        <v>0</v>
      </c>
    </row>
    <row r="41" spans="2:18" ht="21.75" thickBot="1" x14ac:dyDescent="0.4">
      <c r="B41" s="126" t="str">
        <f>VLOOKUP(C41,N4_N3_CHP!$A$2:$C$46,3,FALSE)</f>
        <v xml:space="preserve">LUVA DE TRANSIÇÃO TIPO 2, 2". </v>
      </c>
      <c r="C41" s="127">
        <v>42</v>
      </c>
      <c r="D41" s="15">
        <f>IFERROR(VLOOKUP($C41,'N1'!$A$2:$D$100,4,FALSE),0)</f>
        <v>0</v>
      </c>
      <c r="E41" s="253">
        <f>IFERROR(VLOOKUP($C41,'2N1'!$A$2:$D$100,4,FALSE),0)</f>
        <v>0</v>
      </c>
      <c r="F41" s="15">
        <f>IFERROR(VLOOKUP($C41,'N4'!$A$2:$D$100,4,FALSE),0)</f>
        <v>0</v>
      </c>
      <c r="G41" s="253">
        <f>IFERROR(VLOOKUP($C41,'2N4'!$A$2:$D$100,4,FALSE),0)</f>
        <v>0</v>
      </c>
      <c r="H41" s="15">
        <f>IFERROR(VLOOKUP($C41,N3_N3!$A$2:$D$100,4,FALSE),0)</f>
        <v>0</v>
      </c>
      <c r="I41" s="253">
        <f>IFERROR(VLOOKUP($C41,'2N3_N3'!$A$2:$D$100,4,FALSE),0)</f>
        <v>0</v>
      </c>
      <c r="J41" s="15">
        <f>IFERROR(VLOOKUP($C41,N4_N3!$A$2:$D$100,4,FALSE),0)</f>
        <v>0</v>
      </c>
      <c r="K41" s="15">
        <f>IFERROR(VLOOKUP($C41,'2N4_N3'!$A$2:$D$100,4,FALSE),0)</f>
        <v>0</v>
      </c>
      <c r="L41" s="15">
        <f>IFERROR(VLOOKUP($C41,N4_N3_N3!$A$2:$D$100,4,FALSE),0)</f>
        <v>0</v>
      </c>
      <c r="M41" s="15">
        <f>IFERROR(VLOOKUP($C41,N4_CHP!$A$2:$D$100,4,FALSE),0)</f>
        <v>1</v>
      </c>
      <c r="N41" s="253">
        <f>IFERROR(VLOOKUP($C41,'2N4_CHP'!$A$2:$D$100,4,FALSE),0)</f>
        <v>1</v>
      </c>
      <c r="O41" s="253">
        <f>IFERROR(VLOOKUP($C41,N4_N3_CHP!$A$2:$D$100,4,FALSE),)</f>
        <v>1</v>
      </c>
      <c r="P41" s="15">
        <f>IFERROR(VLOOKUP($C41,N3_CHP!$A$2:$D$100,4,FALSE),0)</f>
        <v>1</v>
      </c>
      <c r="Q41" s="253">
        <f>IFERROR(VLOOKUP($C41,'2N3_CHP_CHP_02'!$A$2:$D$100,4,FALSE),0)</f>
        <v>1</v>
      </c>
      <c r="R41" s="15">
        <f>IFERROR(VLOOKUP($C41,'V4'!$A$2:$D$100,4,FALSE),0)</f>
        <v>0</v>
      </c>
    </row>
    <row r="42" spans="2:18" ht="21.75" thickBot="1" x14ac:dyDescent="0.4">
      <c r="B42" s="126" t="str">
        <f>VLOOKUP(C42,N4_N3_CHP!$A$2:$C$46,3,FALSE)</f>
        <v>CURVA 90° EM ELETRODUTO DE PEAD 6".</v>
      </c>
      <c r="C42" s="127">
        <v>43</v>
      </c>
      <c r="D42" s="15">
        <f>IFERROR(VLOOKUP($C42,'N1'!$A$2:$D$100,4,FALSE),0)</f>
        <v>0</v>
      </c>
      <c r="E42" s="253">
        <f>IFERROR(VLOOKUP($C42,'2N1'!$A$2:$D$100,4,FALSE),0)</f>
        <v>0</v>
      </c>
      <c r="F42" s="15">
        <f>IFERROR(VLOOKUP($C42,'N4'!$A$2:$D$100,4,FALSE),0)</f>
        <v>0</v>
      </c>
      <c r="G42" s="253">
        <f>IFERROR(VLOOKUP($C42,'2N4'!$A$2:$D$100,4,FALSE),0)</f>
        <v>0</v>
      </c>
      <c r="H42" s="15">
        <f>IFERROR(VLOOKUP($C42,N3_N3!$A$2:$D$100,4,FALSE),0)</f>
        <v>0</v>
      </c>
      <c r="I42" s="253">
        <f>IFERROR(VLOOKUP($C42,'2N3_N3'!$A$2:$D$100,4,FALSE),0)</f>
        <v>0</v>
      </c>
      <c r="J42" s="15">
        <f>IFERROR(VLOOKUP($C42,N4_N3!$A$2:$D$100,4,FALSE),0)</f>
        <v>0</v>
      </c>
      <c r="K42" s="15">
        <f>IFERROR(VLOOKUP($C42,'2N4_N3'!$A$2:$D$100,4,FALSE),0)</f>
        <v>0</v>
      </c>
      <c r="L42" s="15">
        <f>IFERROR(VLOOKUP($C42,N4_N3_N3!$A$2:$D$100,4,FALSE),0)</f>
        <v>0</v>
      </c>
      <c r="M42" s="15">
        <f>IFERROR(VLOOKUP($C42,N4_CHP!$A$2:$D$100,4,FALSE),0)</f>
        <v>1</v>
      </c>
      <c r="N42" s="253">
        <f>IFERROR(VLOOKUP($C42,'2N4_CHP'!$A$2:$D$100,4,FALSE),0)</f>
        <v>1</v>
      </c>
      <c r="O42" s="253">
        <f>IFERROR(VLOOKUP($C42,N4_N3_CHP!$A$2:$D$100,4,FALSE),)</f>
        <v>1</v>
      </c>
      <c r="P42" s="15">
        <f>IFERROR(VLOOKUP($C42,N3_CHP!$A$2:$D$100,4,FALSE),0)</f>
        <v>1</v>
      </c>
      <c r="Q42" s="253">
        <f>IFERROR(VLOOKUP($C42,'2N3_CHP_CHP_02'!$A$2:$D$100,4,FALSE),0)</f>
        <v>2</v>
      </c>
      <c r="R42" s="15">
        <f>IFERROR(VLOOKUP($C42,'V4'!$A$2:$D$100,4,FALSE),0)</f>
        <v>0</v>
      </c>
    </row>
    <row r="43" spans="2:18" ht="21.75" thickBot="1" x14ac:dyDescent="0.4">
      <c r="B43" s="126" t="str">
        <f>VLOOKUP(C43,N4_N3_CHP!$A$2:$C$46,3,FALSE)</f>
        <v>CURVA 90° EM ELETRODUTO DE PEAD 2".</v>
      </c>
      <c r="C43" s="127">
        <v>44</v>
      </c>
      <c r="D43" s="15">
        <f>IFERROR(VLOOKUP($C43,'N1'!$A$2:$D$100,4,FALSE),0)</f>
        <v>0</v>
      </c>
      <c r="E43" s="253">
        <f>IFERROR(VLOOKUP($C43,'2N1'!$A$2:$D$100,4,FALSE),0)</f>
        <v>0</v>
      </c>
      <c r="F43" s="15">
        <f>IFERROR(VLOOKUP($C43,'N4'!$A$2:$D$100,4,FALSE),0)</f>
        <v>0</v>
      </c>
      <c r="G43" s="253">
        <f>IFERROR(VLOOKUP($C43,'2N4'!$A$2:$D$100,4,FALSE),0)</f>
        <v>0</v>
      </c>
      <c r="H43" s="15">
        <f>IFERROR(VLOOKUP($C43,N3_N3!$A$2:$D$100,4,FALSE),0)</f>
        <v>0</v>
      </c>
      <c r="I43" s="253">
        <f>IFERROR(VLOOKUP($C43,'2N3_N3'!$A$2:$D$100,4,FALSE),0)</f>
        <v>0</v>
      </c>
      <c r="J43" s="15">
        <f>IFERROR(VLOOKUP($C43,N4_N3!$A$2:$D$100,4,FALSE),0)</f>
        <v>0</v>
      </c>
      <c r="K43" s="15">
        <f>IFERROR(VLOOKUP($C43,'2N4_N3'!$A$2:$D$100,4,FALSE),0)</f>
        <v>0</v>
      </c>
      <c r="L43" s="15">
        <f>IFERROR(VLOOKUP($C43,N4_N3_N3!$A$2:$D$100,4,FALSE),0)</f>
        <v>0</v>
      </c>
      <c r="M43" s="15">
        <f>IFERROR(VLOOKUP($C43,N4_CHP!$A$2:$D$100,4,FALSE),0)</f>
        <v>1</v>
      </c>
      <c r="N43" s="253">
        <f>IFERROR(VLOOKUP($C43,'2N4_CHP'!$A$2:$D$100,4,FALSE),0)</f>
        <v>1</v>
      </c>
      <c r="O43" s="253">
        <f>IFERROR(VLOOKUP($C43,N4_N3_CHP!$A$2:$D$100,4,FALSE),)</f>
        <v>1</v>
      </c>
      <c r="P43" s="15">
        <f>IFERROR(VLOOKUP($C43,N3_CHP!$A$2:$D$100,4,FALSE),0)</f>
        <v>1</v>
      </c>
      <c r="Q43" s="253">
        <f>IFERROR(VLOOKUP($C43,'2N3_CHP_CHP_02'!$A$2:$D$100,4,FALSE),0)</f>
        <v>1</v>
      </c>
      <c r="R43" s="15">
        <f>IFERROR(VLOOKUP($C43,'V4'!$A$2:$D$100,4,FALSE),0)</f>
        <v>0</v>
      </c>
    </row>
    <row r="44" spans="2:18" ht="21.75" thickBot="1" x14ac:dyDescent="0.4">
      <c r="B44" s="126" t="str">
        <f>VLOOKUP(C44,'V4'!$A$2:$C$46,3,FALSE)</f>
        <v>PARAFUSO TIPO ROSCA DUPLA AÇO GALVANIZADO M20xCOMP. ADEQUADO</v>
      </c>
      <c r="C44" s="127">
        <v>45</v>
      </c>
      <c r="D44" s="15">
        <f>IFERROR(VLOOKUP($C44,'N1'!$A$2:$D$100,4,FALSE),0)</f>
        <v>0</v>
      </c>
      <c r="E44" s="253">
        <f>IFERROR(VLOOKUP($C44,'2N1'!$A$2:$D$100,4,FALSE),0)</f>
        <v>0</v>
      </c>
      <c r="F44" s="15">
        <f>IFERROR(VLOOKUP($C44,'N4'!$A$2:$D$100,4,FALSE),0)</f>
        <v>0</v>
      </c>
      <c r="G44" s="253">
        <f>IFERROR(VLOOKUP($C44,'2N4'!$A$2:$D$100,4,FALSE),0)</f>
        <v>0</v>
      </c>
      <c r="H44" s="15">
        <f>IFERROR(VLOOKUP($C44,N3_N3!$A$2:$D$100,4,FALSE),0)</f>
        <v>0</v>
      </c>
      <c r="I44" s="253">
        <f>IFERROR(VLOOKUP($C44,'2N3_N3'!$A$2:$D$100,4,FALSE),0)</f>
        <v>0</v>
      </c>
      <c r="J44" s="15">
        <f>IFERROR(VLOOKUP($C44,N4_N3!$A$2:$D$100,4,FALSE),0)</f>
        <v>0</v>
      </c>
      <c r="K44" s="15">
        <f>IFERROR(VLOOKUP($C44,'2N4_N3'!$A$2:$D$100,4,FALSE),0)</f>
        <v>0</v>
      </c>
      <c r="L44" s="15">
        <f>IFERROR(VLOOKUP($C44,N4_N3_N3!$A$2:$D$100,4,FALSE),0)</f>
        <v>0</v>
      </c>
      <c r="M44" s="15">
        <f>IFERROR(VLOOKUP($C44,N4_CHP!$A$2:$D$100,4,FALSE),0)</f>
        <v>0</v>
      </c>
      <c r="N44" s="253">
        <f>IFERROR(VLOOKUP($C44,'2N4_CHP'!$A$2:$D$100,4,FALSE),0)</f>
        <v>0</v>
      </c>
      <c r="O44" s="253">
        <f>IFERROR(VLOOKUP($C44,N4_N3_CHP!$A$2:$D$100,4,FALSE),)</f>
        <v>0</v>
      </c>
      <c r="P44" s="15">
        <f>IFERROR(VLOOKUP($C44,N3_CHP!$A$2:$D$100,4,FALSE),0)</f>
        <v>0</v>
      </c>
      <c r="Q44" s="253">
        <f>IFERROR(VLOOKUP($C44,'2N3_CHP_CHP_02'!$A$2:$D$100,4,FALSE),0)</f>
        <v>0</v>
      </c>
      <c r="R44" s="15">
        <f>IFERROR(VLOOKUP($C44,'V4'!$A$2:$D$100,4,FALSE),0)</f>
        <v>4</v>
      </c>
    </row>
    <row r="45" spans="2:18" ht="21.75" thickBot="1" x14ac:dyDescent="0.4">
      <c r="B45" s="126" t="str">
        <f>VLOOKUP(C45,N4_N3_CHP!$A$2:$C$46,3,FALSE)</f>
        <v>TERMINAÇÃO POLIMÉRICA: TERMINAL CONTRÁTIL A FRIO (MUFLA) PARA CONEXÃO EM AMBIENTE EXTERNO, ACOMPANHADO DE CONECTOR BIMETÁLICO</v>
      </c>
      <c r="C45" s="127">
        <v>46</v>
      </c>
      <c r="D45" s="15">
        <f>IFERROR(VLOOKUP($C45,'N1'!$A$2:$D$100,4,FALSE),0)</f>
        <v>0</v>
      </c>
      <c r="E45" s="253">
        <f>IFERROR(VLOOKUP($C45,'2N1'!$A$2:$D$100,4,FALSE),0)</f>
        <v>0</v>
      </c>
      <c r="F45" s="15">
        <f>IFERROR(VLOOKUP($C45,'N4'!$A$2:$D$100,4,FALSE),0)</f>
        <v>0</v>
      </c>
      <c r="G45" s="253">
        <f>IFERROR(VLOOKUP($C45,'2N4'!$A$2:$D$100,4,FALSE),0)</f>
        <v>0</v>
      </c>
      <c r="H45" s="15">
        <f>IFERROR(VLOOKUP($C45,N3_N3!$A$2:$D$100,4,FALSE),0)</f>
        <v>0</v>
      </c>
      <c r="I45" s="253">
        <f>IFERROR(VLOOKUP($C45,'2N3_N3'!$A$2:$D$100,4,FALSE),0)</f>
        <v>0</v>
      </c>
      <c r="J45" s="15">
        <f>IFERROR(VLOOKUP($C45,N4_N3!$A$2:$D$100,4,FALSE),0)</f>
        <v>0</v>
      </c>
      <c r="K45" s="15">
        <f>IFERROR(VLOOKUP($C45,'2N4_N3'!$A$2:$D$100,4,FALSE),0)</f>
        <v>0</v>
      </c>
      <c r="L45" s="15">
        <f>IFERROR(VLOOKUP($C45,N4_N3_N3!$A$2:$D$100,4,FALSE),0)</f>
        <v>0</v>
      </c>
      <c r="M45" s="15">
        <f>IFERROR(VLOOKUP($C45,N4_CHP!$A$2:$D$100,4,FALSE),0)</f>
        <v>3</v>
      </c>
      <c r="N45" s="253">
        <f>IFERROR(VLOOKUP($C45,'2N4_CHP'!$A$2:$D$100,4,FALSE),0)</f>
        <v>3</v>
      </c>
      <c r="O45" s="253">
        <f>IFERROR(VLOOKUP($C45,N4_N3_CHP!$A$2:$D$100,4,FALSE),)</f>
        <v>3</v>
      </c>
      <c r="P45" s="15">
        <f>IFERROR(VLOOKUP($C45,N3_CHP!$A$2:$D$100,4,FALSE),0)</f>
        <v>3</v>
      </c>
      <c r="Q45" s="253">
        <f>IFERROR(VLOOKUP($C45,'2N3_CHP_CHP_02'!$A$2:$D$100,4,FALSE),0)</f>
        <v>6</v>
      </c>
      <c r="R45" s="15">
        <f>IFERROR(VLOOKUP($C45,'V4'!$A$2:$D$100,4,FALSE),0)</f>
        <v>0</v>
      </c>
    </row>
    <row r="46" spans="2:18" ht="21.75" thickBot="1" x14ac:dyDescent="0.4">
      <c r="B46" s="126" t="str">
        <f>VLOOKUP(C46,N4_N3_CHP!$A$2:$C$46,3,FALSE)</f>
        <v>BUCHA TERMINAL DE FERRO NODULAR COM GALVANIZAÇÃO A FOGO PARA ELETRODUTO, DIÂMETRO DE 6", ROSCA BSP. TERMINAL PARA ATERRAMENTO</v>
      </c>
      <c r="C46" s="127">
        <v>49</v>
      </c>
      <c r="D46" s="15">
        <f>IFERROR(VLOOKUP($C46,'N1'!$A$2:$D$100,4,FALSE),0)</f>
        <v>0</v>
      </c>
      <c r="E46" s="253">
        <f>IFERROR(VLOOKUP($C46,'2N1'!$A$2:$D$100,4,FALSE),0)</f>
        <v>0</v>
      </c>
      <c r="F46" s="15">
        <f>IFERROR(VLOOKUP($C46,'N4'!$A$2:$D$100,4,FALSE),0)</f>
        <v>0</v>
      </c>
      <c r="G46" s="253">
        <f>IFERROR(VLOOKUP($C46,'2N4'!$A$2:$D$100,4,FALSE),0)</f>
        <v>0</v>
      </c>
      <c r="H46" s="15">
        <f>IFERROR(VLOOKUP($C46,N3_N3!$A$2:$D$100,4,FALSE),0)</f>
        <v>0</v>
      </c>
      <c r="I46" s="253">
        <f>IFERROR(VLOOKUP($C46,'2N3_N3'!$A$2:$D$100,4,FALSE),0)</f>
        <v>0</v>
      </c>
      <c r="J46" s="15">
        <f>IFERROR(VLOOKUP($C46,N4_N3!$A$2:$D$100,4,FALSE),0)</f>
        <v>0</v>
      </c>
      <c r="K46" s="15">
        <f>IFERROR(VLOOKUP($C46,'2N4_N3'!$A$2:$D$100,4,FALSE),0)</f>
        <v>0</v>
      </c>
      <c r="L46" s="15">
        <f>IFERROR(VLOOKUP($C46,N4_N3_N3!$A$2:$D$100,4,FALSE),0)</f>
        <v>0</v>
      </c>
      <c r="M46" s="15">
        <f>IFERROR(VLOOKUP($C46,N4_CHP!$A$2:$D$100,4,FALSE),0)</f>
        <v>1</v>
      </c>
      <c r="N46" s="253">
        <f>IFERROR(VLOOKUP($C46,'2N4_CHP'!$A$2:$D$100,4,FALSE),0)</f>
        <v>1</v>
      </c>
      <c r="O46" s="253">
        <f>IFERROR(VLOOKUP($C46,N4_N3_CHP!$A$2:$D$100,4,FALSE),)</f>
        <v>1</v>
      </c>
      <c r="P46" s="15">
        <f>IFERROR(VLOOKUP($C46,N3_CHP!$A$2:$D$100,4,FALSE),0)</f>
        <v>1</v>
      </c>
      <c r="Q46" s="253">
        <f>IFERROR(VLOOKUP($C46,'2N3_CHP_CHP_02'!$A$2:$D$100,4,FALSE),0)</f>
        <v>2</v>
      </c>
      <c r="R46" s="15">
        <f>IFERROR(VLOOKUP($C46,'V4'!$A$2:$D$100,4,FALSE),0)</f>
        <v>0</v>
      </c>
    </row>
    <row r="47" spans="2:18" ht="21.75" thickBot="1" x14ac:dyDescent="0.4">
      <c r="B47" s="126" t="str">
        <f>VLOOKUP(C47,N4_N3_CHP!$A$2:$C$46,3,FALSE)</f>
        <v>BUCHA TERMINAL DE FERRO NODULAR COM GALVANIZAÇÃO ELETROLÍTICA PARA ELETRODUTO, DIÂMETRO DE 2", ROSCA BSP. TERMINAL PARA ATERRAMENTO</v>
      </c>
      <c r="C47" s="127">
        <v>50</v>
      </c>
      <c r="D47" s="15">
        <f>IFERROR(VLOOKUP($C47,'N1'!$A$2:$D$100,4,FALSE),0)</f>
        <v>0</v>
      </c>
      <c r="E47" s="253">
        <f>IFERROR(VLOOKUP($C47,'2N1'!$A$2:$D$100,4,FALSE),0)</f>
        <v>0</v>
      </c>
      <c r="F47" s="15">
        <f>IFERROR(VLOOKUP($C47,'N4'!$A$2:$D$100,4,FALSE),0)</f>
        <v>0</v>
      </c>
      <c r="G47" s="253">
        <f>IFERROR(VLOOKUP($C47,'2N4'!$A$2:$D$100,4,FALSE),0)</f>
        <v>0</v>
      </c>
      <c r="H47" s="15">
        <f>IFERROR(VLOOKUP($C47,N3_N3!$A$2:$D$100,4,FALSE),0)</f>
        <v>0</v>
      </c>
      <c r="I47" s="253">
        <f>IFERROR(VLOOKUP($C47,'2N3_N3'!$A$2:$D$100,4,FALSE),0)</f>
        <v>0</v>
      </c>
      <c r="J47" s="15">
        <f>IFERROR(VLOOKUP($C47,N4_N3!$A$2:$D$100,4,FALSE),0)</f>
        <v>0</v>
      </c>
      <c r="K47" s="15">
        <f>IFERROR(VLOOKUP($C47,'2N4_N3'!$A$2:$D$100,4,FALSE),0)</f>
        <v>0</v>
      </c>
      <c r="L47" s="15">
        <f>IFERROR(VLOOKUP($C47,N4_N3_N3!$A$2:$D$100,4,FALSE),0)</f>
        <v>0</v>
      </c>
      <c r="M47" s="15">
        <f>IFERROR(VLOOKUP($C47,N4_CHP!$A$2:$D$100,4,FALSE),0)</f>
        <v>1</v>
      </c>
      <c r="N47" s="253">
        <f>IFERROR(VLOOKUP($C47,'2N4_CHP'!$A$2:$D$100,4,FALSE),0)</f>
        <v>1</v>
      </c>
      <c r="O47" s="253">
        <f>IFERROR(VLOOKUP($C47,N4_N3_CHP!$A$2:$D$100,4,FALSE),)</f>
        <v>1</v>
      </c>
      <c r="P47" s="15">
        <f>IFERROR(VLOOKUP($C47,N3_CHP!$A$2:$D$100,4,FALSE),0)</f>
        <v>1</v>
      </c>
      <c r="Q47" s="253">
        <f>IFERROR(VLOOKUP($C47,'2N3_CHP_CHP_02'!$A$2:$D$100,4,FALSE),0)</f>
        <v>1</v>
      </c>
      <c r="R47" s="15">
        <f>IFERROR(VLOOKUP($C47,'V4'!$A$2:$D$100,4,FALSE),0)</f>
        <v>0</v>
      </c>
    </row>
    <row r="48" spans="2:18" ht="21.75" thickBot="1" x14ac:dyDescent="0.4">
      <c r="B48" s="126" t="str">
        <f>VLOOKUP(C48,N4_N3_CHP!$A$2:$C$46,3,FALSE)</f>
        <v>PERFIL METÁLICO TIPO "U" ENRIJECIDO COM DIMENSÕES DE 200X2400, EM AÇO GALVANIZADO E FURAÇÃO CONFORME PROJETO</v>
      </c>
      <c r="C48" s="127">
        <v>51</v>
      </c>
      <c r="D48" s="15">
        <f>IFERROR(VLOOKUP($C48,'N1'!$A$2:$D$100,4,FALSE),0)</f>
        <v>0</v>
      </c>
      <c r="E48" s="253">
        <f>IFERROR(VLOOKUP($C48,'2N1'!$A$2:$D$100,4,FALSE),0)</f>
        <v>0</v>
      </c>
      <c r="F48" s="15">
        <f>IFERROR(VLOOKUP($C48,'N4'!$A$2:$D$100,4,FALSE),0)</f>
        <v>0</v>
      </c>
      <c r="G48" s="253">
        <f>IFERROR(VLOOKUP($C48,'2N4'!$A$2:$D$100,4,FALSE),0)</f>
        <v>0</v>
      </c>
      <c r="H48" s="15">
        <f>IFERROR(VLOOKUP($C48,N3_N3!$A$2:$D$100,4,FALSE),0)</f>
        <v>0</v>
      </c>
      <c r="I48" s="253">
        <f>IFERROR(VLOOKUP($C48,'2N3_N3'!$A$2:$D$100,4,FALSE),0)</f>
        <v>0</v>
      </c>
      <c r="J48" s="15">
        <f>IFERROR(VLOOKUP($C48,N4_N3!$A$2:$D$100,4,FALSE),0)</f>
        <v>0</v>
      </c>
      <c r="K48" s="15">
        <f>IFERROR(VLOOKUP($C48,'2N4_N3'!$A$2:$D$100,4,FALSE),0)</f>
        <v>0</v>
      </c>
      <c r="L48" s="15">
        <f>IFERROR(VLOOKUP($C48,N4_N3_N3!$A$2:$D$100,4,FALSE),0)</f>
        <v>0</v>
      </c>
      <c r="M48" s="15">
        <f>IFERROR(VLOOKUP($C48,N4_CHP!$A$2:$D$100,4,FALSE),0)</f>
        <v>2</v>
      </c>
      <c r="N48" s="253">
        <f>IFERROR(VLOOKUP($C48,'2N4_CHP'!$A$2:$D$100,4,FALSE),0)</f>
        <v>2</v>
      </c>
      <c r="O48" s="253">
        <f>IFERROR(VLOOKUP($C48,N4_N3_CHP!$A$2:$D$100,4,FALSE),)</f>
        <v>2</v>
      </c>
      <c r="P48" s="15">
        <f>IFERROR(VLOOKUP($C48,N3_CHP!$A$2:$D$100,4,FALSE),0)</f>
        <v>2</v>
      </c>
      <c r="Q48" s="253">
        <f>IFERROR(VLOOKUP($C48,'2N3_CHP_CHP_02'!$A$2:$D$100,4,FALSE),0)</f>
        <v>1</v>
      </c>
      <c r="R48" s="15">
        <f>IFERROR(VLOOKUP($C48,'V4'!$A$2:$D$100,4,FALSE),0)</f>
        <v>0</v>
      </c>
    </row>
    <row r="49" spans="2:18" ht="21.75" thickBot="1" x14ac:dyDescent="0.4">
      <c r="B49" s="126" t="str">
        <f>VLOOKUP(C49,N4_N3_CHP!$A$2:$C$46,3,FALSE)</f>
        <v>SUPORTE "L" PARA CABOS, CONFORME DIMENSÕES E FURAÇÕES DO PROJETO</v>
      </c>
      <c r="C49" s="127">
        <v>52</v>
      </c>
      <c r="D49" s="15">
        <f>IFERROR(VLOOKUP($C49,'N1'!$A$2:$D$100,4,FALSE),0)</f>
        <v>0</v>
      </c>
      <c r="E49" s="253">
        <f>IFERROR(VLOOKUP($C49,'2N1'!$A$2:$D$100,4,FALSE),0)</f>
        <v>0</v>
      </c>
      <c r="F49" s="15">
        <f>IFERROR(VLOOKUP($C49,'N4'!$A$2:$D$100,4,FALSE),0)</f>
        <v>0</v>
      </c>
      <c r="G49" s="253">
        <f>IFERROR(VLOOKUP($C49,'2N4'!$A$2:$D$100,4,FALSE),0)</f>
        <v>0</v>
      </c>
      <c r="H49" s="15">
        <f>IFERROR(VLOOKUP($C49,N3_N3!$A$2:$D$100,4,FALSE),0)</f>
        <v>0</v>
      </c>
      <c r="I49" s="253">
        <f>IFERROR(VLOOKUP($C49,'2N3_N3'!$A$2:$D$100,4,FALSE),0)</f>
        <v>0</v>
      </c>
      <c r="J49" s="15">
        <f>IFERROR(VLOOKUP($C49,N4_N3!$A$2:$D$100,4,FALSE),0)</f>
        <v>0</v>
      </c>
      <c r="K49" s="15">
        <f>IFERROR(VLOOKUP($C49,'2N4_N3'!$A$2:$D$100,4,FALSE),0)</f>
        <v>0</v>
      </c>
      <c r="L49" s="15">
        <f>IFERROR(VLOOKUP($C49,N4_N3_N3!$A$2:$D$100,4,FALSE),0)</f>
        <v>0</v>
      </c>
      <c r="M49" s="15">
        <f>IFERROR(VLOOKUP($C49,N4_CHP!$A$2:$D$100,4,FALSE),0)</f>
        <v>2</v>
      </c>
      <c r="N49" s="253">
        <f>IFERROR(VLOOKUP($C49,'2N4_CHP'!$A$2:$D$100,4,FALSE),0)</f>
        <v>2</v>
      </c>
      <c r="O49" s="253">
        <f>IFERROR(VLOOKUP($C49,N4_N3_CHP!$A$2:$D$100,4,FALSE),)</f>
        <v>2</v>
      </c>
      <c r="P49" s="15">
        <f>IFERROR(VLOOKUP($C49,N3_CHP!$A$2:$D$100,4,FALSE),0)</f>
        <v>2</v>
      </c>
      <c r="Q49" s="253">
        <f>IFERROR(VLOOKUP($C49,'2N3_CHP_CHP_02'!$A$2:$D$100,4,FALSE),0)</f>
        <v>1</v>
      </c>
      <c r="R49" s="15">
        <f>IFERROR(VLOOKUP($C49,'V4'!$A$2:$D$100,4,FALSE),0)</f>
        <v>0</v>
      </c>
    </row>
    <row r="50" spans="2:18" ht="21.75" thickBot="1" x14ac:dyDescent="0.4">
      <c r="B50" s="126" t="str">
        <f>VLOOKUP(C50,N4_N3_CHP!$A$2:$C$46,3,FALSE)</f>
        <v>SUPORTE PARA CABO ISOLADO (95 mm²) COM DIÂMETRO EXTERNO DE APROXIMADAMENTE 38 mm</v>
      </c>
      <c r="C50" s="127">
        <v>53</v>
      </c>
      <c r="D50" s="15">
        <f>IFERROR(VLOOKUP($C50,'N1'!$A$2:$D$100,4,FALSE),0)</f>
        <v>0</v>
      </c>
      <c r="E50" s="253">
        <f>IFERROR(VLOOKUP($C50,'2N1'!$A$2:$D$100,4,FALSE),0)</f>
        <v>0</v>
      </c>
      <c r="F50" s="15">
        <f>IFERROR(VLOOKUP($C50,'N4'!$A$2:$D$100,4,FALSE),0)</f>
        <v>0</v>
      </c>
      <c r="G50" s="253">
        <f>IFERROR(VLOOKUP($C50,'2N4'!$A$2:$D$100,4,FALSE),0)</f>
        <v>0</v>
      </c>
      <c r="H50" s="15">
        <f>IFERROR(VLOOKUP($C50,N3_N3!$A$2:$D$100,4,FALSE),0)</f>
        <v>0</v>
      </c>
      <c r="I50" s="253">
        <f>IFERROR(VLOOKUP($C50,'2N3_N3'!$A$2:$D$100,4,FALSE),0)</f>
        <v>0</v>
      </c>
      <c r="J50" s="15">
        <f>IFERROR(VLOOKUP($C50,N4_N3!$A$2:$D$100,4,FALSE),0)</f>
        <v>0</v>
      </c>
      <c r="K50" s="15">
        <f>IFERROR(VLOOKUP($C50,'2N4_N3'!$A$2:$D$100,4,FALSE),0)</f>
        <v>0</v>
      </c>
      <c r="L50" s="15">
        <f>IFERROR(VLOOKUP($C50,N4_N3_N3!$A$2:$D$100,4,FALSE),0)</f>
        <v>0</v>
      </c>
      <c r="M50" s="15">
        <f>IFERROR(VLOOKUP($C50,N4_CHP!$A$2:$D$100,4,FALSE),0)</f>
        <v>3</v>
      </c>
      <c r="N50" s="253">
        <f>IFERROR(VLOOKUP($C50,'2N4_CHP'!$A$2:$D$100,4,FALSE),0)</f>
        <v>3</v>
      </c>
      <c r="O50" s="253">
        <f>IFERROR(VLOOKUP($C50,N4_N3_CHP!$A$2:$D$100,4,FALSE),)</f>
        <v>3</v>
      </c>
      <c r="P50" s="15">
        <f>IFERROR(VLOOKUP($C50,N3_CHP!$A$2:$D$100,4,FALSE),0)</f>
        <v>3</v>
      </c>
      <c r="Q50" s="253">
        <f>IFERROR(VLOOKUP($C50,'2N3_CHP_CHP_02'!$A$2:$D$100,4,FALSE),0)</f>
        <v>6</v>
      </c>
      <c r="R50" s="15">
        <f>IFERROR(VLOOKUP($C50,'V4'!$A$2:$D$100,4,FALSE),0)</f>
        <v>0</v>
      </c>
    </row>
    <row r="51" spans="2:18" ht="21.75" thickBot="1" x14ac:dyDescent="0.4">
      <c r="B51" s="126" t="str">
        <f>VLOOKUP(C51,N4_N3_CHP!$A$2:$C$46,3,FALSE)</f>
        <v>CHAVE SECCIONADORA MONOPOLAR COM ACIONAMENTO MANUAL</v>
      </c>
      <c r="C51" s="127">
        <v>54</v>
      </c>
      <c r="D51" s="15">
        <f>IFERROR(VLOOKUP($C51,'N1'!$A$2:$D$100,4,FALSE),0)</f>
        <v>0</v>
      </c>
      <c r="E51" s="253">
        <f>IFERROR(VLOOKUP($C51,'2N1'!$A$2:$D$100,4,FALSE),0)</f>
        <v>0</v>
      </c>
      <c r="F51" s="15">
        <f>IFERROR(VLOOKUP($C51,'N4'!$A$2:$D$100,4,FALSE),0)</f>
        <v>0</v>
      </c>
      <c r="G51" s="253">
        <f>IFERROR(VLOOKUP($C51,'2N4'!$A$2:$D$100,4,FALSE),0)</f>
        <v>0</v>
      </c>
      <c r="H51" s="15">
        <f>IFERROR(VLOOKUP($C51,N3_N3!$A$2:$D$100,4,FALSE),0)</f>
        <v>0</v>
      </c>
      <c r="I51" s="253">
        <f>IFERROR(VLOOKUP($C51,'2N3_N3'!$A$2:$D$100,4,FALSE),0)</f>
        <v>0</v>
      </c>
      <c r="J51" s="15">
        <f>IFERROR(VLOOKUP($C51,N4_N3!$A$2:$D$100,4,FALSE),0)</f>
        <v>0</v>
      </c>
      <c r="K51" s="15">
        <f>IFERROR(VLOOKUP($C51,'2N4_N3'!$A$2:$D$100,4,FALSE),0)</f>
        <v>0</v>
      </c>
      <c r="L51" s="15">
        <f>IFERROR(VLOOKUP($C51,N4_N3_N3!$A$2:$D$100,4,FALSE),0)</f>
        <v>0</v>
      </c>
      <c r="M51" s="15">
        <f>IFERROR(VLOOKUP($C51,N4_CHP!$A$2:$D$100,4,FALSE),0)</f>
        <v>3</v>
      </c>
      <c r="N51" s="253">
        <f>IFERROR(VLOOKUP($C51,'2N4_CHP'!$A$2:$D$100,4,FALSE),0)</f>
        <v>3</v>
      </c>
      <c r="O51" s="253">
        <f>IFERROR(VLOOKUP($C51,N4_N3_CHP!$A$2:$D$100,4,FALSE),)</f>
        <v>3</v>
      </c>
      <c r="P51" s="15">
        <f>IFERROR(VLOOKUP($C51,N3_CHP!$A$2:$D$100,4,FALSE),0)</f>
        <v>3</v>
      </c>
      <c r="Q51" s="253">
        <f>IFERROR(VLOOKUP($C51,'2N3_CHP_CHP_02'!$A$2:$D$100,4,FALSE),0)</f>
        <v>3</v>
      </c>
      <c r="R51" s="15">
        <f>IFERROR(VLOOKUP($C51,'V4'!$A$2:$D$100,4,FALSE),0)</f>
        <v>0</v>
      </c>
    </row>
    <row r="52" spans="2:18" ht="21.75" thickBot="1" x14ac:dyDescent="0.4">
      <c r="B52" s="126" t="str">
        <f>VLOOKUP(C52,N4_N3_CHP!$A$2:$C$46,3,FALSE)</f>
        <v>SUPORTE L PARA PARA-RAIO COMPOSTO DE PEÇAS METÁLICAS E PARAFUSOS FRANCÊS, TODOS GALVANIZADOS A FOGO</v>
      </c>
      <c r="C52" s="127">
        <v>55</v>
      </c>
      <c r="D52" s="15">
        <f>IFERROR(VLOOKUP($C52,'N1'!$A$2:$D$100,4,FALSE),0)</f>
        <v>0</v>
      </c>
      <c r="E52" s="253">
        <f>IFERROR(VLOOKUP($C52,'2N1'!$A$2:$D$100,4,FALSE),0)</f>
        <v>0</v>
      </c>
      <c r="F52" s="15">
        <f>IFERROR(VLOOKUP($C52,'N4'!$A$2:$D$100,4,FALSE),0)</f>
        <v>0</v>
      </c>
      <c r="G52" s="253">
        <f>IFERROR(VLOOKUP($C52,'2N4'!$A$2:$D$100,4,FALSE),0)</f>
        <v>0</v>
      </c>
      <c r="H52" s="15">
        <f>IFERROR(VLOOKUP($C52,N3_N3!$A$2:$D$100,4,FALSE),0)</f>
        <v>0</v>
      </c>
      <c r="I52" s="253">
        <f>IFERROR(VLOOKUP($C52,'2N3_N3'!$A$2:$D$100,4,FALSE),0)</f>
        <v>0</v>
      </c>
      <c r="J52" s="15">
        <f>IFERROR(VLOOKUP($C52,N4_N3!$A$2:$D$100,4,FALSE),0)</f>
        <v>0</v>
      </c>
      <c r="K52" s="15">
        <f>IFERROR(VLOOKUP($C52,'2N4_N3'!$A$2:$D$100,4,FALSE),0)</f>
        <v>0</v>
      </c>
      <c r="L52" s="15">
        <f>IFERROR(VLOOKUP($C52,N4_N3_N3!$A$2:$D$100,4,FALSE),0)</f>
        <v>0</v>
      </c>
      <c r="M52" s="15">
        <f>IFERROR(VLOOKUP($C52,N4_CHP!$A$2:$D$100,4,FALSE),0)</f>
        <v>3</v>
      </c>
      <c r="N52" s="253">
        <f>IFERROR(VLOOKUP($C52,'2N4_CHP'!$A$2:$D$100,4,FALSE),0)</f>
        <v>3</v>
      </c>
      <c r="O52" s="253">
        <f>IFERROR(VLOOKUP($C52,N4_N3_CHP!$A$2:$D$100,4,FALSE),)</f>
        <v>3</v>
      </c>
      <c r="P52" s="15">
        <f>IFERROR(VLOOKUP($C52,N3_CHP!$A$2:$D$100,4,FALSE),0)</f>
        <v>3</v>
      </c>
      <c r="Q52" s="253">
        <f>IFERROR(VLOOKUP($C52,'2N3_CHP_CHP_02'!$A$2:$D$100,4,FALSE),0)</f>
        <v>3</v>
      </c>
      <c r="R52" s="15">
        <f>IFERROR(VLOOKUP($C52,'V4'!$A$2:$D$100,4,FALSE),0)</f>
        <v>0</v>
      </c>
    </row>
    <row r="53" spans="2:18" ht="21.75" thickBot="1" x14ac:dyDescent="0.4">
      <c r="B53" s="126" t="str">
        <f>VLOOKUP(C53,N4_N3_CHP!$A$2:$C$46,3,FALSE)</f>
        <v>CONECTOR DE ALUMÍNIO, TERMINAL RETO PARA CABO CONDUTOR A BARRA PLANA COM 2 FUROS NEMA</v>
      </c>
      <c r="C53" s="127">
        <v>57</v>
      </c>
      <c r="D53" s="15">
        <f>IFERROR(VLOOKUP($C53,'N1'!$A$2:$D$100,4,FALSE),0)</f>
        <v>0</v>
      </c>
      <c r="E53" s="253">
        <f>IFERROR(VLOOKUP($C53,'2N1'!$A$2:$D$100,4,FALSE),0)</f>
        <v>0</v>
      </c>
      <c r="F53" s="15">
        <f>IFERROR(VLOOKUP($C53,'N4'!$A$2:$D$100,4,FALSE),0)</f>
        <v>0</v>
      </c>
      <c r="G53" s="253">
        <f>IFERROR(VLOOKUP($C53,'2N4'!$A$2:$D$100,4,FALSE),0)</f>
        <v>0</v>
      </c>
      <c r="H53" s="15">
        <f>IFERROR(VLOOKUP($C53,N3_N3!$A$2:$D$100,4,FALSE),0)</f>
        <v>0</v>
      </c>
      <c r="I53" s="253">
        <f>IFERROR(VLOOKUP($C53,'2N3_N3'!$A$2:$D$100,4,FALSE),0)</f>
        <v>0</v>
      </c>
      <c r="J53" s="15">
        <f>IFERROR(VLOOKUP($C53,N4_N3!$A$2:$D$100,4,FALSE),0)</f>
        <v>0</v>
      </c>
      <c r="K53" s="15">
        <f>IFERROR(VLOOKUP($C53,'2N4_N3'!$A$2:$D$100,4,FALSE),0)</f>
        <v>0</v>
      </c>
      <c r="L53" s="15">
        <f>IFERROR(VLOOKUP($C53,N4_N3_N3!$A$2:$D$100,4,FALSE),0)</f>
        <v>0</v>
      </c>
      <c r="M53" s="15">
        <f>IFERROR(VLOOKUP($C53,N4_CHP!$A$2:$D$100,4,FALSE),0)</f>
        <v>3</v>
      </c>
      <c r="N53" s="253">
        <f>IFERROR(VLOOKUP($C53,'2N4_CHP'!$A$2:$D$100,4,FALSE),0)</f>
        <v>3</v>
      </c>
      <c r="O53" s="253">
        <f>IFERROR(VLOOKUP($C53,N4_N3_CHP!$A$2:$D$100,4,FALSE),)</f>
        <v>3</v>
      </c>
      <c r="P53" s="15">
        <f>IFERROR(VLOOKUP($C53,N3_CHP!$A$2:$D$100,4,FALSE),0)</f>
        <v>3</v>
      </c>
      <c r="Q53" s="253">
        <f>IFERROR(VLOOKUP($C53,'2N3_CHP_CHP_02'!$A$2:$D$100,4,FALSE),0)</f>
        <v>3</v>
      </c>
      <c r="R53" s="15">
        <f>IFERROR(VLOOKUP($C53,'V4'!$A$2:$D$100,4,FALSE),0)</f>
        <v>0</v>
      </c>
    </row>
    <row r="54" spans="2:18" ht="21.75" thickBot="1" x14ac:dyDescent="0.4">
      <c r="B54" s="126" t="str">
        <f>VLOOKUP(C54,N4_N3_CHP!$A$2:$C$46,3,FALSE)</f>
        <v>CONECTOR DE ALUMÍNIO, TERMINAL RETO PARA CABO CONDUTOR A PARA RAIO COM 1 FURO NEMA</v>
      </c>
      <c r="C54" s="127">
        <v>58</v>
      </c>
      <c r="D54" s="15">
        <f>IFERROR(VLOOKUP($C54,'N1'!$A$2:$D$100,4,FALSE),0)</f>
        <v>0</v>
      </c>
      <c r="E54" s="253">
        <f>IFERROR(VLOOKUP($C54,'2N1'!$A$2:$D$100,4,FALSE),0)</f>
        <v>0</v>
      </c>
      <c r="F54" s="15">
        <f>IFERROR(VLOOKUP($C54,'N4'!$A$2:$D$100,4,FALSE),0)</f>
        <v>0</v>
      </c>
      <c r="G54" s="253">
        <f>IFERROR(VLOOKUP($C54,'2N4'!$A$2:$D$100,4,FALSE),0)</f>
        <v>0</v>
      </c>
      <c r="H54" s="15">
        <f>IFERROR(VLOOKUP($C54,N3_N3!$A$2:$D$100,4,FALSE),0)</f>
        <v>0</v>
      </c>
      <c r="I54" s="253">
        <f>IFERROR(VLOOKUP($C54,'2N3_N3'!$A$2:$D$100,4,FALSE),0)</f>
        <v>0</v>
      </c>
      <c r="J54" s="15">
        <f>IFERROR(VLOOKUP($C54,N4_N3!$A$2:$D$100,4,FALSE),0)</f>
        <v>0</v>
      </c>
      <c r="K54" s="15">
        <f>IFERROR(VLOOKUP($C54,'2N4_N3'!$A$2:$D$100,4,FALSE),0)</f>
        <v>0</v>
      </c>
      <c r="L54" s="15">
        <f>IFERROR(VLOOKUP($C54,N4_N3_N3!$A$2:$D$100,4,FALSE),0)</f>
        <v>0</v>
      </c>
      <c r="M54" s="15">
        <f>IFERROR(VLOOKUP($C54,N4_CHP!$A$2:$D$100,4,FALSE),0)</f>
        <v>3</v>
      </c>
      <c r="N54" s="253">
        <f>IFERROR(VLOOKUP($C54,'2N4_CHP'!$A$2:$D$100,4,FALSE),0)</f>
        <v>3</v>
      </c>
      <c r="O54" s="253">
        <f>IFERROR(VLOOKUP($C54,N4_N3_CHP!$A$2:$D$100,4,FALSE),)</f>
        <v>3</v>
      </c>
      <c r="P54" s="15">
        <f>IFERROR(VLOOKUP($C54,N3_CHP!$A$2:$D$100,4,FALSE),0)</f>
        <v>3</v>
      </c>
      <c r="Q54" s="253">
        <f>IFERROR(VLOOKUP($C54,'2N3_CHP_CHP_02'!$A$2:$D$100,4,FALSE),0)</f>
        <v>3</v>
      </c>
      <c r="R54" s="15">
        <f>IFERROR(VLOOKUP($C54,'V4'!$A$2:$D$100,4,FALSE),0)</f>
        <v>0</v>
      </c>
    </row>
    <row r="55" spans="2:18" ht="21.75" thickBot="1" x14ac:dyDescent="0.4">
      <c r="B55" s="126" t="str">
        <f>VLOOKUP(C55,N4_N3_CHP!$A$2:$C$46,3,FALSE)</f>
        <v>SUPORTE INCLINADO 30° PARA CHAVE SECCIONADORA MONOPOLAR  COMPOSTO DE PEÇAS METÁLICAS E PARAFUSOS FRANCÊS, TODOS GALVANIZADOS A FOGO</v>
      </c>
      <c r="C55" s="127">
        <v>59</v>
      </c>
      <c r="D55" s="15">
        <f>IFERROR(VLOOKUP($C55,'N1'!$A$2:$D$100,4,FALSE),0)</f>
        <v>0</v>
      </c>
      <c r="E55" s="253">
        <f>IFERROR(VLOOKUP($C55,'2N1'!$A$2:$D$100,4,FALSE),0)</f>
        <v>0</v>
      </c>
      <c r="F55" s="15">
        <f>IFERROR(VLOOKUP($C55,'N4'!$A$2:$D$100,4,FALSE),0)</f>
        <v>0</v>
      </c>
      <c r="G55" s="253">
        <f>IFERROR(VLOOKUP($C55,'2N4'!$A$2:$D$100,4,FALSE),0)</f>
        <v>0</v>
      </c>
      <c r="H55" s="15">
        <f>IFERROR(VLOOKUP($C55,N3_N3!$A$2:$D$100,4,FALSE),0)</f>
        <v>0</v>
      </c>
      <c r="I55" s="253">
        <f>IFERROR(VLOOKUP($C55,'2N3_N3'!$A$2:$D$100,4,FALSE),0)</f>
        <v>0</v>
      </c>
      <c r="J55" s="15">
        <f>IFERROR(VLOOKUP($C55,N4_N3!$A$2:$D$100,4,FALSE),0)</f>
        <v>0</v>
      </c>
      <c r="K55" s="15">
        <f>IFERROR(VLOOKUP($C55,'2N4_N3'!$A$2:$D$100,4,FALSE),0)</f>
        <v>0</v>
      </c>
      <c r="L55" s="15">
        <f>IFERROR(VLOOKUP($C55,N4_N3_N3!$A$2:$D$100,4,FALSE),0)</f>
        <v>0</v>
      </c>
      <c r="M55" s="15">
        <f>IFERROR(VLOOKUP($C55,N4_CHP!$A$2:$D$100,4,FALSE),0)</f>
        <v>3</v>
      </c>
      <c r="N55" s="253">
        <f>IFERROR(VLOOKUP($C55,'2N4_CHP'!$A$2:$D$100,4,FALSE),0)</f>
        <v>3</v>
      </c>
      <c r="O55" s="253">
        <f>IFERROR(VLOOKUP($C55,N4_N3_CHP!$A$2:$D$100,4,FALSE),)</f>
        <v>3</v>
      </c>
      <c r="P55" s="15">
        <f>IFERROR(VLOOKUP($C55,N3_CHP!$A$2:$D$100,4,FALSE),0)</f>
        <v>3</v>
      </c>
      <c r="Q55" s="253">
        <f>IFERROR(VLOOKUP($C55,'2N3_CHP_CHP_02'!$A$2:$D$100,4,FALSE),0)</f>
        <v>3</v>
      </c>
      <c r="R55" s="15">
        <f>IFERROR(VLOOKUP($C55,'V4'!$A$2:$D$100,4,FALSE),0)</f>
        <v>0</v>
      </c>
    </row>
    <row r="56" spans="2:18" ht="21.75" thickBot="1" x14ac:dyDescent="0.4">
      <c r="B56" s="126" t="str">
        <f>VLOOKUP(C56,N4_N3_CHP!$A$2:$C$46,3,FALSE)</f>
        <v>ABRAÇADEIRA BAP N° 3 - 1200mm COMPOSTA DE CINTA DE AÇO AJUSTÁVEL, PARAFUSO AJUSTADOR, ARRUELA E PORCA</v>
      </c>
      <c r="C56" s="127">
        <v>60</v>
      </c>
      <c r="D56" s="15">
        <f>IFERROR(VLOOKUP($C56,'N1'!$A$2:$D$100,4,FALSE),0)</f>
        <v>2</v>
      </c>
      <c r="E56" s="253">
        <f>IFERROR(VLOOKUP($C56,'2N1'!$A$2:$D$100,4,FALSE),0)</f>
        <v>2</v>
      </c>
      <c r="F56" s="15">
        <f>IFERROR(VLOOKUP($C56,'N4'!$A$2:$D$100,4,FALSE),0)</f>
        <v>2</v>
      </c>
      <c r="G56" s="253">
        <f>IFERROR(VLOOKUP($C56,'2N4'!$A$2:$D$100,4,FALSE),0)</f>
        <v>2</v>
      </c>
      <c r="H56" s="15">
        <f>IFERROR(VLOOKUP($C56,N3_N3!$A$2:$D$100,4,FALSE),0)</f>
        <v>2</v>
      </c>
      <c r="I56" s="253">
        <f>IFERROR(VLOOKUP($C56,'2N3_N3'!$A$2:$D$100,4,FALSE),0)</f>
        <v>2</v>
      </c>
      <c r="J56" s="15">
        <f>IFERROR(VLOOKUP($C56,N4_N3!$A$2:$D$100,4,FALSE),0)</f>
        <v>2</v>
      </c>
      <c r="K56" s="15">
        <f>IFERROR(VLOOKUP($C56,'2N4_N3'!$A$2:$D$100,4,FALSE),0)</f>
        <v>2</v>
      </c>
      <c r="L56" s="15">
        <f>IFERROR(VLOOKUP($C56,N4_N3_N3!$A$2:$D$100,4,FALSE),0)</f>
        <v>2</v>
      </c>
      <c r="M56" s="15">
        <f>IFERROR(VLOOKUP($C56,N4_CHP!$A$2:$D$100,4,FALSE),0)</f>
        <v>4</v>
      </c>
      <c r="N56" s="253">
        <f>IFERROR(VLOOKUP($C56,'2N4_CHP'!$A$2:$D$100,4,FALSE),0)</f>
        <v>4</v>
      </c>
      <c r="O56" s="253">
        <f>IFERROR(VLOOKUP($C56,N4_N3_CHP!$A$2:$D$100,4,FALSE),)</f>
        <v>4</v>
      </c>
      <c r="P56" s="15">
        <f>IFERROR(VLOOKUP($C56,N3_CHP!$A$2:$D$100,4,FALSE),0)</f>
        <v>4</v>
      </c>
      <c r="Q56" s="253">
        <f>IFERROR(VLOOKUP($C56,'2N3_CHP_CHP_02'!$A$2:$D$100,4,FALSE),0)</f>
        <v>4</v>
      </c>
      <c r="R56" s="15">
        <f>IFERROR(VLOOKUP($C56,'V4'!$A$2:$D$100,4,FALSE),0)</f>
        <v>2</v>
      </c>
    </row>
    <row r="57" spans="2:18" ht="21.75" thickBot="1" x14ac:dyDescent="0.4">
      <c r="B57" s="126" t="str">
        <f>VLOOKUP(C57,N4_N3_CHP!$A$2:$C$46,3,FALSE)</f>
        <v>PARAFUSO SEXTAVADO EM AÇO GALVANIZADO, M12</v>
      </c>
      <c r="C57" s="127">
        <v>61</v>
      </c>
      <c r="D57" s="15">
        <f>IFERROR(VLOOKUP($C57,'N1'!$A$2:$D$100,4,FALSE),0)</f>
        <v>1</v>
      </c>
      <c r="E57" s="253">
        <f>IFERROR(VLOOKUP($C57,'2N1'!$A$2:$D$100,4,FALSE),0)</f>
        <v>1</v>
      </c>
      <c r="F57" s="15">
        <f>IFERROR(VLOOKUP($C57,'N4'!$A$2:$D$100,4,FALSE),0)</f>
        <v>2</v>
      </c>
      <c r="G57" s="253">
        <f>IFERROR(VLOOKUP($C57,'2N4'!$A$2:$D$100,4,FALSE),0)</f>
        <v>2</v>
      </c>
      <c r="H57" s="15">
        <f>IFERROR(VLOOKUP($C57,N3_N3!$A$2:$D$100,4,FALSE),0)</f>
        <v>2</v>
      </c>
      <c r="I57" s="253">
        <f>IFERROR(VLOOKUP($C57,'2N3_N3'!$A$2:$D$100,4,FALSE),0)</f>
        <v>2</v>
      </c>
      <c r="J57" s="15">
        <f>IFERROR(VLOOKUP($C57,N4_N3!$A$2:$D$100,4,FALSE),0)</f>
        <v>3</v>
      </c>
      <c r="K57" s="15">
        <f>IFERROR(VLOOKUP($C57,'2N4_N3'!$A$2:$D$100,4,FALSE),0)</f>
        <v>3</v>
      </c>
      <c r="L57" s="15">
        <f>IFERROR(VLOOKUP($C57,N4_N3_N3!$A$2:$D$100,4,FALSE),0)</f>
        <v>3</v>
      </c>
      <c r="M57" s="15">
        <f>IFERROR(VLOOKUP($C57,N4_CHP!$A$2:$D$100,4,FALSE),0)</f>
        <v>1</v>
      </c>
      <c r="N57" s="253">
        <f>IFERROR(VLOOKUP($C57,'2N4_CHP'!$A$2:$D$100,4,FALSE),0)</f>
        <v>1</v>
      </c>
      <c r="O57" s="253">
        <f>IFERROR(VLOOKUP($C57,N4_N3_CHP!$A$2:$D$100,4,FALSE),)</f>
        <v>1</v>
      </c>
      <c r="P57" s="15">
        <f>IFERROR(VLOOKUP($C57,N3_CHP!$A$2:$D$100,4,FALSE),0)</f>
        <v>1</v>
      </c>
      <c r="Q57" s="253">
        <f>IFERROR(VLOOKUP($C57,'2N3_CHP_CHP_02'!$A$2:$D$100,4,FALSE),0)</f>
        <v>1</v>
      </c>
      <c r="R57" s="15">
        <f>IFERROR(VLOOKUP($C57,'V4'!$A$2:$D$100,4,FALSE),0)</f>
        <v>3</v>
      </c>
    </row>
    <row r="58" spans="2:18" ht="21.75" thickBot="1" x14ac:dyDescent="0.4">
      <c r="B58" s="126" t="str">
        <f>VLOOKUP(C58,N4_N3_CHP!$A$2:$C$46,3,FALSE)</f>
        <v xml:space="preserve">SUPORTE PARA BAP EM AÇO GALVANIZADO, FURO 14mm PARA PARAFUSOS M12 </v>
      </c>
      <c r="C58" s="127">
        <v>63</v>
      </c>
      <c r="D58" s="15">
        <f>IFERROR(VLOOKUP($C58,'N1'!$A$2:$D$100,4,FALSE),0)</f>
        <v>1</v>
      </c>
      <c r="E58" s="253">
        <f>IFERROR(VLOOKUP($C58,'2N1'!$A$2:$D$100,4,FALSE),0)</f>
        <v>1</v>
      </c>
      <c r="F58" s="15">
        <f>IFERROR(VLOOKUP($C58,'N4'!$A$2:$D$100,4,FALSE),0)</f>
        <v>2</v>
      </c>
      <c r="G58" s="253">
        <f>IFERROR(VLOOKUP($C58,'2N4'!$A$2:$D$100,4,FALSE),0)</f>
        <v>2</v>
      </c>
      <c r="H58" s="15">
        <f>IFERROR(VLOOKUP($C58,N3_N3!$A$2:$D$100,4,FALSE),0)</f>
        <v>2</v>
      </c>
      <c r="I58" s="253">
        <f>IFERROR(VLOOKUP($C58,'2N3_N3'!$A$2:$D$100,4,FALSE),0)</f>
        <v>2</v>
      </c>
      <c r="J58" s="15">
        <f>IFERROR(VLOOKUP($C58,N4_N3!$A$2:$D$100,4,FALSE),0)</f>
        <v>3</v>
      </c>
      <c r="K58" s="15">
        <f>IFERROR(VLOOKUP($C58,'2N4_N3'!$A$2:$D$100,4,FALSE),0)</f>
        <v>3</v>
      </c>
      <c r="L58" s="15">
        <f>IFERROR(VLOOKUP($C58,N4_N3_N3!$A$2:$D$100,4,FALSE),0)</f>
        <v>3</v>
      </c>
      <c r="M58" s="15">
        <f>IFERROR(VLOOKUP($C58,N4_CHP!$A$2:$D$100,4,FALSE),0)</f>
        <v>1</v>
      </c>
      <c r="N58" s="253">
        <f>IFERROR(VLOOKUP($C58,'2N4_CHP'!$A$2:$D$100,4,FALSE),0)</f>
        <v>1</v>
      </c>
      <c r="O58" s="253">
        <f>IFERROR(VLOOKUP($C58,N4_N3_CHP!$A$2:$D$100,4,FALSE),)</f>
        <v>1</v>
      </c>
      <c r="P58" s="15">
        <f>IFERROR(VLOOKUP($C58,N3_CHP!$A$2:$D$100,4,FALSE),0)</f>
        <v>1</v>
      </c>
      <c r="Q58" s="253">
        <f>IFERROR(VLOOKUP($C58,'2N3_CHP_CHP_02'!$A$2:$D$100,4,FALSE),0)</f>
        <v>1</v>
      </c>
      <c r="R58" s="15">
        <f>IFERROR(VLOOKUP($C58,'V4'!$A$2:$D$100,4,FALSE),0)</f>
        <v>3</v>
      </c>
    </row>
    <row r="59" spans="2:18" ht="21.75" thickBot="1" x14ac:dyDescent="0.4">
      <c r="B59" s="126" t="str">
        <f>VLOOKUP(C59,'N1'!$A$2:$C$46,3,FALSE)</f>
        <v>SUPORTE DIELÉTRICO SIMPLES PARA FIBRA ÓPTICA PASSANTE</v>
      </c>
      <c r="C59" s="127">
        <v>65</v>
      </c>
      <c r="D59" s="15">
        <f>IFERROR(VLOOKUP($C59,'N1'!$A$2:$D$100,4,FALSE),0)</f>
        <v>1</v>
      </c>
      <c r="E59" s="253">
        <f>IFERROR(VLOOKUP($C59,'2N1'!$A$2:$D$100,4,FALSE),0)</f>
        <v>1</v>
      </c>
      <c r="F59" s="15">
        <f>IFERROR(VLOOKUP($C59,'N4'!$A$2:$D$100,4,FALSE),0)</f>
        <v>0</v>
      </c>
      <c r="G59" s="253">
        <f>IFERROR(VLOOKUP($C59,'2N4'!$A$2:$D$100,4,FALSE),0)</f>
        <v>0</v>
      </c>
      <c r="H59" s="15">
        <f>IFERROR(VLOOKUP($C59,N3_N3!$A$2:$D$100,4,FALSE),0)</f>
        <v>0</v>
      </c>
      <c r="I59" s="253">
        <f>IFERROR(VLOOKUP($C59,'2N3_N3'!$A$2:$D$100,4,FALSE),0)</f>
        <v>0</v>
      </c>
      <c r="J59" s="15">
        <f>IFERROR(VLOOKUP($C59,N4_N3!$A$2:$D$100,4,FALSE),0)</f>
        <v>0</v>
      </c>
      <c r="K59" s="15">
        <f>IFERROR(VLOOKUP($C59,'2N4_N3'!$A$2:$D$100,4,FALSE),0)</f>
        <v>0</v>
      </c>
      <c r="L59" s="15">
        <f>IFERROR(VLOOKUP($C59,N4_N3_N3!$A$2:$D$100,4,FALSE),0)</f>
        <v>0</v>
      </c>
      <c r="M59" s="15">
        <f>IFERROR(VLOOKUP($C59,N4_CHP!$A$2:$D$100,4,FALSE),0)</f>
        <v>0</v>
      </c>
      <c r="N59" s="253">
        <f>IFERROR(VLOOKUP($C59,'2N4_CHP'!$A$2:$D$100,4,FALSE),0)</f>
        <v>0</v>
      </c>
      <c r="O59" s="253">
        <f>IFERROR(VLOOKUP($C59,N4_N3_CHP!$A$2:$D$100,4,FALSE),)</f>
        <v>0</v>
      </c>
      <c r="P59" s="15">
        <f>IFERROR(VLOOKUP($C59,N3_CHP!$A$2:$D$100,4,FALSE),0)</f>
        <v>0</v>
      </c>
      <c r="Q59" s="253">
        <f>IFERROR(VLOOKUP($C59,'2N3_CHP_CHP_02'!$A$2:$D$100,4,FALSE),0)</f>
        <v>0</v>
      </c>
      <c r="R59" s="15">
        <f>IFERROR(VLOOKUP($C59,'V4'!$A$2:$D$100,4,FALSE),0)</f>
        <v>0</v>
      </c>
    </row>
    <row r="60" spans="2:18" ht="21.75" thickBot="1" x14ac:dyDescent="0.4">
      <c r="B60" s="126" t="str">
        <f>VLOOKUP(C60,N4_N3_CHP!$A$2:$C$46,3,FALSE)</f>
        <v>PORCA OLHAL PARA PARAFUSO M12, EM AÇO FORJADO GALVANIZADO A QUENTE, CARGA DE RUPTURA 70kN</v>
      </c>
      <c r="C60" s="127">
        <v>66</v>
      </c>
      <c r="D60" s="15">
        <f>IFERROR(VLOOKUP($C60,'N1'!$A$2:$D$100,4,FALSE),0)</f>
        <v>0</v>
      </c>
      <c r="E60" s="253">
        <f>IFERROR(VLOOKUP($C60,'2N1'!$A$2:$D$100,4,FALSE),0)</f>
        <v>0</v>
      </c>
      <c r="F60" s="15">
        <f>IFERROR(VLOOKUP($C60,'N4'!$A$2:$D$100,4,FALSE),0)</f>
        <v>2</v>
      </c>
      <c r="G60" s="253">
        <f>IFERROR(VLOOKUP($C60,'2N4'!$A$2:$D$100,4,FALSE),0)</f>
        <v>2</v>
      </c>
      <c r="H60" s="15">
        <f>IFERROR(VLOOKUP($C60,N3_N3!$A$2:$D$100,4,FALSE),0)</f>
        <v>2</v>
      </c>
      <c r="I60" s="253">
        <f>IFERROR(VLOOKUP($C60,'2N3_N3'!$A$2:$D$100,4,FALSE),0)</f>
        <v>2</v>
      </c>
      <c r="J60" s="15">
        <f>IFERROR(VLOOKUP($C60,N4_N3!$A$2:$D$100,4,FALSE),0)</f>
        <v>3</v>
      </c>
      <c r="K60" s="15">
        <f>IFERROR(VLOOKUP($C60,'2N4_N3'!$A$2:$D$100,4,FALSE),0)</f>
        <v>3</v>
      </c>
      <c r="L60" s="15">
        <f>IFERROR(VLOOKUP($C60,N4_N3_N3!$A$2:$D$100,4,FALSE),0)</f>
        <v>3</v>
      </c>
      <c r="M60" s="15">
        <f>IFERROR(VLOOKUP($C60,N4_CHP!$A$2:$D$100,4,FALSE),0)</f>
        <v>1</v>
      </c>
      <c r="N60" s="253">
        <f>IFERROR(VLOOKUP($C60,'2N4_CHP'!$A$2:$D$100,4,FALSE),0)</f>
        <v>1</v>
      </c>
      <c r="O60" s="253">
        <f>IFERROR(VLOOKUP($C60,N4_N3_CHP!$A$2:$D$100,4,FALSE),)</f>
        <v>1</v>
      </c>
      <c r="P60" s="15">
        <f>IFERROR(VLOOKUP($C60,N3_CHP!$A$2:$D$100,4,FALSE),0)</f>
        <v>1</v>
      </c>
      <c r="Q60" s="253">
        <f>IFERROR(VLOOKUP($C60,'2N3_CHP_CHP_02'!$A$2:$D$100,4,FALSE),0)</f>
        <v>1</v>
      </c>
      <c r="R60" s="15">
        <f>IFERROR(VLOOKUP($C60,'V4'!$A$2:$D$100,4,FALSE),0)</f>
        <v>3</v>
      </c>
    </row>
    <row r="61" spans="2:18" ht="21.75" thickBot="1" x14ac:dyDescent="0.4">
      <c r="B61" s="126" t="str">
        <f>VLOOKUP(C61,'N4'!$A$2:$C$46,3,FALSE)</f>
        <v>CONECTOR PARALELO BIMETÁLICO (CABO GUARDA-ATERRAMENTO)</v>
      </c>
      <c r="C61" s="127" t="s">
        <v>30</v>
      </c>
      <c r="D61" s="15">
        <f>IFERROR(VLOOKUP($C61,'N1'!$A$2:$D$100,4,FALSE),0)</f>
        <v>0</v>
      </c>
      <c r="E61" s="253">
        <f>IFERROR(VLOOKUP($C61,'2N1'!$A$2:$D$100,4,FALSE),0)</f>
        <v>0</v>
      </c>
      <c r="F61" s="15">
        <f>IFERROR(VLOOKUP($C61,'N4'!$A$2:$D$100,4,FALSE),0)</f>
        <v>1</v>
      </c>
      <c r="G61" s="253">
        <f>IFERROR(VLOOKUP($C61,'2N4'!$A$2:$D$100,4,FALSE),0)</f>
        <v>1</v>
      </c>
      <c r="H61" s="15">
        <f>IFERROR(VLOOKUP($C61,N3_N3!$A$2:$D$100,4,FALSE),0)</f>
        <v>1</v>
      </c>
      <c r="I61" s="253">
        <f>IFERROR(VLOOKUP($C61,'2N3_N3'!$A$2:$D$100,4,FALSE),0)</f>
        <v>1</v>
      </c>
      <c r="J61" s="15">
        <f>IFERROR(VLOOKUP($C61,N4_N3!$A$2:$D$100,4,FALSE),0)</f>
        <v>2</v>
      </c>
      <c r="K61" s="15">
        <f>IFERROR(VLOOKUP($C61,'2N4_N3'!$A$2:$D$100,4,FALSE),0)</f>
        <v>2</v>
      </c>
      <c r="L61" s="15">
        <f>IFERROR(VLOOKUP($C61,N4_N3_N3!$A$2:$D$100,4,FALSE),0)</f>
        <v>2</v>
      </c>
      <c r="M61" s="15">
        <f>IFERROR(VLOOKUP($C61,N4_CHP!$A$2:$D$100,4,FALSE),0)</f>
        <v>0</v>
      </c>
      <c r="N61" s="253">
        <f>IFERROR(VLOOKUP($C61,'2N4_CHP'!$A$2:$D$100,4,FALSE),0)</f>
        <v>0</v>
      </c>
      <c r="O61" s="253">
        <f>IFERROR(VLOOKUP($C61,N4_N3_CHP!$A$2:$D$100,4,FALSE),)</f>
        <v>0</v>
      </c>
      <c r="P61" s="15">
        <f>IFERROR(VLOOKUP($C61,N3_CHP!$A$2:$D$100,4,FALSE),0)</f>
        <v>0</v>
      </c>
      <c r="Q61" s="253">
        <f>IFERROR(VLOOKUP($C61,'2N3_CHP_CHP_02'!$A$2:$D$100,4,FALSE),0)</f>
        <v>0</v>
      </c>
      <c r="R61" s="15">
        <f>IFERROR(VLOOKUP($C61,'V4'!$A$2:$D$100,4,FALSE),0)</f>
        <v>1</v>
      </c>
    </row>
  </sheetData>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7918D-3D64-40E6-B0CD-E5E703517527}">
  <dimension ref="A1:D16"/>
  <sheetViews>
    <sheetView workbookViewId="0"/>
  </sheetViews>
  <sheetFormatPr defaultColWidth="8.5703125" defaultRowHeight="15" x14ac:dyDescent="0.25"/>
  <cols>
    <col min="1" max="1" width="5.28515625" style="135" customWidth="1"/>
    <col min="2" max="2" width="4.85546875" style="135" customWidth="1"/>
    <col min="3" max="3" width="100" style="130" customWidth="1"/>
    <col min="4" max="4" width="7.140625" style="135" customWidth="1"/>
    <col min="5" max="16384" width="8.5703125" style="130"/>
  </cols>
  <sheetData>
    <row r="1" spans="1:4" x14ac:dyDescent="0.25">
      <c r="A1" s="129" t="s">
        <v>37</v>
      </c>
      <c r="B1" s="129" t="s">
        <v>38</v>
      </c>
      <c r="C1" s="129" t="s">
        <v>8</v>
      </c>
      <c r="D1" s="129" t="s">
        <v>214</v>
      </c>
    </row>
    <row r="2" spans="1:4" x14ac:dyDescent="0.25">
      <c r="A2" s="129">
        <v>1</v>
      </c>
      <c r="B2" s="129" t="s">
        <v>215</v>
      </c>
      <c r="C2" s="131" t="s">
        <v>216</v>
      </c>
      <c r="D2" s="129">
        <v>1</v>
      </c>
    </row>
    <row r="3" spans="1:4" x14ac:dyDescent="0.25">
      <c r="A3" s="129">
        <v>2</v>
      </c>
      <c r="B3" s="129" t="s">
        <v>215</v>
      </c>
      <c r="C3" s="131" t="s">
        <v>217</v>
      </c>
      <c r="D3" s="129">
        <v>1</v>
      </c>
    </row>
    <row r="4" spans="1:4" x14ac:dyDescent="0.25">
      <c r="A4" s="129">
        <v>3</v>
      </c>
      <c r="B4" s="129" t="s">
        <v>215</v>
      </c>
      <c r="C4" s="131" t="s">
        <v>218</v>
      </c>
      <c r="D4" s="129">
        <v>3</v>
      </c>
    </row>
    <row r="5" spans="1:4" x14ac:dyDescent="0.25">
      <c r="A5" s="129">
        <v>4</v>
      </c>
      <c r="B5" s="129" t="s">
        <v>215</v>
      </c>
      <c r="C5" s="131" t="s">
        <v>219</v>
      </c>
      <c r="D5" s="129">
        <v>3</v>
      </c>
    </row>
    <row r="6" spans="1:4" x14ac:dyDescent="0.25">
      <c r="A6" s="129">
        <v>5</v>
      </c>
      <c r="B6" s="129" t="s">
        <v>215</v>
      </c>
      <c r="C6" s="131" t="s">
        <v>220</v>
      </c>
      <c r="D6" s="129">
        <v>4</v>
      </c>
    </row>
    <row r="7" spans="1:4" x14ac:dyDescent="0.25">
      <c r="A7" s="129">
        <v>6</v>
      </c>
      <c r="B7" s="129" t="s">
        <v>215</v>
      </c>
      <c r="C7" s="131" t="s">
        <v>221</v>
      </c>
      <c r="D7" s="129">
        <v>6</v>
      </c>
    </row>
    <row r="8" spans="1:4" x14ac:dyDescent="0.25">
      <c r="A8" s="129">
        <v>7</v>
      </c>
      <c r="B8" s="129" t="s">
        <v>215</v>
      </c>
      <c r="C8" s="131" t="s">
        <v>222</v>
      </c>
      <c r="D8" s="129">
        <v>7</v>
      </c>
    </row>
    <row r="9" spans="1:4" x14ac:dyDescent="0.25">
      <c r="A9" s="129">
        <v>9</v>
      </c>
      <c r="B9" s="129" t="s">
        <v>215</v>
      </c>
      <c r="C9" s="131" t="s">
        <v>223</v>
      </c>
      <c r="D9" s="129">
        <v>3</v>
      </c>
    </row>
    <row r="10" spans="1:4" x14ac:dyDescent="0.25">
      <c r="A10" s="129">
        <v>12</v>
      </c>
      <c r="B10" s="129" t="s">
        <v>215</v>
      </c>
      <c r="C10" s="131" t="s">
        <v>350</v>
      </c>
      <c r="D10" s="129">
        <v>1</v>
      </c>
    </row>
    <row r="11" spans="1:4" ht="30" x14ac:dyDescent="0.25">
      <c r="A11" s="129">
        <v>13</v>
      </c>
      <c r="B11" s="129" t="s">
        <v>215</v>
      </c>
      <c r="C11" s="132" t="s">
        <v>351</v>
      </c>
      <c r="D11" s="129">
        <v>1</v>
      </c>
    </row>
    <row r="12" spans="1:4" x14ac:dyDescent="0.25">
      <c r="A12" s="129">
        <v>14</v>
      </c>
      <c r="B12" s="129" t="s">
        <v>59</v>
      </c>
      <c r="C12" s="131" t="s">
        <v>352</v>
      </c>
      <c r="D12" s="129" t="s">
        <v>29</v>
      </c>
    </row>
    <row r="13" spans="1:4" ht="14.45" customHeight="1" x14ac:dyDescent="0.25">
      <c r="A13" s="129">
        <v>60</v>
      </c>
      <c r="B13" s="129" t="s">
        <v>215</v>
      </c>
      <c r="C13" s="133" t="s">
        <v>226</v>
      </c>
      <c r="D13" s="129">
        <v>2</v>
      </c>
    </row>
    <row r="14" spans="1:4" x14ac:dyDescent="0.25">
      <c r="A14" s="134">
        <v>61</v>
      </c>
      <c r="B14" s="129" t="s">
        <v>215</v>
      </c>
      <c r="C14" s="132" t="s">
        <v>239</v>
      </c>
      <c r="D14" s="129">
        <v>1</v>
      </c>
    </row>
    <row r="15" spans="1:4" x14ac:dyDescent="0.25">
      <c r="A15" s="129">
        <v>63</v>
      </c>
      <c r="B15" s="129" t="s">
        <v>215</v>
      </c>
      <c r="C15" s="131" t="s">
        <v>227</v>
      </c>
      <c r="D15" s="129">
        <v>1</v>
      </c>
    </row>
    <row r="16" spans="1:4" x14ac:dyDescent="0.25">
      <c r="A16" s="129">
        <v>65</v>
      </c>
      <c r="B16" s="129" t="s">
        <v>215</v>
      </c>
      <c r="C16" s="131" t="s">
        <v>20</v>
      </c>
      <c r="D16" s="129">
        <v>1</v>
      </c>
    </row>
  </sheetData>
  <pageMargins left="0.51180555555555596" right="0.51180555555555596" top="0.78749999999999998" bottom="0.78749999999999998" header="0.511811023622047" footer="0.511811023622047"/>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f9466145-0a1b-4888-9d15-b544f24424ba">
      <Terms xmlns="http://schemas.microsoft.com/office/infopath/2007/PartnerControls"/>
    </lcf76f155ced4ddcb4097134ff3c332f>
    <TaxCatchAll xmlns="f415b24e-08b8-43dd-9b3e-725144d5209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955A57C578A374EAC0609151E970CFC" ma:contentTypeVersion="15" ma:contentTypeDescription="Create a new document." ma:contentTypeScope="" ma:versionID="eaf418e5906e3ab8a2e63e44e89bfdc7">
  <xsd:schema xmlns:xsd="http://www.w3.org/2001/XMLSchema" xmlns:xs="http://www.w3.org/2001/XMLSchema" xmlns:p="http://schemas.microsoft.com/office/2006/metadata/properties" xmlns:ns1="http://schemas.microsoft.com/sharepoint/v3" xmlns:ns2="f9466145-0a1b-4888-9d15-b544f24424ba" xmlns:ns3="f415b24e-08b8-43dd-9b3e-725144d52097" targetNamespace="http://schemas.microsoft.com/office/2006/metadata/properties" ma:root="true" ma:fieldsID="deb8f0a49fe68dc4bfe2282ded4b9577" ns1:_="" ns2:_="" ns3:_="">
    <xsd:import namespace="http://schemas.microsoft.com/sharepoint/v3"/>
    <xsd:import namespace="f9466145-0a1b-4888-9d15-b544f24424ba"/>
    <xsd:import namespace="f415b24e-08b8-43dd-9b3e-725144d5209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9466145-0a1b-4888-9d15-b544f24424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313fef0e-ad1e-4996-aa84-7ac1ebeb22c0"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415b24e-08b8-43dd-9b3e-725144d5209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f00bfcec-a8a4-4948-bd34-1fc660d85d5e}" ma:internalName="TaxCatchAll" ma:showField="CatchAllData" ma:web="f415b24e-08b8-43dd-9b3e-725144d520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BCFCC6-CA95-469D-8A22-EF38D40AE628}">
  <ds:schemaRefs>
    <ds:schemaRef ds:uri="http://schemas.microsoft.com/office/2006/metadata/properties"/>
    <ds:schemaRef ds:uri="http://purl.org/dc/elements/1.1/"/>
    <ds:schemaRef ds:uri="http://schemas.microsoft.com/office/infopath/2007/PartnerControls"/>
    <ds:schemaRef ds:uri="f9466145-0a1b-4888-9d15-b544f24424ba"/>
    <ds:schemaRef ds:uri="f415b24e-08b8-43dd-9b3e-725144d52097"/>
    <ds:schemaRef ds:uri="http://schemas.microsoft.com/office/2006/documentManagement/types"/>
    <ds:schemaRef ds:uri="http://purl.org/dc/terms/"/>
    <ds:schemaRef ds:uri="http://www.w3.org/XML/1998/namespace"/>
    <ds:schemaRef ds:uri="http://purl.org/dc/dcmitype/"/>
    <ds:schemaRef ds:uri="http://schemas.openxmlformats.org/package/2006/metadata/core-properties"/>
    <ds:schemaRef ds:uri="http://schemas.microsoft.com/sharepoint/v3"/>
  </ds:schemaRefs>
</ds:datastoreItem>
</file>

<file path=customXml/itemProps2.xml><?xml version="1.0" encoding="utf-8"?>
<ds:datastoreItem xmlns:ds="http://schemas.openxmlformats.org/officeDocument/2006/customXml" ds:itemID="{6000539F-160F-4EF8-9F91-F5F7486672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9466145-0a1b-4888-9d15-b544f24424ba"/>
    <ds:schemaRef ds:uri="f415b24e-08b8-43dd-9b3e-725144d520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551BEC-A350-49AF-A359-7DDEF31895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23</vt:i4>
      </vt:variant>
      <vt:variant>
        <vt:lpstr>Intervalos Nomeados</vt:lpstr>
      </vt:variant>
      <vt:variant>
        <vt:i4>3</vt:i4>
      </vt:variant>
    </vt:vector>
  </HeadingPairs>
  <TitlesOfParts>
    <vt:vector size="26" baseType="lpstr">
      <vt:lpstr>CAPA</vt:lpstr>
      <vt:lpstr>REFERÊNCIAS</vt:lpstr>
      <vt:lpstr>MATERIAIS</vt:lpstr>
      <vt:lpstr>ENTRADA DE DADOS</vt:lpstr>
      <vt:lpstr>CONECTORES</vt:lpstr>
      <vt:lpstr>PARAFUSO MÁQUINA</vt:lpstr>
      <vt:lpstr>PARAFUSO ROSCA DUPLA</vt:lpstr>
      <vt:lpstr>AUXILIAR</vt:lpstr>
      <vt:lpstr>N1</vt:lpstr>
      <vt:lpstr>2N1</vt:lpstr>
      <vt:lpstr>N4</vt:lpstr>
      <vt:lpstr>2N4</vt:lpstr>
      <vt:lpstr>N3_N3</vt:lpstr>
      <vt:lpstr>2N3_N3</vt:lpstr>
      <vt:lpstr>N4_N3</vt:lpstr>
      <vt:lpstr>2N4_N3</vt:lpstr>
      <vt:lpstr>N4_N3_N3</vt:lpstr>
      <vt:lpstr>N4_CHP</vt:lpstr>
      <vt:lpstr>2N4_CHP</vt:lpstr>
      <vt:lpstr>N4_N3_CHP</vt:lpstr>
      <vt:lpstr>N3_CHP</vt:lpstr>
      <vt:lpstr>2N3_CHP_CHP_02</vt:lpstr>
      <vt:lpstr>V4</vt:lpstr>
      <vt:lpstr>CAPA!Area_de_impressao</vt:lpstr>
      <vt:lpstr>MATERIAIS!Area_de_impressao</vt:lpstr>
      <vt:lpstr>REFERÊNCIAS!Area_de_impressao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YFN</dc:creator>
  <cp:lastModifiedBy>Vinicius Araújo da Silva</cp:lastModifiedBy>
  <cp:lastPrinted>2024-05-15T16:36:06Z</cp:lastPrinted>
  <dcterms:created xsi:type="dcterms:W3CDTF">2015-12-16T07:44:39Z</dcterms:created>
  <dcterms:modified xsi:type="dcterms:W3CDTF">2024-05-15T16:39:12Z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Title">
    <vt:lpwstr>DOCUMENT TITLE</vt:lpwstr>
  </property>
  <property fmtid="{D5CDD505-2E9C-101B-9397-08002B2CF9AE}" pid="3" name="Version">
    <vt:lpwstr>00</vt:lpwstr>
  </property>
  <property fmtid="{D5CDD505-2E9C-101B-9397-08002B2CF9AE}" pid="4" name="DocumentCode">
    <vt:lpwstr>DocumentCode</vt:lpwstr>
  </property>
  <property fmtid="{D5CDD505-2E9C-101B-9397-08002B2CF9AE}" pid="5" name="ContentTypeId">
    <vt:lpwstr>0x0101002955A57C578A374EAC0609151E970CFC</vt:lpwstr>
  </property>
  <property fmtid="{D5CDD505-2E9C-101B-9397-08002B2CF9AE}" pid="6" name="MediaServiceImageTags">
    <vt:lpwstr/>
  </property>
</Properties>
</file>