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filterPrivacy="1" updateLinks="always" codeName="EstaPastaDeTrabalho"/>
  <xr:revisionPtr revIDLastSave="0" documentId="8_{53307140-9579-4DA2-9241-030362FF82B2}" xr6:coauthVersionLast="47" xr6:coauthVersionMax="47" xr10:uidLastSave="{00000000-0000-0000-0000-000000000000}"/>
  <bookViews>
    <workbookView xWindow="-110" yWindow="-110" windowWidth="19420" windowHeight="1030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IED'!$A$1:$E$1027</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 i="15" l="1"/>
  <c r="G87" i="15"/>
  <c r="H85" i="15"/>
  <c r="G85" i="15"/>
  <c r="H84" i="15"/>
  <c r="G84" i="15"/>
  <c r="H83" i="15"/>
  <c r="G83" i="15"/>
  <c r="H82" i="15"/>
  <c r="G82" i="15"/>
  <c r="H81" i="15"/>
  <c r="G81" i="15"/>
  <c r="H80" i="15"/>
  <c r="G80" i="15"/>
  <c r="H78" i="15"/>
  <c r="G78" i="15"/>
  <c r="H77" i="15"/>
  <c r="G77" i="15"/>
  <c r="B192" i="11"/>
  <c r="H192" i="11" s="1"/>
  <c r="D192" i="11"/>
  <c r="D197" i="11"/>
  <c r="B197" i="11"/>
  <c r="H197" i="11" s="1"/>
  <c r="D194" i="11"/>
  <c r="D195" i="11"/>
  <c r="D193" i="11"/>
  <c r="D186" i="11"/>
  <c r="D187" i="11"/>
  <c r="D188" i="11"/>
  <c r="B187" i="11"/>
  <c r="H187" i="11" s="1"/>
  <c r="B184" i="11"/>
  <c r="H184" i="11" s="1"/>
  <c r="B185" i="11"/>
  <c r="H185" i="11" s="1"/>
  <c r="D185" i="11"/>
  <c r="B182" i="11"/>
  <c r="H182" i="11" s="1"/>
  <c r="D182" i="11"/>
  <c r="B183" i="11"/>
  <c r="H183" i="11" s="1"/>
  <c r="D183" i="11"/>
  <c r="H180" i="11"/>
  <c r="D180" i="11"/>
  <c r="H79" i="15" s="1"/>
  <c r="B181" i="11"/>
  <c r="H181" i="11" s="1"/>
  <c r="D181" i="11"/>
  <c r="B178" i="11"/>
  <c r="H178" i="11" s="1"/>
  <c r="D178" i="11"/>
  <c r="B179" i="11"/>
  <c r="H179" i="11" s="1"/>
  <c r="D179" i="11"/>
  <c r="B176" i="11"/>
  <c r="H176" i="11" s="1"/>
  <c r="D176" i="11"/>
  <c r="B177" i="11"/>
  <c r="H177" i="11" s="1"/>
  <c r="D177" i="11"/>
  <c r="B175" i="11"/>
  <c r="H175" i="11" s="1"/>
  <c r="D175" i="11"/>
  <c r="B171" i="11"/>
  <c r="B174" i="11"/>
  <c r="D75" i="11"/>
  <c r="D76" i="11"/>
  <c r="D77" i="11"/>
  <c r="B77" i="11"/>
  <c r="H77" i="11" s="1"/>
  <c r="I192" i="11" l="1"/>
  <c r="G79" i="15"/>
  <c r="I197" i="11"/>
  <c r="I187" i="11"/>
  <c r="I176" i="11"/>
  <c r="I184" i="11"/>
  <c r="I179" i="11"/>
  <c r="I177" i="11"/>
  <c r="I178" i="11"/>
  <c r="I185" i="11"/>
  <c r="I181" i="11"/>
  <c r="I182" i="11"/>
  <c r="I180" i="11"/>
  <c r="I183" i="11"/>
  <c r="I175" i="11"/>
  <c r="I77" i="11"/>
  <c r="B10" i="11"/>
  <c r="H10" i="11" s="1"/>
  <c r="D10" i="11"/>
  <c r="B142" i="11"/>
  <c r="I142" i="11" s="1"/>
  <c r="D142" i="11"/>
  <c r="B12" i="11"/>
  <c r="H12" i="11" s="1"/>
  <c r="J33" i="15"/>
  <c r="B34" i="11"/>
  <c r="I34" i="11" s="1"/>
  <c r="D34" i="11"/>
  <c r="D69" i="11"/>
  <c r="D70" i="11"/>
  <c r="D71" i="11"/>
  <c r="D72" i="11"/>
  <c r="D73" i="11"/>
  <c r="D68" i="11"/>
  <c r="B70" i="11"/>
  <c r="H70" i="11" s="1"/>
  <c r="D3" i="11"/>
  <c r="B3" i="11"/>
  <c r="H3" i="11" s="1"/>
  <c r="B102" i="11"/>
  <c r="H102" i="11" s="1"/>
  <c r="B101" i="11"/>
  <c r="I101" i="11" s="1"/>
  <c r="D101" i="11"/>
  <c r="D102" i="11"/>
  <c r="B65" i="11"/>
  <c r="I65" i="11" s="1"/>
  <c r="D65" i="11"/>
  <c r="D155" i="11"/>
  <c r="H95" i="15" l="1"/>
  <c r="G95" i="15"/>
  <c r="H96" i="15"/>
  <c r="G96" i="15"/>
  <c r="I10" i="11"/>
  <c r="H142" i="11"/>
  <c r="I12" i="11"/>
  <c r="H34" i="11"/>
  <c r="I70" i="11"/>
  <c r="I3" i="11"/>
  <c r="I102" i="11"/>
  <c r="H101" i="11"/>
  <c r="H65" i="11"/>
  <c r="D154" i="11"/>
  <c r="B154" i="11"/>
  <c r="I154" i="11" s="1"/>
  <c r="D84" i="11"/>
  <c r="B84" i="11"/>
  <c r="H84" i="11" s="1"/>
  <c r="B82" i="11"/>
  <c r="I82" i="11" s="1"/>
  <c r="D82" i="11"/>
  <c r="B83" i="11"/>
  <c r="I83" i="11" s="1"/>
  <c r="D83" i="11"/>
  <c r="B71" i="11"/>
  <c r="I71" i="11" s="1"/>
  <c r="B6" i="11"/>
  <c r="I6" i="11" s="1"/>
  <c r="D6" i="11"/>
  <c r="D63" i="11"/>
  <c r="B63" i="11"/>
  <c r="I63" i="11" s="1"/>
  <c r="D108" i="11"/>
  <c r="B108" i="11"/>
  <c r="I108" i="11" s="1"/>
  <c r="H88" i="15" l="1"/>
  <c r="G88" i="15"/>
  <c r="I84" i="11"/>
  <c r="H154" i="11"/>
  <c r="H82" i="11"/>
  <c r="H83" i="11"/>
  <c r="H71" i="11"/>
  <c r="H6" i="11"/>
  <c r="H63" i="11"/>
  <c r="H108" i="11"/>
  <c r="D104" i="11" l="1"/>
  <c r="B104" i="11"/>
  <c r="H104" i="11" s="1"/>
  <c r="B153" i="11"/>
  <c r="I153" i="11" s="1"/>
  <c r="D147" i="11"/>
  <c r="B147" i="11"/>
  <c r="I68" i="11"/>
  <c r="I88" i="11"/>
  <c r="I90" i="11"/>
  <c r="I113" i="11"/>
  <c r="I139" i="11"/>
  <c r="I1026"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8" i="11"/>
  <c r="H90" i="11"/>
  <c r="H113" i="11"/>
  <c r="H139" i="11"/>
  <c r="H1026" i="11"/>
  <c r="D136" i="11"/>
  <c r="D140" i="11"/>
  <c r="B112" i="11"/>
  <c r="B111" i="11"/>
  <c r="D141" i="11"/>
  <c r="B141" i="11"/>
  <c r="D138" i="11"/>
  <c r="B138" i="11"/>
  <c r="B129" i="11"/>
  <c r="D129" i="11"/>
  <c r="D126" i="11"/>
  <c r="D127" i="11"/>
  <c r="B126" i="11"/>
  <c r="I104" i="11" l="1"/>
  <c r="H153" i="11"/>
  <c r="H126" i="11"/>
  <c r="I126" i="11"/>
  <c r="H129" i="11"/>
  <c r="I129" i="11"/>
  <c r="H138" i="11"/>
  <c r="I138" i="11"/>
  <c r="H141" i="11"/>
  <c r="I141" i="11"/>
  <c r="H111" i="11"/>
  <c r="I111" i="11"/>
  <c r="H112" i="11"/>
  <c r="I112" i="11"/>
  <c r="D95" i="11"/>
  <c r="D118" i="11"/>
  <c r="D106" i="11"/>
  <c r="B106" i="11"/>
  <c r="D105" i="11"/>
  <c r="B76" i="11"/>
  <c r="D67" i="11"/>
  <c r="D99" i="11"/>
  <c r="D98" i="11"/>
  <c r="B96" i="11"/>
  <c r="D96" i="11"/>
  <c r="H96" i="11" l="1"/>
  <c r="I96" i="11"/>
  <c r="H76" i="11"/>
  <c r="I76" i="11"/>
  <c r="H106" i="11"/>
  <c r="I106" i="11"/>
  <c r="D1026" i="11"/>
  <c r="D87" i="11"/>
  <c r="B86" i="11"/>
  <c r="D86" i="11"/>
  <c r="D85" i="11"/>
  <c r="B72" i="11"/>
  <c r="I72" i="11" l="1"/>
  <c r="H72" i="11"/>
  <c r="H86" i="11"/>
  <c r="I86" i="11"/>
  <c r="D151" i="11"/>
  <c r="D152" i="11"/>
  <c r="D153" i="11"/>
  <c r="D156" i="11"/>
  <c r="D157" i="11"/>
  <c r="D158" i="11"/>
  <c r="D159" i="11"/>
  <c r="D160" i="11"/>
  <c r="D166" i="11"/>
  <c r="D167" i="11"/>
  <c r="D168" i="11"/>
  <c r="D169" i="11"/>
  <c r="D174" i="11"/>
  <c r="D172" i="11"/>
  <c r="D189" i="11"/>
  <c r="D190" i="11"/>
  <c r="D191"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46" i="11"/>
  <c r="D148" i="11"/>
  <c r="D149"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81" i="11"/>
  <c r="D89" i="11"/>
  <c r="D91" i="11"/>
  <c r="D92" i="11"/>
  <c r="D93" i="11"/>
  <c r="D94" i="11"/>
  <c r="D97" i="11"/>
  <c r="D100" i="11"/>
  <c r="D103" i="11"/>
  <c r="D107" i="11"/>
  <c r="D114" i="11"/>
  <c r="D115" i="11"/>
  <c r="D116" i="11"/>
  <c r="D119" i="11"/>
  <c r="D120" i="11"/>
  <c r="D121" i="11"/>
  <c r="D123" i="11"/>
  <c r="D124" i="11"/>
  <c r="D125" i="11"/>
  <c r="D128" i="11"/>
  <c r="D133" i="11"/>
  <c r="D134" i="11"/>
  <c r="D137"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8" i="11"/>
  <c r="B79" i="11"/>
  <c r="B80" i="11"/>
  <c r="B81" i="11"/>
  <c r="B85" i="11"/>
  <c r="B87" i="11"/>
  <c r="B89" i="11"/>
  <c r="B91" i="11"/>
  <c r="B92" i="11"/>
  <c r="B93" i="11"/>
  <c r="B94" i="11"/>
  <c r="B95" i="11"/>
  <c r="B97" i="11"/>
  <c r="B98" i="11"/>
  <c r="B99" i="11"/>
  <c r="B100" i="11"/>
  <c r="B103" i="11"/>
  <c r="B105" i="11"/>
  <c r="B107" i="11"/>
  <c r="B109" i="11"/>
  <c r="B110" i="11"/>
  <c r="B114" i="11"/>
  <c r="B115" i="11"/>
  <c r="B116" i="11"/>
  <c r="B117" i="11"/>
  <c r="B118" i="11"/>
  <c r="B119" i="11"/>
  <c r="B120" i="11"/>
  <c r="B121" i="11"/>
  <c r="B122" i="11"/>
  <c r="B123" i="11"/>
  <c r="B124" i="11"/>
  <c r="B125" i="11"/>
  <c r="B127" i="11"/>
  <c r="B128" i="11"/>
  <c r="B130" i="11"/>
  <c r="B131" i="11"/>
  <c r="B132" i="11"/>
  <c r="B133" i="11"/>
  <c r="B134" i="11"/>
  <c r="B135" i="11"/>
  <c r="B136" i="11"/>
  <c r="B137" i="11"/>
  <c r="B140" i="11"/>
  <c r="B143" i="11"/>
  <c r="B144" i="11"/>
  <c r="B145" i="11"/>
  <c r="B146" i="11"/>
  <c r="B148" i="11"/>
  <c r="B149" i="11"/>
  <c r="B150" i="11"/>
  <c r="B151" i="11"/>
  <c r="B152" i="11"/>
  <c r="B155" i="11"/>
  <c r="B156" i="11"/>
  <c r="B157" i="11"/>
  <c r="B158" i="11"/>
  <c r="B159" i="11"/>
  <c r="B160" i="11"/>
  <c r="B161" i="11"/>
  <c r="B162" i="11"/>
  <c r="B163" i="11"/>
  <c r="B164" i="11"/>
  <c r="B165" i="11"/>
  <c r="B166" i="11"/>
  <c r="B167" i="11"/>
  <c r="B168" i="11"/>
  <c r="B169" i="11"/>
  <c r="B170" i="11"/>
  <c r="B172" i="11"/>
  <c r="B173" i="11"/>
  <c r="B188" i="11"/>
  <c r="B189" i="11"/>
  <c r="B190" i="11"/>
  <c r="B191" i="11"/>
  <c r="B193" i="11"/>
  <c r="B194" i="11"/>
  <c r="B195" i="11"/>
  <c r="B196"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92" i="15" l="1"/>
  <c r="G92" i="15"/>
  <c r="H94" i="15"/>
  <c r="G94" i="15"/>
  <c r="H89" i="15"/>
  <c r="G89" i="15"/>
  <c r="H91" i="15"/>
  <c r="G91" i="15"/>
  <c r="H93" i="15"/>
  <c r="G93" i="15"/>
  <c r="H86" i="15"/>
  <c r="G86" i="15"/>
  <c r="H97" i="15"/>
  <c r="G97" i="15"/>
  <c r="H90" i="15"/>
  <c r="G90" i="15"/>
  <c r="H2" i="11"/>
  <c r="I2" i="11"/>
  <c r="H1025" i="11"/>
  <c r="I1025"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H205" i="11"/>
  <c r="I205" i="11"/>
  <c r="H204" i="11"/>
  <c r="I204" i="11"/>
  <c r="H203" i="11"/>
  <c r="I203" i="11"/>
  <c r="H202" i="11"/>
  <c r="I202" i="11"/>
  <c r="H201" i="11"/>
  <c r="I201" i="11"/>
  <c r="H200" i="11"/>
  <c r="I200" i="11"/>
  <c r="H199" i="11"/>
  <c r="I199" i="11"/>
  <c r="H198" i="11"/>
  <c r="I198" i="11"/>
  <c r="H196" i="11"/>
  <c r="I196" i="11"/>
  <c r="H195" i="11"/>
  <c r="I195" i="11"/>
  <c r="H194" i="11"/>
  <c r="I194" i="11"/>
  <c r="H193" i="11"/>
  <c r="I193" i="11"/>
  <c r="H191" i="11"/>
  <c r="I191" i="11"/>
  <c r="H190" i="11"/>
  <c r="I190" i="11"/>
  <c r="H189" i="11"/>
  <c r="I189" i="11"/>
  <c r="H188" i="11"/>
  <c r="I188" i="11"/>
  <c r="H186" i="11"/>
  <c r="I186" i="11"/>
  <c r="H173" i="11"/>
  <c r="I173" i="11"/>
  <c r="H172" i="11"/>
  <c r="I172" i="11"/>
  <c r="H174" i="11"/>
  <c r="I174"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2" i="11"/>
  <c r="I152" i="11"/>
  <c r="H151" i="11"/>
  <c r="I151" i="11"/>
  <c r="H150" i="11"/>
  <c r="I150" i="11"/>
  <c r="H149" i="11"/>
  <c r="I149" i="11"/>
  <c r="H148" i="11"/>
  <c r="I148" i="11"/>
  <c r="H147" i="11"/>
  <c r="I147" i="11"/>
  <c r="H146" i="11"/>
  <c r="I146" i="11"/>
  <c r="H145" i="11"/>
  <c r="I145" i="11"/>
  <c r="H144" i="11"/>
  <c r="I144" i="11"/>
  <c r="H143" i="11"/>
  <c r="I143" i="11"/>
  <c r="H140" i="11"/>
  <c r="I140" i="11"/>
  <c r="H137" i="11"/>
  <c r="I137" i="11"/>
  <c r="H136" i="11"/>
  <c r="I136" i="11"/>
  <c r="H135" i="11"/>
  <c r="I135" i="11"/>
  <c r="H134" i="11"/>
  <c r="I134" i="11"/>
  <c r="H133" i="11"/>
  <c r="I133" i="11"/>
  <c r="H132" i="11"/>
  <c r="I132" i="11"/>
  <c r="H131" i="11"/>
  <c r="I131" i="11"/>
  <c r="H130" i="11"/>
  <c r="I130" i="11"/>
  <c r="H128" i="11"/>
  <c r="I128" i="11"/>
  <c r="H127" i="11"/>
  <c r="I127" i="11"/>
  <c r="H125" i="11"/>
  <c r="I125" i="11"/>
  <c r="H124" i="11"/>
  <c r="I124" i="11"/>
  <c r="H123" i="11"/>
  <c r="I123" i="11"/>
  <c r="H122" i="11"/>
  <c r="I122" i="11"/>
  <c r="H121" i="11"/>
  <c r="I121" i="11"/>
  <c r="H120" i="11"/>
  <c r="I120" i="11"/>
  <c r="H119" i="11"/>
  <c r="I119" i="11"/>
  <c r="H118" i="11"/>
  <c r="I118" i="11"/>
  <c r="H117" i="11"/>
  <c r="I117" i="11"/>
  <c r="H116" i="11"/>
  <c r="I116" i="11"/>
  <c r="H115" i="11"/>
  <c r="I115" i="11"/>
  <c r="H114" i="11"/>
  <c r="I114" i="11"/>
  <c r="H110" i="11"/>
  <c r="I110" i="11"/>
  <c r="H109" i="11"/>
  <c r="I109" i="11"/>
  <c r="H107" i="11"/>
  <c r="I107" i="11"/>
  <c r="H105" i="11"/>
  <c r="I105" i="11"/>
  <c r="H103" i="11"/>
  <c r="I103" i="11"/>
  <c r="H100" i="11"/>
  <c r="I100" i="11"/>
  <c r="H99" i="11"/>
  <c r="I99" i="11"/>
  <c r="H98" i="11"/>
  <c r="I98" i="11"/>
  <c r="H97" i="11"/>
  <c r="I97" i="11"/>
  <c r="H95" i="11"/>
  <c r="I95" i="11"/>
  <c r="H94" i="11"/>
  <c r="I94" i="11"/>
  <c r="H93" i="11"/>
  <c r="I93" i="11"/>
  <c r="H92" i="11"/>
  <c r="I92" i="11"/>
  <c r="H91" i="11"/>
  <c r="I91" i="11"/>
  <c r="H89" i="11"/>
  <c r="I89" i="11"/>
  <c r="H87" i="11"/>
  <c r="I87" i="11"/>
  <c r="H85" i="11"/>
  <c r="I85" i="11"/>
  <c r="H81" i="11"/>
  <c r="I81" i="11"/>
  <c r="H80" i="11"/>
  <c r="I80" i="11"/>
  <c r="H79" i="11"/>
  <c r="I79" i="11"/>
  <c r="H78" i="11"/>
  <c r="I78"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27" i="15" l="1"/>
  <c r="S15" i="15"/>
  <c r="N33" i="15"/>
  <c r="N21" i="15"/>
  <c r="N9" i="15"/>
  <c r="I27" i="15"/>
  <c r="I15" i="15"/>
  <c r="S26" i="15"/>
  <c r="S14" i="15"/>
  <c r="N32" i="15"/>
  <c r="N20" i="15"/>
  <c r="N8" i="15"/>
  <c r="I26" i="15"/>
  <c r="I14" i="15"/>
  <c r="S25" i="15"/>
  <c r="S13" i="15"/>
  <c r="N31" i="15"/>
  <c r="N19" i="15"/>
  <c r="N7" i="15"/>
  <c r="I25" i="15"/>
  <c r="I13" i="15"/>
  <c r="S24" i="15"/>
  <c r="S12" i="15"/>
  <c r="N30" i="15"/>
  <c r="N18" i="15"/>
  <c r="N6" i="15"/>
  <c r="I24" i="15"/>
  <c r="I12" i="15"/>
  <c r="S23" i="15"/>
  <c r="S11" i="15"/>
  <c r="N29" i="15"/>
  <c r="N17" i="15"/>
  <c r="N5" i="15"/>
  <c r="I23" i="15"/>
  <c r="I11" i="15"/>
  <c r="S22" i="15"/>
  <c r="S10" i="15"/>
  <c r="N28" i="15"/>
  <c r="N16" i="15"/>
  <c r="N4" i="15"/>
  <c r="I22" i="15"/>
  <c r="I10" i="15"/>
  <c r="S33" i="15"/>
  <c r="S21" i="15"/>
  <c r="S9" i="15"/>
  <c r="N27" i="15"/>
  <c r="N15" i="15"/>
  <c r="I33" i="15"/>
  <c r="I21" i="15"/>
  <c r="I9" i="15"/>
  <c r="S32" i="15"/>
  <c r="S20" i="15"/>
  <c r="S8" i="15"/>
  <c r="N26" i="15"/>
  <c r="N14" i="15"/>
  <c r="I32" i="15"/>
  <c r="I20" i="15"/>
  <c r="I8" i="15"/>
  <c r="N13" i="15"/>
  <c r="I19" i="15"/>
  <c r="S31" i="15"/>
  <c r="S19" i="15"/>
  <c r="S7" i="15"/>
  <c r="N25" i="15"/>
  <c r="I31" i="15"/>
  <c r="I7" i="15"/>
  <c r="S30" i="15"/>
  <c r="S18" i="15"/>
  <c r="S6" i="15"/>
  <c r="N24" i="15"/>
  <c r="N12" i="15"/>
  <c r="I30" i="15"/>
  <c r="I18" i="15"/>
  <c r="I6" i="15"/>
  <c r="S29" i="15"/>
  <c r="S17" i="15"/>
  <c r="S5" i="15"/>
  <c r="N23" i="15"/>
  <c r="N11" i="15"/>
  <c r="I29" i="15"/>
  <c r="I17" i="15"/>
  <c r="I5" i="15"/>
  <c r="S28" i="15"/>
  <c r="S16" i="15"/>
  <c r="S4" i="15"/>
  <c r="N22" i="15"/>
  <c r="N10" i="15"/>
  <c r="I28" i="15"/>
  <c r="I16"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<sst xmlns="http://schemas.openxmlformats.org/spreadsheetml/2006/main" count="1157" uniqueCount="323">
  <si>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</si>
  <si>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</si>
  <si>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</si>
  <si>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</si>
  <si>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</si>
  <si>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</si>
  <si>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</si>
  <si>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</si>
  <si>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</si>
  <si>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</si>
  <si>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</si>
  <si>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</si>
  <si>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</si>
  <si>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</si>
  <si>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</si>
  <si>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</si>
  <si>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</si>
  <si>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</si>
  <si>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</si>
  <si>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</si>
  <si>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</si>
  <si>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</si>
  <si>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</si>
  <si>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</si>
  <si>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</si>
  <si>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</si>
  <si>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</si>
  <si>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</si>
  <si>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</si>
  <si>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</si>
  <si>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</si>
  <si>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</si>
  <si>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</si>
  <si>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</si>
  <si>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</si>
  <si>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</si>
  <si>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</si>
  <si>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</si>
  <si>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</si>
  <si>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</si>
  <si>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</si>
  <si>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</si>
  <si>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</si>
  <si>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</si>
  <si>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</si>
  <si>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</si>
  <si>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</si>
  <si>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</si>
  <si>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</si>
  <si>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</si>
  <si>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</si>
  <si>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</si>
  <si>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</si>
  <si>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</si>
  <si>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</si>
  <si>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</si>
  <si>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</si>
  <si>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</si>
  <si>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</si>
  <si>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</si>
  <si>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</si>
  <si>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</si>
  <si>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</si>
  <si>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</si>
  <si>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</si>
  <si>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</si>
  <si>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</si>
  <si>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</si>
  <si>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</si>
  <si>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</si>
  <si>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</si>
  <si>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</si>
  <si>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</si>
  <si>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</si>
  <si>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</si>
  <si>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</si>
  <si>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</si>
  <si>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</si>
  <si>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</si>
  <si>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</si>
  <si>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</si>
  <si>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</si>
  <si>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</si>
  <si>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</si>
  <si>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</si>
  <si>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</si>
  <si>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</si>
  <si>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</si>
  <si>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</si>
  <si>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</si>
  <si>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</si>
  <si>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</si>
  <si>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</si>
  <si>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</si>
  <si>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</si>
  <si>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</si>
  <si>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</si>
  <si>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</si>
  <si>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</si>
  <si>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</si>
  <si>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</si>
  <si>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</si>
  <si>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</si>
  <si>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</si>
  <si>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</si>
  <si>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</si>
  <si>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</si>
  <si>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</si>
  <si>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</si>
  <si>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</si>
  <si>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</si>
  <si>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</si>
  <si>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</si>
  <si>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</si>
  <si>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</si>
  <si>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</si>
  <si>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</si>
  <si>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</si>
  <si>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</si>
  <si>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</si>
  <si>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</si>
  <si>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</si>
  <si>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</si>
  <si>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</si>
  <si>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</si>
  <si>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</si>
  <si>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</si>
  <si>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</si>
  <si>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</si>
  <si>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</si>
  <si>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</si>
  <si>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</si>
  <si>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</si>
  <si>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</si>
  <si>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</si>
  <si>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</si>
  <si>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</si>
  <si>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</si>
  <si>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</si>
  <si>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</si>
  <si>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</si>
  <si>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</si>
  <si>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</si>
  <si>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</si>
  <si>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</si>
  <si>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</si>
  <si>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</si>
  <si>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</si>
  <si>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</si>
  <si>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</si>
  <si>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</si>
  <si>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</si>
  <si>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</si>
  <si>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</si>
  <si>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Treinamento "Tubing para Instrumentação" EAD - Manhãs</t>
  </si>
  <si>
    <t>Apresentação Compressores de Anel Liquido - TGRU</t>
  </si>
  <si>
    <t>Automação Pneumática - Fundamentos</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</si>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</sst>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pplyAlignment="1">
      <alignment horizontal="center" vertical="center"/>
    </xf>
    <xf numFmtId="0" fontId="8" fillId="0" borderId="0" xfId="7" applyAlignment="1">
      <alignment horizontal="right" indent="1"/>
    </xf>
    <xf numFmtId="0" fontId="8" fillId="0" borderId="7" xfId="7" applyBorder="1" applyAlignment="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20</c:v>
                </c:pt>
                <c:pt idx="15">
                  <c:v>20</c:v>
                </c:pt>
                <c:pt idx="16">
                  <c:v>21</c:v>
                </c:pt>
                <c:pt idx="17">
                  <c:v>21</c:v>
                </c:pt>
                <c:pt idx="18">
                  <c:v>22</c:v>
                </c:pt>
                <c:pt idx="19">
                  <c:v>22</c:v>
                </c:pt>
                <c:pt idx="20">
                  <c:v>22</c:v>
                </c:pt>
                <c:pt idx="21">
                  <c:v>22</c:v>
                </c:pt>
                <c:pt idx="22">
                  <c:v>22</c:v>
                </c:pt>
                <c:pt idx="23">
                  <c:v>22</c:v>
                </c:pt>
                <c:pt idx="24">
                  <c:v>22</c:v>
                </c:pt>
                <c:pt idx="25">
                  <c:v>22</c:v>
                </c:pt>
                <c:pt idx="26">
                  <c:v>22</c:v>
                </c:pt>
                <c:pt idx="27">
                  <c:v>22</c:v>
                </c:pt>
                <c:pt idx="28">
                  <c:v>22</c:v>
                </c:pt>
                <c:pt idx="29">
                  <c:v>22</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5</c:v>
                </c:pt>
                <c:pt idx="15">
                  <c:v>5</c:v>
                </c:pt>
                <c:pt idx="16">
                  <c:v>6</c:v>
                </c:pt>
                <c:pt idx="17">
                  <c:v>6</c:v>
                </c:pt>
                <c:pt idx="18">
                  <c:v>7</c:v>
                </c:pt>
                <c:pt idx="19">
                  <c:v>7</c:v>
                </c:pt>
                <c:pt idx="20">
                  <c:v>7</c:v>
                </c:pt>
                <c:pt idx="21">
                  <c:v>7</c:v>
                </c:pt>
                <c:pt idx="22">
                  <c:v>7</c:v>
                </c:pt>
                <c:pt idx="23">
                  <c:v>7</c:v>
                </c:pt>
                <c:pt idx="24">
                  <c:v>7</c:v>
                </c:pt>
                <c:pt idx="25">
                  <c:v>7</c:v>
                </c:pt>
                <c:pt idx="26">
                  <c:v>7</c:v>
                </c:pt>
                <c:pt idx="27">
                  <c:v>7</c:v>
                </c:pt>
                <c:pt idx="28">
                  <c:v>7</c:v>
                </c:pt>
                <c:pt idx="29">
                  <c:v>7</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7" totalsRowShown="0" headerRowDxfId="59" dataDxfId="58" tableBorderDxfId="57" dataCellStyle="Nome">
  <autoFilter ref="A1:I1027" xr:uid="{D6AB63F5-01C4-4ED8-B3C5-D3AEB2DB48F3}">
    <filterColumn colId="0">
      <filters>
        <filter val="RAUL ALENDE"/>
        <filter val="(NãoVazias)"/>
      </filters>
    </filterColumn>
  </autoFilter>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7"/>
  <sheetViews>
    <sheetView showGridLines="0" tabSelected="1" showRuler="0" zoomScale="85" zoomScaleNormal="85" zoomScalePageLayoutView="70" workbookViewId="0">
      <pane ySplit="1" topLeftCell="A118" activePane="bottomLeft" state="frozen"/>
      <selection pane="bottomLeft" activeCell="G190" sqref="G190"/>
      <selection activeCell="A193" sqref="A193"/>
    </sheetView>
  </sheetViews>
  <sheetFormatPr defaultRowHeight="30" customHeight="1"/>
  <cols>
    <col min="1" max="1" width="21.42578125" style="5" bestFit="1" customWidth="1"/>
    <col min="2" max="2" width="15.42578125" style="5" bestFit="1" customWidth="1"/>
    <col min="3" max="3" width="13.42578125" customWidth="1"/>
    <col min="4" max="4" width="14.42578125" bestFit="1" customWidth="1"/>
    <col min="5" max="5" width="7.5703125" customWidth="1"/>
    <col min="6" max="6" width="23.855468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c r="A1" s="86" t="s">
        <v>0</v>
      </c>
      <c r="B1" s="86" t="s">
        <v>1</v>
      </c>
      <c r="C1" s="86" t="s">
        <v>2</v>
      </c>
      <c r="D1" s="86" t="s">
        <v>3</v>
      </c>
      <c r="E1" s="86" t="s">
        <v>4</v>
      </c>
      <c r="F1" s="87" t="s">
        <v>5</v>
      </c>
      <c r="G1" s="86" t="s">
        <v>6</v>
      </c>
      <c r="H1" s="86" t="s">
        <v>7</v>
      </c>
      <c r="I1" s="86" t="s">
        <v>8</v>
      </c>
      <c r="K1" s="91" t="s">
        <v>9</v>
      </c>
    </row>
    <row r="2" spans="1:12" ht="30" hidden="1" customHeight="1" thickBot="1">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hidden="1" customHeight="1" thickBot="1">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hidden="1" customHeight="1" thickBot="1">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hidden="1" thickBot="1">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hidden="1" thickBot="1">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hidden="1" thickBot="1">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5"/>
    </row>
    <row r="8" spans="1:12" s="3" customFormat="1" ht="15" hidden="1" thickBot="1">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hidden="1" thickBot="1">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hidden="1" thickBot="1">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hidden="1" thickBot="1">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hidden="1" thickBot="1">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hidden="1" thickBot="1">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hidden="1" thickBot="1">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hidden="1" thickBot="1">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hidden="1" thickBot="1">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hidden="1" thickBot="1">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hidden="1" thickBot="1">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hidden="1" thickBot="1">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45" hidden="1" thickBot="1">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hidden="1" thickBot="1">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45" hidden="1" thickBot="1">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hidden="1" thickBot="1">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45" hidden="1" thickBot="1">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hidden="1" thickBot="1">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hidden="1" thickBot="1">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hidden="1" thickBot="1">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hidden="1" thickBot="1">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hidden="1" thickBot="1">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hidden="1" thickBot="1">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hidden="1" thickBot="1">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hidden="1" thickBot="1">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hidden="1" thickBot="1">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hidden="1" thickBot="1">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hidden="1" thickBot="1">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hidden="1" thickBot="1">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hidden="1" thickBot="1">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hidden="1" thickBot="1">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hidden="1" thickBot="1">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hidden="1" thickBot="1">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45" hidden="1" thickBot="1">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hidden="1" thickBot="1">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hidden="1" thickBot="1">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hidden="1" thickBot="1">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hidden="1" thickBot="1">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hidden="1" thickBot="1">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hidden="1" thickBot="1">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hidden="1" thickBot="1">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hidden="1" thickBot="1">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hidden="1" thickBot="1">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hidden="1" thickBot="1">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hidden="1" thickBot="1">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hidden="1" thickBot="1">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hidden="1" thickBot="1">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hidden="1" thickBot="1">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hidden="1" thickBot="1">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hidden="1" thickBot="1">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hidden="1" thickBot="1">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hidden="1" thickBot="1">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45" hidden="1" thickBot="1">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45" hidden="1" thickBot="1">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hidden="1" thickBot="1">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hidden="1" thickBot="1">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hidden="1" thickBot="1">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hidden="1" thickBot="1">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hidden="1" thickBot="1">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45" hidden="1" thickBot="1">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hidden="1" thickBot="1">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hidden="1" thickBot="1">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hidden="1" thickBot="1">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hidden="1" thickBot="1">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hidden="1" thickBot="1">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1" hidden="1" thickBot="1">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hidden="1" thickBot="1">
      <c r="A74" s="85" t="s">
        <v>37</v>
      </c>
      <c r="B74" s="104">
        <f>_xlfn.XLOOKUP(A74,Equipe!H:H,Equipe!B:B,"",0)</f>
        <v>1381625</v>
      </c>
      <c r="C74" s="89">
        <v>45964</v>
      </c>
      <c r="D74" s="105">
        <f>IF(Tabela1[[#This Row],[Início]]&lt;&gt;"",C74+E74-1,"")</f>
        <v>45968</v>
      </c>
      <c r="E74" s="85">
        <v>5</v>
      </c>
      <c r="F74" s="85" t="s">
        <v>16</v>
      </c>
      <c r="G74" s="97" t="s">
        <v>75</v>
      </c>
      <c r="H74" s="39" t="str">
        <f>_xlfn.XLOOKUP(Tabela1[[#This Row],[Matrícula]],Equipe!B:B,Equipe!E:E,"ERRO",0)</f>
        <v>P80</v>
      </c>
      <c r="I74" s="39" t="str">
        <f>VLOOKUP(Tabela1[[#This Row],[Matrícula]],Equipe!B:F,5,0)</f>
        <v>Experiente</v>
      </c>
    </row>
    <row r="75" spans="1:9" ht="28.5" hidden="1" customHeight="1" thickBot="1">
      <c r="A75" s="85" t="s">
        <v>50</v>
      </c>
      <c r="B75" s="104">
        <f>_xlfn.XLOOKUP(A75,Equipe!H:H,Equipe!B:B,"",0)</f>
        <v>2477135</v>
      </c>
      <c r="C75" s="89">
        <v>45902</v>
      </c>
      <c r="D75" s="105">
        <f>IF(Tabela1[[#This Row],[Início]]&lt;&gt;"",C75+E75-1,"")</f>
        <v>45903</v>
      </c>
      <c r="E75" s="85">
        <v>2</v>
      </c>
      <c r="F75" s="85" t="s">
        <v>16</v>
      </c>
      <c r="G75" s="97" t="s">
        <v>78</v>
      </c>
      <c r="H75" s="39" t="str">
        <f>_xlfn.XLOOKUP(Tabela1[[#This Row],[Matrícula]],Equipe!B:B,Equipe!E:E,"ERRO",0)</f>
        <v>P83</v>
      </c>
      <c r="I75" s="39" t="str">
        <f>VLOOKUP(Tabela1[[#This Row],[Matrícula]],Equipe!B:F,5,0)</f>
        <v>Experiente</v>
      </c>
    </row>
    <row r="76" spans="1:9" ht="15" hidden="1" thickBot="1">
      <c r="A76" s="85" t="s">
        <v>50</v>
      </c>
      <c r="B76" s="104">
        <f>_xlfn.XLOOKUP(A76,Equipe!H:H,Equipe!B:B,"",0)</f>
        <v>2477135</v>
      </c>
      <c r="C76" s="89">
        <v>45860</v>
      </c>
      <c r="D76" s="105">
        <f>IF(Tabela1[[#This Row],[Início]]&lt;&gt;"",C76+E76-1,"")</f>
        <v>45873</v>
      </c>
      <c r="E76" s="85">
        <v>14</v>
      </c>
      <c r="F76" s="85" t="s">
        <v>11</v>
      </c>
      <c r="G76" s="97" t="s">
        <v>24</v>
      </c>
      <c r="H76" s="39" t="str">
        <f>_xlfn.XLOOKUP(Tabela1[[#This Row],[Matrícula]],Equipe!B:B,Equipe!E:E,"ERRO",0)</f>
        <v>P83</v>
      </c>
      <c r="I76" s="39" t="str">
        <f>VLOOKUP(Tabela1[[#This Row],[Matrícula]],Equipe!B:F,5,0)</f>
        <v>Experiente</v>
      </c>
    </row>
    <row r="77" spans="1:9" ht="15" hidden="1" thickBot="1">
      <c r="A77" s="85" t="s">
        <v>50</v>
      </c>
      <c r="B77" s="104">
        <f>_xlfn.XLOOKUP(A77,Equipe!H:H,Equipe!B:B,"",0)</f>
        <v>2477135</v>
      </c>
      <c r="C77" s="89">
        <v>45874</v>
      </c>
      <c r="D77" s="105">
        <f>IF(Tabela1[[#This Row],[Início]]&lt;&gt;"",C77+E77-1,"")</f>
        <v>45894</v>
      </c>
      <c r="E77" s="85">
        <v>21</v>
      </c>
      <c r="F77" s="85" t="s">
        <v>17</v>
      </c>
      <c r="G77" s="97" t="s">
        <v>18</v>
      </c>
      <c r="H77" s="39" t="str">
        <f>_xlfn.XLOOKUP(Tabela1[[#This Row],[Matrícula]],Equipe!B:B,Equipe!E:E,"ERRO",0)</f>
        <v>P83</v>
      </c>
      <c r="I77" s="39" t="str">
        <f>VLOOKUP(Tabela1[[#This Row],[Matrícula]],Equipe!B:F,5,0)</f>
        <v>Experiente</v>
      </c>
    </row>
    <row r="78" spans="1:9" ht="15" hidden="1" thickBot="1">
      <c r="A78" s="85" t="s">
        <v>50</v>
      </c>
      <c r="B78" s="104">
        <f>_xlfn.XLOOKUP(A78,Equipe!H:H,Equipe!B:B,"",0)</f>
        <v>2477135</v>
      </c>
      <c r="C78" s="89">
        <v>45964</v>
      </c>
      <c r="D78" s="105">
        <v>45968</v>
      </c>
      <c r="E78" s="85">
        <v>5</v>
      </c>
      <c r="F78" s="85" t="s">
        <v>16</v>
      </c>
      <c r="G78" s="97" t="s">
        <v>75</v>
      </c>
      <c r="H78" s="39" t="str">
        <f>_xlfn.XLOOKUP(Tabela1[[#This Row],[Matrícula]],Equipe!B:B,Equipe!E:E,"ERRO",0)</f>
        <v>P83</v>
      </c>
      <c r="I78" s="39" t="str">
        <f>VLOOKUP(Tabela1[[#This Row],[Matrícula]],Equipe!B:F,5,0)</f>
        <v>Experiente</v>
      </c>
    </row>
    <row r="79" spans="1:9" ht="15" hidden="1" thickBot="1">
      <c r="A79" s="85" t="s">
        <v>14</v>
      </c>
      <c r="B79" s="104">
        <f>_xlfn.XLOOKUP(A79,Equipe!H:H,Equipe!B:B,"",0)</f>
        <v>4608559</v>
      </c>
      <c r="C79" s="89">
        <v>45797</v>
      </c>
      <c r="D79" s="105">
        <v>45797</v>
      </c>
      <c r="E79" s="85">
        <v>1</v>
      </c>
      <c r="F79" s="85" t="s">
        <v>17</v>
      </c>
      <c r="G79" s="97"/>
      <c r="H79" s="39" t="str">
        <f>_xlfn.XLOOKUP(Tabela1[[#This Row],[Matrícula]],Equipe!B:B,Equipe!E:E,"ERRO",0)</f>
        <v>P83</v>
      </c>
      <c r="I79" s="39" t="str">
        <f>VLOOKUP(Tabela1[[#This Row],[Matrícula]],Equipe!B:F,5,0)</f>
        <v>Novo</v>
      </c>
    </row>
    <row r="80" spans="1:9" ht="15" hidden="1" thickBot="1">
      <c r="A80" s="85" t="s">
        <v>47</v>
      </c>
      <c r="B80" s="104">
        <f>_xlfn.XLOOKUP(A80,Equipe!H:H,Equipe!B:B,"",0)</f>
        <v>4606694</v>
      </c>
      <c r="C80" s="89">
        <v>45902</v>
      </c>
      <c r="D80" s="105">
        <v>45903</v>
      </c>
      <c r="E80" s="85">
        <v>2</v>
      </c>
      <c r="F80" s="85" t="s">
        <v>16</v>
      </c>
      <c r="G80" s="97" t="s">
        <v>78</v>
      </c>
      <c r="H80" s="39" t="str">
        <f>_xlfn.XLOOKUP(Tabela1[[#This Row],[Matrícula]],Equipe!B:B,Equipe!E:E,"ERRO",0)</f>
        <v>PBAC</v>
      </c>
      <c r="I80" s="39" t="str">
        <f>VLOOKUP(Tabela1[[#This Row],[Matrícula]],Equipe!B:F,5,0)</f>
        <v>Novo</v>
      </c>
    </row>
    <row r="81" spans="1:9" ht="15" hidden="1" thickBot="1">
      <c r="A81" s="85" t="s">
        <v>53</v>
      </c>
      <c r="B81" s="104">
        <f>_xlfn.XLOOKUP(A81,Equipe!H:H,Equipe!B:B,"",0)</f>
        <v>9886449</v>
      </c>
      <c r="C81" s="89">
        <v>45845</v>
      </c>
      <c r="D81" s="105">
        <f>IF(Tabela1[[#This Row],[Início]]&lt;&gt;"",C81+E81-1,"")</f>
        <v>45849</v>
      </c>
      <c r="E81" s="85">
        <v>5</v>
      </c>
      <c r="F81" s="85" t="s">
        <v>16</v>
      </c>
      <c r="G81" s="97" t="s">
        <v>79</v>
      </c>
      <c r="H81" s="39" t="str">
        <f>_xlfn.XLOOKUP(Tabela1[[#This Row],[Matrícula]],Equipe!B:B,Equipe!E:E,"ERRO",0)</f>
        <v>P80</v>
      </c>
      <c r="I81" s="39" t="str">
        <f>VLOOKUP(Tabela1[[#This Row],[Matrícula]],Equipe!B:F,5,0)</f>
        <v>Experiente</v>
      </c>
    </row>
    <row r="82" spans="1:9" ht="15" hidden="1" thickBot="1">
      <c r="A82" s="85" t="s">
        <v>29</v>
      </c>
      <c r="B82" s="104">
        <f>_xlfn.XLOOKUP(A82,Equipe!H:H,Equipe!B:B,"",0)</f>
        <v>9842940</v>
      </c>
      <c r="C82" s="89">
        <v>45770</v>
      </c>
      <c r="D82" s="105">
        <f>IF(Tabela1[[#This Row],[Início]]&lt;&gt;"",C82+E82-1,"")</f>
        <v>45772</v>
      </c>
      <c r="E82" s="85">
        <v>3</v>
      </c>
      <c r="F82" s="85" t="s">
        <v>11</v>
      </c>
      <c r="G82" s="97" t="s">
        <v>52</v>
      </c>
      <c r="H82" s="39" t="str">
        <f>_xlfn.XLOOKUP(Tabela1[[#This Row],[Matrícula]],Equipe!B:B,Equipe!E:E,"ERRO",0)</f>
        <v>P80</v>
      </c>
      <c r="I82" s="39" t="str">
        <f>VLOOKUP(Tabela1[[#This Row],[Matrícula]],Equipe!B:F,5,0)</f>
        <v>Novo</v>
      </c>
    </row>
    <row r="83" spans="1:9" ht="15" hidden="1" thickBot="1">
      <c r="A83" s="85" t="s">
        <v>29</v>
      </c>
      <c r="B83" s="104">
        <f>_xlfn.XLOOKUP(A83,Equipe!H:H,Equipe!B:B,"",0)</f>
        <v>9842940</v>
      </c>
      <c r="C83" s="89">
        <v>45773</v>
      </c>
      <c r="D83" s="105">
        <f>IF(Tabela1[[#This Row],[Início]]&lt;&gt;"",C83+E83-1,"")</f>
        <v>45782</v>
      </c>
      <c r="E83" s="85">
        <v>10</v>
      </c>
      <c r="F83" s="85" t="s">
        <v>17</v>
      </c>
      <c r="G83" s="97" t="s">
        <v>18</v>
      </c>
      <c r="H83" s="39" t="str">
        <f>_xlfn.XLOOKUP(Tabela1[[#This Row],[Matrícula]],Equipe!B:B,Equipe!E:E,"ERRO",0)</f>
        <v>P80</v>
      </c>
      <c r="I83" s="39" t="str">
        <f>VLOOKUP(Tabela1[[#This Row],[Matrícula]],Equipe!B:F,5,0)</f>
        <v>Novo</v>
      </c>
    </row>
    <row r="84" spans="1:9" ht="15" hidden="1" thickBot="1">
      <c r="A84" s="85" t="s">
        <v>29</v>
      </c>
      <c r="B84" s="104">
        <f>_xlfn.XLOOKUP(A84,Equipe!H:H,Equipe!B:B,"",0)</f>
        <v>9842940</v>
      </c>
      <c r="C84" s="89">
        <v>45805</v>
      </c>
      <c r="D84" s="105">
        <f>IF(Tabela1[[#This Row],[Início]]&lt;&gt;"",C84+E84-1,"")</f>
        <v>45819</v>
      </c>
      <c r="E84" s="85">
        <v>15</v>
      </c>
      <c r="F84" s="85" t="s">
        <v>11</v>
      </c>
      <c r="G84" s="97" t="s">
        <v>80</v>
      </c>
      <c r="H84" s="39" t="str">
        <f>_xlfn.XLOOKUP(Tabela1[[#This Row],[Matrícula]],Equipe!B:B,Equipe!E:E,"ERRO",0)</f>
        <v>P80</v>
      </c>
      <c r="I84" s="39" t="str">
        <f>VLOOKUP(Tabela1[[#This Row],[Matrícula]],Equipe!B:F,5,0)</f>
        <v>Novo</v>
      </c>
    </row>
    <row r="85" spans="1:9" ht="15" hidden="1" thickBot="1">
      <c r="A85" s="85" t="s">
        <v>29</v>
      </c>
      <c r="B85" s="104">
        <f>_xlfn.XLOOKUP(A85,Equipe!H:H,Equipe!B:B,"",0)</f>
        <v>9842940</v>
      </c>
      <c r="C85" s="89">
        <v>45823</v>
      </c>
      <c r="D85" s="105">
        <f>IF(Tabela1[[#This Row],[Início]]&lt;&gt;"",C85+E85-1,"")</f>
        <v>45848</v>
      </c>
      <c r="E85" s="85">
        <v>26</v>
      </c>
      <c r="F85" s="85" t="s">
        <v>17</v>
      </c>
      <c r="G85" s="97" t="s">
        <v>81</v>
      </c>
      <c r="H85" s="39" t="str">
        <f>_xlfn.XLOOKUP(Tabela1[[#This Row],[Matrícula]],Equipe!B:B,Equipe!E:E,"ERRO",0)</f>
        <v>P80</v>
      </c>
      <c r="I85" s="39" t="str">
        <f>VLOOKUP(Tabela1[[#This Row],[Matrícula]],Equipe!B:F,5,0)</f>
        <v>Novo</v>
      </c>
    </row>
    <row r="86" spans="1:9" ht="15" hidden="1" thickBot="1">
      <c r="A86" s="106" t="s">
        <v>69</v>
      </c>
      <c r="B86" s="104">
        <f>_xlfn.XLOOKUP(A86,Equipe!H:H,Equipe!B:B,"",0)</f>
        <v>4606246</v>
      </c>
      <c r="C86" s="89">
        <v>45798</v>
      </c>
      <c r="D86" s="105">
        <f>IF(Tabela1[[#This Row],[Início]]&lt;&gt;"",C86+E86-1,"")</f>
        <v>45799</v>
      </c>
      <c r="E86" s="85">
        <v>2</v>
      </c>
      <c r="F86" s="85" t="s">
        <v>17</v>
      </c>
      <c r="G86" s="97" t="s">
        <v>82</v>
      </c>
      <c r="H86" s="39" t="str">
        <f>_xlfn.XLOOKUP(Tabela1[[#This Row],[Matrícula]],Equipe!B:B,Equipe!E:E,"ERRO",0)</f>
        <v>PBAC</v>
      </c>
      <c r="I86" s="39" t="str">
        <f>VLOOKUP(Tabela1[[#This Row],[Matrícula]],Equipe!B:F,5,0)</f>
        <v>Novo</v>
      </c>
    </row>
    <row r="87" spans="1:9" ht="29.45" hidden="1" thickBot="1">
      <c r="A87" s="106" t="s">
        <v>69</v>
      </c>
      <c r="B87" s="104">
        <f>_xlfn.XLOOKUP(A87,Equipe!H:H,Equipe!B:B,"",0)</f>
        <v>4606246</v>
      </c>
      <c r="C87" s="89">
        <v>45804</v>
      </c>
      <c r="D87" s="105">
        <f>IF(Tabela1[[#This Row],[Início]]&lt;&gt;"",C87+E87-1,"")</f>
        <v>45805</v>
      </c>
      <c r="E87" s="85">
        <v>2</v>
      </c>
      <c r="F87" s="85" t="s">
        <v>16</v>
      </c>
      <c r="G87" s="97" t="s">
        <v>71</v>
      </c>
      <c r="H87" s="39" t="str">
        <f>_xlfn.XLOOKUP(Tabela1[[#This Row],[Matrícula]],Equipe!B:B,Equipe!E:E,"ERRO",0)</f>
        <v>PBAC</v>
      </c>
      <c r="I87" s="39" t="str">
        <f>VLOOKUP(Tabela1[[#This Row],[Matrícula]],Equipe!B:F,5,0)</f>
        <v>Novo</v>
      </c>
    </row>
    <row r="88" spans="1:9" ht="15" hidden="1" thickBot="1">
      <c r="A88" s="85" t="s">
        <v>26</v>
      </c>
      <c r="B88" s="104">
        <v>4608474</v>
      </c>
      <c r="C88" s="89">
        <v>45833</v>
      </c>
      <c r="D88" s="105">
        <v>45833</v>
      </c>
      <c r="E88" s="85">
        <v>1</v>
      </c>
      <c r="F88" s="85" t="s">
        <v>16</v>
      </c>
      <c r="G88" s="97" t="s">
        <v>83</v>
      </c>
      <c r="H88" s="39" t="str">
        <f>_xlfn.XLOOKUP(Tabela1[[#This Row],[Matrícula]],Equipe!B:B,Equipe!E:E,"ERRO",0)</f>
        <v>P82</v>
      </c>
      <c r="I88" s="39" t="str">
        <f>VLOOKUP(Tabela1[[#This Row],[Matrícula]],Equipe!B:F,5,0)</f>
        <v>Novo</v>
      </c>
    </row>
    <row r="89" spans="1:9" ht="15" hidden="1" thickBot="1">
      <c r="A89" s="85" t="s">
        <v>31</v>
      </c>
      <c r="B89" s="104">
        <f>_xlfn.XLOOKUP(A89,Equipe!H:H,Equipe!B:B,"",0)</f>
        <v>1385894</v>
      </c>
      <c r="C89" s="89">
        <v>45853</v>
      </c>
      <c r="D89" s="105">
        <f>IF(Tabela1[[#This Row],[Início]]&lt;&gt;"",C89+E89-1,"")</f>
        <v>45855</v>
      </c>
      <c r="E89" s="85">
        <v>3</v>
      </c>
      <c r="F89" s="85" t="s">
        <v>16</v>
      </c>
      <c r="G89" s="108" t="s">
        <v>84</v>
      </c>
      <c r="H89" s="39" t="str">
        <f>_xlfn.XLOOKUP(Tabela1[[#This Row],[Matrícula]],Equipe!B:B,Equipe!E:E,"ERRO",0)</f>
        <v>P80</v>
      </c>
      <c r="I89" s="39" t="str">
        <f>VLOOKUP(Tabela1[[#This Row],[Matrícula]],Equipe!B:F,5,0)</f>
        <v>Experiente</v>
      </c>
    </row>
    <row r="90" spans="1:9" ht="15" hidden="1" thickBot="1">
      <c r="A90" s="85" t="s">
        <v>23</v>
      </c>
      <c r="B90" s="104">
        <v>1386344</v>
      </c>
      <c r="C90" s="89">
        <v>45828</v>
      </c>
      <c r="D90" s="105">
        <v>45828</v>
      </c>
      <c r="E90" s="85">
        <v>1</v>
      </c>
      <c r="F90" s="85" t="s">
        <v>17</v>
      </c>
      <c r="G90" s="97" t="s">
        <v>85</v>
      </c>
      <c r="H90" s="39" t="str">
        <f>_xlfn.XLOOKUP(Tabela1[[#This Row],[Matrícula]],Equipe!B:B,Equipe!E:E,"ERRO",0)</f>
        <v>P82</v>
      </c>
      <c r="I90" s="39" t="str">
        <f>VLOOKUP(Tabela1[[#This Row],[Matrícula]],Equipe!B:F,5,0)</f>
        <v>Experiente</v>
      </c>
    </row>
    <row r="91" spans="1:9" ht="15" hidden="1" thickBot="1">
      <c r="A91" s="85" t="s">
        <v>30</v>
      </c>
      <c r="B91" s="104">
        <f>_xlfn.XLOOKUP(A91,Equipe!H:H,Equipe!B:B,"",0)</f>
        <v>2493288</v>
      </c>
      <c r="C91" s="89">
        <v>45810</v>
      </c>
      <c r="D91" s="105">
        <f>IF(Tabela1[[#This Row],[Início]]&lt;&gt;"",C91+E91-1,"")</f>
        <v>45814</v>
      </c>
      <c r="E91" s="85">
        <v>5</v>
      </c>
      <c r="F91" s="85" t="s">
        <v>16</v>
      </c>
      <c r="G91" s="97" t="s">
        <v>86</v>
      </c>
      <c r="H91" s="39" t="str">
        <f>_xlfn.XLOOKUP(Tabela1[[#This Row],[Matrícula]],Equipe!B:B,Equipe!E:E,"ERRO",0)</f>
        <v>PBAC</v>
      </c>
      <c r="I91" s="39" t="str">
        <f>VLOOKUP(Tabela1[[#This Row],[Matrícula]],Equipe!B:F,5,0)</f>
        <v>Experiente</v>
      </c>
    </row>
    <row r="92" spans="1:9" ht="15" hidden="1" thickBot="1">
      <c r="A92" s="85" t="s">
        <v>30</v>
      </c>
      <c r="B92" s="104">
        <f>_xlfn.XLOOKUP(A92,Equipe!H:H,Equipe!B:B,"",0)</f>
        <v>2493288</v>
      </c>
      <c r="C92" s="89">
        <v>45853</v>
      </c>
      <c r="D92" s="105">
        <f>IF(Tabela1[[#This Row],[Início]]&lt;&gt;"",C92+E92-1,"")</f>
        <v>45855</v>
      </c>
      <c r="E92" s="85">
        <v>3</v>
      </c>
      <c r="F92" s="85" t="s">
        <v>16</v>
      </c>
      <c r="G92" s="97" t="s">
        <v>87</v>
      </c>
      <c r="H92" s="39" t="str">
        <f>_xlfn.XLOOKUP(Tabela1[[#This Row],[Matrícula]],Equipe!B:B,Equipe!E:E,"ERRO",0)</f>
        <v>PBAC</v>
      </c>
      <c r="I92" s="39" t="str">
        <f>VLOOKUP(Tabela1[[#This Row],[Matrícula]],Equipe!B:F,5,0)</f>
        <v>Experiente</v>
      </c>
    </row>
    <row r="93" spans="1:9" ht="29.45" thickBot="1">
      <c r="A93" s="85" t="s">
        <v>88</v>
      </c>
      <c r="B93" s="104">
        <f>_xlfn.XLOOKUP(A93,Equipe!H:H,Equipe!B:B,"",0)</f>
        <v>2475130</v>
      </c>
      <c r="C93" s="89">
        <v>45867</v>
      </c>
      <c r="D93" s="105">
        <f>IF(Tabela1[[#This Row],[Início]]&lt;&gt;"",C93+E93-1,"")</f>
        <v>45869</v>
      </c>
      <c r="E93" s="85">
        <v>3</v>
      </c>
      <c r="F93" s="85" t="s">
        <v>16</v>
      </c>
      <c r="G93" s="97" t="s">
        <v>89</v>
      </c>
      <c r="H93" s="39" t="str">
        <f>_xlfn.XLOOKUP(Tabela1[[#This Row],[Matrícula]],Equipe!B:B,Equipe!E:E,"ERRO",0)</f>
        <v>P83</v>
      </c>
      <c r="I93" s="39" t="str">
        <f>VLOOKUP(Tabela1[[#This Row],[Matrícula]],Equipe!B:F,5,0)</f>
        <v>Experiente</v>
      </c>
    </row>
    <row r="94" spans="1:9" ht="15" hidden="1" thickBot="1">
      <c r="A94" s="85" t="s">
        <v>33</v>
      </c>
      <c r="B94" s="104">
        <f>_xlfn.XLOOKUP(A94,Equipe!H:H,Equipe!B:B,"",0)</f>
        <v>9724817</v>
      </c>
      <c r="C94" s="89">
        <v>45814</v>
      </c>
      <c r="D94" s="105">
        <f>IF(Tabela1[[#This Row],[Início]]&lt;&gt;"",C94+E94-1,"")</f>
        <v>45814</v>
      </c>
      <c r="E94" s="85">
        <v>1</v>
      </c>
      <c r="F94" s="85" t="s">
        <v>16</v>
      </c>
      <c r="G94" s="97" t="s">
        <v>90</v>
      </c>
      <c r="H94" s="39" t="str">
        <f>_xlfn.XLOOKUP(Tabela1[[#This Row],[Matrícula]],Equipe!B:B,Equipe!E:E,"ERRO",0)</f>
        <v>P82</v>
      </c>
      <c r="I94" s="39" t="str">
        <f>VLOOKUP(Tabela1[[#This Row],[Matrícula]],Equipe!B:F,5,0)</f>
        <v>Experiente</v>
      </c>
    </row>
    <row r="95" spans="1:9" ht="15" hidden="1" thickBot="1">
      <c r="A95" s="85" t="s">
        <v>10</v>
      </c>
      <c r="B95" s="104">
        <f>_xlfn.XLOOKUP(A95,Equipe!H:H,Equipe!B:B,"",0)</f>
        <v>4608544</v>
      </c>
      <c r="C95" s="89">
        <v>45816</v>
      </c>
      <c r="D95" s="105">
        <f>IF(Tabela1[[#This Row],[Início]]&lt;&gt;"",C95+E95-1,"")</f>
        <v>45821</v>
      </c>
      <c r="E95" s="85">
        <v>6</v>
      </c>
      <c r="F95" s="85" t="s">
        <v>11</v>
      </c>
      <c r="G95" s="97" t="s">
        <v>52</v>
      </c>
      <c r="H95" s="39" t="str">
        <f>_xlfn.XLOOKUP(Tabela1[[#This Row],[Matrícula]],Equipe!B:B,Equipe!E:E,"ERRO",0)</f>
        <v>P82</v>
      </c>
      <c r="I95" s="39" t="str">
        <f>VLOOKUP(Tabela1[[#This Row],[Matrícula]],Equipe!B:F,5,0)</f>
        <v>Novo</v>
      </c>
    </row>
    <row r="96" spans="1:9" ht="15" hidden="1" thickBot="1">
      <c r="A96" s="85" t="s">
        <v>41</v>
      </c>
      <c r="B96" s="104">
        <f>_xlfn.XLOOKUP(A96,Equipe!H:H,Equipe!B:B,"",0)</f>
        <v>4608780</v>
      </c>
      <c r="C96" s="89">
        <v>45817</v>
      </c>
      <c r="D96" s="105">
        <f>IF(Tabela1[[#This Row],[Início]]&lt;&gt;"",C96+E96-1,"")</f>
        <v>45821</v>
      </c>
      <c r="E96" s="85">
        <v>5</v>
      </c>
      <c r="F96" s="85" t="s">
        <v>16</v>
      </c>
      <c r="G96" s="97" t="s">
        <v>91</v>
      </c>
      <c r="H96" s="39" t="str">
        <f>_xlfn.XLOOKUP(Tabela1[[#This Row],[Matrícula]],Equipe!B:B,Equipe!E:E,"ERRO",0)</f>
        <v>P83</v>
      </c>
      <c r="I96" s="39" t="str">
        <f>VLOOKUP(Tabela1[[#This Row],[Matrícula]],Equipe!B:F,5,0)</f>
        <v>Novo</v>
      </c>
    </row>
    <row r="97" spans="1:9" ht="15" hidden="1" thickBot="1">
      <c r="A97" s="85" t="s">
        <v>37</v>
      </c>
      <c r="B97" s="104">
        <f>_xlfn.XLOOKUP(A97,Equipe!H:H,Equipe!B:B,"",0)</f>
        <v>1381625</v>
      </c>
      <c r="C97" s="89">
        <v>45817</v>
      </c>
      <c r="D97" s="105">
        <f>IF(Tabela1[[#This Row],[Início]]&lt;&gt;"",C97+E97-1,"")</f>
        <v>45821</v>
      </c>
      <c r="E97" s="85">
        <v>5</v>
      </c>
      <c r="F97" s="85" t="s">
        <v>16</v>
      </c>
      <c r="G97" s="97" t="s">
        <v>92</v>
      </c>
      <c r="H97" s="39" t="str">
        <f>_xlfn.XLOOKUP(Tabela1[[#This Row],[Matrícula]],Equipe!B:B,Equipe!E:E,"ERRO",0)</f>
        <v>P80</v>
      </c>
      <c r="I97" s="39" t="str">
        <f>VLOOKUP(Tabela1[[#This Row],[Matrícula]],Equipe!B:F,5,0)</f>
        <v>Experiente</v>
      </c>
    </row>
    <row r="98" spans="1:9" ht="15" thickBot="1">
      <c r="A98" s="85" t="s">
        <v>88</v>
      </c>
      <c r="B98" s="104">
        <f>_xlfn.XLOOKUP(A98,Equipe!H:H,Equipe!B:B,"",0)</f>
        <v>2475130</v>
      </c>
      <c r="C98" s="89">
        <v>45817</v>
      </c>
      <c r="D98" s="105">
        <f>IF(Tabela1[[#This Row],[Início]]&lt;&gt;"",C98+E98-1,"")</f>
        <v>45821</v>
      </c>
      <c r="E98" s="85">
        <v>5</v>
      </c>
      <c r="F98" s="85" t="s">
        <v>20</v>
      </c>
      <c r="G98" s="97" t="s">
        <v>93</v>
      </c>
      <c r="H98" s="39" t="str">
        <f>_xlfn.XLOOKUP(Tabela1[[#This Row],[Matrícula]],Equipe!B:B,Equipe!E:E,"ERRO",0)</f>
        <v>P83</v>
      </c>
      <c r="I98" s="39" t="str">
        <f>VLOOKUP(Tabela1[[#This Row],[Matrícula]],Equipe!B:F,5,0)</f>
        <v>Experiente</v>
      </c>
    </row>
    <row r="99" spans="1:9" ht="15" hidden="1" thickBot="1">
      <c r="A99" s="85" t="s">
        <v>28</v>
      </c>
      <c r="B99" s="104">
        <f>_xlfn.XLOOKUP(A99,Equipe!H:H,Equipe!B:B,"",0)</f>
        <v>4608721</v>
      </c>
      <c r="C99" s="89">
        <v>45817</v>
      </c>
      <c r="D99" s="105">
        <f>IF(Tabela1[[#This Row],[Início]]&lt;&gt;"",C99+E99-1,"")</f>
        <v>45821</v>
      </c>
      <c r="E99" s="85">
        <v>5</v>
      </c>
      <c r="F99" s="85" t="s">
        <v>16</v>
      </c>
      <c r="G99" s="97" t="s">
        <v>92</v>
      </c>
      <c r="H99" s="39" t="str">
        <f>_xlfn.XLOOKUP(Tabela1[[#This Row],[Matrícula]],Equipe!B:B,Equipe!E:E,"ERRO",0)</f>
        <v>P80</v>
      </c>
      <c r="I99" s="39" t="str">
        <f>VLOOKUP(Tabela1[[#This Row],[Matrícula]],Equipe!B:F,5,0)</f>
        <v>Novo</v>
      </c>
    </row>
    <row r="100" spans="1:9" ht="15" hidden="1" thickBot="1">
      <c r="A100" s="85" t="s">
        <v>28</v>
      </c>
      <c r="B100" s="104">
        <f>_xlfn.XLOOKUP(A100,Equipe!H:H,Equipe!B:B,"",0)</f>
        <v>4608721</v>
      </c>
      <c r="C100" s="89">
        <v>45824</v>
      </c>
      <c r="D100" s="105">
        <f>IF(Tabela1[[#This Row],[Início]]&lt;&gt;"",C100+E100-1,"")</f>
        <v>45825</v>
      </c>
      <c r="E100" s="85">
        <v>2</v>
      </c>
      <c r="F100" s="85" t="s">
        <v>17</v>
      </c>
      <c r="G100" s="97" t="s">
        <v>94</v>
      </c>
      <c r="H100" s="39" t="str">
        <f>_xlfn.XLOOKUP(Tabela1[[#This Row],[Matrícula]],Equipe!B:B,Equipe!E:E,"ERRO",0)</f>
        <v>P80</v>
      </c>
      <c r="I100" s="39" t="str">
        <f>VLOOKUP(Tabela1[[#This Row],[Matrícula]],Equipe!B:F,5,0)</f>
        <v>Novo</v>
      </c>
    </row>
    <row r="101" spans="1:9" ht="15" hidden="1" thickBot="1">
      <c r="A101" s="85" t="s">
        <v>43</v>
      </c>
      <c r="B101" s="104">
        <f>_xlfn.XLOOKUP(A101,Equipe!H:H,Equipe!B:B,"",0)</f>
        <v>4608389</v>
      </c>
      <c r="C101" s="89">
        <v>45664</v>
      </c>
      <c r="D101" s="105">
        <f>IF(Tabela1[[#This Row],[Início]]&lt;&gt;"",C101+E101-1,"")</f>
        <v>45670</v>
      </c>
      <c r="E101" s="85">
        <v>7</v>
      </c>
      <c r="F101" s="85" t="s">
        <v>11</v>
      </c>
      <c r="G101" s="97" t="s">
        <v>76</v>
      </c>
      <c r="H101" s="39" t="str">
        <f>_xlfn.XLOOKUP(Tabela1[[#This Row],[Matrícula]],Equipe!B:B,Equipe!E:E,"ERRO",0)</f>
        <v>P80</v>
      </c>
      <c r="I101" s="39" t="str">
        <f>VLOOKUP(Tabela1[[#This Row],[Matrícula]],Equipe!B:F,5,0)</f>
        <v>Novo</v>
      </c>
    </row>
    <row r="102" spans="1:9" ht="15" hidden="1" thickBot="1">
      <c r="A102" s="85" t="s">
        <v>43</v>
      </c>
      <c r="B102" s="104">
        <f>_xlfn.XLOOKUP(A102,Equipe!H:H,Equipe!B:B,"",0)</f>
        <v>4608389</v>
      </c>
      <c r="C102" s="89">
        <v>45671</v>
      </c>
      <c r="D102" s="105">
        <f>IF(Tabela1[[#This Row],[Início]]&lt;&gt;"",C102+E102-1,"")</f>
        <v>45686</v>
      </c>
      <c r="E102" s="85">
        <v>16</v>
      </c>
      <c r="F102" s="85" t="s">
        <v>17</v>
      </c>
      <c r="G102" s="97" t="s">
        <v>18</v>
      </c>
      <c r="H102" s="39" t="str">
        <f>_xlfn.XLOOKUP(Tabela1[[#This Row],[Matrícula]],Equipe!B:B,Equipe!E:E,"ERRO",0)</f>
        <v>P80</v>
      </c>
      <c r="I102" s="39" t="str">
        <f>VLOOKUP(Tabela1[[#This Row],[Matrícula]],Equipe!B:F,5,0)</f>
        <v>Novo</v>
      </c>
    </row>
    <row r="103" spans="1:9" ht="15" hidden="1" thickBot="1">
      <c r="A103" s="85" t="s">
        <v>43</v>
      </c>
      <c r="B103" s="104">
        <f>_xlfn.XLOOKUP(A103,Equipe!H:H,Equipe!B:B,"",0)</f>
        <v>4608389</v>
      </c>
      <c r="C103" s="89">
        <v>45867</v>
      </c>
      <c r="D103" s="105">
        <f>IF(Tabela1[[#This Row],[Início]]&lt;&gt;"",C103+E103-1,"")</f>
        <v>45880</v>
      </c>
      <c r="E103" s="85">
        <v>14</v>
      </c>
      <c r="F103" s="85" t="s">
        <v>11</v>
      </c>
      <c r="G103" s="97" t="s">
        <v>95</v>
      </c>
      <c r="H103" s="39" t="str">
        <f>_xlfn.XLOOKUP(Tabela1[[#This Row],[Matrícula]],Equipe!B:B,Equipe!E:E,"ERRO",0)</f>
        <v>P80</v>
      </c>
      <c r="I103" s="39" t="str">
        <f>VLOOKUP(Tabela1[[#This Row],[Matrícula]],Equipe!B:F,5,0)</f>
        <v>Novo</v>
      </c>
    </row>
    <row r="104" spans="1:9" ht="15" hidden="1" thickBot="1">
      <c r="A104" s="85" t="s">
        <v>43</v>
      </c>
      <c r="B104" s="104">
        <f>_xlfn.XLOOKUP(A104,Equipe!H:H,Equipe!B:B,"",0)</f>
        <v>4608389</v>
      </c>
      <c r="C104" s="89">
        <v>45882</v>
      </c>
      <c r="D104" s="105">
        <f>IF(Tabela1[[#This Row],[Início]]&lt;&gt;"",C104+E104-1,"")</f>
        <v>45910</v>
      </c>
      <c r="E104" s="85">
        <v>29</v>
      </c>
      <c r="F104" s="85" t="s">
        <v>17</v>
      </c>
      <c r="G104" s="97" t="s">
        <v>96</v>
      </c>
      <c r="H104" s="39" t="str">
        <f>_xlfn.XLOOKUP(Tabela1[[#This Row],[Matrícula]],Equipe!B:B,Equipe!E:E,"ERRO",0)</f>
        <v>P80</v>
      </c>
      <c r="I104" s="39" t="str">
        <f>VLOOKUP(Tabela1[[#This Row],[Matrícula]],Equipe!B:F,5,0)</f>
        <v>Novo</v>
      </c>
    </row>
    <row r="105" spans="1:9" ht="15" hidden="1" thickBot="1">
      <c r="A105" s="85" t="s">
        <v>14</v>
      </c>
      <c r="B105" s="104">
        <f>_xlfn.XLOOKUP(A105,Equipe!H:H,Equipe!B:B,"",0)</f>
        <v>4608559</v>
      </c>
      <c r="C105" s="89">
        <v>45866</v>
      </c>
      <c r="D105" s="105">
        <f>IF(Tabela1[[#This Row],[Início]]&lt;&gt;"",C105+E105-1,"")</f>
        <v>45867</v>
      </c>
      <c r="E105" s="85">
        <v>2</v>
      </c>
      <c r="F105" s="85" t="s">
        <v>17</v>
      </c>
      <c r="G105" s="97"/>
      <c r="H105" s="39" t="str">
        <f>_xlfn.XLOOKUP(Tabela1[[#This Row],[Matrícula]],Equipe!B:B,Equipe!E:E,"ERRO",0)</f>
        <v>P83</v>
      </c>
      <c r="I105" s="39" t="str">
        <f>VLOOKUP(Tabela1[[#This Row],[Matrícula]],Equipe!B:F,5,0)</f>
        <v>Novo</v>
      </c>
    </row>
    <row r="106" spans="1:9" ht="15" hidden="1" thickBot="1">
      <c r="A106" s="106" t="s">
        <v>69</v>
      </c>
      <c r="B106" s="104">
        <f>_xlfn.XLOOKUP(A106,Equipe!H:H,Equipe!B:B,"",0)</f>
        <v>4606246</v>
      </c>
      <c r="C106" s="89">
        <v>45825</v>
      </c>
      <c r="D106" s="105">
        <f>IF(Tabela1[[#This Row],[Início]]&lt;&gt;"",C106+E106-1,"")</f>
        <v>45825</v>
      </c>
      <c r="E106" s="85">
        <v>1</v>
      </c>
      <c r="F106" s="85" t="s">
        <v>16</v>
      </c>
      <c r="G106" s="97" t="s">
        <v>97</v>
      </c>
      <c r="H106" s="39" t="str">
        <f>_xlfn.XLOOKUP(Tabela1[[#This Row],[Matrícula]],Equipe!B:B,Equipe!E:E,"ERRO",0)</f>
        <v>PBAC</v>
      </c>
      <c r="I106" s="39" t="str">
        <f>VLOOKUP(Tabela1[[#This Row],[Matrícula]],Equipe!B:F,5,0)</f>
        <v>Novo</v>
      </c>
    </row>
    <row r="107" spans="1:9" ht="15" hidden="1" thickBot="1">
      <c r="A107" s="85" t="s">
        <v>53</v>
      </c>
      <c r="B107" s="104">
        <f>_xlfn.XLOOKUP(A107,Equipe!H:H,Equipe!B:B,"",0)</f>
        <v>9886449</v>
      </c>
      <c r="C107" s="89">
        <v>45923</v>
      </c>
      <c r="D107" s="105">
        <f>IF(Tabela1[[#This Row],[Início]]&lt;&gt;"",C107+E107-1,"")</f>
        <v>45936</v>
      </c>
      <c r="E107" s="85">
        <v>14</v>
      </c>
      <c r="F107" s="85" t="s">
        <v>11</v>
      </c>
      <c r="G107" s="97" t="s">
        <v>98</v>
      </c>
      <c r="H107" s="39" t="str">
        <f>_xlfn.XLOOKUP(Tabela1[[#This Row],[Matrícula]],Equipe!B:B,Equipe!E:E,"ERRO",0)</f>
        <v>P80</v>
      </c>
      <c r="I107" s="39" t="str">
        <f>VLOOKUP(Tabela1[[#This Row],[Matrícula]],Equipe!B:F,5,0)</f>
        <v>Experiente</v>
      </c>
    </row>
    <row r="108" spans="1:9" ht="15" hidden="1" thickBot="1">
      <c r="A108" s="85" t="s">
        <v>53</v>
      </c>
      <c r="B108" s="104">
        <f>_xlfn.XLOOKUP(A108,Equipe!H:H,Equipe!B:B,"",0)</f>
        <v>9886449</v>
      </c>
      <c r="C108" s="89">
        <v>45937</v>
      </c>
      <c r="D108" s="105">
        <f>IF(Tabela1[[#This Row],[Início]]&lt;&gt;"",C108+E108-1,"")</f>
        <v>45957</v>
      </c>
      <c r="E108" s="85">
        <v>21</v>
      </c>
      <c r="F108" s="85" t="s">
        <v>17</v>
      </c>
      <c r="G108" s="97" t="s">
        <v>99</v>
      </c>
      <c r="H108" s="39" t="str">
        <f>_xlfn.XLOOKUP(Tabela1[[#This Row],[Matrícula]],Equipe!B:B,Equipe!E:E,"ERRO",0)</f>
        <v>P80</v>
      </c>
      <c r="I108" s="39" t="str">
        <f>VLOOKUP(Tabela1[[#This Row],[Matrícula]],Equipe!B:F,5,0)</f>
        <v>Experiente</v>
      </c>
    </row>
    <row r="109" spans="1:9" ht="15" hidden="1" thickBot="1">
      <c r="A109" s="85" t="s">
        <v>33</v>
      </c>
      <c r="B109" s="104">
        <f>_xlfn.XLOOKUP(A109,Equipe!H:H,Equipe!B:B,"",0)</f>
        <v>9724817</v>
      </c>
      <c r="C109" s="89">
        <v>45828</v>
      </c>
      <c r="D109" s="105">
        <v>45828</v>
      </c>
      <c r="E109" s="85">
        <v>1</v>
      </c>
      <c r="F109" s="85" t="s">
        <v>17</v>
      </c>
      <c r="G109" s="97" t="s">
        <v>100</v>
      </c>
      <c r="H109" s="39" t="str">
        <f>_xlfn.XLOOKUP(Tabela1[[#This Row],[Matrícula]],Equipe!B:B,Equipe!E:E,"ERRO",0)</f>
        <v>P82</v>
      </c>
      <c r="I109" s="39" t="str">
        <f>VLOOKUP(Tabela1[[#This Row],[Matrícula]],Equipe!B:F,5,0)</f>
        <v>Experiente</v>
      </c>
    </row>
    <row r="110" spans="1:9" ht="15" hidden="1" thickBot="1">
      <c r="A110" s="85" t="s">
        <v>101</v>
      </c>
      <c r="B110" s="104">
        <f>_xlfn.XLOOKUP(A110,Equipe!H:H,Equipe!B:B,"",0)</f>
        <v>9683150</v>
      </c>
      <c r="C110" s="89">
        <v>45820</v>
      </c>
      <c r="D110" s="105">
        <v>45828</v>
      </c>
      <c r="E110" s="85">
        <v>7</v>
      </c>
      <c r="F110" s="85" t="s">
        <v>17</v>
      </c>
      <c r="G110" s="97" t="s">
        <v>94</v>
      </c>
      <c r="H110" s="39" t="str">
        <f>_xlfn.XLOOKUP(Tabela1[[#This Row],[Matrícula]],Equipe!B:B,Equipe!E:E,"ERRO",0)</f>
        <v>P80</v>
      </c>
      <c r="I110" s="39" t="str">
        <f>VLOOKUP(Tabela1[[#This Row],[Matrícula]],Equipe!B:F,5,0)</f>
        <v>Experiente</v>
      </c>
    </row>
    <row r="111" spans="1:9" ht="15" hidden="1" thickBot="1">
      <c r="A111" s="85" t="s">
        <v>102</v>
      </c>
      <c r="B111" s="104">
        <f>_xlfn.XLOOKUP(A111,Equipe!H:H,Equipe!B:B,"",0)</f>
        <v>4612098</v>
      </c>
      <c r="C111" s="89">
        <v>45847</v>
      </c>
      <c r="D111" s="105">
        <v>45847</v>
      </c>
      <c r="E111" s="85">
        <v>1</v>
      </c>
      <c r="F111" s="85" t="s">
        <v>16</v>
      </c>
      <c r="G111" s="97" t="s">
        <v>103</v>
      </c>
      <c r="H111" s="39" t="str">
        <f>_xlfn.XLOOKUP(Tabela1[[#This Row],[Matrícula]],Equipe!B:B,Equipe!E:E,"ERRO",0)</f>
        <v>P80</v>
      </c>
      <c r="I111" s="39" t="str">
        <f>VLOOKUP(Tabela1[[#This Row],[Matrícula]],Equipe!B:F,5,0)</f>
        <v>Novo</v>
      </c>
    </row>
    <row r="112" spans="1:9" ht="15" hidden="1" thickBot="1">
      <c r="A112" s="85" t="s">
        <v>102</v>
      </c>
      <c r="B112" s="104">
        <f>_xlfn.XLOOKUP(A112,Equipe!H:H,Equipe!B:B,"",0)</f>
        <v>4612098</v>
      </c>
      <c r="C112" s="89">
        <v>45853</v>
      </c>
      <c r="D112" s="105">
        <v>45853</v>
      </c>
      <c r="E112" s="85">
        <v>1</v>
      </c>
      <c r="F112" s="85" t="s">
        <v>16</v>
      </c>
      <c r="G112" s="97" t="s">
        <v>104</v>
      </c>
      <c r="H112" s="39" t="str">
        <f>_xlfn.XLOOKUP(Tabela1[[#This Row],[Matrícula]],Equipe!B:B,Equipe!E:E,"ERRO",0)</f>
        <v>P80</v>
      </c>
      <c r="I112" s="39" t="str">
        <f>VLOOKUP(Tabela1[[#This Row],[Matrícula]],Equipe!B:F,5,0)</f>
        <v>Novo</v>
      </c>
    </row>
    <row r="113" spans="1:9" ht="15" hidden="1" thickBot="1">
      <c r="A113" s="85" t="s">
        <v>102</v>
      </c>
      <c r="B113" s="104">
        <v>4612098</v>
      </c>
      <c r="C113" s="89">
        <v>45859</v>
      </c>
      <c r="D113" s="105">
        <v>45859</v>
      </c>
      <c r="E113" s="85">
        <v>1</v>
      </c>
      <c r="F113" s="85" t="s">
        <v>13</v>
      </c>
      <c r="G113" s="97" t="s">
        <v>105</v>
      </c>
      <c r="H113" s="39" t="str">
        <f>_xlfn.XLOOKUP(Tabela1[[#This Row],[Matrícula]],Equipe!B:B,Equipe!E:E,"ERRO",0)</f>
        <v>P80</v>
      </c>
      <c r="I113" s="39" t="str">
        <f>VLOOKUP(Tabela1[[#This Row],[Matrícula]],Equipe!B:F,5,0)</f>
        <v>Novo</v>
      </c>
    </row>
    <row r="114" spans="1:9" ht="15" hidden="1" thickBot="1">
      <c r="A114" s="85" t="s">
        <v>106</v>
      </c>
      <c r="B114" s="104">
        <f>_xlfn.XLOOKUP(A114,Equipe!H:H,Equipe!B:B,"",0)</f>
        <v>4612140</v>
      </c>
      <c r="C114" s="89">
        <v>45852</v>
      </c>
      <c r="D114" s="105">
        <f>IF(Tabela1[[#This Row],[Início]]&lt;&gt;"",C114+E114-1,"")</f>
        <v>45852</v>
      </c>
      <c r="E114" s="85">
        <v>1</v>
      </c>
      <c r="F114" s="85" t="s">
        <v>13</v>
      </c>
      <c r="G114" s="97" t="s">
        <v>107</v>
      </c>
      <c r="H114" s="39" t="str">
        <f>_xlfn.XLOOKUP(Tabela1[[#This Row],[Matrícula]],Equipe!B:B,Equipe!E:E,"ERRO",0)</f>
        <v>P83</v>
      </c>
      <c r="I114" s="39" t="str">
        <f>VLOOKUP(Tabela1[[#This Row],[Matrícula]],Equipe!B:F,5,0)</f>
        <v>Novo</v>
      </c>
    </row>
    <row r="115" spans="1:9" ht="15" hidden="1" thickBot="1">
      <c r="A115" s="85" t="s">
        <v>108</v>
      </c>
      <c r="B115" s="104">
        <f>_xlfn.XLOOKUP(A115,Equipe!H:H,Equipe!B:B,"",0)</f>
        <v>4612050</v>
      </c>
      <c r="C115" s="89">
        <v>45852</v>
      </c>
      <c r="D115" s="105">
        <f>IF(Tabela1[[#This Row],[Início]]&lt;&gt;"",C115+E115-1,"")</f>
        <v>45852</v>
      </c>
      <c r="E115" s="85">
        <v>1</v>
      </c>
      <c r="F115" s="85" t="s">
        <v>13</v>
      </c>
      <c r="G115" s="97" t="s">
        <v>109</v>
      </c>
      <c r="H115" s="39" t="str">
        <f>_xlfn.XLOOKUP(Tabela1[[#This Row],[Matrícula]],Equipe!B:B,Equipe!E:E,"ERRO",0)</f>
        <v>P82</v>
      </c>
      <c r="I115" s="39" t="str">
        <f>VLOOKUP(Tabela1[[#This Row],[Matrícula]],Equipe!B:F,5,0)</f>
        <v>Novo</v>
      </c>
    </row>
    <row r="116" spans="1:9" ht="15" hidden="1" thickBot="1">
      <c r="A116" s="85" t="s">
        <v>110</v>
      </c>
      <c r="B116" s="104">
        <f>_xlfn.XLOOKUP(A116,Equipe!H:H,Equipe!B:B,"",0)</f>
        <v>4612192</v>
      </c>
      <c r="C116" s="89">
        <v>45866</v>
      </c>
      <c r="D116" s="105">
        <f>IF(Tabela1[[#This Row],[Início]]&lt;&gt;"",C116+E116-1,"")</f>
        <v>45866</v>
      </c>
      <c r="E116" s="85">
        <v>1</v>
      </c>
      <c r="F116" s="85" t="s">
        <v>13</v>
      </c>
      <c r="G116" s="97" t="s">
        <v>111</v>
      </c>
      <c r="H116" s="39" t="str">
        <f>_xlfn.XLOOKUP(Tabela1[[#This Row],[Matrícula]],Equipe!B:B,Equipe!E:E,"ERRO",0)</f>
        <v>P82</v>
      </c>
      <c r="I116" s="39" t="str">
        <f>VLOOKUP(Tabela1[[#This Row],[Matrícula]],Equipe!B:F,5,0)</f>
        <v>Novo</v>
      </c>
    </row>
    <row r="117" spans="1:9" ht="15" hidden="1" thickBot="1">
      <c r="A117" s="85" t="s">
        <v>112</v>
      </c>
      <c r="B117" s="104">
        <f>_xlfn.XLOOKUP(A117,Equipe!H:H,Equipe!B:B,"",0)</f>
        <v>4612389</v>
      </c>
      <c r="C117" s="89">
        <v>45866</v>
      </c>
      <c r="D117" s="105">
        <v>45866</v>
      </c>
      <c r="E117" s="85">
        <v>1</v>
      </c>
      <c r="F117" s="85" t="s">
        <v>13</v>
      </c>
      <c r="G117" s="97" t="s">
        <v>113</v>
      </c>
      <c r="H117" s="39" t="str">
        <f>_xlfn.XLOOKUP(Tabela1[[#This Row],[Matrícula]],Equipe!B:B,Equipe!E:E,"ERRO",0)</f>
        <v>P80</v>
      </c>
      <c r="I117" s="39" t="str">
        <f>VLOOKUP(Tabela1[[#This Row],[Matrícula]],Equipe!B:F,5,0)</f>
        <v>Novo</v>
      </c>
    </row>
    <row r="118" spans="1:9" ht="12.6" hidden="1" customHeight="1" thickBot="1">
      <c r="A118" s="88" t="s">
        <v>114</v>
      </c>
      <c r="B118" s="104">
        <f>_xlfn.XLOOKUP(A118,Equipe!H:H,Equipe!B:B,"",0)</f>
        <v>4612171</v>
      </c>
      <c r="C118" s="89">
        <v>45852</v>
      </c>
      <c r="D118" s="105">
        <f>IF(Tabela1[[#This Row],[Início]]&lt;&gt;"",C118+E118-1,"")</f>
        <v>45852</v>
      </c>
      <c r="E118" s="85">
        <v>1</v>
      </c>
      <c r="F118" s="85" t="s">
        <v>13</v>
      </c>
      <c r="G118" s="97" t="s">
        <v>115</v>
      </c>
      <c r="H118" s="39" t="str">
        <f>_xlfn.XLOOKUP(Tabela1[[#This Row],[Matrícula]],Equipe!B:B,Equipe!E:E,"ERRO",0)</f>
        <v>P80</v>
      </c>
      <c r="I118" s="39" t="str">
        <f>VLOOKUP(Tabela1[[#This Row],[Matrícula]],Equipe!B:F,5,0)</f>
        <v>Novo</v>
      </c>
    </row>
    <row r="119" spans="1:9" ht="15" hidden="1" thickBot="1">
      <c r="A119" s="88" t="s">
        <v>116</v>
      </c>
      <c r="B119" s="104">
        <f>_xlfn.XLOOKUP(A119,Equipe!H:H,Equipe!B:B,"",0)</f>
        <v>4612243</v>
      </c>
      <c r="C119" s="90">
        <v>45866</v>
      </c>
      <c r="D119" s="105">
        <f>IF(Tabela1[[#This Row],[Início]]&lt;&gt;"",C119+E119-1,"")</f>
        <v>45866</v>
      </c>
      <c r="E119" s="88">
        <v>1</v>
      </c>
      <c r="F119" s="88" t="s">
        <v>13</v>
      </c>
      <c r="G119" s="100" t="s">
        <v>117</v>
      </c>
      <c r="H119" s="39" t="str">
        <f>_xlfn.XLOOKUP(Tabela1[[#This Row],[Matrícula]],Equipe!B:B,Equipe!E:E,"ERRO",0)</f>
        <v>P80</v>
      </c>
      <c r="I119" s="39" t="str">
        <f>VLOOKUP(Tabela1[[#This Row],[Matrícula]],Equipe!B:F,5,0)</f>
        <v>Novo</v>
      </c>
    </row>
    <row r="120" spans="1:9" ht="15" hidden="1" thickBot="1">
      <c r="A120" s="85" t="s">
        <v>110</v>
      </c>
      <c r="B120" s="104">
        <f>_xlfn.XLOOKUP(A120,Equipe!H:H,Equipe!B:B,"",0)</f>
        <v>4612192</v>
      </c>
      <c r="C120" s="89">
        <v>45867</v>
      </c>
      <c r="D120" s="105">
        <f>IF(Tabela1[[#This Row],[Início]]&lt;&gt;"",C120+E120-1,"")</f>
        <v>45867</v>
      </c>
      <c r="E120" s="85">
        <v>1</v>
      </c>
      <c r="F120" s="85" t="s">
        <v>16</v>
      </c>
      <c r="G120" s="97" t="s">
        <v>118</v>
      </c>
      <c r="H120" s="39" t="str">
        <f>_xlfn.XLOOKUP(Tabela1[[#This Row],[Matrícula]],Equipe!B:B,Equipe!E:E,"ERRO",0)</f>
        <v>P82</v>
      </c>
      <c r="I120" s="39" t="str">
        <f>VLOOKUP(Tabela1[[#This Row],[Matrícula]],Equipe!B:F,5,0)</f>
        <v>Novo</v>
      </c>
    </row>
    <row r="121" spans="1:9" ht="15" hidden="1" thickBot="1">
      <c r="A121" s="85" t="s">
        <v>110</v>
      </c>
      <c r="B121" s="104">
        <f>_xlfn.XLOOKUP(A121,Equipe!H:H,Equipe!B:B,"",0)</f>
        <v>4612192</v>
      </c>
      <c r="C121" s="89">
        <v>45873</v>
      </c>
      <c r="D121" s="105">
        <f>IF(Tabela1[[#This Row],[Início]]&lt;&gt;"",C121+E121-1,"")</f>
        <v>45877</v>
      </c>
      <c r="E121" s="85">
        <v>5</v>
      </c>
      <c r="F121" s="85" t="s">
        <v>16</v>
      </c>
      <c r="G121" s="97" t="s">
        <v>119</v>
      </c>
      <c r="H121" s="39" t="str">
        <f>_xlfn.XLOOKUP(Tabela1[[#This Row],[Matrícula]],Equipe!B:B,Equipe!E:E,"ERRO",0)</f>
        <v>P82</v>
      </c>
      <c r="I121" s="39" t="str">
        <f>VLOOKUP(Tabela1[[#This Row],[Matrícula]],Equipe!B:F,5,0)</f>
        <v>Novo</v>
      </c>
    </row>
    <row r="122" spans="1:9" ht="15" hidden="1" thickBot="1">
      <c r="A122" s="85" t="s">
        <v>120</v>
      </c>
      <c r="B122" s="104">
        <f>_xlfn.XLOOKUP(A122,Equipe!H:H,Equipe!B:B,"",0)</f>
        <v>229316</v>
      </c>
      <c r="C122" s="89">
        <v>45860</v>
      </c>
      <c r="D122" s="105">
        <v>45862</v>
      </c>
      <c r="E122" s="85">
        <v>3</v>
      </c>
      <c r="F122" s="85" t="s">
        <v>16</v>
      </c>
      <c r="G122" s="97" t="s">
        <v>121</v>
      </c>
      <c r="H122" s="39" t="str">
        <f>_xlfn.XLOOKUP(Tabela1[[#This Row],[Matrícula]],Equipe!B:B,Equipe!E:E,"ERRO",0)</f>
        <v>PBAC</v>
      </c>
      <c r="I122" s="39" t="str">
        <f>VLOOKUP(Tabela1[[#This Row],[Matrícula]],Equipe!B:F,5,0)</f>
        <v>Experiente</v>
      </c>
    </row>
    <row r="123" spans="1:9" ht="15" hidden="1" thickBot="1">
      <c r="A123" s="85" t="s">
        <v>53</v>
      </c>
      <c r="B123" s="104">
        <f>_xlfn.XLOOKUP(A123,Equipe!H:H,Equipe!B:B,"",0)</f>
        <v>9886449</v>
      </c>
      <c r="C123" s="89">
        <v>45838</v>
      </c>
      <c r="D123" s="105">
        <f>IF(Tabela1[[#This Row],[Início]]&lt;&gt;"",C123+E123-1,"")</f>
        <v>45838</v>
      </c>
      <c r="E123" s="85">
        <v>1</v>
      </c>
      <c r="F123" s="85" t="s">
        <v>16</v>
      </c>
      <c r="G123" s="97" t="s">
        <v>122</v>
      </c>
      <c r="H123" s="39" t="str">
        <f>_xlfn.XLOOKUP(Tabela1[[#This Row],[Matrícula]],Equipe!B:B,Equipe!E:E,"ERRO",0)</f>
        <v>P80</v>
      </c>
      <c r="I123" s="39" t="str">
        <f>VLOOKUP(Tabela1[[#This Row],[Matrícula]],Equipe!B:F,5,0)</f>
        <v>Experiente</v>
      </c>
    </row>
    <row r="124" spans="1:9" ht="15" hidden="1" thickBot="1">
      <c r="A124" s="85" t="s">
        <v>28</v>
      </c>
      <c r="B124" s="104">
        <f>_xlfn.XLOOKUP(A124,Equipe!H:H,Equipe!B:B,"",0)</f>
        <v>4608721</v>
      </c>
      <c r="C124" s="89">
        <v>45833</v>
      </c>
      <c r="D124" s="105">
        <f>IF(Tabela1[[#This Row],[Início]]&lt;&gt;"",C124+E124-1,"")</f>
        <v>45833</v>
      </c>
      <c r="E124" s="85">
        <v>1</v>
      </c>
      <c r="F124" s="85" t="s">
        <v>16</v>
      </c>
      <c r="G124" s="97" t="s">
        <v>83</v>
      </c>
      <c r="H124" s="39" t="str">
        <f>_xlfn.XLOOKUP(Tabela1[[#This Row],[Matrícula]],Equipe!B:B,Equipe!E:E,"ERRO",0)</f>
        <v>P80</v>
      </c>
      <c r="I124" s="39" t="str">
        <f>VLOOKUP(Tabela1[[#This Row],[Matrícula]],Equipe!B:F,5,0)</f>
        <v>Novo</v>
      </c>
    </row>
    <row r="125" spans="1:9" ht="15" hidden="1" thickBot="1">
      <c r="A125" s="85" t="s">
        <v>28</v>
      </c>
      <c r="B125" s="104">
        <f>_xlfn.XLOOKUP(A125,Equipe!H:H,Equipe!B:B,"",0)</f>
        <v>4608721</v>
      </c>
      <c r="C125" s="89">
        <v>45835</v>
      </c>
      <c r="D125" s="105">
        <f>IF(Tabela1[[#This Row],[Início]]&lt;&gt;"",C125+E125-1,"")</f>
        <v>45835</v>
      </c>
      <c r="E125" s="85">
        <v>1</v>
      </c>
      <c r="F125" s="85" t="s">
        <v>16</v>
      </c>
      <c r="G125" s="97" t="s">
        <v>123</v>
      </c>
      <c r="H125" s="39" t="str">
        <f>_xlfn.XLOOKUP(Tabela1[[#This Row],[Matrícula]],Equipe!B:B,Equipe!E:E,"ERRO",0)</f>
        <v>P80</v>
      </c>
      <c r="I125" s="39" t="str">
        <f>VLOOKUP(Tabela1[[#This Row],[Matrícula]],Equipe!B:F,5,0)</f>
        <v>Novo</v>
      </c>
    </row>
    <row r="126" spans="1:9" ht="15" hidden="1" thickBot="1">
      <c r="A126" s="85" t="s">
        <v>116</v>
      </c>
      <c r="B126" s="104">
        <f>_xlfn.XLOOKUP(A126,Equipe!H:H,Equipe!B:B,"",0)</f>
        <v>4612243</v>
      </c>
      <c r="C126" s="89">
        <v>45867</v>
      </c>
      <c r="D126" s="105">
        <f>IF(Tabela1[[#This Row],[Início]]&lt;&gt;"",C126+E126-1,"")</f>
        <v>45867</v>
      </c>
      <c r="E126" s="85">
        <v>1</v>
      </c>
      <c r="F126" s="85" t="s">
        <v>16</v>
      </c>
      <c r="G126" s="97" t="s">
        <v>118</v>
      </c>
      <c r="H126" s="39" t="str">
        <f>_xlfn.XLOOKUP(Tabela1[[#This Row],[Matrícula]],Equipe!B:B,Equipe!E:E,"ERRO",0)</f>
        <v>P80</v>
      </c>
      <c r="I126" s="39" t="str">
        <f>VLOOKUP(Tabela1[[#This Row],[Matrícula]],Equipe!B:F,5,0)</f>
        <v>Novo</v>
      </c>
    </row>
    <row r="127" spans="1:9" ht="15" hidden="1" thickBot="1">
      <c r="A127" s="85" t="s">
        <v>116</v>
      </c>
      <c r="B127" s="104">
        <f>_xlfn.XLOOKUP(A127,Equipe!H:H,Equipe!B:B,"",0)</f>
        <v>4612243</v>
      </c>
      <c r="C127" s="89">
        <v>45873</v>
      </c>
      <c r="D127" s="105">
        <f>IF(Tabela1[[#This Row],[Início]]&lt;&gt;"",C127+E127-1,"")</f>
        <v>45877</v>
      </c>
      <c r="E127" s="85">
        <v>5</v>
      </c>
      <c r="F127" s="85" t="s">
        <v>16</v>
      </c>
      <c r="G127" s="97" t="s">
        <v>119</v>
      </c>
      <c r="H127" s="39" t="str">
        <f>_xlfn.XLOOKUP(Tabela1[[#This Row],[Matrícula]],Equipe!B:B,Equipe!E:E,"ERRO",0)</f>
        <v>P80</v>
      </c>
      <c r="I127" s="39" t="str">
        <f>VLOOKUP(Tabela1[[#This Row],[Matrícula]],Equipe!B:F,5,0)</f>
        <v>Novo</v>
      </c>
    </row>
    <row r="128" spans="1:9" ht="15" hidden="1" thickBot="1">
      <c r="A128" s="85" t="s">
        <v>53</v>
      </c>
      <c r="B128" s="104">
        <f>_xlfn.XLOOKUP(A128,Equipe!H:H,Equipe!B:B,"",0)</f>
        <v>9886449</v>
      </c>
      <c r="C128" s="89">
        <v>45835</v>
      </c>
      <c r="D128" s="105">
        <f>IF(Tabela1[[#This Row],[Início]]&lt;&gt;"",C128+E128-1,"")</f>
        <v>45835</v>
      </c>
      <c r="E128" s="85">
        <v>1</v>
      </c>
      <c r="F128" s="85" t="s">
        <v>13</v>
      </c>
      <c r="G128" s="97" t="s">
        <v>124</v>
      </c>
      <c r="H128" s="39" t="str">
        <f>_xlfn.XLOOKUP(Tabela1[[#This Row],[Matrícula]],Equipe!B:B,Equipe!E:E,"ERRO",0)</f>
        <v>P80</v>
      </c>
      <c r="I128" s="39" t="str">
        <f>VLOOKUP(Tabela1[[#This Row],[Matrícula]],Equipe!B:F,5,0)</f>
        <v>Experiente</v>
      </c>
    </row>
    <row r="129" spans="1:9" ht="15" hidden="1" thickBot="1">
      <c r="A129" s="85" t="s">
        <v>57</v>
      </c>
      <c r="B129" s="104">
        <f>_xlfn.XLOOKUP(A129,Equipe!H:H,Equipe!B:B,"",0)</f>
        <v>9612082</v>
      </c>
      <c r="C129" s="89">
        <v>45851</v>
      </c>
      <c r="D129" s="105">
        <f>IF(Tabela1[[#This Row],[Início]]&lt;&gt;"",C129+E129-1,"")</f>
        <v>45864</v>
      </c>
      <c r="E129" s="85">
        <v>14</v>
      </c>
      <c r="F129" s="85" t="s">
        <v>11</v>
      </c>
      <c r="G129" s="97" t="s">
        <v>125</v>
      </c>
      <c r="H129" s="39" t="str">
        <f>_xlfn.XLOOKUP(Tabela1[[#This Row],[Matrícula]],Equipe!B:B,Equipe!E:E,"ERRO",0)</f>
        <v>P82</v>
      </c>
      <c r="I129" s="39" t="str">
        <f>VLOOKUP(Tabela1[[#This Row],[Matrícula]],Equipe!B:F,5,0)</f>
        <v>Experiente</v>
      </c>
    </row>
    <row r="130" spans="1:9" ht="15" hidden="1" thickBot="1">
      <c r="A130" s="85" t="s">
        <v>126</v>
      </c>
      <c r="B130" s="104">
        <f>_xlfn.XLOOKUP(A130,Equipe!H:H,Equipe!B:B,"",0)</f>
        <v>4612126</v>
      </c>
      <c r="C130" s="89">
        <v>45873</v>
      </c>
      <c r="D130" s="105">
        <v>45877</v>
      </c>
      <c r="E130" s="85">
        <v>5</v>
      </c>
      <c r="F130" s="85" t="s">
        <v>16</v>
      </c>
      <c r="G130" s="97" t="s">
        <v>36</v>
      </c>
      <c r="H130" s="39" t="str">
        <f>_xlfn.XLOOKUP(Tabela1[[#This Row],[Matrícula]],Equipe!B:B,Equipe!E:E,"ERRO",0)</f>
        <v>P82</v>
      </c>
      <c r="I130" s="39" t="str">
        <f>VLOOKUP(Tabela1[[#This Row],[Matrícula]],Equipe!B:F,5,0)</f>
        <v>Novo</v>
      </c>
    </row>
    <row r="131" spans="1:9" ht="15" hidden="1" thickBot="1">
      <c r="A131" s="85" t="s">
        <v>126</v>
      </c>
      <c r="B131" s="104">
        <f>_xlfn.XLOOKUP(A131,Equipe!H:H,Equipe!B:B,"",0)</f>
        <v>4612126</v>
      </c>
      <c r="C131" s="89">
        <v>45853</v>
      </c>
      <c r="D131" s="105">
        <v>45853</v>
      </c>
      <c r="E131" s="85">
        <v>1</v>
      </c>
      <c r="F131" s="85" t="s">
        <v>16</v>
      </c>
      <c r="G131" s="97" t="s">
        <v>118</v>
      </c>
      <c r="H131" s="39" t="str">
        <f>_xlfn.XLOOKUP(Tabela1[[#This Row],[Matrícula]],Equipe!B:B,Equipe!E:E,"ERRO",0)</f>
        <v>P82</v>
      </c>
      <c r="I131" s="39" t="str">
        <f>VLOOKUP(Tabela1[[#This Row],[Matrícula]],Equipe!B:F,5,0)</f>
        <v>Novo</v>
      </c>
    </row>
    <row r="132" spans="1:9" ht="15" hidden="1" thickBot="1">
      <c r="A132" s="85" t="s">
        <v>126</v>
      </c>
      <c r="B132" s="104">
        <f>_xlfn.XLOOKUP(A132,Equipe!H:H,Equipe!B:B,"",0)</f>
        <v>4612126</v>
      </c>
      <c r="C132" s="89">
        <v>45859</v>
      </c>
      <c r="D132" s="105">
        <v>45859</v>
      </c>
      <c r="E132" s="85">
        <v>1</v>
      </c>
      <c r="F132" s="85" t="s">
        <v>13</v>
      </c>
      <c r="G132" s="97" t="s">
        <v>127</v>
      </c>
      <c r="H132" s="39" t="str">
        <f>_xlfn.XLOOKUP(Tabela1[[#This Row],[Matrícula]],Equipe!B:B,Equipe!E:E,"ERRO",0)</f>
        <v>P82</v>
      </c>
      <c r="I132" s="39" t="str">
        <f>VLOOKUP(Tabela1[[#This Row],[Matrícula]],Equipe!B:F,5,0)</f>
        <v>Novo</v>
      </c>
    </row>
    <row r="133" spans="1:9" ht="15" hidden="1" thickBot="1">
      <c r="A133" s="85" t="s">
        <v>116</v>
      </c>
      <c r="B133" s="104">
        <f>_xlfn.XLOOKUP(A133,Equipe!H:H,Equipe!B:B,"",0)</f>
        <v>4612243</v>
      </c>
      <c r="C133" s="89">
        <v>45847</v>
      </c>
      <c r="D133" s="105">
        <f>IF(Tabela1[[#This Row],[Início]]&lt;&gt;"",C133+E133-1,"")</f>
        <v>45847</v>
      </c>
      <c r="E133" s="85">
        <v>1</v>
      </c>
      <c r="F133" s="85" t="s">
        <v>16</v>
      </c>
      <c r="G133" s="97" t="s">
        <v>83</v>
      </c>
      <c r="H133" s="39" t="str">
        <f>_xlfn.XLOOKUP(Tabela1[[#This Row],[Matrícula]],Equipe!B:B,Equipe!E:E,"ERRO",0)</f>
        <v>P80</v>
      </c>
      <c r="I133" s="39" t="str">
        <f>VLOOKUP(Tabela1[[#This Row],[Matrícula]],Equipe!B:F,5,0)</f>
        <v>Novo</v>
      </c>
    </row>
    <row r="134" spans="1:9" ht="15" hidden="1" thickBot="1">
      <c r="A134" s="85" t="s">
        <v>110</v>
      </c>
      <c r="B134" s="104">
        <f>_xlfn.XLOOKUP(A134,Equipe!H:H,Equipe!B:B,"",0)</f>
        <v>4612192</v>
      </c>
      <c r="C134" s="89">
        <v>45847</v>
      </c>
      <c r="D134" s="105">
        <f>IF(Tabela1[[#This Row],[Início]]&lt;&gt;"",C134+E134-1,"")</f>
        <v>45847</v>
      </c>
      <c r="E134" s="85">
        <v>1</v>
      </c>
      <c r="F134" s="85" t="s">
        <v>16</v>
      </c>
      <c r="G134" s="108" t="s">
        <v>128</v>
      </c>
      <c r="H134" s="39" t="str">
        <f>_xlfn.XLOOKUP(Tabela1[[#This Row],[Matrícula]],Equipe!B:B,Equipe!E:E,"ERRO",0)</f>
        <v>P82</v>
      </c>
      <c r="I134" s="39" t="str">
        <f>VLOOKUP(Tabela1[[#This Row],[Matrícula]],Equipe!B:F,5,0)</f>
        <v>Novo</v>
      </c>
    </row>
    <row r="135" spans="1:9" ht="15" hidden="1" thickBot="1">
      <c r="A135" s="85" t="s">
        <v>126</v>
      </c>
      <c r="B135" s="104">
        <f>_xlfn.XLOOKUP(A135,Equipe!H:H,Equipe!B:B,"",0)</f>
        <v>4612126</v>
      </c>
      <c r="C135" s="89">
        <v>45847</v>
      </c>
      <c r="D135" s="105">
        <v>45847</v>
      </c>
      <c r="E135" s="85">
        <v>1</v>
      </c>
      <c r="F135" s="85" t="s">
        <v>16</v>
      </c>
      <c r="G135" s="108" t="s">
        <v>128</v>
      </c>
      <c r="H135" s="39" t="str">
        <f>_xlfn.XLOOKUP(Tabela1[[#This Row],[Matrícula]],Equipe!B:B,Equipe!E:E,"ERRO",0)</f>
        <v>P82</v>
      </c>
      <c r="I135" s="39" t="str">
        <f>VLOOKUP(Tabela1[[#This Row],[Matrícula]],Equipe!B:F,5,0)</f>
        <v>Novo</v>
      </c>
    </row>
    <row r="136" spans="1:9" ht="15" hidden="1" thickBot="1">
      <c r="A136" s="85" t="s">
        <v>108</v>
      </c>
      <c r="B136" s="104">
        <f>_xlfn.XLOOKUP(A136,Equipe!H:H,Equipe!B:B,"",0)</f>
        <v>4612050</v>
      </c>
      <c r="C136" s="89">
        <v>45847</v>
      </c>
      <c r="D136" s="105">
        <f>IF(Tabela1[[#This Row],[Início]]&lt;&gt;"",C136+E136-1,"")</f>
        <v>45847</v>
      </c>
      <c r="E136" s="85">
        <v>1</v>
      </c>
      <c r="F136" s="85" t="s">
        <v>16</v>
      </c>
      <c r="G136" s="97" t="s">
        <v>129</v>
      </c>
      <c r="H136" s="39" t="str">
        <f>_xlfn.XLOOKUP(Tabela1[[#This Row],[Matrícula]],Equipe!B:B,Equipe!E:E,"ERRO",0)</f>
        <v>P82</v>
      </c>
      <c r="I136" s="39" t="str">
        <f>VLOOKUP(Tabela1[[#This Row],[Matrícula]],Equipe!B:F,5,0)</f>
        <v>Novo</v>
      </c>
    </row>
    <row r="137" spans="1:9" ht="15" hidden="1" thickBot="1">
      <c r="A137" s="85" t="s">
        <v>47</v>
      </c>
      <c r="B137" s="104">
        <f>_xlfn.XLOOKUP(A137,Equipe!H:H,Equipe!B:B,"",0)</f>
        <v>4606694</v>
      </c>
      <c r="C137" s="89">
        <v>45839</v>
      </c>
      <c r="D137" s="105">
        <f>IF(Tabela1[[#This Row],[Início]]&lt;&gt;"",C137+E137-1,"")</f>
        <v>45841</v>
      </c>
      <c r="E137" s="85">
        <v>3</v>
      </c>
      <c r="F137" s="85" t="s">
        <v>20</v>
      </c>
      <c r="G137" s="97" t="s">
        <v>130</v>
      </c>
      <c r="H137" s="39" t="str">
        <f>_xlfn.XLOOKUP(Tabela1[[#This Row],[Matrícula]],Equipe!B:B,Equipe!E:E,"ERRO",0)</f>
        <v>PBAC</v>
      </c>
      <c r="I137" s="39" t="str">
        <f>VLOOKUP(Tabela1[[#This Row],[Matrícula]],Equipe!B:F,5,0)</f>
        <v>Novo</v>
      </c>
    </row>
    <row r="138" spans="1:9" ht="15" hidden="1" thickBot="1">
      <c r="A138" s="85" t="s">
        <v>14</v>
      </c>
      <c r="B138" s="104">
        <f>_xlfn.XLOOKUP(A138,Equipe!H:H,Equipe!B:B,"",0)</f>
        <v>4608559</v>
      </c>
      <c r="C138" s="89">
        <v>45839</v>
      </c>
      <c r="D138" s="105">
        <f>IF(Tabela1[[#This Row],[Início]]&lt;&gt;"",C138+E138-1,"")</f>
        <v>45841</v>
      </c>
      <c r="E138" s="85">
        <v>3</v>
      </c>
      <c r="F138" s="85" t="s">
        <v>20</v>
      </c>
      <c r="G138" s="97" t="s">
        <v>130</v>
      </c>
      <c r="H138" s="39" t="str">
        <f>_xlfn.XLOOKUP(Tabela1[[#This Row],[Matrícula]],Equipe!B:B,Equipe!E:E,"ERRO",0)</f>
        <v>P83</v>
      </c>
      <c r="I138" s="39" t="str">
        <f>VLOOKUP(Tabela1[[#This Row],[Matrícula]],Equipe!B:F,5,0)</f>
        <v>Novo</v>
      </c>
    </row>
    <row r="139" spans="1:9" ht="15" hidden="1" thickBot="1">
      <c r="A139" s="94" t="s">
        <v>106</v>
      </c>
      <c r="B139" s="129">
        <v>4612140</v>
      </c>
      <c r="C139" s="95">
        <v>45859</v>
      </c>
      <c r="D139" s="128">
        <v>45859</v>
      </c>
      <c r="E139" s="94">
        <v>1</v>
      </c>
      <c r="F139" s="94" t="s">
        <v>16</v>
      </c>
      <c r="G139" s="97" t="s">
        <v>129</v>
      </c>
      <c r="H139" s="39" t="str">
        <f>_xlfn.XLOOKUP(Tabela1[[#This Row],[Matrícula]],Equipe!B:B,Equipe!E:E,"ERRO",0)</f>
        <v>P83</v>
      </c>
      <c r="I139" s="39" t="str">
        <f>VLOOKUP(Tabela1[[#This Row],[Matrícula]],Equipe!B:F,5,0)</f>
        <v>Novo</v>
      </c>
    </row>
    <row r="140" spans="1:9" ht="15" hidden="1" thickBot="1">
      <c r="A140" s="94" t="s">
        <v>43</v>
      </c>
      <c r="B140" s="129">
        <f>_xlfn.XLOOKUP(A140,Equipe!H:H,Equipe!B:B,"",0)</f>
        <v>4608389</v>
      </c>
      <c r="C140" s="95">
        <v>45845</v>
      </c>
      <c r="D140" s="128">
        <f>IF(Tabela1[[#This Row],[Início]]&lt;&gt;"",C140+E140-1,"")</f>
        <v>45846</v>
      </c>
      <c r="E140" s="94">
        <v>2</v>
      </c>
      <c r="F140" s="94" t="s">
        <v>16</v>
      </c>
      <c r="G140" s="108" t="s">
        <v>131</v>
      </c>
      <c r="H140" s="39" t="str">
        <f>_xlfn.XLOOKUP(Tabela1[[#This Row],[Matrícula]],Equipe!B:B,Equipe!E:E,"ERRO",0)</f>
        <v>P80</v>
      </c>
      <c r="I140" s="39" t="str">
        <f>VLOOKUP(Tabela1[[#This Row],[Matrícula]],Equipe!B:F,5,0)</f>
        <v>Novo</v>
      </c>
    </row>
    <row r="141" spans="1:9" ht="15" hidden="1" thickBot="1">
      <c r="A141" s="94" t="s">
        <v>25</v>
      </c>
      <c r="B141" s="129">
        <f>_xlfn.XLOOKUP(A141,Equipe!H:H,Equipe!B:B,"",0)</f>
        <v>9762281</v>
      </c>
      <c r="C141" s="95">
        <v>45832</v>
      </c>
      <c r="D141" s="128">
        <f>IF(Tabela1[[#This Row],[Início]]&lt;&gt;"",C141+E141-1,"")</f>
        <v>45845</v>
      </c>
      <c r="E141" s="94">
        <v>14</v>
      </c>
      <c r="F141" s="94" t="s">
        <v>11</v>
      </c>
      <c r="G141" s="108" t="s">
        <v>24</v>
      </c>
      <c r="H141" s="39" t="str">
        <f>_xlfn.XLOOKUP(Tabela1[[#This Row],[Matrícula]],Equipe!B:B,Equipe!E:E,"ERRO",0)</f>
        <v>P80</v>
      </c>
      <c r="I141" s="39" t="str">
        <f>VLOOKUP(Tabela1[[#This Row],[Matrícula]],Equipe!B:F,5,0)</f>
        <v>Experiente</v>
      </c>
    </row>
    <row r="142" spans="1:9" ht="15" hidden="1" thickBot="1">
      <c r="A142" s="85" t="s">
        <v>25</v>
      </c>
      <c r="B142" s="129">
        <f>_xlfn.XLOOKUP(A142,Equipe!H:H,Equipe!B:B,"",0)</f>
        <v>9762281</v>
      </c>
      <c r="C142" s="89">
        <v>45481</v>
      </c>
      <c r="D142" s="105">
        <f>IF(Tabela1[[#This Row],[Início]]&lt;&gt;"",C142+E142-1,"")</f>
        <v>45501</v>
      </c>
      <c r="E142" s="85">
        <v>21</v>
      </c>
      <c r="F142" s="85" t="s">
        <v>11</v>
      </c>
      <c r="G142" s="97" t="s">
        <v>18</v>
      </c>
      <c r="H142" s="39" t="str">
        <f>_xlfn.XLOOKUP(Tabela1[[#This Row],[Matrícula]],Equipe!B:B,Equipe!E:E,"ERRO",0)</f>
        <v>P80</v>
      </c>
      <c r="I142" s="39" t="str">
        <f>VLOOKUP(Tabela1[[#This Row],[Matrícula]],Equipe!B:F,5,0)</f>
        <v>Experiente</v>
      </c>
    </row>
    <row r="143" spans="1:9" ht="15" hidden="1" thickBot="1">
      <c r="A143" s="85" t="s">
        <v>112</v>
      </c>
      <c r="B143" s="104">
        <f>_xlfn.XLOOKUP(A143,Equipe!H:H,Equipe!B:B,"",0)</f>
        <v>4612389</v>
      </c>
      <c r="C143" s="89">
        <v>45847</v>
      </c>
      <c r="D143" s="105">
        <v>45847</v>
      </c>
      <c r="E143" s="85">
        <v>1</v>
      </c>
      <c r="F143" s="85" t="s">
        <v>16</v>
      </c>
      <c r="G143" s="97" t="s">
        <v>132</v>
      </c>
      <c r="H143" s="39" t="str">
        <f>_xlfn.XLOOKUP(Tabela1[[#This Row],[Matrícula]],Equipe!B:B,Equipe!E:E,"ERRO",0)</f>
        <v>P80</v>
      </c>
      <c r="I143" s="39" t="str">
        <f>VLOOKUP(Tabela1[[#This Row],[Matrícula]],Equipe!B:F,5,0)</f>
        <v>Novo</v>
      </c>
    </row>
    <row r="144" spans="1:9" ht="15" hidden="1" thickBot="1">
      <c r="A144" s="85" t="s">
        <v>112</v>
      </c>
      <c r="B144" s="104">
        <f>_xlfn.XLOOKUP(A144,Equipe!H:H,Equipe!B:B,"",0)</f>
        <v>4612389</v>
      </c>
      <c r="C144" s="89">
        <v>45867</v>
      </c>
      <c r="D144" s="105">
        <v>45867</v>
      </c>
      <c r="E144" s="85">
        <v>1</v>
      </c>
      <c r="F144" s="85" t="s">
        <v>16</v>
      </c>
      <c r="G144" s="97" t="s">
        <v>118</v>
      </c>
      <c r="H144" s="39" t="str">
        <f>_xlfn.XLOOKUP(Tabela1[[#This Row],[Matrícula]],Equipe!B:B,Equipe!E:E,"ERRO",0)</f>
        <v>P80</v>
      </c>
      <c r="I144" s="39" t="str">
        <f>VLOOKUP(Tabela1[[#This Row],[Matrícula]],Equipe!B:F,5,0)</f>
        <v>Novo</v>
      </c>
    </row>
    <row r="145" spans="1:9" ht="15" hidden="1" thickBot="1">
      <c r="A145" s="85" t="s">
        <v>112</v>
      </c>
      <c r="B145" s="104">
        <f>_xlfn.XLOOKUP(A145,Equipe!H:H,Equipe!B:B,"",0)</f>
        <v>4612389</v>
      </c>
      <c r="C145" s="89">
        <v>45873</v>
      </c>
      <c r="D145" s="105">
        <v>45877</v>
      </c>
      <c r="E145" s="85">
        <v>5</v>
      </c>
      <c r="F145" s="85" t="s">
        <v>16</v>
      </c>
      <c r="G145" s="97" t="s">
        <v>119</v>
      </c>
      <c r="H145" s="39" t="str">
        <f>_xlfn.XLOOKUP(Tabela1[[#This Row],[Matrícula]],Equipe!B:B,Equipe!E:E,"ERRO",0)</f>
        <v>P80</v>
      </c>
      <c r="I145" s="39" t="str">
        <f>VLOOKUP(Tabela1[[#This Row],[Matrícula]],Equipe!B:F,5,0)</f>
        <v>Novo</v>
      </c>
    </row>
    <row r="146" spans="1:9" ht="15" hidden="1" thickBot="1">
      <c r="A146" s="85" t="s">
        <v>106</v>
      </c>
      <c r="B146" s="104">
        <f>_xlfn.XLOOKUP(A146,Equipe!H:H,Equipe!B:B,"",0)</f>
        <v>4612140</v>
      </c>
      <c r="C146" s="89">
        <v>45849</v>
      </c>
      <c r="D146" s="105">
        <f>IF(Tabela1[[#This Row],[Início]]&lt;&gt;"",C146+E146-1,"")</f>
        <v>45849</v>
      </c>
      <c r="E146" s="85">
        <v>1</v>
      </c>
      <c r="F146" s="85" t="s">
        <v>17</v>
      </c>
      <c r="G146" s="97" t="s">
        <v>85</v>
      </c>
      <c r="H146" s="39" t="str">
        <f>_xlfn.XLOOKUP(Tabela1[[#This Row],[Matrícula]],Equipe!B:B,Equipe!E:E,"ERRO",0)</f>
        <v>P83</v>
      </c>
      <c r="I146" s="39" t="str">
        <f>VLOOKUP(Tabela1[[#This Row],[Matrícula]],Equipe!B:F,5,0)</f>
        <v>Novo</v>
      </c>
    </row>
    <row r="147" spans="1:9" ht="15" hidden="1" thickBot="1">
      <c r="A147" s="106" t="s">
        <v>69</v>
      </c>
      <c r="B147" s="104">
        <f>_xlfn.XLOOKUP(A147,Equipe!H:H,Equipe!B:B,"",0)</f>
        <v>4606246</v>
      </c>
      <c r="C147" s="89">
        <v>45853</v>
      </c>
      <c r="D147" s="105">
        <f>IF(Tabela1[[#This Row],[Início]]&lt;&gt;"",C147+E147-1,"")</f>
        <v>45855</v>
      </c>
      <c r="E147" s="85">
        <v>3</v>
      </c>
      <c r="F147" s="85" t="s">
        <v>16</v>
      </c>
      <c r="G147" s="97" t="s">
        <v>133</v>
      </c>
      <c r="H147" s="39" t="str">
        <f>_xlfn.XLOOKUP(Tabela1[[#This Row],[Matrícula]],Equipe!B:B,Equipe!E:E,"ERRO",0)</f>
        <v>PBAC</v>
      </c>
      <c r="I147" s="39" t="str">
        <f>VLOOKUP(Tabela1[[#This Row],[Matrícula]],Equipe!B:F,5,0)</f>
        <v>Novo</v>
      </c>
    </row>
    <row r="148" spans="1:9" ht="15" hidden="1" thickBot="1">
      <c r="A148" s="85" t="s">
        <v>114</v>
      </c>
      <c r="B148" s="104">
        <f>_xlfn.XLOOKUP(A148,Equipe!H:H,Equipe!B:B,"",0)</f>
        <v>4612171</v>
      </c>
      <c r="C148" s="89">
        <v>45863</v>
      </c>
      <c r="D148" s="105">
        <f>IF(Tabela1[[#This Row],[Início]]&lt;&gt;"",C148+E148-1,"")</f>
        <v>45863</v>
      </c>
      <c r="E148" s="85">
        <v>1</v>
      </c>
      <c r="F148" s="85" t="s">
        <v>16</v>
      </c>
      <c r="G148" s="97" t="s">
        <v>134</v>
      </c>
      <c r="H148" s="39" t="str">
        <f>_xlfn.XLOOKUP(Tabela1[[#This Row],[Matrícula]],Equipe!B:B,Equipe!E:E,"ERRO",0)</f>
        <v>P80</v>
      </c>
      <c r="I148" s="39" t="str">
        <f>VLOOKUP(Tabela1[[#This Row],[Matrícula]],Equipe!B:F,5,0)</f>
        <v>Novo</v>
      </c>
    </row>
    <row r="149" spans="1:9" ht="15" hidden="1" thickBot="1">
      <c r="A149" s="85" t="s">
        <v>106</v>
      </c>
      <c r="B149" s="104">
        <f>_xlfn.XLOOKUP(A149,Equipe!H:H,Equipe!B:B,"",0)</f>
        <v>4612140</v>
      </c>
      <c r="C149" s="89">
        <v>45866</v>
      </c>
      <c r="D149" s="105">
        <f>IF(Tabela1[[#This Row],[Início]]&lt;&gt;"",C149+E149-1,"")</f>
        <v>45867</v>
      </c>
      <c r="E149" s="85">
        <v>2</v>
      </c>
      <c r="F149" s="85" t="s">
        <v>16</v>
      </c>
      <c r="G149" s="97" t="s">
        <v>135</v>
      </c>
      <c r="H149" s="39" t="str">
        <f>_xlfn.XLOOKUP(Tabela1[[#This Row],[Matrícula]],Equipe!B:B,Equipe!E:E,"ERRO",0)</f>
        <v>P83</v>
      </c>
      <c r="I149" s="39" t="str">
        <f>VLOOKUP(Tabela1[[#This Row],[Matrícula]],Equipe!B:F,5,0)</f>
        <v>Novo</v>
      </c>
    </row>
    <row r="150" spans="1:9" ht="15" hidden="1" thickBot="1">
      <c r="A150" s="85" t="s">
        <v>102</v>
      </c>
      <c r="B150" s="104">
        <f>_xlfn.XLOOKUP(A150,Equipe!H:H,Equipe!B:B,"",0)</f>
        <v>4612098</v>
      </c>
      <c r="C150" s="89">
        <v>45866</v>
      </c>
      <c r="D150" s="105">
        <v>45870</v>
      </c>
      <c r="E150" s="85">
        <v>5</v>
      </c>
      <c r="F150" s="85" t="s">
        <v>16</v>
      </c>
      <c r="G150" s="97" t="s">
        <v>36</v>
      </c>
      <c r="H150" s="39" t="str">
        <f>_xlfn.XLOOKUP(Tabela1[[#This Row],[Matrícula]],Equipe!B:B,Equipe!E:E,"ERRO",0)</f>
        <v>P80</v>
      </c>
      <c r="I150" s="39" t="str">
        <f>VLOOKUP(Tabela1[[#This Row],[Matrícula]],Equipe!B:F,5,0)</f>
        <v>Novo</v>
      </c>
    </row>
    <row r="151" spans="1:9" ht="15" hidden="1" thickBot="1">
      <c r="A151" s="85" t="s">
        <v>30</v>
      </c>
      <c r="B151" s="104">
        <f>_xlfn.XLOOKUP(A151,Equipe!H:H,Equipe!B:B,"",0)</f>
        <v>2493288</v>
      </c>
      <c r="C151" s="89">
        <v>45866</v>
      </c>
      <c r="D151" s="105">
        <f>IF(Tabela1[[#This Row],[Início]]&lt;&gt;"",C151+E151-1,"")</f>
        <v>45867</v>
      </c>
      <c r="E151" s="85">
        <v>2</v>
      </c>
      <c r="F151" s="85" t="s">
        <v>17</v>
      </c>
      <c r="G151" s="97" t="s">
        <v>136</v>
      </c>
      <c r="H151" s="39" t="str">
        <f>_xlfn.XLOOKUP(Tabela1[[#This Row],[Matrícula]],Equipe!B:B,Equipe!E:E,"ERRO",0)</f>
        <v>PBAC</v>
      </c>
      <c r="I151" s="39" t="str">
        <f>VLOOKUP(Tabela1[[#This Row],[Matrícula]],Equipe!B:F,5,0)</f>
        <v>Experiente</v>
      </c>
    </row>
    <row r="152" spans="1:9" ht="15" hidden="1" thickBot="1">
      <c r="A152" s="85" t="s">
        <v>108</v>
      </c>
      <c r="B152" s="104">
        <f>_xlfn.XLOOKUP(A152,Equipe!H:H,Equipe!B:B,"",0)</f>
        <v>4612050</v>
      </c>
      <c r="C152" s="89">
        <v>45866</v>
      </c>
      <c r="D152" s="105">
        <f>IF(Tabela1[[#This Row],[Início]]&lt;&gt;"",C152+E152-1,"")</f>
        <v>45867</v>
      </c>
      <c r="E152" s="85">
        <v>2</v>
      </c>
      <c r="F152" s="85" t="s">
        <v>16</v>
      </c>
      <c r="G152" s="97" t="s">
        <v>135</v>
      </c>
      <c r="H152" s="39" t="str">
        <f>_xlfn.XLOOKUP(Tabela1[[#This Row],[Matrícula]],Equipe!B:B,Equipe!E:E,"ERRO",0)</f>
        <v>P82</v>
      </c>
      <c r="I152" s="39" t="str">
        <f>VLOOKUP(Tabela1[[#This Row],[Matrícula]],Equipe!B:F,5,0)</f>
        <v>Novo</v>
      </c>
    </row>
    <row r="153" spans="1:9" ht="15" hidden="1" thickBot="1">
      <c r="A153" s="106" t="s">
        <v>69</v>
      </c>
      <c r="B153" s="104">
        <f>_xlfn.XLOOKUP(A153,Equipe!H:H,Equipe!B:B,"",0)</f>
        <v>4606246</v>
      </c>
      <c r="C153" s="89">
        <v>45855</v>
      </c>
      <c r="D153" s="105">
        <f>IF(Tabela1[[#This Row],[Início]]&lt;&gt;"",C153+E153-1,"")</f>
        <v>45889</v>
      </c>
      <c r="E153" s="85">
        <v>35</v>
      </c>
      <c r="F153" s="85" t="s">
        <v>11</v>
      </c>
      <c r="G153" s="97" t="s">
        <v>137</v>
      </c>
      <c r="H153" s="39" t="str">
        <f>_xlfn.XLOOKUP(Tabela1[[#This Row],[Matrícula]],Equipe!B:B,Equipe!E:E,"ERRO",0)</f>
        <v>PBAC</v>
      </c>
      <c r="I153" s="39" t="str">
        <f>VLOOKUP(Tabela1[[#This Row],[Matrícula]],Equipe!B:F,5,0)</f>
        <v>Novo</v>
      </c>
    </row>
    <row r="154" spans="1:9" ht="15" hidden="1" thickBot="1">
      <c r="A154" s="85" t="s">
        <v>29</v>
      </c>
      <c r="B154" s="104">
        <f>_xlfn.XLOOKUP(A154,Equipe!H:H,Equipe!B:B,"",0)</f>
        <v>9842940</v>
      </c>
      <c r="C154" s="89">
        <v>45869</v>
      </c>
      <c r="D154" s="105">
        <f>IF(Tabela1[[#This Row],[Início]]&lt;&gt;"",C154+E154-1,"")</f>
        <v>45882</v>
      </c>
      <c r="E154" s="85">
        <v>14</v>
      </c>
      <c r="F154" s="85" t="s">
        <v>11</v>
      </c>
      <c r="G154" s="97" t="s">
        <v>138</v>
      </c>
      <c r="H154" s="39" t="str">
        <f>_xlfn.XLOOKUP(Tabela1[[#This Row],[Matrícula]],Equipe!B:B,Equipe!E:E,"ERRO",0)</f>
        <v>P80</v>
      </c>
      <c r="I154" s="39" t="str">
        <f>VLOOKUP(Tabela1[[#This Row],[Matrícula]],Equipe!B:F,5,0)</f>
        <v>Novo</v>
      </c>
    </row>
    <row r="155" spans="1:9" ht="15" hidden="1" thickBot="1">
      <c r="A155" s="85" t="s">
        <v>29</v>
      </c>
      <c r="B155" s="104">
        <f>_xlfn.XLOOKUP(A155,Equipe!H:H,Equipe!B:B,"",0)</f>
        <v>9842940</v>
      </c>
      <c r="C155" s="89">
        <v>45883</v>
      </c>
      <c r="D155" s="105">
        <f>IF(Tabela1[[#This Row],[Início]]&lt;&gt;"",C155+E155-1,"")</f>
        <v>45911</v>
      </c>
      <c r="E155" s="85">
        <v>29</v>
      </c>
      <c r="F155" s="85" t="s">
        <v>17</v>
      </c>
      <c r="G155" s="97" t="s">
        <v>18</v>
      </c>
      <c r="H155" s="39" t="str">
        <f>_xlfn.XLOOKUP(Tabela1[[#This Row],[Matrícula]],Equipe!B:B,Equipe!E:E,"ERRO",0)</f>
        <v>P80</v>
      </c>
      <c r="I155" s="39" t="str">
        <f>VLOOKUP(Tabela1[[#This Row],[Matrícula]],Equipe!B:F,5,0)</f>
        <v>Novo</v>
      </c>
    </row>
    <row r="156" spans="1:9" ht="15" hidden="1" thickBot="1">
      <c r="A156" s="85" t="s">
        <v>53</v>
      </c>
      <c r="B156" s="104">
        <f>_xlfn.XLOOKUP(A156,Equipe!H:H,Equipe!B:B,"",0)</f>
        <v>9886449</v>
      </c>
      <c r="C156" s="89">
        <v>45877</v>
      </c>
      <c r="D156" s="105">
        <f>IF(Tabela1[[#This Row],[Início]]&lt;&gt;"",C156+E156-1,"")</f>
        <v>45877</v>
      </c>
      <c r="E156" s="85">
        <v>1</v>
      </c>
      <c r="F156" s="85" t="s">
        <v>17</v>
      </c>
      <c r="G156" s="97" t="s">
        <v>139</v>
      </c>
      <c r="H156" s="39" t="str">
        <f>_xlfn.XLOOKUP(Tabela1[[#This Row],[Matrícula]],Equipe!B:B,Equipe!E:E,"ERRO",0)</f>
        <v>P80</v>
      </c>
      <c r="I156" s="39" t="str">
        <f>VLOOKUP(Tabela1[[#This Row],[Matrícula]],Equipe!B:F,5,0)</f>
        <v>Experiente</v>
      </c>
    </row>
    <row r="157" spans="1:9" ht="15" hidden="1" thickBot="1">
      <c r="A157" s="85" t="s">
        <v>51</v>
      </c>
      <c r="B157" s="104">
        <f>_xlfn.XLOOKUP(A157,Equipe!H:H,Equipe!B:B,"",0)</f>
        <v>4608684</v>
      </c>
      <c r="C157" s="89">
        <v>45816</v>
      </c>
      <c r="D157" s="105">
        <f>IF(Tabela1[[#This Row],[Início]]&lt;&gt;"",C157+E157-1,"")</f>
        <v>45821</v>
      </c>
      <c r="E157" s="85">
        <v>6</v>
      </c>
      <c r="F157" s="85" t="s">
        <v>11</v>
      </c>
      <c r="G157" s="97" t="s">
        <v>52</v>
      </c>
      <c r="H157" s="39" t="str">
        <f>_xlfn.XLOOKUP(Tabela1[[#This Row],[Matrícula]],Equipe!B:B,Equipe!E:E,"ERRO",0)</f>
        <v>P82</v>
      </c>
      <c r="I157" s="39" t="str">
        <f>VLOOKUP(Tabela1[[#This Row],[Matrícula]],Equipe!B:F,5,0)</f>
        <v>Novo</v>
      </c>
    </row>
    <row r="158" spans="1:9" ht="15" hidden="1" thickBot="1">
      <c r="A158" s="85" t="s">
        <v>51</v>
      </c>
      <c r="B158" s="104">
        <f>_xlfn.XLOOKUP(A158,Equipe!H:H,Equipe!B:B,"",0)</f>
        <v>4608684</v>
      </c>
      <c r="C158" s="89">
        <v>45822</v>
      </c>
      <c r="D158" s="105">
        <f>IF(Tabela1[[#This Row],[Início]]&lt;&gt;"",C158+E158-1,"")</f>
        <v>45834</v>
      </c>
      <c r="E158" s="85">
        <v>13</v>
      </c>
      <c r="F158" s="85" t="s">
        <v>17</v>
      </c>
      <c r="G158" s="97" t="s">
        <v>96</v>
      </c>
      <c r="H158" s="39" t="str">
        <f>_xlfn.XLOOKUP(Tabela1[[#This Row],[Matrícula]],Equipe!B:B,Equipe!E:E,"ERRO",0)</f>
        <v>P82</v>
      </c>
      <c r="I158" s="39" t="str">
        <f>VLOOKUP(Tabela1[[#This Row],[Matrícula]],Equipe!B:F,5,0)</f>
        <v>Novo</v>
      </c>
    </row>
    <row r="159" spans="1:9" ht="15" hidden="1" thickBot="1">
      <c r="A159" s="85" t="s">
        <v>10</v>
      </c>
      <c r="B159" s="104">
        <f>_xlfn.XLOOKUP(A159,Equipe!H:H,Equipe!B:B,"",0)</f>
        <v>4608544</v>
      </c>
      <c r="C159" s="89">
        <v>45509</v>
      </c>
      <c r="D159" s="105">
        <f>IF(Tabela1[[#This Row],[Início]]&lt;&gt;"",C159+E159-1,"")</f>
        <v>45532</v>
      </c>
      <c r="E159" s="85">
        <v>24</v>
      </c>
      <c r="F159" s="85" t="s">
        <v>17</v>
      </c>
      <c r="G159" s="97" t="s">
        <v>96</v>
      </c>
      <c r="H159" s="39" t="str">
        <f>_xlfn.XLOOKUP(Tabela1[[#This Row],[Matrícula]],Equipe!B:B,Equipe!E:E,"ERRO",0)</f>
        <v>P82</v>
      </c>
      <c r="I159" s="39" t="str">
        <f>VLOOKUP(Tabela1[[#This Row],[Matrícula]],Equipe!B:F,5,0)</f>
        <v>Novo</v>
      </c>
    </row>
    <row r="160" spans="1:9" ht="15" hidden="1" thickBot="1">
      <c r="A160" s="85" t="s">
        <v>10</v>
      </c>
      <c r="B160" s="104">
        <f>_xlfn.XLOOKUP(A160,Equipe!H:H,Equipe!B:B,"",0)</f>
        <v>4608544</v>
      </c>
      <c r="C160" s="89">
        <v>45822</v>
      </c>
      <c r="D160" s="105">
        <f>IF(Tabela1[[#This Row],[Início]]&lt;&gt;"",C160+E160-1,"")</f>
        <v>45834</v>
      </c>
      <c r="E160" s="85">
        <v>13</v>
      </c>
      <c r="F160" s="85" t="s">
        <v>17</v>
      </c>
      <c r="G160" s="97" t="s">
        <v>96</v>
      </c>
      <c r="H160" s="39" t="str">
        <f>_xlfn.XLOOKUP(Tabela1[[#This Row],[Matrícula]],Equipe!B:B,Equipe!E:E,"ERRO",0)</f>
        <v>P82</v>
      </c>
      <c r="I160" s="39" t="str">
        <f>VLOOKUP(Tabela1[[#This Row],[Matrícula]],Equipe!B:F,5,0)</f>
        <v>Novo</v>
      </c>
    </row>
    <row r="161" spans="1:9" ht="15" hidden="1" thickBot="1">
      <c r="A161" s="85" t="s">
        <v>101</v>
      </c>
      <c r="B161" s="104">
        <f>_xlfn.XLOOKUP(A161,Equipe!H:H,Equipe!B:B,"",0)</f>
        <v>9683150</v>
      </c>
      <c r="C161" s="89">
        <v>45870</v>
      </c>
      <c r="D161" s="105">
        <v>45870</v>
      </c>
      <c r="E161" s="85">
        <v>1</v>
      </c>
      <c r="F161" s="85" t="s">
        <v>17</v>
      </c>
      <c r="G161" s="97"/>
      <c r="H161" s="39" t="str">
        <f>_xlfn.XLOOKUP(Tabela1[[#This Row],[Matrícula]],Equipe!B:B,Equipe!E:E,"ERRO",0)</f>
        <v>P80</v>
      </c>
      <c r="I161" s="39" t="str">
        <f>VLOOKUP(Tabela1[[#This Row],[Matrícula]],Equipe!B:F,5,0)</f>
        <v>Experiente</v>
      </c>
    </row>
    <row r="162" spans="1:9" ht="15" hidden="1" thickBot="1">
      <c r="A162" s="85" t="s">
        <v>140</v>
      </c>
      <c r="B162" s="104">
        <f>_xlfn.XLOOKUP(A162,Equipe!H:H,Equipe!B:B,"",0)</f>
        <v>4612247</v>
      </c>
      <c r="C162" s="89">
        <v>45875</v>
      </c>
      <c r="D162" s="105">
        <v>45875</v>
      </c>
      <c r="E162" s="85">
        <v>1</v>
      </c>
      <c r="F162" s="85" t="s">
        <v>16</v>
      </c>
      <c r="G162" s="97" t="s">
        <v>83</v>
      </c>
      <c r="H162" s="39" t="str">
        <f>_xlfn.XLOOKUP(Tabela1[[#This Row],[Matrícula]],Equipe!B:B,Equipe!E:E,"ERRO",0)</f>
        <v>P83</v>
      </c>
      <c r="I162" s="39" t="str">
        <f>VLOOKUP(Tabela1[[#This Row],[Matrícula]],Equipe!B:F,5,0)</f>
        <v>Novo</v>
      </c>
    </row>
    <row r="163" spans="1:9" ht="15" hidden="1" thickBot="1">
      <c r="A163" s="85" t="s">
        <v>141</v>
      </c>
      <c r="B163" s="104">
        <f>_xlfn.XLOOKUP(A163,Equipe!H:H,Equipe!B:B,"",0)</f>
        <v>4612393</v>
      </c>
      <c r="C163" s="89">
        <v>45875</v>
      </c>
      <c r="D163" s="105">
        <v>45875</v>
      </c>
      <c r="E163" s="85">
        <v>1</v>
      </c>
      <c r="F163" s="85" t="s">
        <v>16</v>
      </c>
      <c r="G163" s="97" t="s">
        <v>118</v>
      </c>
      <c r="H163" s="39" t="str">
        <f>_xlfn.XLOOKUP(Tabela1[[#This Row],[Matrícula]],Equipe!B:B,Equipe!E:E,"ERRO",0)</f>
        <v>P83</v>
      </c>
      <c r="I163" s="39" t="str">
        <f>VLOOKUP(Tabela1[[#This Row],[Matrícula]],Equipe!B:F,5,0)</f>
        <v>Novo</v>
      </c>
    </row>
    <row r="164" spans="1:9" ht="15" hidden="1" thickBot="1">
      <c r="A164" s="85" t="s">
        <v>141</v>
      </c>
      <c r="B164" s="104">
        <f>_xlfn.XLOOKUP(A164,Equipe!H:H,Equipe!B:B,"",0)</f>
        <v>4612393</v>
      </c>
      <c r="C164" s="89">
        <v>45887</v>
      </c>
      <c r="D164" s="105">
        <v>45891</v>
      </c>
      <c r="E164" s="85">
        <v>5</v>
      </c>
      <c r="F164" s="85" t="s">
        <v>16</v>
      </c>
      <c r="G164" s="97" t="s">
        <v>119</v>
      </c>
      <c r="H164" s="39" t="str">
        <f>_xlfn.XLOOKUP(Tabela1[[#This Row],[Matrícula]],Equipe!B:B,Equipe!E:E,"ERRO",0)</f>
        <v>P83</v>
      </c>
      <c r="I164" s="39" t="str">
        <f>VLOOKUP(Tabela1[[#This Row],[Matrícula]],Equipe!B:F,5,0)</f>
        <v>Novo</v>
      </c>
    </row>
    <row r="165" spans="1:9" ht="15" hidden="1" thickBot="1">
      <c r="A165" s="85" t="s">
        <v>140</v>
      </c>
      <c r="B165" s="104">
        <f>_xlfn.XLOOKUP(A165,Equipe!H:H,Equipe!B:B,"",0)</f>
        <v>4612247</v>
      </c>
      <c r="C165" s="89">
        <v>45880</v>
      </c>
      <c r="D165" s="105">
        <v>45884</v>
      </c>
      <c r="E165" s="85">
        <v>5</v>
      </c>
      <c r="F165" s="85" t="s">
        <v>16</v>
      </c>
      <c r="G165" s="97" t="s">
        <v>119</v>
      </c>
      <c r="H165" s="39" t="str">
        <f>_xlfn.XLOOKUP(Tabela1[[#This Row],[Matrícula]],Equipe!B:B,Equipe!E:E,"ERRO",0)</f>
        <v>P83</v>
      </c>
      <c r="I165" s="39" t="str">
        <f>VLOOKUP(Tabela1[[#This Row],[Matrícula]],Equipe!B:F,5,0)</f>
        <v>Novo</v>
      </c>
    </row>
    <row r="166" spans="1:9" ht="15" hidden="1" thickBot="1">
      <c r="A166" s="85" t="s">
        <v>142</v>
      </c>
      <c r="B166" s="104">
        <f>_xlfn.XLOOKUP(A166,Equipe!H:H,Equipe!B:B,"",0)</f>
        <v>4612228</v>
      </c>
      <c r="C166" s="89">
        <v>45877</v>
      </c>
      <c r="D166" s="105">
        <f>IF(Tabela1[[#This Row],[Início]]&lt;&gt;"",C166+E166-1,"")</f>
        <v>45877</v>
      </c>
      <c r="E166" s="85">
        <v>1</v>
      </c>
      <c r="F166" s="85" t="s">
        <v>16</v>
      </c>
      <c r="G166" s="97" t="s">
        <v>118</v>
      </c>
      <c r="H166" s="39" t="str">
        <f>_xlfn.XLOOKUP(Tabela1[[#This Row],[Matrícula]],Equipe!B:B,Equipe!E:E,"ERRO",0)</f>
        <v>P82</v>
      </c>
      <c r="I166" s="39" t="str">
        <f>VLOOKUP(Tabela1[[#This Row],[Matrícula]],Equipe!B:F,5,0)</f>
        <v>Novo</v>
      </c>
    </row>
    <row r="167" spans="1:9" ht="15" hidden="1" thickBot="1">
      <c r="A167" s="85" t="s">
        <v>35</v>
      </c>
      <c r="B167" s="104">
        <f>_xlfn.XLOOKUP(A167,Equipe!H:H,Equipe!B:B,"",0)</f>
        <v>9634222</v>
      </c>
      <c r="C167" s="89">
        <v>45881</v>
      </c>
      <c r="D167" s="105">
        <f>IF(Tabela1[[#This Row],[Início]]&lt;&gt;"",C167+E167-1,"")</f>
        <v>45894</v>
      </c>
      <c r="E167" s="85">
        <v>14</v>
      </c>
      <c r="F167" s="85" t="s">
        <v>11</v>
      </c>
      <c r="G167" s="97" t="s">
        <v>95</v>
      </c>
      <c r="H167" s="39" t="str">
        <f>_xlfn.XLOOKUP(Tabela1[[#This Row],[Matrícula]],Equipe!B:B,Equipe!E:E,"ERRO",0)</f>
        <v>P83</v>
      </c>
      <c r="I167" s="39" t="str">
        <f>VLOOKUP(Tabela1[[#This Row],[Matrícula]],Equipe!B:F,5,0)</f>
        <v>Experiente</v>
      </c>
    </row>
    <row r="168" spans="1:9" ht="15" hidden="1" thickBot="1">
      <c r="A168" s="85" t="s">
        <v>35</v>
      </c>
      <c r="B168" s="104">
        <f>_xlfn.XLOOKUP(A168,Equipe!H:H,Equipe!B:B,"",0)</f>
        <v>9634222</v>
      </c>
      <c r="C168" s="89">
        <v>45895</v>
      </c>
      <c r="D168" s="105">
        <f>IF(Tabela1[[#This Row],[Início]]&lt;&gt;"",C168+E168-1,"")</f>
        <v>45915</v>
      </c>
      <c r="E168" s="85">
        <v>21</v>
      </c>
      <c r="F168" s="85" t="s">
        <v>17</v>
      </c>
      <c r="G168" s="97" t="s">
        <v>143</v>
      </c>
      <c r="H168" s="39" t="str">
        <f>_xlfn.XLOOKUP(Tabela1[[#This Row],[Matrícula]],Equipe!B:B,Equipe!E:E,"ERRO",0)</f>
        <v>P83</v>
      </c>
      <c r="I168" s="39" t="str">
        <f>VLOOKUP(Tabela1[[#This Row],[Matrícula]],Equipe!B:F,5,0)</f>
        <v>Experiente</v>
      </c>
    </row>
    <row r="169" spans="1:9" ht="15" hidden="1" thickBot="1">
      <c r="A169" s="85" t="s">
        <v>142</v>
      </c>
      <c r="B169" s="104">
        <f>_xlfn.XLOOKUP(A169,Equipe!H:H,Equipe!B:B,"",0)</f>
        <v>4612228</v>
      </c>
      <c r="C169" s="89">
        <v>45887</v>
      </c>
      <c r="D169" s="105">
        <f>IF(Tabela1[[#This Row],[Início]]&lt;&gt;"",C169+E169-1,"")</f>
        <v>45891</v>
      </c>
      <c r="E169" s="85">
        <v>5</v>
      </c>
      <c r="F169" s="85" t="s">
        <v>16</v>
      </c>
      <c r="G169" s="97" t="s">
        <v>119</v>
      </c>
      <c r="H169" s="39" t="str">
        <f>_xlfn.XLOOKUP(Tabela1[[#This Row],[Matrícula]],Equipe!B:B,Equipe!E:E,"ERRO",0)</f>
        <v>P82</v>
      </c>
      <c r="I169" s="39" t="str">
        <f>VLOOKUP(Tabela1[[#This Row],[Matrícula]],Equipe!B:F,5,0)</f>
        <v>Novo</v>
      </c>
    </row>
    <row r="170" spans="1:9" ht="15" hidden="1" thickBot="1">
      <c r="A170" s="85" t="s">
        <v>140</v>
      </c>
      <c r="B170" s="104">
        <f>_xlfn.XLOOKUP(A170,Equipe!H:H,Equipe!B:B,"",0)</f>
        <v>4612247</v>
      </c>
      <c r="C170" s="89">
        <v>45887</v>
      </c>
      <c r="D170" s="105">
        <v>45887</v>
      </c>
      <c r="E170" s="85">
        <v>1</v>
      </c>
      <c r="F170" s="85" t="s">
        <v>16</v>
      </c>
      <c r="G170" s="97" t="s">
        <v>118</v>
      </c>
      <c r="H170" s="39" t="str">
        <f>_xlfn.XLOOKUP(Tabela1[[#This Row],[Matrícula]],Equipe!B:B,Equipe!E:E,"ERRO",0)</f>
        <v>P83</v>
      </c>
      <c r="I170" s="39" t="str">
        <f>VLOOKUP(Tabela1[[#This Row],[Matrícula]],Equipe!B:F,5,0)</f>
        <v>Novo</v>
      </c>
    </row>
    <row r="171" spans="1:9" ht="15" hidden="1" thickBot="1">
      <c r="A171" s="85" t="s">
        <v>26</v>
      </c>
      <c r="B171" s="104">
        <f>_xlfn.XLOOKUP(A171,Equipe!H:H,Equipe!B:B,"",0)</f>
        <v>4608474</v>
      </c>
      <c r="C171" s="89">
        <v>45889</v>
      </c>
      <c r="D171" s="105">
        <v>45891</v>
      </c>
      <c r="E171" s="85">
        <v>3</v>
      </c>
      <c r="F171" s="85" t="s">
        <v>17</v>
      </c>
      <c r="G171" s="97" t="s">
        <v>85</v>
      </c>
      <c r="H171" s="39" t="str">
        <f>_xlfn.XLOOKUP(Tabela1[[#This Row],[Matrícula]],Equipe!B:B,Equipe!E:E,"ERRO",0)</f>
        <v>P82</v>
      </c>
      <c r="I171" s="39" t="str">
        <f>VLOOKUP(Tabela1[[#This Row],[Matrícula]],Equipe!B:F,5,0)</f>
        <v>Novo</v>
      </c>
    </row>
    <row r="172" spans="1:9" ht="15" hidden="1" thickBot="1">
      <c r="A172" s="85" t="s">
        <v>102</v>
      </c>
      <c r="B172" s="104">
        <f>_xlfn.XLOOKUP(A172,Equipe!H:H,Equipe!B:B,"",0)</f>
        <v>4612098</v>
      </c>
      <c r="C172" s="89">
        <v>45890</v>
      </c>
      <c r="D172" s="105">
        <f>IF(Tabela1[[#This Row],[Início]]&lt;&gt;"",C172+E172-1,"")</f>
        <v>45903</v>
      </c>
      <c r="E172" s="85">
        <v>14</v>
      </c>
      <c r="F172" s="85" t="s">
        <v>11</v>
      </c>
      <c r="G172" s="97" t="s">
        <v>144</v>
      </c>
      <c r="H172" s="39" t="str">
        <f>_xlfn.XLOOKUP(Tabela1[[#This Row],[Matrícula]],Equipe!B:B,Equipe!E:E,"ERRO",0)</f>
        <v>P80</v>
      </c>
      <c r="I172" s="39" t="str">
        <f>VLOOKUP(Tabela1[[#This Row],[Matrícula]],Equipe!B:F,5,0)</f>
        <v>Novo</v>
      </c>
    </row>
    <row r="173" spans="1:9" ht="15" hidden="1" thickBot="1">
      <c r="A173" s="85" t="s">
        <v>102</v>
      </c>
      <c r="B173" s="104">
        <f>_xlfn.XLOOKUP(A173,Equipe!H:H,Equipe!B:B,"",0)</f>
        <v>4612098</v>
      </c>
      <c r="C173" s="89">
        <v>45904</v>
      </c>
      <c r="D173" s="105">
        <v>45932</v>
      </c>
      <c r="E173" s="85">
        <v>29</v>
      </c>
      <c r="F173" s="85" t="s">
        <v>17</v>
      </c>
      <c r="G173" s="97" t="s">
        <v>145</v>
      </c>
      <c r="H173" s="39" t="str">
        <f>_xlfn.XLOOKUP(Tabela1[[#This Row],[Matrícula]],Equipe!B:B,Equipe!E:E,"ERRO",0)</f>
        <v>P80</v>
      </c>
      <c r="I173" s="39" t="str">
        <f>VLOOKUP(Tabela1[[#This Row],[Matrícula]],Equipe!B:F,5,0)</f>
        <v>Novo</v>
      </c>
    </row>
    <row r="174" spans="1:9" ht="15" hidden="1" thickBot="1">
      <c r="A174" s="94" t="s">
        <v>10</v>
      </c>
      <c r="B174" s="129">
        <f>_xlfn.XLOOKUP(A174,Equipe!H:H,Equipe!B:B,"",0)</f>
        <v>4608544</v>
      </c>
      <c r="C174" s="95">
        <v>45904</v>
      </c>
      <c r="D174" s="128">
        <f>IF(Tabela1[[#This Row],[Início]]&lt;&gt;"",C174+E174-1,"")</f>
        <v>45917</v>
      </c>
      <c r="E174" s="94">
        <v>14</v>
      </c>
      <c r="F174" s="85" t="s">
        <v>11</v>
      </c>
      <c r="G174" s="97" t="s">
        <v>138</v>
      </c>
      <c r="H174" s="39" t="str">
        <f>_xlfn.XLOOKUP(Tabela1[[#This Row],[Matrícula]],Equipe!B:B,Equipe!E:E,"ERRO",0)</f>
        <v>P82</v>
      </c>
      <c r="I174" s="39" t="str">
        <f>VLOOKUP(Tabela1[[#This Row],[Matrícula]],Equipe!B:F,5,0)</f>
        <v>Novo</v>
      </c>
    </row>
    <row r="175" spans="1:9" ht="15" hidden="1" thickBot="1">
      <c r="A175" s="94" t="s">
        <v>10</v>
      </c>
      <c r="B175" s="129">
        <f>_xlfn.XLOOKUP(A175,Equipe!H:H,Equipe!B:B,"",0)</f>
        <v>4608544</v>
      </c>
      <c r="C175" s="95">
        <v>45918</v>
      </c>
      <c r="D175" s="128">
        <f>IF(Tabela1[[#This Row],[Início]]&lt;&gt;"",C175+E175-1,"")</f>
        <v>45946</v>
      </c>
      <c r="E175" s="94">
        <v>29</v>
      </c>
      <c r="F175" s="85" t="s">
        <v>17</v>
      </c>
      <c r="G175" s="97" t="s">
        <v>146</v>
      </c>
      <c r="H175" s="39" t="str">
        <f>_xlfn.XLOOKUP(Tabela1[[#This Row],[Matrícula]],Equipe!B:B,Equipe!E:E,"ERRO",0)</f>
        <v>P82</v>
      </c>
      <c r="I175" s="39" t="str">
        <f>VLOOKUP(Tabela1[[#This Row],[Matrícula]],Equipe!B:F,5,0)</f>
        <v>Novo</v>
      </c>
    </row>
    <row r="176" spans="1:9" ht="15" hidden="1" thickBot="1">
      <c r="A176" s="94" t="s">
        <v>10</v>
      </c>
      <c r="B176" s="129">
        <f>_xlfn.XLOOKUP(A176,Equipe!H:H,Equipe!B:B,"",0)</f>
        <v>4608544</v>
      </c>
      <c r="C176" s="95">
        <v>45974</v>
      </c>
      <c r="D176" s="128">
        <f>IF(Tabela1[[#This Row],[Início]]&lt;&gt;"",C176+E176-1,"")</f>
        <v>45987</v>
      </c>
      <c r="E176" s="94">
        <v>14</v>
      </c>
      <c r="F176" s="94" t="s">
        <v>11</v>
      </c>
      <c r="G176" s="108" t="s">
        <v>138</v>
      </c>
      <c r="H176" s="144" t="str">
        <f>_xlfn.XLOOKUP(Tabela1[[#This Row],[Matrícula]],Equipe!B:B,Equipe!E:E,"ERRO",0)</f>
        <v>P82</v>
      </c>
      <c r="I176" s="144" t="str">
        <f>VLOOKUP(Tabela1[[#This Row],[Matrícula]],Equipe!B:F,5,0)</f>
        <v>Novo</v>
      </c>
    </row>
    <row r="177" spans="1:9" ht="15" hidden="1" thickBot="1">
      <c r="A177" s="94" t="s">
        <v>10</v>
      </c>
      <c r="B177" s="129">
        <f>_xlfn.XLOOKUP(A177,Equipe!H:H,Equipe!B:B,"",0)</f>
        <v>4608544</v>
      </c>
      <c r="C177" s="95">
        <v>45988</v>
      </c>
      <c r="D177" s="128">
        <f>IF(Tabela1[[#This Row],[Início]]&lt;&gt;"",C177+E177-1,"")</f>
        <v>46020</v>
      </c>
      <c r="E177" s="94">
        <v>33</v>
      </c>
      <c r="F177" s="94" t="s">
        <v>17</v>
      </c>
      <c r="G177" s="108" t="s">
        <v>146</v>
      </c>
      <c r="H177" s="144" t="str">
        <f>_xlfn.XLOOKUP(Tabela1[[#This Row],[Matrícula]],Equipe!B:B,Equipe!E:E,"ERRO",0)</f>
        <v>P82</v>
      </c>
      <c r="I177" s="144" t="str">
        <f>VLOOKUP(Tabela1[[#This Row],[Matrícula]],Equipe!B:F,5,0)</f>
        <v>Novo</v>
      </c>
    </row>
    <row r="178" spans="1:9" ht="15" hidden="1" thickBot="1">
      <c r="A178" s="94" t="s">
        <v>10</v>
      </c>
      <c r="B178" s="129">
        <f>_xlfn.XLOOKUP(A178,Equipe!H:H,Equipe!B:B,"",0)</f>
        <v>4608544</v>
      </c>
      <c r="C178" s="95">
        <v>46044</v>
      </c>
      <c r="D178" s="128">
        <f>IF(Tabela1[[#This Row],[Início]]&lt;&gt;"",C178+E178-1,"")</f>
        <v>46057</v>
      </c>
      <c r="E178" s="94">
        <v>14</v>
      </c>
      <c r="F178" s="94" t="s">
        <v>11</v>
      </c>
      <c r="G178" s="108" t="s">
        <v>138</v>
      </c>
      <c r="H178" s="144" t="str">
        <f>_xlfn.XLOOKUP(Tabela1[[#This Row],[Matrícula]],Equipe!B:B,Equipe!E:E,"ERRO",0)</f>
        <v>P82</v>
      </c>
      <c r="I178" s="144" t="str">
        <f>VLOOKUP(Tabela1[[#This Row],[Matrícula]],Equipe!B:F,5,0)</f>
        <v>Novo</v>
      </c>
    </row>
    <row r="179" spans="1:9" ht="15" hidden="1" thickBot="1">
      <c r="A179" s="94" t="s">
        <v>10</v>
      </c>
      <c r="B179" s="129">
        <f>_xlfn.XLOOKUP(A179,Equipe!H:H,Equipe!B:B,"",0)</f>
        <v>4608544</v>
      </c>
      <c r="C179" s="95">
        <v>46058</v>
      </c>
      <c r="D179" s="128">
        <f>IF(Tabela1[[#This Row],[Início]]&lt;&gt;"",C179+E179-1,"")</f>
        <v>46090</v>
      </c>
      <c r="E179" s="94">
        <v>33</v>
      </c>
      <c r="F179" s="94" t="s">
        <v>17</v>
      </c>
      <c r="G179" s="108" t="s">
        <v>146</v>
      </c>
      <c r="H179" s="144" t="str">
        <f>_xlfn.XLOOKUP(Tabela1[[#This Row],[Matrícula]],Equipe!B:B,Equipe!E:E,"ERRO",0)</f>
        <v>P82</v>
      </c>
      <c r="I179" s="144" t="str">
        <f>VLOOKUP(Tabela1[[#This Row],[Matrícula]],Equipe!B:F,5,0)</f>
        <v>Novo</v>
      </c>
    </row>
    <row r="180" spans="1:9" ht="15" hidden="1" thickBot="1">
      <c r="A180" s="94" t="s">
        <v>106</v>
      </c>
      <c r="B180" s="129">
        <v>4612140</v>
      </c>
      <c r="C180" s="95">
        <v>45889</v>
      </c>
      <c r="D180" s="128">
        <f>IF(Tabela1[[#This Row],[Início]]&lt;&gt;"",C180+E180-1,"")</f>
        <v>45895</v>
      </c>
      <c r="E180" s="94">
        <v>7</v>
      </c>
      <c r="F180" s="94" t="s">
        <v>11</v>
      </c>
      <c r="G180" s="108" t="s">
        <v>80</v>
      </c>
      <c r="H180" s="144" t="str">
        <f>_xlfn.XLOOKUP(Tabela1[[#This Row],[Matrícula]],Equipe!B:B,Equipe!E:E,"ERRO",0)</f>
        <v>P83</v>
      </c>
      <c r="I180" s="144" t="str">
        <f>VLOOKUP(Tabela1[[#This Row],[Matrícula]],Equipe!B:F,5,0)</f>
        <v>Novo</v>
      </c>
    </row>
    <row r="181" spans="1:9" ht="15" hidden="1" thickBot="1">
      <c r="A181" s="94" t="s">
        <v>106</v>
      </c>
      <c r="B181" s="129">
        <f>_xlfn.XLOOKUP(A181,Equipe!H:H,Equipe!B:B,"",0)</f>
        <v>4612140</v>
      </c>
      <c r="C181" s="95">
        <v>45896</v>
      </c>
      <c r="D181" s="128">
        <f>IF(Tabela1[[#This Row],[Início]]&lt;&gt;"",C181+E181-1,"")</f>
        <v>45910</v>
      </c>
      <c r="E181" s="94">
        <v>15</v>
      </c>
      <c r="F181" s="94" t="s">
        <v>17</v>
      </c>
      <c r="G181" s="108" t="s">
        <v>147</v>
      </c>
      <c r="H181" s="144" t="str">
        <f>_xlfn.XLOOKUP(Tabela1[[#This Row],[Matrícula]],Equipe!B:B,Equipe!E:E,"ERRO",0)</f>
        <v>P83</v>
      </c>
      <c r="I181" s="144" t="str">
        <f>VLOOKUP(Tabela1[[#This Row],[Matrícula]],Equipe!B:F,5,0)</f>
        <v>Novo</v>
      </c>
    </row>
    <row r="182" spans="1:9" ht="15" hidden="1" thickBot="1">
      <c r="A182" s="94" t="s">
        <v>30</v>
      </c>
      <c r="B182" s="129">
        <f>_xlfn.XLOOKUP(A182,Equipe!H:H,Equipe!B:B,"",0)</f>
        <v>2493288</v>
      </c>
      <c r="C182" s="95">
        <v>45912</v>
      </c>
      <c r="D182" s="128">
        <f>IF(Tabela1[[#This Row],[Início]]&lt;&gt;"",C182+E182-1,"")</f>
        <v>45912</v>
      </c>
      <c r="E182" s="94">
        <v>1</v>
      </c>
      <c r="F182" s="94" t="s">
        <v>17</v>
      </c>
      <c r="G182" s="108" t="s">
        <v>32</v>
      </c>
      <c r="H182" s="144" t="str">
        <f>_xlfn.XLOOKUP(Tabela1[[#This Row],[Matrícula]],Equipe!B:B,Equipe!E:E,"ERRO",0)</f>
        <v>PBAC</v>
      </c>
      <c r="I182" s="144" t="str">
        <f>VLOOKUP(Tabela1[[#This Row],[Matrícula]],Equipe!B:F,5,0)</f>
        <v>Experiente</v>
      </c>
    </row>
    <row r="183" spans="1:9" ht="15" hidden="1" thickBot="1">
      <c r="A183" s="94" t="s">
        <v>23</v>
      </c>
      <c r="B183" s="129">
        <f>_xlfn.XLOOKUP(A183,Equipe!H:H,Equipe!B:B,"",0)</f>
        <v>1386344</v>
      </c>
      <c r="C183" s="95">
        <v>45940</v>
      </c>
      <c r="D183" s="128">
        <f>IF(Tabela1[[#This Row],[Início]]&lt;&gt;"",C183+E183-1,"")</f>
        <v>45940</v>
      </c>
      <c r="E183" s="94">
        <v>1</v>
      </c>
      <c r="F183" s="94" t="s">
        <v>17</v>
      </c>
      <c r="G183" s="97" t="s">
        <v>85</v>
      </c>
      <c r="H183" s="144" t="str">
        <f>_xlfn.XLOOKUP(Tabela1[[#This Row],[Matrícula]],Equipe!B:B,Equipe!E:E,"ERRO",0)</f>
        <v>P82</v>
      </c>
      <c r="I183" s="144" t="str">
        <f>VLOOKUP(Tabela1[[#This Row],[Matrícula]],Equipe!B:F,5,0)</f>
        <v>Experiente</v>
      </c>
    </row>
    <row r="184" spans="1:9" ht="15" hidden="1" thickBot="1">
      <c r="A184" s="94" t="s">
        <v>114</v>
      </c>
      <c r="B184" s="129">
        <f>_xlfn.XLOOKUP(A184,Equipe!H:H,Equipe!B:B,"",0)</f>
        <v>4612171</v>
      </c>
      <c r="C184" s="95">
        <v>45920</v>
      </c>
      <c r="D184" s="128">
        <v>45922</v>
      </c>
      <c r="E184" s="94">
        <v>3</v>
      </c>
      <c r="F184" s="94" t="s">
        <v>11</v>
      </c>
      <c r="G184" s="108" t="s">
        <v>95</v>
      </c>
      <c r="H184" s="144" t="str">
        <f>_xlfn.XLOOKUP(Tabela1[[#This Row],[Matrícula]],Equipe!B:B,Equipe!E:E,"ERRO",0)</f>
        <v>P80</v>
      </c>
      <c r="I184" s="144" t="str">
        <f>VLOOKUP(Tabela1[[#This Row],[Matrícula]],Equipe!B:F,5,0)</f>
        <v>Novo</v>
      </c>
    </row>
    <row r="185" spans="1:9" ht="15" hidden="1" thickBot="1">
      <c r="A185" s="94" t="s">
        <v>37</v>
      </c>
      <c r="B185" s="129">
        <f>_xlfn.XLOOKUP(A185,Equipe!H:H,Equipe!B:B,"",0)</f>
        <v>1381625</v>
      </c>
      <c r="C185" s="95">
        <v>45901</v>
      </c>
      <c r="D185" s="128">
        <f>IF(Tabela1[[#This Row],[Início]]&lt;&gt;"",C185+E185-1,"")</f>
        <v>45903</v>
      </c>
      <c r="E185" s="94">
        <v>3</v>
      </c>
      <c r="F185" s="94" t="s">
        <v>17</v>
      </c>
      <c r="G185" s="108" t="s">
        <v>148</v>
      </c>
      <c r="H185" s="144" t="str">
        <f>_xlfn.XLOOKUP(Tabela1[[#This Row],[Matrícula]],Equipe!B:B,Equipe!E:E,"ERRO",0)</f>
        <v>P80</v>
      </c>
      <c r="I185" s="144" t="str">
        <f>VLOOKUP(Tabela1[[#This Row],[Matrícula]],Equipe!B:F,5,0)</f>
        <v>Experiente</v>
      </c>
    </row>
    <row r="186" spans="1:9" ht="15" hidden="1" thickBot="1">
      <c r="A186" s="85" t="s">
        <v>14</v>
      </c>
      <c r="B186" s="104">
        <v>4608559</v>
      </c>
      <c r="C186" s="89">
        <v>45895</v>
      </c>
      <c r="D186" s="105">
        <f>IF(Tabela1[[#This Row],[Início]]&lt;&gt;"",C186+E186-1,"")</f>
        <v>45896</v>
      </c>
      <c r="E186" s="85">
        <v>2</v>
      </c>
      <c r="F186" s="85" t="s">
        <v>16</v>
      </c>
      <c r="G186" s="97" t="s">
        <v>149</v>
      </c>
      <c r="H186" s="39" t="str">
        <f>_xlfn.XLOOKUP(Tabela1[[#This Row],[Matrícula]],Equipe!B:B,Equipe!E:E,"ERRO",0)</f>
        <v>P83</v>
      </c>
      <c r="I186" s="39" t="str">
        <f>VLOOKUP(Tabela1[[#This Row],[Matrícula]],Equipe!B:F,5,0)</f>
        <v>Novo</v>
      </c>
    </row>
    <row r="187" spans="1:9" ht="15" hidden="1" thickBot="1">
      <c r="A187" s="85" t="s">
        <v>14</v>
      </c>
      <c r="B187" s="104">
        <f>_xlfn.XLOOKUP(A187,Equipe!H:H,Equipe!B:B,"",0)</f>
        <v>4608559</v>
      </c>
      <c r="C187" s="89">
        <v>45897</v>
      </c>
      <c r="D187" s="105">
        <f>IF(Tabela1[[#This Row],[Início]]&lt;&gt;"",C187+E187-1,"")</f>
        <v>45898</v>
      </c>
      <c r="E187" s="85">
        <v>2</v>
      </c>
      <c r="F187" s="85" t="s">
        <v>17</v>
      </c>
      <c r="G187" s="97" t="s">
        <v>96</v>
      </c>
      <c r="H187" s="39" t="str">
        <f>_xlfn.XLOOKUP(Tabela1[[#This Row],[Matrícula]],Equipe!B:B,Equipe!E:E,"ERRO",0)</f>
        <v>P83</v>
      </c>
      <c r="I187" s="39" t="str">
        <f>VLOOKUP(Tabela1[[#This Row],[Matrícula]],Equipe!B:F,5,0)</f>
        <v>Novo</v>
      </c>
    </row>
    <row r="188" spans="1:9" ht="15" hidden="1" thickBot="1">
      <c r="A188" s="85" t="s">
        <v>14</v>
      </c>
      <c r="B188" s="104">
        <f>_xlfn.XLOOKUP(A188,Equipe!H:H,Equipe!B:B,"",0)</f>
        <v>4608559</v>
      </c>
      <c r="C188" s="89">
        <v>45889</v>
      </c>
      <c r="D188" s="105">
        <f>IF(Tabela1[[#This Row],[Início]]&lt;&gt;"",C188+E188-1,"")</f>
        <v>45891</v>
      </c>
      <c r="E188" s="85">
        <v>3</v>
      </c>
      <c r="F188" s="85" t="s">
        <v>11</v>
      </c>
      <c r="G188" s="97"/>
      <c r="H188" s="39" t="str">
        <f>_xlfn.XLOOKUP(Tabela1[[#This Row],[Matrícula]],Equipe!B:B,Equipe!E:E,"ERRO",0)</f>
        <v>P83</v>
      </c>
      <c r="I188" s="39" t="str">
        <f>VLOOKUP(Tabela1[[#This Row],[Matrícula]],Equipe!B:F,5,0)</f>
        <v>Novo</v>
      </c>
    </row>
    <row r="189" spans="1:9" ht="15" hidden="1" thickBot="1">
      <c r="A189" s="85" t="s">
        <v>53</v>
      </c>
      <c r="B189" s="104">
        <f>_xlfn.XLOOKUP(A189,Equipe!H:H,Equipe!B:B,"",0)</f>
        <v>9886449</v>
      </c>
      <c r="C189" s="89">
        <v>45894</v>
      </c>
      <c r="D189" s="105">
        <f>IF(Tabela1[[#This Row],[Início]]&lt;&gt;"",C189+E189-1,"")</f>
        <v>45896</v>
      </c>
      <c r="E189" s="85">
        <v>3</v>
      </c>
      <c r="F189" s="85" t="s">
        <v>16</v>
      </c>
      <c r="G189" s="97" t="s">
        <v>150</v>
      </c>
      <c r="H189" s="39" t="str">
        <f>_xlfn.XLOOKUP(Tabela1[[#This Row],[Matrícula]],Equipe!B:B,Equipe!E:E,"ERRO",0)</f>
        <v>P80</v>
      </c>
      <c r="I189" s="39" t="str">
        <f>VLOOKUP(Tabela1[[#This Row],[Matrícula]],Equipe!B:F,5,0)</f>
        <v>Experiente</v>
      </c>
    </row>
    <row r="190" spans="1:9" ht="15" hidden="1" thickBot="1">
      <c r="A190" s="85" t="s">
        <v>114</v>
      </c>
      <c r="B190" s="104">
        <f>_xlfn.XLOOKUP(A190,Equipe!H:H,Equipe!B:B,"",0)</f>
        <v>4612171</v>
      </c>
      <c r="C190" s="89">
        <v>45938</v>
      </c>
      <c r="D190" s="105">
        <f>IF(Tabela1[[#This Row],[Início]]&lt;&gt;"",C190+E190-1,"")</f>
        <v>45940</v>
      </c>
      <c r="E190" s="85">
        <v>3</v>
      </c>
      <c r="F190" s="85" t="s">
        <v>17</v>
      </c>
      <c r="G190" s="97" t="s">
        <v>151</v>
      </c>
      <c r="H190" s="39" t="str">
        <f>_xlfn.XLOOKUP(Tabela1[[#This Row],[Matrícula]],Equipe!B:B,Equipe!E:E,"ERRO",0)</f>
        <v>P80</v>
      </c>
      <c r="I190" s="39" t="str">
        <f>VLOOKUP(Tabela1[[#This Row],[Matrícula]],Equipe!B:F,5,0)</f>
        <v>Novo</v>
      </c>
    </row>
    <row r="191" spans="1:9" ht="15" hidden="1" thickBot="1">
      <c r="A191" s="85" t="s">
        <v>114</v>
      </c>
      <c r="B191" s="104">
        <f>_xlfn.XLOOKUP(A191,Equipe!H:H,Equipe!B:B,"",0)</f>
        <v>4612171</v>
      </c>
      <c r="C191" s="89">
        <v>42290</v>
      </c>
      <c r="D191" s="105">
        <f>IF(Tabela1[[#This Row],[Início]]&lt;&gt;"",C191+E191-1,"")</f>
        <v>42291</v>
      </c>
      <c r="E191" s="85">
        <v>2</v>
      </c>
      <c r="F191" s="85" t="s">
        <v>17</v>
      </c>
      <c r="G191" s="97" t="s">
        <v>151</v>
      </c>
      <c r="H191" s="39" t="str">
        <f>_xlfn.XLOOKUP(Tabela1[[#This Row],[Matrícula]],Equipe!B:B,Equipe!E:E,"ERRO",0)</f>
        <v>P80</v>
      </c>
      <c r="I191" s="39" t="str">
        <f>VLOOKUP(Tabela1[[#This Row],[Matrícula]],Equipe!B:F,5,0)</f>
        <v>Novo</v>
      </c>
    </row>
    <row r="192" spans="1:9" ht="15" hidden="1" thickBot="1">
      <c r="A192" s="94" t="s">
        <v>114</v>
      </c>
      <c r="B192" s="129">
        <f>_xlfn.XLOOKUP(A192,Equipe!H:H,Equipe!B:B,"",0)</f>
        <v>4612171</v>
      </c>
      <c r="C192" s="95">
        <v>45931</v>
      </c>
      <c r="D192" s="128">
        <f>IF(Tabela1[[#This Row],[Início]]&lt;&gt;"",C192+E192-1,"")</f>
        <v>45933</v>
      </c>
      <c r="E192" s="94">
        <v>3</v>
      </c>
      <c r="F192" s="94" t="s">
        <v>17</v>
      </c>
      <c r="G192" s="108" t="s">
        <v>152</v>
      </c>
      <c r="H192" s="144" t="str">
        <f>_xlfn.XLOOKUP(Tabela1[[#This Row],[Matrícula]],Equipe!B:B,Equipe!E:E,"ERRO",0)</f>
        <v>P80</v>
      </c>
      <c r="I192" s="144" t="str">
        <f>VLOOKUP(Tabela1[[#This Row],[Matrícula]],Equipe!B:F,5,0)</f>
        <v>Novo</v>
      </c>
    </row>
    <row r="193" spans="1:9" ht="29.45" hidden="1" thickBot="1">
      <c r="A193" s="85" t="s">
        <v>116</v>
      </c>
      <c r="B193" s="104">
        <f>_xlfn.XLOOKUP(A193,Equipe!H:H,Equipe!B:B,"",0)</f>
        <v>4612243</v>
      </c>
      <c r="C193" s="89">
        <v>45943</v>
      </c>
      <c r="D193" s="105">
        <f>IF(Tabela1[[#This Row],[Início]]&lt;&gt;"",C193+E193-1,"")</f>
        <v>45947</v>
      </c>
      <c r="E193" s="85">
        <v>5</v>
      </c>
      <c r="F193" s="85" t="s">
        <v>16</v>
      </c>
      <c r="G193" s="97" t="s">
        <v>153</v>
      </c>
      <c r="H193" s="39" t="str">
        <f>_xlfn.XLOOKUP(Tabela1[[#This Row],[Matrícula]],Equipe!B:B,Equipe!E:E,"ERRO",0)</f>
        <v>P80</v>
      </c>
      <c r="I193" s="39" t="str">
        <f>VLOOKUP(Tabela1[[#This Row],[Matrícula]],Equipe!B:F,5,0)</f>
        <v>Novo</v>
      </c>
    </row>
    <row r="194" spans="1:9" ht="29.45" hidden="1" thickBot="1">
      <c r="A194" s="85" t="s">
        <v>116</v>
      </c>
      <c r="B194" s="104">
        <f>_xlfn.XLOOKUP(A194,Equipe!H:H,Equipe!B:B,"",0)</f>
        <v>4612243</v>
      </c>
      <c r="C194" s="89">
        <v>45950</v>
      </c>
      <c r="D194" s="105">
        <f>IF(Tabela1[[#This Row],[Início]]&lt;&gt;"",C194+E194-1,"")</f>
        <v>45952</v>
      </c>
      <c r="E194" s="85">
        <v>3</v>
      </c>
      <c r="F194" s="85" t="s">
        <v>16</v>
      </c>
      <c r="G194" s="97" t="s">
        <v>154</v>
      </c>
      <c r="H194" s="39" t="str">
        <f>_xlfn.XLOOKUP(Tabela1[[#This Row],[Matrícula]],Equipe!B:B,Equipe!E:E,"ERRO",0)</f>
        <v>P80</v>
      </c>
      <c r="I194" s="39" t="str">
        <f>VLOOKUP(Tabela1[[#This Row],[Matrícula]],Equipe!B:F,5,0)</f>
        <v>Novo</v>
      </c>
    </row>
    <row r="195" spans="1:9" ht="29.45" hidden="1" thickBot="1">
      <c r="A195" s="85" t="s">
        <v>116</v>
      </c>
      <c r="B195" s="104">
        <f>_xlfn.XLOOKUP(A195,Equipe!H:H,Equipe!B:B,"",0)</f>
        <v>4612243</v>
      </c>
      <c r="C195" s="89">
        <v>45929</v>
      </c>
      <c r="D195" s="105">
        <f>IF(Tabela1[[#This Row],[Início]]&lt;&gt;"",C195+E195-1,"")</f>
        <v>45929</v>
      </c>
      <c r="E195" s="85">
        <v>1</v>
      </c>
      <c r="F195" s="85" t="s">
        <v>13</v>
      </c>
      <c r="G195" s="97" t="s">
        <v>155</v>
      </c>
      <c r="H195" s="39" t="str">
        <f>_xlfn.XLOOKUP(Tabela1[[#This Row],[Matrícula]],Equipe!B:B,Equipe!E:E,"ERRO",0)</f>
        <v>P80</v>
      </c>
      <c r="I195" s="39" t="str">
        <f>VLOOKUP(Tabela1[[#This Row],[Matrícula]],Equipe!B:F,5,0)</f>
        <v>Novo</v>
      </c>
    </row>
    <row r="196" spans="1:9" ht="15" hidden="1" thickBot="1">
      <c r="A196" s="85" t="s">
        <v>33</v>
      </c>
      <c r="B196" s="104">
        <f>_xlfn.XLOOKUP(A196,Equipe!H:H,Equipe!B:B,"",0)</f>
        <v>9724817</v>
      </c>
      <c r="C196" s="89">
        <v>45909</v>
      </c>
      <c r="D196" s="105">
        <v>45912</v>
      </c>
      <c r="E196" s="85">
        <v>4</v>
      </c>
      <c r="F196" s="85" t="s">
        <v>17</v>
      </c>
      <c r="G196" s="97" t="s">
        <v>85</v>
      </c>
      <c r="H196" s="39" t="str">
        <f>_xlfn.XLOOKUP(Tabela1[[#This Row],[Matrícula]],Equipe!B:B,Equipe!E:E,"ERRO",0)</f>
        <v>P82</v>
      </c>
      <c r="I196" s="39" t="str">
        <f>VLOOKUP(Tabela1[[#This Row],[Matrícula]],Equipe!B:F,5,0)</f>
        <v>Experiente</v>
      </c>
    </row>
    <row r="197" spans="1:9" ht="15" hidden="1" thickBot="1">
      <c r="A197" s="94" t="s">
        <v>23</v>
      </c>
      <c r="B197" s="129">
        <f>_xlfn.XLOOKUP(A197,Equipe!H:H,Equipe!B:B,"",0)</f>
        <v>1386344</v>
      </c>
      <c r="C197" s="95">
        <v>45936</v>
      </c>
      <c r="D197" s="128">
        <f>IF(Tabela1[[#This Row],[Início]]&lt;&gt;"",C197+E197-1,"")</f>
        <v>45936</v>
      </c>
      <c r="E197" s="94">
        <v>1</v>
      </c>
      <c r="F197" s="94" t="s">
        <v>17</v>
      </c>
      <c r="G197" s="97" t="s">
        <v>85</v>
      </c>
      <c r="H197" s="144" t="str">
        <f>_xlfn.XLOOKUP(Tabela1[[#This Row],[Matrícula]],Equipe!B:B,Equipe!E:E,"ERRO",0)</f>
        <v>P82</v>
      </c>
      <c r="I197" s="144" t="str">
        <f>VLOOKUP(Tabela1[[#This Row],[Matrícula]],Equipe!B:F,5,0)</f>
        <v>Experiente</v>
      </c>
    </row>
    <row r="198" spans="1:9" ht="15" hidden="1" thickBot="1">
      <c r="A198" s="85" t="s">
        <v>114</v>
      </c>
      <c r="B198" s="104">
        <f>_xlfn.XLOOKUP(A198,Equipe!H:H,Equipe!B:B,"",0)</f>
        <v>4612171</v>
      </c>
      <c r="C198" s="89">
        <v>42292</v>
      </c>
      <c r="D198" s="105">
        <f>IF(Tabela1[[#This Row],[Início]]&lt;&gt;"",C198+E198-1,"")</f>
        <v>42294</v>
      </c>
      <c r="E198" s="85">
        <v>3</v>
      </c>
      <c r="F198" s="85" t="s">
        <v>17</v>
      </c>
      <c r="G198" s="97" t="s">
        <v>152</v>
      </c>
      <c r="H198" s="39" t="str">
        <f>_xlfn.XLOOKUP(Tabela1[[#This Row],[Matrícula]],Equipe!B:B,Equipe!E:E,"ERRO",0)</f>
        <v>P80</v>
      </c>
      <c r="I198" s="39" t="str">
        <f>VLOOKUP(Tabela1[[#This Row],[Matrícula]],Equipe!B:F,5,0)</f>
        <v>Novo</v>
      </c>
    </row>
    <row r="199" spans="1:9" ht="15" hidden="1" thickBot="1">
      <c r="A199" s="85" t="s">
        <v>51</v>
      </c>
      <c r="B199" s="104">
        <f>_xlfn.XLOOKUP(A199,Equipe!H:H,Equipe!B:B,"",0)</f>
        <v>4608684</v>
      </c>
      <c r="C199" s="89">
        <v>45908</v>
      </c>
      <c r="D199" s="105">
        <f>IF(Tabela1[[#This Row],[Início]]&lt;&gt;"",C199+E199-1,"")</f>
        <v>45912</v>
      </c>
      <c r="E199" s="85">
        <v>5</v>
      </c>
      <c r="F199" s="85" t="s">
        <v>16</v>
      </c>
      <c r="G199" s="108" t="s">
        <v>156</v>
      </c>
      <c r="H199" s="39" t="str">
        <f>_xlfn.XLOOKUP(Tabela1[[#This Row],[Matrícula]],Equipe!B:B,Equipe!E:E,"ERRO",0)</f>
        <v>P82</v>
      </c>
      <c r="I199" s="39" t="str">
        <f>VLOOKUP(Tabela1[[#This Row],[Matrícula]],Equipe!B:F,5,0)</f>
        <v>Novo</v>
      </c>
    </row>
    <row r="200" spans="1:9" ht="15" hidden="1" thickBot="1">
      <c r="A200" s="85" t="s">
        <v>23</v>
      </c>
      <c r="B200" s="104">
        <f>_xlfn.XLOOKUP(A200,Equipe!H:H,Equipe!B:B,"",0)</f>
        <v>1386344</v>
      </c>
      <c r="C200" s="89">
        <v>45911</v>
      </c>
      <c r="D200" s="105">
        <f>IF(Tabela1[[#This Row],[Início]]&lt;&gt;"",C200+E200-1,"")</f>
        <v>45911</v>
      </c>
      <c r="E200" s="85">
        <v>1</v>
      </c>
      <c r="F200" s="94" t="s">
        <v>17</v>
      </c>
      <c r="G200" s="97" t="s">
        <v>85</v>
      </c>
      <c r="H200" s="39" t="str">
        <f>_xlfn.XLOOKUP(Tabela1[[#This Row],[Matrícula]],Equipe!B:B,Equipe!E:E,"ERRO",0)</f>
        <v>P82</v>
      </c>
      <c r="I200" s="39" t="str">
        <f>VLOOKUP(Tabela1[[#This Row],[Matrícula]],Equipe!B:F,5,0)</f>
        <v>Experiente</v>
      </c>
    </row>
    <row r="201" spans="1:9" ht="15" hidden="1" thickBot="1">
      <c r="A201" s="85"/>
      <c r="B201" s="104">
        <f>_xlfn.XLOOKUP(A201,Equipe!H:H,Equipe!B:B,"",0)</f>
        <v>0</v>
      </c>
      <c r="C201" s="89"/>
      <c r="D201" s="105" t="str">
        <f>IF(Tabela1[[#This Row],[Início]]&lt;&gt;"",C201+E201-1,"")</f>
        <v/>
      </c>
      <c r="E201" s="85"/>
      <c r="F201" s="85"/>
      <c r="G201" s="97"/>
      <c r="H201" s="39" t="str">
        <f>_xlfn.XLOOKUP(Tabela1[[#This Row],[Matrícula]],Equipe!B:B,Equipe!E:E,"ERRO",0)</f>
        <v>ERRO</v>
      </c>
      <c r="I201" s="39" t="e">
        <f>VLOOKUP(Tabela1[[#This Row],[Matrícula]],Equipe!B:F,5,0)</f>
        <v>#N/A</v>
      </c>
    </row>
    <row r="202" spans="1:9" ht="15" hidden="1" thickBot="1">
      <c r="A202" s="85"/>
      <c r="B202" s="104">
        <f>_xlfn.XLOOKUP(A202,Equipe!H:H,Equipe!B:B,"",0)</f>
        <v>0</v>
      </c>
      <c r="C202" s="89"/>
      <c r="D202" s="105" t="str">
        <f>IF(Tabela1[[#This Row],[Início]]&lt;&gt;"",C202+E202-1,"")</f>
        <v/>
      </c>
      <c r="E202" s="85"/>
      <c r="F202" s="85"/>
      <c r="G202" s="97"/>
      <c r="H202" s="39" t="str">
        <f>_xlfn.XLOOKUP(Tabela1[[#This Row],[Matrícula]],Equipe!B:B,Equipe!E:E,"ERRO",0)</f>
        <v>ERRO</v>
      </c>
      <c r="I202" s="39" t="e">
        <f>VLOOKUP(Tabela1[[#This Row],[Matrícula]],Equipe!B:F,5,0)</f>
        <v>#N/A</v>
      </c>
    </row>
    <row r="203" spans="1:9" ht="15" hidden="1" thickBot="1">
      <c r="A203" s="85"/>
      <c r="B203" s="104">
        <f>_xlfn.XLOOKUP(A203,Equipe!H:H,Equipe!B:B,"",0)</f>
        <v>0</v>
      </c>
      <c r="C203" s="89"/>
      <c r="D203" s="105" t="str">
        <f>IF(Tabela1[[#This Row],[Início]]&lt;&gt;"",C203+E203-1,"")</f>
        <v/>
      </c>
      <c r="E203" s="85"/>
      <c r="F203" s="85"/>
      <c r="G203" s="97"/>
      <c r="H203" s="39" t="str">
        <f>_xlfn.XLOOKUP(Tabela1[[#This Row],[Matrícula]],Equipe!B:B,Equipe!E:E,"ERRO",0)</f>
        <v>ERRO</v>
      </c>
      <c r="I203" s="39" t="e">
        <f>VLOOKUP(Tabela1[[#This Row],[Matrícula]],Equipe!B:F,5,0)</f>
        <v>#N/A</v>
      </c>
    </row>
    <row r="204" spans="1:9" ht="15" hidden="1" thickBot="1">
      <c r="A204" s="85"/>
      <c r="B204" s="104">
        <f>_xlfn.XLOOKUP(A204,Equipe!H:H,Equipe!B:B,"",0)</f>
        <v>0</v>
      </c>
      <c r="C204" s="89"/>
      <c r="D204" s="105" t="str">
        <f>IF(Tabela1[[#This Row],[Início]]&lt;&gt;"",C204+E204-1,"")</f>
        <v/>
      </c>
      <c r="E204" s="85"/>
      <c r="F204" s="85"/>
      <c r="G204" s="97"/>
      <c r="H204" s="39" t="str">
        <f>_xlfn.XLOOKUP(Tabela1[[#This Row],[Matrícula]],Equipe!B:B,Equipe!E:E,"ERRO",0)</f>
        <v>ERRO</v>
      </c>
      <c r="I204" s="39" t="e">
        <f>VLOOKUP(Tabela1[[#This Row],[Matrícula]],Equipe!B:F,5,0)</f>
        <v>#N/A</v>
      </c>
    </row>
    <row r="205" spans="1:9" ht="15" hidden="1" thickBot="1">
      <c r="A205" s="85"/>
      <c r="B205" s="104">
        <f>_xlfn.XLOOKUP(A205,Equipe!H:H,Equipe!B:B,"",0)</f>
        <v>0</v>
      </c>
      <c r="C205" s="89"/>
      <c r="D205" s="105" t="str">
        <f>IF(Tabela1[[#This Row],[Início]]&lt;&gt;"",C205+E205-1,"")</f>
        <v/>
      </c>
      <c r="E205" s="85"/>
      <c r="F205" s="85"/>
      <c r="G205" s="97"/>
      <c r="H205" s="39" t="str">
        <f>_xlfn.XLOOKUP(Tabela1[[#This Row],[Matrícula]],Equipe!B:B,Equipe!E:E,"ERRO",0)</f>
        <v>ERRO</v>
      </c>
      <c r="I205" s="39" t="e">
        <f>VLOOKUP(Tabela1[[#This Row],[Matrícula]],Equipe!B:F,5,0)</f>
        <v>#N/A</v>
      </c>
    </row>
    <row r="206" spans="1:9" ht="15" hidden="1" thickBot="1">
      <c r="A206" s="85"/>
      <c r="B206" s="104">
        <f>_xlfn.XLOOKUP(A206,Equipe!H:H,Equipe!B:B,"",0)</f>
        <v>0</v>
      </c>
      <c r="C206" s="89"/>
      <c r="D206" s="105" t="str">
        <f>IF(Tabela1[[#This Row],[Início]]&lt;&gt;"",C206+E206-1,"")</f>
        <v/>
      </c>
      <c r="E206" s="85"/>
      <c r="F206" s="85"/>
      <c r="G206" s="97"/>
      <c r="H206" s="39" t="str">
        <f>_xlfn.XLOOKUP(Tabela1[[#This Row],[Matrícula]],Equipe!B:B,Equipe!E:E,"ERRO",0)</f>
        <v>ERRO</v>
      </c>
      <c r="I206" s="39" t="e">
        <f>VLOOKUP(Tabela1[[#This Row],[Matrícula]],Equipe!B:F,5,0)</f>
        <v>#N/A</v>
      </c>
    </row>
    <row r="207" spans="1:9" ht="15" hidden="1" thickBot="1">
      <c r="A207" s="85"/>
      <c r="B207" s="104">
        <f>_xlfn.XLOOKUP(A207,Equipe!H:H,Equipe!B:B,"",0)</f>
        <v>0</v>
      </c>
      <c r="C207" s="89"/>
      <c r="D207" s="105" t="str">
        <f>IF(Tabela1[[#This Row],[Início]]&lt;&gt;"",C207+E207-1,"")</f>
        <v/>
      </c>
      <c r="E207" s="85"/>
      <c r="F207" s="85"/>
      <c r="G207" s="97"/>
      <c r="H207" s="39" t="str">
        <f>_xlfn.XLOOKUP(Tabela1[[#This Row],[Matrícula]],Equipe!B:B,Equipe!E:E,"ERRO",0)</f>
        <v>ERRO</v>
      </c>
      <c r="I207" s="39" t="e">
        <f>VLOOKUP(Tabela1[[#This Row],[Matrícula]],Equipe!B:F,5,0)</f>
        <v>#N/A</v>
      </c>
    </row>
    <row r="208" spans="1:9" ht="15" hidden="1" thickBot="1">
      <c r="A208" s="85"/>
      <c r="B208" s="104">
        <f>_xlfn.XLOOKUP(A208,Equipe!H:H,Equipe!B:B,"",0)</f>
        <v>0</v>
      </c>
      <c r="C208" s="89"/>
      <c r="D208" s="105" t="str">
        <f>IF(Tabela1[[#This Row],[Início]]&lt;&gt;"",C208+E208-1,"")</f>
        <v/>
      </c>
      <c r="E208" s="85"/>
      <c r="F208" s="85"/>
      <c r="G208" s="97"/>
      <c r="H208" s="39" t="str">
        <f>_xlfn.XLOOKUP(Tabela1[[#This Row],[Matrícula]],Equipe!B:B,Equipe!E:E,"ERRO",0)</f>
        <v>ERRO</v>
      </c>
      <c r="I208" s="39" t="e">
        <f>VLOOKUP(Tabela1[[#This Row],[Matrícula]],Equipe!B:F,5,0)</f>
        <v>#N/A</v>
      </c>
    </row>
    <row r="209" spans="1:9" ht="15" hidden="1" thickBot="1">
      <c r="A209" s="85"/>
      <c r="B209" s="104">
        <f>_xlfn.XLOOKUP(A209,Equipe!H:H,Equipe!B:B,"",0)</f>
        <v>0</v>
      </c>
      <c r="C209" s="89"/>
      <c r="D209" s="105" t="str">
        <f>IF(Tabela1[[#This Row],[Início]]&lt;&gt;"",C209+E209-1,"")</f>
        <v/>
      </c>
      <c r="E209" s="85"/>
      <c r="F209" s="85"/>
      <c r="G209" s="97"/>
      <c r="H209" s="39" t="str">
        <f>_xlfn.XLOOKUP(Tabela1[[#This Row],[Matrícula]],Equipe!B:B,Equipe!E:E,"ERRO",0)</f>
        <v>ERRO</v>
      </c>
      <c r="I209" s="39" t="e">
        <f>VLOOKUP(Tabela1[[#This Row],[Matrícula]],Equipe!B:F,5,0)</f>
        <v>#N/A</v>
      </c>
    </row>
    <row r="210" spans="1:9" ht="15" hidden="1" thickBot="1">
      <c r="A210" s="85"/>
      <c r="B210" s="104">
        <f>_xlfn.XLOOKUP(A210,Equipe!H:H,Equipe!B:B,"",0)</f>
        <v>0</v>
      </c>
      <c r="C210" s="89"/>
      <c r="D210" s="105" t="str">
        <f>IF(Tabela1[[#This Row],[Início]]&lt;&gt;"",C210+E210-1,"")</f>
        <v/>
      </c>
      <c r="E210" s="85"/>
      <c r="F210" s="85"/>
      <c r="G210" s="97"/>
      <c r="H210" s="39" t="str">
        <f>_xlfn.XLOOKUP(Tabela1[[#This Row],[Matrícula]],Equipe!B:B,Equipe!E:E,"ERRO",0)</f>
        <v>ERRO</v>
      </c>
      <c r="I210" s="39" t="e">
        <f>VLOOKUP(Tabela1[[#This Row],[Matrícula]],Equipe!B:F,5,0)</f>
        <v>#N/A</v>
      </c>
    </row>
    <row r="211" spans="1:9" ht="15" hidden="1" thickBot="1">
      <c r="A211" s="85"/>
      <c r="B211" s="104">
        <f>_xlfn.XLOOKUP(A211,Equipe!H:H,Equipe!B:B,"",0)</f>
        <v>0</v>
      </c>
      <c r="C211" s="89"/>
      <c r="D211" s="105" t="str">
        <f>IF(Tabela1[[#This Row],[Início]]&lt;&gt;"",C211+E211-1,"")</f>
        <v/>
      </c>
      <c r="E211" s="85"/>
      <c r="F211" s="85"/>
      <c r="G211" s="97"/>
      <c r="H211" s="39" t="str">
        <f>_xlfn.XLOOKUP(Tabela1[[#This Row],[Matrícula]],Equipe!B:B,Equipe!E:E,"ERRO",0)</f>
        <v>ERRO</v>
      </c>
      <c r="I211" s="39" t="e">
        <f>VLOOKUP(Tabela1[[#This Row],[Matrícula]],Equipe!B:F,5,0)</f>
        <v>#N/A</v>
      </c>
    </row>
    <row r="212" spans="1:9" ht="15" hidden="1" thickBot="1">
      <c r="A212" s="85"/>
      <c r="B212" s="104">
        <f>_xlfn.XLOOKUP(A212,Equipe!H:H,Equipe!B:B,"",0)</f>
        <v>0</v>
      </c>
      <c r="C212" s="89"/>
      <c r="D212" s="105" t="str">
        <f>IF(Tabela1[[#This Row],[Início]]&lt;&gt;"",C212+E212-1,"")</f>
        <v/>
      </c>
      <c r="E212" s="85"/>
      <c r="F212" s="85"/>
      <c r="G212" s="97"/>
      <c r="H212" s="39" t="str">
        <f>_xlfn.XLOOKUP(Tabela1[[#This Row],[Matrícula]],Equipe!B:B,Equipe!E:E,"ERRO",0)</f>
        <v>ERRO</v>
      </c>
      <c r="I212" s="39" t="e">
        <f>VLOOKUP(Tabela1[[#This Row],[Matrícula]],Equipe!B:F,5,0)</f>
        <v>#N/A</v>
      </c>
    </row>
    <row r="213" spans="1:9" ht="15" hidden="1" thickBot="1">
      <c r="A213" s="85"/>
      <c r="B213" s="104">
        <f>_xlfn.XLOOKUP(A213,Equipe!H:H,Equipe!B:B,"",0)</f>
        <v>0</v>
      </c>
      <c r="C213" s="89"/>
      <c r="D213" s="105" t="str">
        <f>IF(Tabela1[[#This Row],[Início]]&lt;&gt;"",C213+E213-1,"")</f>
        <v/>
      </c>
      <c r="E213" s="85"/>
      <c r="F213" s="85"/>
      <c r="G213" s="97"/>
      <c r="H213" s="39" t="str">
        <f>_xlfn.XLOOKUP(Tabela1[[#This Row],[Matrícula]],Equipe!B:B,Equipe!E:E,"ERRO",0)</f>
        <v>ERRO</v>
      </c>
      <c r="I213" s="39" t="e">
        <f>VLOOKUP(Tabela1[[#This Row],[Matrícula]],Equipe!B:F,5,0)</f>
        <v>#N/A</v>
      </c>
    </row>
    <row r="214" spans="1:9" ht="15" hidden="1" thickBot="1">
      <c r="A214" s="85"/>
      <c r="B214" s="104">
        <f>_xlfn.XLOOKUP(A214,Equipe!H:H,Equipe!B:B,"",0)</f>
        <v>0</v>
      </c>
      <c r="C214" s="89"/>
      <c r="D214" s="105" t="str">
        <f>IF(Tabela1[[#This Row],[Início]]&lt;&gt;"",C214+E214-1,"")</f>
        <v/>
      </c>
      <c r="E214" s="85"/>
      <c r="F214" s="85"/>
      <c r="G214" s="97"/>
      <c r="H214" s="39" t="str">
        <f>_xlfn.XLOOKUP(Tabela1[[#This Row],[Matrícula]],Equipe!B:B,Equipe!E:E,"ERRO",0)</f>
        <v>ERRO</v>
      </c>
      <c r="I214" s="39" t="e">
        <f>VLOOKUP(Tabela1[[#This Row],[Matrícula]],Equipe!B:F,5,0)</f>
        <v>#N/A</v>
      </c>
    </row>
    <row r="215" spans="1:9" ht="15" hidden="1" thickBot="1">
      <c r="A215" s="85"/>
      <c r="B215" s="104">
        <f>_xlfn.XLOOKUP(A215,Equipe!H:H,Equipe!B:B,"",0)</f>
        <v>0</v>
      </c>
      <c r="C215" s="89"/>
      <c r="D215" s="105" t="str">
        <f>IF(Tabela1[[#This Row],[Início]]&lt;&gt;"",C215+E215-1,"")</f>
        <v/>
      </c>
      <c r="E215" s="85"/>
      <c r="F215" s="85"/>
      <c r="G215" s="97"/>
      <c r="H215" s="39" t="str">
        <f>_xlfn.XLOOKUP(Tabela1[[#This Row],[Matrícula]],Equipe!B:B,Equipe!E:E,"ERRO",0)</f>
        <v>ERRO</v>
      </c>
      <c r="I215" s="39" t="e">
        <f>VLOOKUP(Tabela1[[#This Row],[Matrícula]],Equipe!B:F,5,0)</f>
        <v>#N/A</v>
      </c>
    </row>
    <row r="216" spans="1:9" ht="15" hidden="1" thickBot="1">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 hidden="1" thickBot="1">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 hidden="1" thickBot="1">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 hidden="1" thickBot="1">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 hidden="1" thickBot="1">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 hidden="1" thickBot="1">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 hidden="1" thickBot="1">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 hidden="1" thickBot="1">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 hidden="1" thickBot="1">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 hidden="1" thickBot="1">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 hidden="1" thickBot="1">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hidden="1" thickBot="1">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hidden="1" thickBot="1">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hidden="1" thickBot="1">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hidden="1" thickBot="1">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hidden="1" thickBot="1">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hidden="1" thickBot="1">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hidden="1" thickBot="1">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hidden="1" thickBot="1">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hidden="1" thickBot="1">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hidden="1" thickBot="1">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hidden="1" thickBot="1">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hidden="1" thickBot="1">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hidden="1" thickBot="1">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hidden="1" thickBot="1">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hidden="1" thickBot="1">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hidden="1" thickBot="1">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hidden="1" thickBot="1">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hidden="1" thickBot="1">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hidden="1" thickBot="1">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hidden="1" thickBot="1">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hidden="1" thickBot="1">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hidden="1" thickBot="1">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hidden="1" thickBot="1">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hidden="1" thickBot="1">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hidden="1" thickBot="1">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hidden="1" thickBot="1">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hidden="1" thickBot="1">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hidden="1" thickBot="1">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hidden="1" thickBot="1">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hidden="1" thickBot="1">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hidden="1" thickBot="1">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hidden="1" thickBot="1">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hidden="1" thickBot="1">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hidden="1" thickBot="1">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hidden="1" thickBot="1">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hidden="1" thickBot="1">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hidden="1" thickBot="1">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hidden="1" thickBot="1">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hidden="1" thickBot="1">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hidden="1" thickBot="1">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hidden="1" thickBot="1">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hidden="1" thickBot="1">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hidden="1" thickBot="1">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hidden="1" thickBot="1">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hidden="1" thickBot="1">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hidden="1" thickBot="1">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hidden="1" thickBot="1">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hidden="1" thickBot="1">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hidden="1" thickBot="1">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hidden="1" thickBot="1">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hidden="1" thickBot="1">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hidden="1" thickBot="1">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hidden="1" thickBot="1">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hidden="1" thickBot="1">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hidden="1" thickBot="1">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hidden="1" thickBot="1">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hidden="1" thickBot="1">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hidden="1" thickBot="1">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hidden="1" thickBot="1">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hidden="1" thickBot="1">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hidden="1" thickBot="1">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hidden="1" thickBot="1">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hidden="1" thickBot="1">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 hidden="1" thickBot="1">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15" hidden="1" thickBot="1">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15" hidden="1" thickBot="1">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15" hidden="1" thickBot="1">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30" hidden="1" customHeight="1" thickBot="1">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30" hidden="1" customHeight="1" thickBot="1">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30" hidden="1" customHeight="1" thickBot="1">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hidden="1" customHeight="1" thickBot="1">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hidden="1" customHeight="1" thickBot="1">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hidden="1" customHeight="1" thickBot="1">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hidden="1" customHeight="1" thickBot="1">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hidden="1" customHeight="1" thickBot="1">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hidden="1" customHeight="1" thickBot="1">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hidden="1" customHeight="1" thickBot="1">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hidden="1" customHeight="1" thickBot="1">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hidden="1" customHeight="1" thickBot="1">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hidden="1" customHeight="1" thickBot="1">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hidden="1" customHeight="1" thickBot="1">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hidden="1" customHeight="1" thickBot="1">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hidden="1" customHeight="1" thickBot="1">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hidden="1" customHeight="1" thickBot="1">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hidden="1" customHeight="1" thickBot="1">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hidden="1" customHeight="1" thickBot="1">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hidden="1" customHeight="1" thickBot="1">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hidden="1" customHeight="1" thickBot="1">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hidden="1" customHeight="1" thickBot="1">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hidden="1" customHeight="1" thickBot="1">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hidden="1" customHeight="1" thickBot="1">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hidden="1" customHeight="1" thickBot="1">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hidden="1" customHeight="1" thickBot="1">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hidden="1" customHeight="1" thickBot="1">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hidden="1" customHeight="1" thickBot="1">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hidden="1" customHeight="1" thickBot="1">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hidden="1" customHeight="1" thickBot="1">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hidden="1" customHeight="1" thickBot="1">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hidden="1" customHeight="1" thickBot="1">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hidden="1" customHeight="1" thickBot="1">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hidden="1" customHeight="1" thickBot="1">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hidden="1" customHeight="1" thickBot="1">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hidden="1" customHeight="1" thickBot="1">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hidden="1" customHeight="1" thickBot="1">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hidden="1" customHeight="1" thickBot="1">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hidden="1" customHeight="1" thickBot="1">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hidden="1" customHeight="1" thickBot="1">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hidden="1" customHeight="1" thickBot="1">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hidden="1" customHeight="1" thickBot="1">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hidden="1" customHeight="1" thickBot="1">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hidden="1" customHeight="1" thickBot="1">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hidden="1" customHeight="1" thickBot="1">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hidden="1" customHeight="1" thickBot="1">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hidden="1" customHeight="1" thickBot="1">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hidden="1" customHeight="1" thickBot="1">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hidden="1" customHeight="1" thickBot="1">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hidden="1" customHeight="1" thickBot="1">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hidden="1" customHeight="1" thickBot="1">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hidden="1" customHeight="1" thickBot="1">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hidden="1" customHeight="1" thickBot="1">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hidden="1" customHeight="1" thickBot="1">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hidden="1" customHeight="1" thickBot="1">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hidden="1" customHeight="1" thickBot="1">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hidden="1" customHeight="1" thickBot="1">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hidden="1" customHeight="1" thickBot="1">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hidden="1" customHeight="1" thickBot="1">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hidden="1" customHeight="1" thickBot="1">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hidden="1" customHeight="1" thickBot="1">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hidden="1" customHeight="1" thickBot="1">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hidden="1" customHeight="1" thickBot="1">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hidden="1" customHeight="1" thickBot="1">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hidden="1" customHeight="1" thickBot="1">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hidden="1" customHeight="1" thickBot="1">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hidden="1" customHeight="1" thickBot="1">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hidden="1" customHeight="1" thickBot="1">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hidden="1" customHeight="1" thickBot="1">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hidden="1" customHeight="1" thickBot="1">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hidden="1" customHeight="1" thickBot="1">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hidden="1" customHeight="1" thickBot="1">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hidden="1" customHeight="1" thickBot="1">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hidden="1" customHeight="1" thickBot="1">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hidden="1" customHeight="1" thickBot="1">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hidden="1" customHeight="1" thickBot="1">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hidden="1" customHeight="1" thickBot="1">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hidden="1" customHeight="1" thickBot="1">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hidden="1" customHeight="1" thickBot="1">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hidden="1" customHeight="1" thickBot="1">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hidden="1" customHeight="1" thickBot="1">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hidden="1" customHeight="1" thickBot="1">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hidden="1" customHeight="1" thickBot="1">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hidden="1" customHeight="1" thickBot="1">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hidden="1" customHeight="1" thickBot="1">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hidden="1" customHeight="1" thickBot="1">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hidden="1" customHeight="1" thickBot="1">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hidden="1" customHeight="1" thickBot="1">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hidden="1" customHeight="1" thickBot="1">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hidden="1" customHeight="1" thickBot="1">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hidden="1" customHeight="1" thickBot="1">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hidden="1" customHeight="1" thickBot="1">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hidden="1" customHeight="1" thickBot="1">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hidden="1" customHeight="1" thickBot="1">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hidden="1" customHeight="1" thickBot="1">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hidden="1" customHeight="1" thickBot="1">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hidden="1" customHeight="1" thickBot="1">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hidden="1" customHeight="1" thickBot="1">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hidden="1" customHeight="1" thickBot="1">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hidden="1" customHeight="1" thickBot="1">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hidden="1" customHeight="1" thickBot="1">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hidden="1" customHeight="1" thickBot="1">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hidden="1" customHeight="1" thickBot="1">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hidden="1" customHeight="1" thickBot="1">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hidden="1" customHeight="1" thickBot="1">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hidden="1" customHeight="1" thickBot="1">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hidden="1" customHeight="1" thickBot="1">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hidden="1" customHeight="1" thickBot="1">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hidden="1" customHeight="1" thickBot="1">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hidden="1" customHeight="1" thickBot="1">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hidden="1" customHeight="1" thickBot="1">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hidden="1" customHeight="1" thickBot="1">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hidden="1" customHeight="1" thickBot="1">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hidden="1" customHeight="1" thickBot="1">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hidden="1" customHeight="1" thickBot="1">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hidden="1" customHeight="1" thickBot="1">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hidden="1" customHeight="1" thickBot="1">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hidden="1" customHeight="1" thickBot="1">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hidden="1" customHeight="1" thickBot="1">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hidden="1" customHeight="1" thickBot="1">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hidden="1" customHeight="1" thickBot="1">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hidden="1" customHeight="1" thickBot="1">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hidden="1" customHeight="1" thickBot="1">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hidden="1" customHeight="1" thickBot="1">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hidden="1" customHeight="1" thickBot="1">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hidden="1" customHeight="1" thickBot="1">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hidden="1" customHeight="1" thickBot="1">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hidden="1" customHeight="1" thickBot="1">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hidden="1" customHeight="1" thickBot="1">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hidden="1" customHeight="1" thickBot="1">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hidden="1" customHeight="1" thickBot="1">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hidden="1" customHeight="1" thickBot="1">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hidden="1" customHeight="1" thickBot="1">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hidden="1" customHeight="1" thickBot="1">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hidden="1" customHeight="1" thickBot="1">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hidden="1" customHeight="1" thickBot="1">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hidden="1" customHeight="1" thickBot="1">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hidden="1" customHeight="1" thickBot="1">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hidden="1" customHeight="1" thickBot="1">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hidden="1" customHeight="1" thickBot="1">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hidden="1" customHeight="1" thickBot="1">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hidden="1" customHeight="1" thickBot="1">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hidden="1" customHeight="1" thickBot="1">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hidden="1" customHeight="1" thickBot="1">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hidden="1" customHeight="1" thickBot="1">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hidden="1" customHeight="1" thickBot="1">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hidden="1" customHeight="1" thickBot="1">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hidden="1" customHeight="1" thickBot="1">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hidden="1" customHeight="1" thickBot="1">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hidden="1" customHeight="1" thickBot="1">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hidden="1" customHeight="1" thickBot="1">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hidden="1" customHeight="1" thickBot="1">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hidden="1" customHeight="1" thickBot="1">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hidden="1" customHeight="1" thickBot="1">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hidden="1" customHeight="1" thickBot="1">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hidden="1" customHeight="1" thickBot="1">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hidden="1" customHeight="1" thickBot="1">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hidden="1" customHeight="1" thickBot="1">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hidden="1" customHeight="1" thickBot="1">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hidden="1" customHeight="1" thickBot="1">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hidden="1" customHeight="1" thickBot="1">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hidden="1" customHeight="1" thickBot="1">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hidden="1" customHeight="1" thickBot="1">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hidden="1" customHeight="1" thickBot="1">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hidden="1" customHeight="1" thickBot="1">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hidden="1" customHeight="1" thickBot="1">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hidden="1" customHeight="1" thickBot="1">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hidden="1" customHeight="1" thickBot="1">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hidden="1" customHeight="1" thickBot="1">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hidden="1" customHeight="1" thickBot="1">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hidden="1" customHeight="1" thickBot="1">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hidden="1" customHeight="1" thickBot="1">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hidden="1" customHeight="1" thickBot="1">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hidden="1" customHeight="1" thickBot="1">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hidden="1" customHeight="1" thickBot="1">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hidden="1" customHeight="1" thickBot="1">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hidden="1" customHeight="1" thickBot="1">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hidden="1" customHeight="1" thickBot="1">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hidden="1" customHeight="1" thickBot="1">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hidden="1" customHeight="1" thickBot="1">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hidden="1" customHeight="1" thickBot="1">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hidden="1" customHeight="1" thickBot="1">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hidden="1" customHeight="1" thickBot="1">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hidden="1" customHeight="1" thickBot="1">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hidden="1" customHeight="1" thickBot="1">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hidden="1" customHeight="1" thickBot="1">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hidden="1" customHeight="1" thickBot="1">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hidden="1" customHeight="1" thickBot="1">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hidden="1" customHeight="1" thickBot="1">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hidden="1" customHeight="1" thickBot="1">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hidden="1" customHeight="1" thickBot="1">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hidden="1" customHeight="1" thickBot="1">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hidden="1" customHeight="1" thickBot="1">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hidden="1" customHeight="1" thickBot="1">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hidden="1" customHeight="1" thickBot="1">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hidden="1" customHeight="1" thickBot="1">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hidden="1" customHeight="1" thickBot="1">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hidden="1" customHeight="1" thickBot="1">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hidden="1" customHeight="1" thickBot="1">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hidden="1" customHeight="1" thickBot="1">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hidden="1" customHeight="1" thickBot="1">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hidden="1" customHeight="1" thickBot="1">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hidden="1" customHeight="1" thickBot="1">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hidden="1" customHeight="1" thickBot="1">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hidden="1" customHeight="1" thickBot="1">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hidden="1" customHeight="1" thickBot="1">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hidden="1" customHeight="1" thickBot="1">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hidden="1" customHeight="1" thickBot="1">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hidden="1" customHeight="1" thickBot="1">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hidden="1" customHeight="1" thickBot="1">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hidden="1" customHeight="1" thickBot="1">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hidden="1" customHeight="1" thickBot="1">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hidden="1" customHeight="1" thickBot="1">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hidden="1" customHeight="1" thickBot="1">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hidden="1" customHeight="1" thickBot="1">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hidden="1" customHeight="1" thickBot="1">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hidden="1" customHeight="1" thickBot="1">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hidden="1" customHeight="1" thickBot="1">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hidden="1" customHeight="1" thickBot="1">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hidden="1" customHeight="1" thickBot="1">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hidden="1" customHeight="1" thickBot="1">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hidden="1" customHeight="1" thickBot="1">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hidden="1" customHeight="1" thickBot="1">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hidden="1" customHeight="1" thickBot="1">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hidden="1" customHeight="1" thickBot="1">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hidden="1" customHeight="1" thickBot="1">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hidden="1" customHeight="1" thickBot="1">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hidden="1" customHeight="1" thickBot="1">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hidden="1" customHeight="1" thickBot="1">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hidden="1" customHeight="1" thickBot="1">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hidden="1" customHeight="1" thickBot="1">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hidden="1" customHeight="1" thickBot="1">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hidden="1" customHeight="1" thickBot="1">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hidden="1" customHeight="1" thickBot="1">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hidden="1" customHeight="1" thickBot="1">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hidden="1" customHeight="1" thickBot="1">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hidden="1" customHeight="1" thickBot="1">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hidden="1" customHeight="1" thickBot="1">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hidden="1" customHeight="1" thickBot="1">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hidden="1" customHeight="1" thickBot="1">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hidden="1" customHeight="1" thickBot="1">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hidden="1" customHeight="1" thickBot="1">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hidden="1" customHeight="1" thickBot="1">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hidden="1" customHeight="1" thickBot="1">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hidden="1" customHeight="1" thickBot="1">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hidden="1" customHeight="1" thickBot="1">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hidden="1" customHeight="1" thickBot="1">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hidden="1" customHeight="1" thickBot="1">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hidden="1" customHeight="1" thickBot="1">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hidden="1" customHeight="1" thickBot="1">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hidden="1" customHeight="1" thickBot="1">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hidden="1" customHeight="1" thickBot="1">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hidden="1" customHeight="1" thickBot="1">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hidden="1" customHeight="1" thickBot="1">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hidden="1" customHeight="1" thickBot="1">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hidden="1" customHeight="1" thickBot="1">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hidden="1" customHeight="1" thickBot="1">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hidden="1" customHeight="1" thickBot="1">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hidden="1" customHeight="1" thickBot="1">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hidden="1" customHeight="1" thickBot="1">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hidden="1" customHeight="1" thickBot="1">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hidden="1" customHeight="1" thickBot="1">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hidden="1" customHeight="1" thickBot="1">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hidden="1" customHeight="1" thickBot="1">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hidden="1" customHeight="1" thickBot="1">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hidden="1" customHeight="1" thickBot="1">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hidden="1" customHeight="1" thickBot="1">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hidden="1" customHeight="1" thickBot="1">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hidden="1" customHeight="1" thickBot="1">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hidden="1" customHeight="1" thickBot="1">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hidden="1" customHeight="1" thickBot="1">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hidden="1" customHeight="1" thickBot="1">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hidden="1" customHeight="1" thickBot="1">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hidden="1" customHeight="1" thickBot="1">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hidden="1" customHeight="1" thickBot="1">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hidden="1" customHeight="1" thickBot="1">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hidden="1" customHeight="1" thickBot="1">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hidden="1" customHeight="1" thickBot="1">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hidden="1" customHeight="1" thickBot="1">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hidden="1" customHeight="1" thickBot="1">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hidden="1" customHeight="1" thickBot="1">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hidden="1" customHeight="1" thickBot="1">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hidden="1" customHeight="1" thickBot="1">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hidden="1" customHeight="1" thickBot="1">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hidden="1" customHeight="1" thickBot="1">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hidden="1" customHeight="1" thickBot="1">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hidden="1" customHeight="1" thickBot="1">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hidden="1" customHeight="1" thickBot="1">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hidden="1" customHeight="1" thickBot="1">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hidden="1" customHeight="1" thickBot="1">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hidden="1" customHeight="1" thickBot="1">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hidden="1" customHeight="1" thickBot="1">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hidden="1" customHeight="1" thickBot="1">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hidden="1" customHeight="1" thickBot="1">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hidden="1" customHeight="1" thickBot="1">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hidden="1" customHeight="1" thickBot="1">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hidden="1" customHeight="1" thickBot="1">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hidden="1" customHeight="1" thickBot="1">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hidden="1" customHeight="1" thickBot="1">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hidden="1" customHeight="1" thickBot="1">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hidden="1" customHeight="1" thickBot="1">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hidden="1" customHeight="1" thickBot="1">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hidden="1" customHeight="1" thickBot="1">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hidden="1" customHeight="1" thickBot="1">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hidden="1" customHeight="1" thickBot="1">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hidden="1" customHeight="1" thickBot="1">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hidden="1" customHeight="1" thickBot="1">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hidden="1" customHeight="1" thickBot="1">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hidden="1" customHeight="1" thickBot="1">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hidden="1" customHeight="1" thickBot="1">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hidden="1" customHeight="1" thickBot="1">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hidden="1" customHeight="1" thickBot="1">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hidden="1" customHeight="1" thickBot="1">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hidden="1" customHeight="1" thickBot="1">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hidden="1" customHeight="1" thickBot="1">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hidden="1" customHeight="1" thickBot="1">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hidden="1" customHeight="1" thickBot="1">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hidden="1" customHeight="1" thickBot="1">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hidden="1" customHeight="1" thickBot="1">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hidden="1" customHeight="1" thickBot="1">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hidden="1" customHeight="1" thickBot="1">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hidden="1" customHeight="1" thickBot="1">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hidden="1" customHeight="1" thickBot="1">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hidden="1" customHeight="1" thickBot="1">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hidden="1" customHeight="1" thickBot="1">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hidden="1" customHeight="1" thickBot="1">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hidden="1" customHeight="1" thickBot="1">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hidden="1" customHeight="1" thickBot="1">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hidden="1" customHeight="1" thickBot="1">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hidden="1" customHeight="1" thickBot="1">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hidden="1" customHeight="1" thickBot="1">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hidden="1" customHeight="1" thickBot="1">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hidden="1" customHeight="1" thickBot="1">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hidden="1" customHeight="1" thickBot="1">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hidden="1" customHeight="1" thickBot="1">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hidden="1" customHeight="1" thickBot="1">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hidden="1" customHeight="1" thickBot="1">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hidden="1" customHeight="1" thickBot="1">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hidden="1" customHeight="1" thickBot="1">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hidden="1" customHeight="1" thickBot="1">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hidden="1" customHeight="1" thickBot="1">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hidden="1" customHeight="1" thickBot="1">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hidden="1" customHeight="1" thickBot="1">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hidden="1" customHeight="1" thickBot="1">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hidden="1" customHeight="1" thickBot="1">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hidden="1" customHeight="1" thickBot="1">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hidden="1" customHeight="1" thickBot="1">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hidden="1" customHeight="1" thickBot="1">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hidden="1" customHeight="1" thickBot="1">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hidden="1" customHeight="1" thickBot="1">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hidden="1" customHeight="1" thickBot="1">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hidden="1" customHeight="1" thickBot="1">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hidden="1" customHeight="1" thickBot="1">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hidden="1" customHeight="1" thickBot="1">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hidden="1" customHeight="1" thickBot="1">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hidden="1" customHeight="1" thickBot="1">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hidden="1" customHeight="1" thickBot="1">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hidden="1" customHeight="1" thickBot="1">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hidden="1" customHeight="1" thickBot="1">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hidden="1" customHeight="1" thickBot="1">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hidden="1" customHeight="1" thickBot="1">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hidden="1" customHeight="1" thickBot="1">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hidden="1" customHeight="1" thickBot="1">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hidden="1" customHeight="1" thickBot="1">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hidden="1" customHeight="1" thickBot="1">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hidden="1" customHeight="1" thickBot="1">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hidden="1" customHeight="1" thickBot="1">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hidden="1" customHeight="1" thickBot="1">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hidden="1" customHeight="1" thickBot="1">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hidden="1" customHeight="1" thickBot="1">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hidden="1" customHeight="1" thickBot="1">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hidden="1" customHeight="1" thickBot="1">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hidden="1" customHeight="1" thickBot="1">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hidden="1" customHeight="1" thickBot="1">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hidden="1" customHeight="1" thickBot="1">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hidden="1" customHeight="1" thickBot="1">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hidden="1" customHeight="1" thickBot="1">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hidden="1" customHeight="1" thickBot="1">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hidden="1" customHeight="1" thickBot="1">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hidden="1" customHeight="1" thickBot="1">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hidden="1" customHeight="1" thickBot="1">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hidden="1" customHeight="1" thickBot="1">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hidden="1" customHeight="1" thickBot="1">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hidden="1" customHeight="1" thickBot="1">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hidden="1" customHeight="1" thickBot="1">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hidden="1" customHeight="1" thickBot="1">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hidden="1" customHeight="1" thickBot="1">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hidden="1" customHeight="1" thickBot="1">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hidden="1" customHeight="1" thickBot="1">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hidden="1" customHeight="1" thickBot="1">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hidden="1" customHeight="1" thickBot="1">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hidden="1" customHeight="1" thickBot="1">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hidden="1" customHeight="1" thickBot="1">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hidden="1" customHeight="1" thickBot="1">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hidden="1" customHeight="1" thickBot="1">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hidden="1" customHeight="1" thickBot="1">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hidden="1" customHeight="1" thickBot="1">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hidden="1" customHeight="1" thickBot="1">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hidden="1" customHeight="1" thickBot="1">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hidden="1" customHeight="1" thickBot="1">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hidden="1" customHeight="1" thickBot="1">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hidden="1" customHeight="1" thickBot="1">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hidden="1" customHeight="1" thickBot="1">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hidden="1" customHeight="1" thickBot="1">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hidden="1" customHeight="1" thickBot="1">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hidden="1" customHeight="1" thickBot="1">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hidden="1" customHeight="1" thickBot="1">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hidden="1" customHeight="1" thickBot="1">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hidden="1" customHeight="1" thickBot="1">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hidden="1" customHeight="1" thickBot="1">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hidden="1" customHeight="1" thickBot="1">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hidden="1" customHeight="1" thickBot="1">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hidden="1" customHeight="1" thickBot="1">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hidden="1" customHeight="1" thickBot="1">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hidden="1" customHeight="1" thickBot="1">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hidden="1" customHeight="1" thickBot="1">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hidden="1" customHeight="1" thickBot="1">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hidden="1" customHeight="1" thickBot="1">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hidden="1" customHeight="1" thickBot="1">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hidden="1" customHeight="1" thickBot="1">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hidden="1" customHeight="1" thickBot="1">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hidden="1" customHeight="1" thickBot="1">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hidden="1" customHeight="1" thickBot="1">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hidden="1" customHeight="1" thickBot="1">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hidden="1" customHeight="1" thickBot="1">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hidden="1" customHeight="1" thickBot="1">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hidden="1" customHeight="1" thickBot="1">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hidden="1" customHeight="1" thickBot="1">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hidden="1" customHeight="1" thickBot="1">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hidden="1" customHeight="1" thickBot="1">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hidden="1" customHeight="1" thickBot="1">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hidden="1" customHeight="1" thickBot="1">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hidden="1" customHeight="1" thickBot="1">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hidden="1" customHeight="1" thickBot="1">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hidden="1" customHeight="1" thickBot="1">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hidden="1" customHeight="1" thickBot="1">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hidden="1" customHeight="1" thickBot="1">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hidden="1" customHeight="1" thickBot="1">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hidden="1" customHeight="1" thickBot="1">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hidden="1" customHeight="1" thickBot="1">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hidden="1" customHeight="1" thickBot="1">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hidden="1" customHeight="1" thickBot="1">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hidden="1" customHeight="1" thickBot="1">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hidden="1" customHeight="1" thickBot="1">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hidden="1" customHeight="1" thickBot="1">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hidden="1" customHeight="1" thickBot="1">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hidden="1" customHeight="1" thickBot="1">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hidden="1" customHeight="1" thickBot="1">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hidden="1" customHeight="1" thickBot="1">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hidden="1" customHeight="1" thickBot="1">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hidden="1" customHeight="1" thickBot="1">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hidden="1" customHeight="1" thickBot="1">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hidden="1" customHeight="1" thickBot="1">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hidden="1" customHeight="1" thickBot="1">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hidden="1" customHeight="1" thickBot="1">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hidden="1" customHeight="1" thickBot="1">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hidden="1" customHeight="1" thickBot="1">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hidden="1" customHeight="1" thickBot="1">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hidden="1" customHeight="1" thickBot="1">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hidden="1" customHeight="1" thickBot="1">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hidden="1" customHeight="1" thickBot="1">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hidden="1" customHeight="1" thickBot="1">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hidden="1" customHeight="1" thickBot="1">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hidden="1" customHeight="1" thickBot="1">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hidden="1" customHeight="1" thickBot="1">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hidden="1" customHeight="1" thickBot="1">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hidden="1" customHeight="1" thickBot="1">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hidden="1" customHeight="1" thickBot="1">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hidden="1" customHeight="1" thickBot="1">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hidden="1" customHeight="1" thickBot="1">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hidden="1" customHeight="1" thickBot="1">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hidden="1" customHeight="1" thickBot="1">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hidden="1" customHeight="1" thickBot="1">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hidden="1" customHeight="1" thickBot="1">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hidden="1" customHeight="1" thickBot="1">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hidden="1" customHeight="1" thickBot="1">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hidden="1" customHeight="1" thickBot="1">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hidden="1" customHeight="1" thickBot="1">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hidden="1" customHeight="1" thickBot="1">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hidden="1" customHeight="1" thickBot="1">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hidden="1" customHeight="1" thickBot="1">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hidden="1" customHeight="1" thickBot="1">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hidden="1" customHeight="1" thickBot="1">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hidden="1" customHeight="1" thickBot="1">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hidden="1" customHeight="1" thickBot="1">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hidden="1" customHeight="1" thickBot="1">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hidden="1" customHeight="1" thickBot="1">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hidden="1" customHeight="1" thickBot="1">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hidden="1" customHeight="1" thickBot="1">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hidden="1" customHeight="1" thickBot="1">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hidden="1" customHeight="1" thickBot="1">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hidden="1" customHeight="1" thickBot="1">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hidden="1" customHeight="1" thickBot="1">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hidden="1" customHeight="1" thickBot="1">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hidden="1" customHeight="1" thickBot="1">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hidden="1" customHeight="1" thickBot="1">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hidden="1" customHeight="1" thickBot="1">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hidden="1" customHeight="1" thickBot="1">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hidden="1" customHeight="1" thickBot="1">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hidden="1" customHeight="1" thickBot="1">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hidden="1" customHeight="1" thickBot="1">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hidden="1" customHeight="1" thickBot="1">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hidden="1" customHeight="1" thickBot="1">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hidden="1" customHeight="1" thickBot="1">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hidden="1" customHeight="1" thickBot="1">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hidden="1" customHeight="1" thickBot="1">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hidden="1" customHeight="1" thickBot="1">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hidden="1" customHeight="1" thickBot="1">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hidden="1" customHeight="1" thickBot="1">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hidden="1" customHeight="1" thickBot="1">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hidden="1" customHeight="1" thickBot="1">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hidden="1" customHeight="1" thickBot="1">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hidden="1" customHeight="1" thickBot="1">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hidden="1" customHeight="1" thickBot="1">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hidden="1" customHeight="1" thickBot="1">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hidden="1" customHeight="1" thickBot="1">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hidden="1" customHeight="1" thickBot="1">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hidden="1" customHeight="1" thickBot="1">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hidden="1" customHeight="1" thickBot="1">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hidden="1" customHeight="1" thickBot="1">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hidden="1" customHeight="1" thickBot="1">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hidden="1" customHeight="1" thickBot="1">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hidden="1" customHeight="1" thickBot="1">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hidden="1" customHeight="1" thickBot="1">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hidden="1" customHeight="1" thickBot="1">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hidden="1" customHeight="1" thickBot="1">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hidden="1" customHeight="1" thickBot="1">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hidden="1" customHeight="1" thickBot="1">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hidden="1" customHeight="1" thickBot="1">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hidden="1" customHeight="1" thickBot="1">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hidden="1" customHeight="1" thickBot="1">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hidden="1" customHeight="1" thickBot="1">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hidden="1" customHeight="1" thickBot="1">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hidden="1" customHeight="1" thickBot="1">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hidden="1" customHeight="1" thickBot="1">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hidden="1" customHeight="1" thickBot="1">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hidden="1" customHeight="1" thickBot="1">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hidden="1" customHeight="1" thickBot="1">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hidden="1" customHeight="1" thickBot="1">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hidden="1" customHeight="1" thickBot="1">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hidden="1" customHeight="1" thickBot="1">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hidden="1" customHeight="1" thickBot="1">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hidden="1" customHeight="1" thickBot="1">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hidden="1" customHeight="1" thickBot="1">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hidden="1" customHeight="1" thickBot="1">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hidden="1" customHeight="1" thickBot="1">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hidden="1" customHeight="1" thickBot="1">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hidden="1" customHeight="1" thickBot="1">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hidden="1" customHeight="1" thickBot="1">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hidden="1" customHeight="1" thickBot="1">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hidden="1" customHeight="1" thickBot="1">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hidden="1" customHeight="1" thickBot="1">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hidden="1" customHeight="1" thickBot="1">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hidden="1" customHeight="1" thickBot="1">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hidden="1" customHeight="1" thickBot="1">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hidden="1" customHeight="1" thickBot="1">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hidden="1" customHeight="1" thickBot="1">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hidden="1" customHeight="1" thickBot="1">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hidden="1" customHeight="1" thickBot="1">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hidden="1" customHeight="1" thickBot="1">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hidden="1" customHeight="1" thickBot="1">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hidden="1" customHeight="1" thickBot="1">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hidden="1" customHeight="1" thickBot="1">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hidden="1" customHeight="1" thickBot="1">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hidden="1" customHeight="1" thickBot="1">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hidden="1" customHeight="1" thickBot="1">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hidden="1" customHeight="1" thickBot="1">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hidden="1" customHeight="1" thickBot="1">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hidden="1" customHeight="1" thickBot="1">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hidden="1" customHeight="1" thickBot="1">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hidden="1" customHeight="1" thickBot="1">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hidden="1" customHeight="1" thickBot="1">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hidden="1" customHeight="1" thickBot="1">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hidden="1" customHeight="1" thickBot="1">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hidden="1" customHeight="1" thickBot="1">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hidden="1" customHeight="1" thickBot="1">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hidden="1" customHeight="1" thickBot="1">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hidden="1" customHeight="1" thickBot="1">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hidden="1" customHeight="1" thickBot="1">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hidden="1" customHeight="1" thickBot="1">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hidden="1" customHeight="1" thickBot="1">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hidden="1" customHeight="1" thickBot="1">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hidden="1" customHeight="1" thickBot="1">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hidden="1" customHeight="1" thickBot="1">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hidden="1" customHeight="1" thickBot="1">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hidden="1" customHeight="1" thickBot="1">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hidden="1" customHeight="1" thickBot="1">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hidden="1" customHeight="1" thickBot="1">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hidden="1" customHeight="1" thickBot="1">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hidden="1" customHeight="1" thickBot="1">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hidden="1" customHeight="1" thickBot="1">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hidden="1" customHeight="1" thickBot="1">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hidden="1" customHeight="1" thickBot="1">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hidden="1" customHeight="1" thickBot="1">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hidden="1" customHeight="1" thickBot="1">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hidden="1" customHeight="1" thickBot="1">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hidden="1" customHeight="1" thickBot="1">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hidden="1" customHeight="1" thickBot="1">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hidden="1" customHeight="1" thickBot="1">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hidden="1" customHeight="1" thickBot="1">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hidden="1" customHeight="1" thickBot="1">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hidden="1" customHeight="1" thickBot="1">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hidden="1" customHeight="1" thickBot="1">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hidden="1" customHeight="1" thickBot="1">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hidden="1" customHeight="1" thickBot="1">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hidden="1" customHeight="1" thickBot="1">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hidden="1" customHeight="1" thickBot="1">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hidden="1" customHeight="1" thickBot="1">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hidden="1" customHeight="1" thickBot="1">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hidden="1" customHeight="1" thickBot="1">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hidden="1" customHeight="1" thickBot="1">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hidden="1" customHeight="1" thickBot="1">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hidden="1" customHeight="1" thickBot="1">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hidden="1" customHeight="1" thickBot="1">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hidden="1" customHeight="1" thickBot="1">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hidden="1" customHeight="1" thickBot="1">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hidden="1" customHeight="1" thickBot="1">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hidden="1" customHeight="1" thickBot="1">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hidden="1" customHeight="1" thickBot="1">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hidden="1" customHeight="1" thickBot="1">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hidden="1" customHeight="1" thickBot="1">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hidden="1" customHeight="1" thickBot="1">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hidden="1" customHeight="1" thickBot="1">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hidden="1" customHeight="1" thickBot="1">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hidden="1" customHeight="1" thickBot="1">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hidden="1" customHeight="1" thickBot="1">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hidden="1" customHeight="1" thickBot="1">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hidden="1" customHeight="1" thickBot="1">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hidden="1" customHeight="1" thickBot="1">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hidden="1" customHeight="1" thickBot="1">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hidden="1" customHeight="1" thickBot="1">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hidden="1" customHeight="1" thickBot="1">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hidden="1" customHeight="1" thickBot="1">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hidden="1" customHeight="1" thickBot="1">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hidden="1" customHeight="1" thickBot="1">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hidden="1" customHeight="1" thickBot="1">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hidden="1" customHeight="1" thickBot="1">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hidden="1" customHeight="1" thickBot="1">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hidden="1" customHeight="1" thickBot="1">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hidden="1" customHeight="1" thickBot="1">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hidden="1" customHeight="1" thickBot="1">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hidden="1" customHeight="1" thickBot="1">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hidden="1" customHeight="1" thickBot="1">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hidden="1" customHeight="1" thickBot="1">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hidden="1" customHeight="1" thickBot="1">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hidden="1" customHeight="1" thickBot="1">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hidden="1" customHeight="1" thickBot="1">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hidden="1" customHeight="1" thickBot="1">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hidden="1" customHeight="1" thickBot="1">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hidden="1" customHeight="1" thickBot="1">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hidden="1" customHeight="1" thickBot="1">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hidden="1" customHeight="1" thickBot="1">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hidden="1" customHeight="1" thickBot="1">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hidden="1" customHeight="1" thickBot="1">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hidden="1" customHeight="1" thickBot="1">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hidden="1" customHeight="1" thickBot="1">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hidden="1" customHeight="1" thickBot="1">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hidden="1" customHeight="1" thickBot="1">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hidden="1" customHeight="1" thickBot="1">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hidden="1" customHeight="1" thickBot="1">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hidden="1" customHeight="1" thickBot="1">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hidden="1" customHeight="1" thickBot="1">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hidden="1" customHeight="1" thickBot="1">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hidden="1" customHeight="1" thickBot="1">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hidden="1" customHeight="1" thickBot="1">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hidden="1" customHeight="1" thickBot="1">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hidden="1" customHeight="1" thickBot="1">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hidden="1" customHeight="1" thickBot="1">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hidden="1" customHeight="1" thickBot="1">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hidden="1" customHeight="1" thickBot="1">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hidden="1" customHeight="1" thickBot="1">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hidden="1" customHeight="1" thickBot="1">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hidden="1" customHeight="1" thickBot="1">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hidden="1" customHeight="1" thickBot="1">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hidden="1" customHeight="1" thickBot="1">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hidden="1" customHeight="1" thickBot="1">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hidden="1" customHeight="1" thickBot="1">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hidden="1" customHeight="1" thickBot="1">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hidden="1" customHeight="1" thickBot="1">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hidden="1" customHeight="1" thickBot="1">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hidden="1" customHeight="1" thickBot="1">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hidden="1" customHeight="1" thickBot="1">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hidden="1" customHeight="1" thickBot="1">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hidden="1" customHeight="1" thickBot="1">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hidden="1" customHeight="1" thickBot="1">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hidden="1" customHeight="1" thickBot="1">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hidden="1" customHeight="1" thickBot="1">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hidden="1" customHeight="1" thickBot="1">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hidden="1" customHeight="1" thickBot="1">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hidden="1" customHeight="1" thickBot="1">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hidden="1" customHeight="1" thickBot="1">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hidden="1" customHeight="1" thickBot="1">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hidden="1" customHeight="1" thickBot="1">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hidden="1" customHeight="1" thickBot="1">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hidden="1" customHeight="1" thickBot="1">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hidden="1" customHeight="1" thickBot="1">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hidden="1" customHeight="1" thickBot="1">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hidden="1" customHeight="1" thickBot="1">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hidden="1" customHeight="1" thickBot="1">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hidden="1" customHeight="1" thickBot="1">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hidden="1" customHeight="1" thickBot="1">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hidden="1" customHeight="1" thickBot="1">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hidden="1" customHeight="1" thickBot="1">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hidden="1" customHeight="1" thickBot="1">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hidden="1" customHeight="1" thickBot="1">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hidden="1" customHeight="1" thickBot="1">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hidden="1" customHeight="1" thickBot="1">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hidden="1" customHeight="1" thickBot="1">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hidden="1" customHeight="1" thickBot="1">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hidden="1" customHeight="1" thickBot="1">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hidden="1" customHeight="1" thickBot="1">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hidden="1" customHeight="1" thickBot="1">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hidden="1" customHeight="1" thickBot="1">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hidden="1" customHeight="1" thickBot="1">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hidden="1" customHeight="1" thickBot="1">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hidden="1" customHeight="1" thickBot="1">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hidden="1" customHeight="1" thickBot="1">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hidden="1" customHeight="1" thickBot="1">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hidden="1" customHeight="1" thickBot="1">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hidden="1" customHeight="1" thickBot="1">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hidden="1" customHeight="1" thickBot="1">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hidden="1" customHeight="1" thickBot="1">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hidden="1" customHeight="1" thickBot="1">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hidden="1" customHeight="1" thickBot="1">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hidden="1" customHeight="1" thickBot="1">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hidden="1" customHeight="1" thickBot="1">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hidden="1" customHeight="1" thickBot="1">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hidden="1" customHeight="1" thickBot="1">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hidden="1" customHeight="1" thickBot="1">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30" hidden="1" customHeight="1" thickBot="1">
      <c r="A1023" s="85"/>
      <c r="B1023" s="104">
        <f>_xlfn.XLOOKUP(A1023,Equipe!H:H,Equipe!B:B,"",0)</f>
        <v>0</v>
      </c>
      <c r="C1023" s="89"/>
      <c r="D1023" s="105" t="str">
        <f>IF(Tabela1[[#This Row],[Início]]&lt;&gt;"",C1023+E1023-1,"")</f>
        <v/>
      </c>
      <c r="E1023" s="85"/>
      <c r="F1023" s="85"/>
      <c r="G1023" s="97"/>
      <c r="H1023" s="39" t="str">
        <f>_xlfn.XLOOKUP(Tabela1[[#This Row],[Matrícula]],Equipe!B:B,Equipe!E:E,"ERRO",0)</f>
        <v>ERRO</v>
      </c>
      <c r="I1023" s="39" t="e">
        <f>VLOOKUP(Tabela1[[#This Row],[Matrícula]],Equipe!B:F,5,0)</f>
        <v>#N/A</v>
      </c>
    </row>
    <row r="1024" spans="1:9" ht="1.35" hidden="1" customHeight="1" thickBot="1">
      <c r="A1024" s="85"/>
      <c r="B1024" s="104">
        <f>_xlfn.XLOOKUP(A1024,Equipe!H:H,Equipe!B:B,"",0)</f>
        <v>0</v>
      </c>
      <c r="C1024" s="89"/>
      <c r="D1024" s="105" t="str">
        <f>IF(Tabela1[[#This Row],[Início]]&lt;&gt;"",C1024+E1024-1,"")</f>
        <v/>
      </c>
      <c r="E1024" s="85"/>
      <c r="F1024" s="85"/>
      <c r="G1024" s="97"/>
      <c r="H1024" s="39" t="str">
        <f>_xlfn.XLOOKUP(Tabela1[[#This Row],[Matrícula]],Equipe!B:B,Equipe!E:E,"ERRO",0)</f>
        <v>ERRO</v>
      </c>
      <c r="I1024" s="39" t="e">
        <f>VLOOKUP(Tabela1[[#This Row],[Matrícula]],Equipe!B:F,5,0)</f>
        <v>#N/A</v>
      </c>
    </row>
    <row r="1025" spans="1:9" ht="30" hidden="1" customHeight="1" thickBot="1">
      <c r="A1025" s="85"/>
      <c r="B1025" s="104">
        <f>_xlfn.XLOOKUP(A1025,Equipe!H:H,Equipe!B:B,"",0)</f>
        <v>0</v>
      </c>
      <c r="C1025" s="89"/>
      <c r="D1025" s="105" t="str">
        <f>IF(Tabela1[[#This Row],[Início]]&lt;&gt;"",C1025+E1025-1,"")</f>
        <v/>
      </c>
      <c r="E1025" s="85"/>
      <c r="F1025" s="85"/>
      <c r="G1025" s="97"/>
      <c r="H1025" s="39" t="str">
        <f>_xlfn.XLOOKUP(Tabela1[[#This Row],[Matrícula]],Equipe!B:B,Equipe!E:E,"ERRO",0)</f>
        <v>ERRO</v>
      </c>
      <c r="I1025" s="39" t="e">
        <f>VLOOKUP(Tabela1[[#This Row],[Matrícula]],Equipe!B:F,5,0)</f>
        <v>#N/A</v>
      </c>
    </row>
    <row r="1026" spans="1:9" ht="30" hidden="1" customHeight="1" thickBot="1">
      <c r="A1026" s="88"/>
      <c r="B1026" s="88">
        <v>4608</v>
      </c>
      <c r="C1026" s="90"/>
      <c r="D1026" s="107" t="str">
        <f>IF(Tabela1[[#This Row],[Início]]&lt;&gt;"",C1026+E1026-1,"")</f>
        <v/>
      </c>
      <c r="E1026" s="88"/>
      <c r="F1026" s="88"/>
      <c r="G1026" s="100"/>
      <c r="H1026" s="39" t="str">
        <f>_xlfn.XLOOKUP(Tabela1[[#This Row],[Matrícula]],Equipe!B:B,Equipe!E:E,"ERRO",0)</f>
        <v>ERRO</v>
      </c>
      <c r="I1026" s="39" t="e">
        <f>VLOOKUP(Tabela1[[#This Row],[Matrícula]],Equipe!B:F,5,0)</f>
        <v>#N/A</v>
      </c>
    </row>
    <row r="1027" spans="1:9" ht="30" hidden="1" customHeight="1">
      <c r="A1027" s="88"/>
      <c r="B1027" s="88"/>
      <c r="C1027" s="90"/>
      <c r="D1027" s="107"/>
      <c r="E1027" s="88"/>
      <c r="F1027" s="88"/>
      <c r="G1027" s="100"/>
      <c r="H1027" s="143"/>
      <c r="I1027" s="143"/>
    </row>
  </sheetData>
  <mergeCells count="1">
    <mergeCell ref="L5:L7"/>
  </mergeCells>
  <phoneticPr fontId="29" type="noConversion"/>
  <conditionalFormatting sqref="A1:XFD1 C2:XFD3 K2:K6 A2:B34 L4:XFD4 E4:J62 C4:D68 M5:XFD7 A35:A54 B35:B64 A56:A64 E63:I73 A65:B68 A69:C70 D69:D73 A70:B72 A73:C73 A86:B87 D86:I87 A106:B106 D106:I106 A107:I114 A115:F115 H115:I115 A116:I146 A147:B147 D147:I147 A148:I171 A172:XFD185 A186:F186 H186:XFD186 D186:D188 A74:I85 A88:I105 L8:XFD171 K9:K171 J63:J171 A187:XFD1048576">
    <cfRule type="cellIs" dxfId="64" priority="11" operator="equal">
      <formula>"ESTALEIRO"</formula>
    </cfRule>
  </conditionalFormatting>
  <conditionalFormatting sqref="C71:C72">
    <cfRule type="cellIs" dxfId="63" priority="5" operator="equal">
      <formula>"ESTALEIRO"</formula>
    </cfRule>
  </conditionalFormatting>
  <conditionalFormatting sqref="C86:C87">
    <cfRule type="cellIs" dxfId="62" priority="3" operator="equal">
      <formula>"ESTALEIRO"</formula>
    </cfRule>
  </conditionalFormatting>
  <conditionalFormatting sqref="C106">
    <cfRule type="cellIs" dxfId="61" priority="2" operator="equal">
      <formula>"ESTALEIRO"</formula>
    </cfRule>
  </conditionalFormatting>
  <conditionalFormatting sqref="C147">
    <cfRule type="cellIs" dxfId="60" priority="1" operator="equal">
      <formula>"ESTALEIRO"</formula>
    </cfRule>
  </conditionalFormatting>
  <dataValidations disablePrompts="1" count="2">
    <dataValidation type="list" allowBlank="1" showInputMessage="1" showErrorMessage="1" sqref="F1026:F1126" xr:uid="{FE92769D-A30C-45A3-B10C-426BB3355AD8}">
      <formula1>#REF!</formula1>
    </dataValidation>
    <dataValidation type="list" allowBlank="1" showInputMessage="1" showErrorMessage="1" sqref="F2:F1025"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0 B90 D196" calculatedColumn="1"/>
  </ignoredErrors>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17D2C0B-2A7B-4719-83E8-C2EBB7FA9A39}">
          <x14:formula1>
            <xm:f>Equipe!$H$2:$H$131</xm:f>
          </x14:formula1>
          <xm:sqref>A2:A1025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A39" activePane="bottomLeft" state="frozen"/>
      <selection pane="bottomLeft" activeCell="H39" sqref="H39"/>
    </sheetView>
  </sheetViews>
  <sheetFormatPr defaultRowHeight="14.4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c r="A1" s="112" t="s">
        <v>157</v>
      </c>
      <c r="B1" s="113" t="s">
        <v>1</v>
      </c>
      <c r="C1" s="113" t="s">
        <v>158</v>
      </c>
      <c r="D1" s="113" t="s">
        <v>159</v>
      </c>
      <c r="E1" s="114" t="s">
        <v>160</v>
      </c>
      <c r="F1" s="114" t="s">
        <v>8</v>
      </c>
      <c r="G1" s="114" t="s">
        <v>161</v>
      </c>
      <c r="H1" s="114" t="s">
        <v>0</v>
      </c>
      <c r="I1" s="131" t="s">
        <v>162</v>
      </c>
      <c r="J1" s="132" t="s">
        <v>163</v>
      </c>
    </row>
    <row r="2" spans="1:10">
      <c r="A2" s="79" t="s">
        <v>164</v>
      </c>
      <c r="B2" s="115">
        <v>4612171</v>
      </c>
      <c r="C2" s="115" t="s">
        <v>165</v>
      </c>
      <c r="D2" s="116" t="s">
        <v>166</v>
      </c>
      <c r="E2" s="117" t="s">
        <v>167</v>
      </c>
      <c r="F2" s="117" t="s">
        <v>168</v>
      </c>
      <c r="G2" s="118" t="s">
        <v>169</v>
      </c>
      <c r="H2" s="117" t="s">
        <v>114</v>
      </c>
      <c r="I2" s="133" t="s">
        <v>170</v>
      </c>
      <c r="J2" s="134"/>
    </row>
    <row r="3" spans="1:10">
      <c r="A3" s="79" t="s">
        <v>164</v>
      </c>
      <c r="B3" s="109">
        <v>4612050</v>
      </c>
      <c r="C3" s="109" t="s">
        <v>171</v>
      </c>
      <c r="D3" s="110" t="s">
        <v>166</v>
      </c>
      <c r="E3" s="117" t="s">
        <v>172</v>
      </c>
      <c r="F3" s="111" t="s">
        <v>168</v>
      </c>
      <c r="G3" s="119" t="s">
        <v>173</v>
      </c>
      <c r="H3" s="111" t="s">
        <v>108</v>
      </c>
      <c r="I3" s="133" t="s">
        <v>170</v>
      </c>
      <c r="J3" s="134"/>
    </row>
    <row r="4" spans="1:10">
      <c r="A4" s="79" t="s">
        <v>164</v>
      </c>
      <c r="B4" s="115">
        <v>4612140</v>
      </c>
      <c r="C4" s="115" t="s">
        <v>174</v>
      </c>
      <c r="D4" s="116" t="s">
        <v>166</v>
      </c>
      <c r="E4" s="122" t="s">
        <v>175</v>
      </c>
      <c r="F4" s="117" t="s">
        <v>168</v>
      </c>
      <c r="G4" s="118" t="s">
        <v>176</v>
      </c>
      <c r="H4" s="117" t="s">
        <v>106</v>
      </c>
      <c r="I4" s="133" t="s">
        <v>177</v>
      </c>
      <c r="J4" s="134"/>
    </row>
    <row r="5" spans="1:10">
      <c r="A5" s="79" t="s">
        <v>164</v>
      </c>
      <c r="B5" s="109">
        <v>9842940</v>
      </c>
      <c r="C5" s="109" t="s">
        <v>178</v>
      </c>
      <c r="D5" s="110" t="s">
        <v>166</v>
      </c>
      <c r="E5" s="111" t="s">
        <v>167</v>
      </c>
      <c r="F5" s="111" t="s">
        <v>168</v>
      </c>
      <c r="G5" s="119" t="s">
        <v>179</v>
      </c>
      <c r="H5" s="111" t="s">
        <v>29</v>
      </c>
      <c r="I5" s="133" t="s">
        <v>177</v>
      </c>
      <c r="J5" s="135"/>
    </row>
    <row r="6" spans="1:10">
      <c r="A6" s="79" t="s">
        <v>180</v>
      </c>
      <c r="B6" s="115">
        <v>9886449</v>
      </c>
      <c r="C6" s="115" t="s">
        <v>181</v>
      </c>
      <c r="D6" s="116" t="s">
        <v>166</v>
      </c>
      <c r="E6" s="117" t="s">
        <v>167</v>
      </c>
      <c r="F6" s="117" t="s">
        <v>182</v>
      </c>
      <c r="G6" s="136" t="s">
        <v>183</v>
      </c>
      <c r="H6" s="117" t="s">
        <v>53</v>
      </c>
      <c r="I6" s="133" t="s">
        <v>170</v>
      </c>
      <c r="J6" s="135" t="s">
        <v>184</v>
      </c>
    </row>
    <row r="7" spans="1:10">
      <c r="A7" s="120" t="s">
        <v>180</v>
      </c>
      <c r="B7" s="109">
        <v>4608721</v>
      </c>
      <c r="C7" s="109" t="s">
        <v>185</v>
      </c>
      <c r="D7" s="121" t="s">
        <v>166</v>
      </c>
      <c r="E7" s="122" t="s">
        <v>167</v>
      </c>
      <c r="F7" s="122" t="s">
        <v>168</v>
      </c>
      <c r="G7" s="123" t="s">
        <v>186</v>
      </c>
      <c r="H7" s="122" t="s">
        <v>28</v>
      </c>
      <c r="I7" s="133" t="s">
        <v>170</v>
      </c>
      <c r="J7" s="135"/>
    </row>
    <row r="8" spans="1:10">
      <c r="A8" s="120" t="s">
        <v>180</v>
      </c>
      <c r="B8" s="115">
        <v>1385894</v>
      </c>
      <c r="C8" s="115" t="s">
        <v>187</v>
      </c>
      <c r="D8" s="124" t="s">
        <v>166</v>
      </c>
      <c r="E8" s="125" t="s">
        <v>167</v>
      </c>
      <c r="F8" s="125" t="s">
        <v>182</v>
      </c>
      <c r="G8" s="137" t="s">
        <v>188</v>
      </c>
      <c r="H8" s="125" t="s">
        <v>31</v>
      </c>
      <c r="I8" s="133" t="s">
        <v>170</v>
      </c>
      <c r="J8" s="135" t="s">
        <v>184</v>
      </c>
    </row>
    <row r="9" spans="1:10">
      <c r="A9" s="120" t="s">
        <v>180</v>
      </c>
      <c r="B9" s="109">
        <v>4608685</v>
      </c>
      <c r="C9" s="109" t="s">
        <v>189</v>
      </c>
      <c r="D9" s="121" t="s">
        <v>166</v>
      </c>
      <c r="E9" s="122" t="s">
        <v>167</v>
      </c>
      <c r="F9" s="122" t="s">
        <v>168</v>
      </c>
      <c r="G9" s="138" t="s">
        <v>190</v>
      </c>
      <c r="H9" s="122" t="s">
        <v>19</v>
      </c>
      <c r="I9" s="133" t="s">
        <v>170</v>
      </c>
      <c r="J9" s="135"/>
    </row>
    <row r="10" spans="1:10">
      <c r="A10" s="120" t="s">
        <v>191</v>
      </c>
      <c r="B10" s="115">
        <v>9762281</v>
      </c>
      <c r="C10" s="115" t="s">
        <v>192</v>
      </c>
      <c r="D10" s="124" t="s">
        <v>166</v>
      </c>
      <c r="E10" s="125" t="s">
        <v>167</v>
      </c>
      <c r="F10" s="125" t="s">
        <v>182</v>
      </c>
      <c r="G10" s="137" t="s">
        <v>193</v>
      </c>
      <c r="H10" s="125" t="s">
        <v>194</v>
      </c>
      <c r="I10" s="133" t="s">
        <v>170</v>
      </c>
      <c r="J10" s="135" t="s">
        <v>195</v>
      </c>
    </row>
    <row r="11" spans="1:10">
      <c r="A11" s="120" t="s">
        <v>191</v>
      </c>
      <c r="B11" s="109">
        <v>9683150</v>
      </c>
      <c r="C11" s="109" t="s">
        <v>196</v>
      </c>
      <c r="D11" s="121" t="s">
        <v>166</v>
      </c>
      <c r="E11" s="122" t="s">
        <v>167</v>
      </c>
      <c r="F11" s="122" t="s">
        <v>182</v>
      </c>
      <c r="G11" s="138" t="s">
        <v>197</v>
      </c>
      <c r="H11" s="122" t="s">
        <v>198</v>
      </c>
      <c r="I11" s="133" t="s">
        <v>170</v>
      </c>
      <c r="J11" s="135" t="s">
        <v>195</v>
      </c>
    </row>
    <row r="12" spans="1:10">
      <c r="A12" s="79" t="s">
        <v>191</v>
      </c>
      <c r="B12" s="115">
        <v>2440812</v>
      </c>
      <c r="C12" s="115" t="s">
        <v>199</v>
      </c>
      <c r="D12" s="116" t="s">
        <v>200</v>
      </c>
      <c r="E12" s="117" t="s">
        <v>167</v>
      </c>
      <c r="F12" s="117" t="s">
        <v>182</v>
      </c>
      <c r="G12" s="136" t="s">
        <v>201</v>
      </c>
      <c r="H12" s="117" t="s">
        <v>202</v>
      </c>
      <c r="I12" s="133" t="s">
        <v>170</v>
      </c>
      <c r="J12" s="135"/>
    </row>
    <row r="13" spans="1:10">
      <c r="A13" s="120" t="s">
        <v>191</v>
      </c>
      <c r="B13" s="109">
        <v>1381625</v>
      </c>
      <c r="C13" s="109" t="s">
        <v>203</v>
      </c>
      <c r="D13" s="110" t="s">
        <v>166</v>
      </c>
      <c r="E13" s="111" t="s">
        <v>167</v>
      </c>
      <c r="F13" s="111" t="s">
        <v>182</v>
      </c>
      <c r="G13" s="139" t="s">
        <v>204</v>
      </c>
      <c r="H13" s="111" t="s">
        <v>37</v>
      </c>
      <c r="I13" s="133" t="s">
        <v>170</v>
      </c>
      <c r="J13" s="135"/>
    </row>
    <row r="14" spans="1:10">
      <c r="A14" s="79" t="s">
        <v>191</v>
      </c>
      <c r="B14" s="115">
        <v>4608389</v>
      </c>
      <c r="C14" s="115" t="s">
        <v>205</v>
      </c>
      <c r="D14" s="116" t="s">
        <v>166</v>
      </c>
      <c r="E14" s="117" t="s">
        <v>167</v>
      </c>
      <c r="F14" s="117" t="s">
        <v>168</v>
      </c>
      <c r="G14" s="136" t="s">
        <v>206</v>
      </c>
      <c r="H14" s="117" t="s">
        <v>43</v>
      </c>
      <c r="I14" s="133" t="s">
        <v>170</v>
      </c>
      <c r="J14" s="135"/>
    </row>
    <row r="15" spans="1:10">
      <c r="A15" s="120" t="s">
        <v>164</v>
      </c>
      <c r="B15" s="109">
        <v>4608544</v>
      </c>
      <c r="C15" s="109" t="s">
        <v>207</v>
      </c>
      <c r="D15" s="110" t="s">
        <v>166</v>
      </c>
      <c r="E15" s="111" t="s">
        <v>172</v>
      </c>
      <c r="F15" s="111" t="s">
        <v>168</v>
      </c>
      <c r="G15" s="139" t="s">
        <v>208</v>
      </c>
      <c r="H15" s="111" t="s">
        <v>10</v>
      </c>
      <c r="I15" s="133" t="s">
        <v>170</v>
      </c>
      <c r="J15" s="135"/>
    </row>
    <row r="16" spans="1:10">
      <c r="A16" s="120" t="s">
        <v>180</v>
      </c>
      <c r="B16" s="115">
        <v>4608474</v>
      </c>
      <c r="C16" s="115" t="s">
        <v>209</v>
      </c>
      <c r="D16" s="116" t="s">
        <v>166</v>
      </c>
      <c r="E16" s="117" t="s">
        <v>172</v>
      </c>
      <c r="F16" s="125" t="s">
        <v>168</v>
      </c>
      <c r="G16" s="126" t="s">
        <v>210</v>
      </c>
      <c r="H16" s="125" t="s">
        <v>26</v>
      </c>
      <c r="I16" s="133" t="s">
        <v>170</v>
      </c>
      <c r="J16" s="135"/>
    </row>
    <row r="17" spans="1:10">
      <c r="A17" s="79" t="s">
        <v>180</v>
      </c>
      <c r="B17" s="109">
        <v>1386344</v>
      </c>
      <c r="C17" s="109" t="s">
        <v>211</v>
      </c>
      <c r="D17" s="121" t="s">
        <v>166</v>
      </c>
      <c r="E17" s="122" t="s">
        <v>172</v>
      </c>
      <c r="F17" s="122" t="s">
        <v>182</v>
      </c>
      <c r="G17" s="123" t="s">
        <v>212</v>
      </c>
      <c r="H17" s="122" t="s">
        <v>213</v>
      </c>
      <c r="I17" s="133" t="s">
        <v>170</v>
      </c>
      <c r="J17" s="135" t="s">
        <v>195</v>
      </c>
    </row>
    <row r="18" spans="1:10">
      <c r="A18" s="79" t="s">
        <v>180</v>
      </c>
      <c r="B18" s="115">
        <v>4608684</v>
      </c>
      <c r="C18" s="115" t="s">
        <v>214</v>
      </c>
      <c r="D18" s="124" t="s">
        <v>166</v>
      </c>
      <c r="E18" s="125" t="s">
        <v>172</v>
      </c>
      <c r="F18" s="125" t="s">
        <v>168</v>
      </c>
      <c r="G18" s="126" t="s">
        <v>215</v>
      </c>
      <c r="H18" s="117" t="s">
        <v>51</v>
      </c>
      <c r="I18" s="133" t="s">
        <v>170</v>
      </c>
      <c r="J18" s="135"/>
    </row>
    <row r="19" spans="1:10">
      <c r="A19" s="79" t="s">
        <v>191</v>
      </c>
      <c r="B19" s="109">
        <v>9612082</v>
      </c>
      <c r="C19" s="109" t="s">
        <v>216</v>
      </c>
      <c r="D19" s="121" t="s">
        <v>166</v>
      </c>
      <c r="E19" s="122" t="s">
        <v>172</v>
      </c>
      <c r="F19" s="111" t="s">
        <v>182</v>
      </c>
      <c r="G19" s="123" t="s">
        <v>217</v>
      </c>
      <c r="H19" s="122" t="s">
        <v>57</v>
      </c>
      <c r="I19" s="133" t="s">
        <v>170</v>
      </c>
      <c r="J19" s="135"/>
    </row>
    <row r="20" spans="1:10">
      <c r="A20" s="79" t="s">
        <v>191</v>
      </c>
      <c r="B20" s="115">
        <v>9618720</v>
      </c>
      <c r="C20" s="115" t="s">
        <v>218</v>
      </c>
      <c r="D20" s="124" t="s">
        <v>166</v>
      </c>
      <c r="E20" s="125" t="s">
        <v>172</v>
      </c>
      <c r="F20" s="117" t="s">
        <v>182</v>
      </c>
      <c r="G20" s="126" t="s">
        <v>219</v>
      </c>
      <c r="H20" s="125" t="s">
        <v>55</v>
      </c>
      <c r="I20" s="133" t="s">
        <v>170</v>
      </c>
      <c r="J20" s="135" t="s">
        <v>184</v>
      </c>
    </row>
    <row r="21" spans="1:10">
      <c r="A21" s="79" t="s">
        <v>191</v>
      </c>
      <c r="B21" s="109">
        <v>9724817</v>
      </c>
      <c r="C21" s="109" t="s">
        <v>220</v>
      </c>
      <c r="D21" s="121" t="s">
        <v>166</v>
      </c>
      <c r="E21" s="122" t="s">
        <v>172</v>
      </c>
      <c r="F21" s="111" t="s">
        <v>182</v>
      </c>
      <c r="G21" s="123" t="s">
        <v>221</v>
      </c>
      <c r="H21" s="122" t="s">
        <v>33</v>
      </c>
      <c r="I21" s="133" t="s">
        <v>170</v>
      </c>
      <c r="J21" s="135"/>
    </row>
    <row r="22" spans="1:10">
      <c r="A22" s="79" t="s">
        <v>191</v>
      </c>
      <c r="B22" s="115">
        <v>2460800</v>
      </c>
      <c r="C22" s="115" t="s">
        <v>222</v>
      </c>
      <c r="D22" s="124" t="s">
        <v>200</v>
      </c>
      <c r="E22" s="125" t="s">
        <v>172</v>
      </c>
      <c r="F22" s="117" t="s">
        <v>182</v>
      </c>
      <c r="G22" s="118" t="s">
        <v>223</v>
      </c>
      <c r="H22" s="117" t="s">
        <v>224</v>
      </c>
      <c r="I22" s="133" t="s">
        <v>177</v>
      </c>
      <c r="J22" s="135"/>
    </row>
    <row r="23" spans="1:10">
      <c r="A23" s="79" t="s">
        <v>164</v>
      </c>
      <c r="B23" s="109">
        <v>4608559</v>
      </c>
      <c r="C23" s="109" t="s">
        <v>225</v>
      </c>
      <c r="D23" s="121" t="s">
        <v>166</v>
      </c>
      <c r="E23" s="122" t="s">
        <v>175</v>
      </c>
      <c r="F23" s="122" t="s">
        <v>168</v>
      </c>
      <c r="G23" s="123" t="s">
        <v>226</v>
      </c>
      <c r="H23" s="122" t="s">
        <v>14</v>
      </c>
      <c r="I23" s="133" t="s">
        <v>170</v>
      </c>
      <c r="J23" s="134"/>
    </row>
    <row r="24" spans="1:10">
      <c r="A24" s="79" t="s">
        <v>180</v>
      </c>
      <c r="B24" s="115">
        <v>4608411</v>
      </c>
      <c r="C24" s="115" t="s">
        <v>227</v>
      </c>
      <c r="D24" s="124" t="s">
        <v>166</v>
      </c>
      <c r="E24" s="125" t="s">
        <v>175</v>
      </c>
      <c r="F24" s="117" t="s">
        <v>168</v>
      </c>
      <c r="G24" s="126" t="s">
        <v>228</v>
      </c>
      <c r="H24" s="125" t="s">
        <v>45</v>
      </c>
      <c r="I24" s="133" t="s">
        <v>170</v>
      </c>
      <c r="J24" s="134"/>
    </row>
    <row r="25" spans="1:10">
      <c r="A25" s="79" t="s">
        <v>180</v>
      </c>
      <c r="B25" s="109">
        <v>9634180</v>
      </c>
      <c r="C25" s="109" t="s">
        <v>229</v>
      </c>
      <c r="D25" s="110" t="s">
        <v>166</v>
      </c>
      <c r="E25" s="111" t="s">
        <v>175</v>
      </c>
      <c r="F25" s="111" t="s">
        <v>182</v>
      </c>
      <c r="G25" s="119" t="s">
        <v>230</v>
      </c>
      <c r="H25" s="111" t="s">
        <v>231</v>
      </c>
      <c r="I25" s="133" t="s">
        <v>170</v>
      </c>
      <c r="J25" s="134"/>
    </row>
    <row r="26" spans="1:10">
      <c r="A26" s="79" t="s">
        <v>191</v>
      </c>
      <c r="B26" s="115">
        <v>4608780</v>
      </c>
      <c r="C26" s="115" t="s">
        <v>232</v>
      </c>
      <c r="D26" s="116" t="s">
        <v>166</v>
      </c>
      <c r="E26" s="117" t="s">
        <v>175</v>
      </c>
      <c r="F26" s="117" t="s">
        <v>168</v>
      </c>
      <c r="G26" s="118" t="s">
        <v>233</v>
      </c>
      <c r="H26" s="117" t="s">
        <v>41</v>
      </c>
      <c r="I26" s="133" t="s">
        <v>170</v>
      </c>
      <c r="J26" s="134"/>
    </row>
    <row r="27" spans="1:10">
      <c r="A27" s="79" t="s">
        <v>191</v>
      </c>
      <c r="B27" s="109">
        <v>2475130</v>
      </c>
      <c r="C27" s="109" t="s">
        <v>234</v>
      </c>
      <c r="D27" s="110" t="s">
        <v>166</v>
      </c>
      <c r="E27" s="111" t="s">
        <v>175</v>
      </c>
      <c r="F27" s="111" t="s">
        <v>182</v>
      </c>
      <c r="G27" s="138" t="s">
        <v>235</v>
      </c>
      <c r="H27" s="122" t="s">
        <v>88</v>
      </c>
      <c r="I27" s="133" t="s">
        <v>177</v>
      </c>
      <c r="J27" s="134"/>
    </row>
    <row r="28" spans="1:10">
      <c r="A28" s="79" t="s">
        <v>191</v>
      </c>
      <c r="B28" s="115">
        <v>2477135</v>
      </c>
      <c r="C28" s="115" t="s">
        <v>236</v>
      </c>
      <c r="D28" s="116" t="s">
        <v>166</v>
      </c>
      <c r="E28" s="117" t="s">
        <v>175</v>
      </c>
      <c r="F28" s="117" t="s">
        <v>182</v>
      </c>
      <c r="G28" s="137" t="s">
        <v>237</v>
      </c>
      <c r="H28" s="125" t="s">
        <v>50</v>
      </c>
      <c r="I28" s="133" t="s">
        <v>170</v>
      </c>
      <c r="J28" s="134"/>
    </row>
    <row r="29" spans="1:10">
      <c r="A29" s="79" t="s">
        <v>164</v>
      </c>
      <c r="B29" s="109">
        <v>4606246</v>
      </c>
      <c r="C29" s="109" t="s">
        <v>238</v>
      </c>
      <c r="D29" s="110" t="s">
        <v>239</v>
      </c>
      <c r="E29" s="122" t="s">
        <v>240</v>
      </c>
      <c r="F29" s="111" t="s">
        <v>168</v>
      </c>
      <c r="G29" s="138" t="s">
        <v>241</v>
      </c>
      <c r="H29" s="122" t="s">
        <v>69</v>
      </c>
      <c r="I29" s="133" t="s">
        <v>170</v>
      </c>
      <c r="J29" s="135"/>
    </row>
    <row r="30" spans="1:10">
      <c r="A30" s="79" t="s">
        <v>180</v>
      </c>
      <c r="B30" s="115">
        <v>4606308</v>
      </c>
      <c r="C30" s="115" t="s">
        <v>242</v>
      </c>
      <c r="D30" s="116" t="s">
        <v>239</v>
      </c>
      <c r="E30" s="125" t="s">
        <v>240</v>
      </c>
      <c r="F30" s="117" t="s">
        <v>168</v>
      </c>
      <c r="G30" s="137" t="s">
        <v>243</v>
      </c>
      <c r="H30" s="125" t="s">
        <v>244</v>
      </c>
      <c r="I30" s="133" t="s">
        <v>177</v>
      </c>
      <c r="J30" s="135"/>
    </row>
    <row r="31" spans="1:10">
      <c r="A31" s="79" t="s">
        <v>180</v>
      </c>
      <c r="B31" s="109">
        <v>9634222</v>
      </c>
      <c r="C31" s="109" t="s">
        <v>245</v>
      </c>
      <c r="D31" s="110" t="s">
        <v>166</v>
      </c>
      <c r="E31" s="122" t="s">
        <v>175</v>
      </c>
      <c r="F31" s="111" t="s">
        <v>182</v>
      </c>
      <c r="G31" s="138" t="s">
        <v>246</v>
      </c>
      <c r="H31" s="122" t="s">
        <v>35</v>
      </c>
      <c r="I31" s="133" t="s">
        <v>170</v>
      </c>
      <c r="J31" s="135" t="s">
        <v>184</v>
      </c>
    </row>
    <row r="32" spans="1:10">
      <c r="A32" s="79" t="s">
        <v>180</v>
      </c>
      <c r="B32" s="115">
        <v>229316</v>
      </c>
      <c r="C32" s="115" t="s">
        <v>247</v>
      </c>
      <c r="D32" s="115" t="s">
        <v>239</v>
      </c>
      <c r="E32" s="81" t="s">
        <v>240</v>
      </c>
      <c r="F32" s="81" t="s">
        <v>182</v>
      </c>
      <c r="G32" s="140" t="s">
        <v>248</v>
      </c>
      <c r="H32" s="81" t="s">
        <v>120</v>
      </c>
      <c r="I32" s="133" t="s">
        <v>170</v>
      </c>
      <c r="J32" s="135"/>
    </row>
    <row r="33" spans="1:10">
      <c r="A33" s="79" t="s">
        <v>191</v>
      </c>
      <c r="B33" s="109">
        <v>2493288</v>
      </c>
      <c r="C33" s="109" t="s">
        <v>249</v>
      </c>
      <c r="D33" s="109" t="s">
        <v>239</v>
      </c>
      <c r="E33" s="80" t="s">
        <v>240</v>
      </c>
      <c r="F33" s="111" t="s">
        <v>182</v>
      </c>
      <c r="G33" s="141" t="s">
        <v>250</v>
      </c>
      <c r="H33" s="80" t="s">
        <v>30</v>
      </c>
      <c r="I33" s="133" t="s">
        <v>170</v>
      </c>
      <c r="J33" s="135"/>
    </row>
    <row r="34" spans="1:10">
      <c r="A34" s="79" t="s">
        <v>191</v>
      </c>
      <c r="B34" s="115">
        <v>214272</v>
      </c>
      <c r="C34" s="115" t="s">
        <v>251</v>
      </c>
      <c r="D34" s="115" t="s">
        <v>239</v>
      </c>
      <c r="E34" s="81" t="s">
        <v>240</v>
      </c>
      <c r="F34" s="117" t="s">
        <v>182</v>
      </c>
      <c r="G34" s="140" t="s">
        <v>252</v>
      </c>
      <c r="H34" s="81" t="s">
        <v>253</v>
      </c>
      <c r="I34" s="133" t="s">
        <v>170</v>
      </c>
      <c r="J34" s="135"/>
    </row>
    <row r="35" spans="1:10">
      <c r="A35" s="79" t="s">
        <v>191</v>
      </c>
      <c r="B35" s="109">
        <v>4606694</v>
      </c>
      <c r="C35" s="109" t="s">
        <v>254</v>
      </c>
      <c r="D35" s="110" t="s">
        <v>239</v>
      </c>
      <c r="E35" s="80" t="s">
        <v>240</v>
      </c>
      <c r="F35" s="80" t="s">
        <v>168</v>
      </c>
      <c r="G35" s="141" t="s">
        <v>255</v>
      </c>
      <c r="H35" s="80" t="s">
        <v>47</v>
      </c>
      <c r="I35" s="133" t="s">
        <v>177</v>
      </c>
      <c r="J35" s="135"/>
    </row>
    <row r="36" spans="1:10">
      <c r="A36" s="79" t="s">
        <v>191</v>
      </c>
      <c r="B36" s="115">
        <v>2430855</v>
      </c>
      <c r="C36" s="115" t="s">
        <v>256</v>
      </c>
      <c r="D36" s="116" t="s">
        <v>239</v>
      </c>
      <c r="E36" s="81" t="s">
        <v>240</v>
      </c>
      <c r="F36" s="81" t="s">
        <v>182</v>
      </c>
      <c r="G36" s="83" t="s">
        <v>257</v>
      </c>
      <c r="H36" s="81" t="s">
        <v>21</v>
      </c>
      <c r="I36" s="133" t="s">
        <v>170</v>
      </c>
      <c r="J36" s="135"/>
    </row>
    <row r="37" spans="1:10">
      <c r="A37" s="79" t="s">
        <v>191</v>
      </c>
      <c r="B37" s="109">
        <v>4604625</v>
      </c>
      <c r="C37" s="109" t="s">
        <v>258</v>
      </c>
      <c r="D37" s="110" t="s">
        <v>259</v>
      </c>
      <c r="E37" s="80" t="s">
        <v>240</v>
      </c>
      <c r="F37" s="80" t="s">
        <v>168</v>
      </c>
      <c r="G37" s="82" t="s">
        <v>260</v>
      </c>
      <c r="H37" s="80" t="s">
        <v>261</v>
      </c>
      <c r="I37" s="133" t="s">
        <v>170</v>
      </c>
      <c r="J37" s="135"/>
    </row>
    <row r="38" spans="1:10">
      <c r="A38" s="79" t="s">
        <v>191</v>
      </c>
      <c r="B38" s="115">
        <v>4612098</v>
      </c>
      <c r="C38" s="115" t="s">
        <v>262</v>
      </c>
      <c r="D38" s="116" t="s">
        <v>166</v>
      </c>
      <c r="E38" s="117" t="s">
        <v>167</v>
      </c>
      <c r="F38" s="81" t="s">
        <v>168</v>
      </c>
      <c r="G38" s="83" t="s">
        <v>263</v>
      </c>
      <c r="H38" s="81" t="s">
        <v>102</v>
      </c>
      <c r="I38" s="133" t="s">
        <v>170</v>
      </c>
      <c r="J38" s="134"/>
    </row>
    <row r="39" spans="1:10">
      <c r="A39" s="120" t="s">
        <v>191</v>
      </c>
      <c r="B39" s="109">
        <v>4612126</v>
      </c>
      <c r="C39" s="109" t="s">
        <v>264</v>
      </c>
      <c r="D39" s="110" t="s">
        <v>166</v>
      </c>
      <c r="E39" s="117" t="s">
        <v>172</v>
      </c>
      <c r="F39" s="80" t="s">
        <v>168</v>
      </c>
      <c r="G39" s="82" t="s">
        <v>265</v>
      </c>
      <c r="H39" s="80" t="s">
        <v>126</v>
      </c>
      <c r="I39" s="133" t="s">
        <v>170</v>
      </c>
      <c r="J39" s="134"/>
    </row>
    <row r="40" spans="1:10">
      <c r="A40" s="79" t="s">
        <v>191</v>
      </c>
      <c r="B40" s="115">
        <v>2550195</v>
      </c>
      <c r="C40" s="115" t="s">
        <v>266</v>
      </c>
      <c r="D40" s="115" t="s">
        <v>200</v>
      </c>
      <c r="E40" s="81" t="s">
        <v>175</v>
      </c>
      <c r="F40" s="81" t="s">
        <v>182</v>
      </c>
      <c r="G40" s="83" t="s">
        <v>267</v>
      </c>
      <c r="H40" s="81" t="s">
        <v>268</v>
      </c>
      <c r="I40" s="133" t="s">
        <v>177</v>
      </c>
      <c r="J40" s="134"/>
    </row>
    <row r="41" spans="1:10">
      <c r="A41" s="79" t="s">
        <v>180</v>
      </c>
      <c r="B41" s="109">
        <v>4612243</v>
      </c>
      <c r="C41" s="109" t="s">
        <v>269</v>
      </c>
      <c r="D41" s="110" t="s">
        <v>166</v>
      </c>
      <c r="E41" s="111" t="s">
        <v>167</v>
      </c>
      <c r="F41" s="80" t="s">
        <v>168</v>
      </c>
      <c r="G41" s="82" t="s">
        <v>270</v>
      </c>
      <c r="H41" s="80" t="s">
        <v>116</v>
      </c>
      <c r="I41" s="133" t="s">
        <v>170</v>
      </c>
      <c r="J41" s="134"/>
    </row>
    <row r="42" spans="1:10">
      <c r="A42" s="79" t="s">
        <v>180</v>
      </c>
      <c r="B42" s="115">
        <v>4612389</v>
      </c>
      <c r="C42" s="115" t="s">
        <v>271</v>
      </c>
      <c r="D42" s="116" t="s">
        <v>166</v>
      </c>
      <c r="E42" s="111" t="s">
        <v>167</v>
      </c>
      <c r="F42" s="81" t="s">
        <v>168</v>
      </c>
      <c r="G42" s="83" t="s">
        <v>272</v>
      </c>
      <c r="H42" s="81" t="s">
        <v>112</v>
      </c>
      <c r="I42" s="133" t="s">
        <v>170</v>
      </c>
      <c r="J42" s="134"/>
    </row>
    <row r="43" spans="1:10">
      <c r="A43" s="79" t="s">
        <v>180</v>
      </c>
      <c r="B43" s="109">
        <v>4612192</v>
      </c>
      <c r="C43" s="109" t="s">
        <v>273</v>
      </c>
      <c r="D43" s="110" t="s">
        <v>166</v>
      </c>
      <c r="E43" s="117" t="s">
        <v>172</v>
      </c>
      <c r="F43" s="80" t="s">
        <v>168</v>
      </c>
      <c r="G43" s="82" t="s">
        <v>274</v>
      </c>
      <c r="H43" s="80" t="s">
        <v>110</v>
      </c>
      <c r="I43" s="133" t="s">
        <v>177</v>
      </c>
      <c r="J43" s="134"/>
    </row>
    <row r="44" spans="1:10">
      <c r="A44" s="79" t="s">
        <v>180</v>
      </c>
      <c r="B44" s="115">
        <v>4612393</v>
      </c>
      <c r="C44" s="115" t="s">
        <v>275</v>
      </c>
      <c r="D44" s="116" t="s">
        <v>166</v>
      </c>
      <c r="E44" s="122" t="s">
        <v>175</v>
      </c>
      <c r="F44" s="81" t="s">
        <v>168</v>
      </c>
      <c r="G44" s="83" t="s">
        <v>276</v>
      </c>
      <c r="H44" s="81" t="s">
        <v>141</v>
      </c>
      <c r="I44" s="133" t="s">
        <v>170</v>
      </c>
      <c r="J44" s="134"/>
    </row>
    <row r="45" spans="1:10">
      <c r="A45" s="79" t="s">
        <v>180</v>
      </c>
      <c r="B45" s="109">
        <v>4612228</v>
      </c>
      <c r="C45" s="109" t="s">
        <v>277</v>
      </c>
      <c r="D45" s="110" t="s">
        <v>166</v>
      </c>
      <c r="E45" s="117" t="s">
        <v>172</v>
      </c>
      <c r="F45" s="80" t="s">
        <v>168</v>
      </c>
      <c r="G45" s="82" t="s">
        <v>278</v>
      </c>
      <c r="H45" s="80" t="s">
        <v>142</v>
      </c>
      <c r="I45" s="133" t="s">
        <v>170</v>
      </c>
      <c r="J45" s="134"/>
    </row>
    <row r="46" spans="1:10">
      <c r="A46" s="79" t="s">
        <v>180</v>
      </c>
      <c r="B46" s="115">
        <v>4612247</v>
      </c>
      <c r="C46" s="115" t="s">
        <v>279</v>
      </c>
      <c r="D46" s="116" t="s">
        <v>166</v>
      </c>
      <c r="E46" s="122" t="s">
        <v>175</v>
      </c>
      <c r="F46" s="81" t="s">
        <v>168</v>
      </c>
      <c r="G46" s="83" t="s">
        <v>280</v>
      </c>
      <c r="H46" s="81" t="s">
        <v>140</v>
      </c>
      <c r="I46" s="133" t="s">
        <v>177</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33" zoomScaleNormal="100" workbookViewId="0">
      <selection activeCell="M82" sqref="M82"/>
    </sheetView>
  </sheetViews>
  <sheetFormatPr defaultRowHeight="15" customHeight="1"/>
  <cols>
    <col min="2" max="2" width="12" style="5" bestFit="1" customWidth="1"/>
    <col min="3" max="3" width="10.5703125" style="5" bestFit="1" customWidth="1"/>
    <col min="4" max="4" width="14.42578125" style="5" bestFit="1" customWidth="1"/>
    <col min="5" max="5" width="12.42578125" style="5" customWidth="1"/>
    <col min="6" max="6" width="17.855468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85546875" style="5" customWidth="1"/>
    <col min="19" max="19" width="10.5703125" style="5" bestFit="1" customWidth="1"/>
    <col min="20" max="20" width="8" style="5" bestFit="1" customWidth="1"/>
  </cols>
  <sheetData>
    <row r="1" spans="2:35" ht="14.45"/>
    <row r="2" spans="2:35" ht="14.85" customHeight="1">
      <c r="B2" s="150" t="s">
        <v>281</v>
      </c>
      <c r="C2" s="151"/>
      <c r="D2" s="151"/>
      <c r="E2" s="151"/>
      <c r="G2" s="146" t="s">
        <v>167</v>
      </c>
      <c r="H2" s="146"/>
      <c r="I2" s="146"/>
      <c r="J2" s="146"/>
      <c r="L2" s="147" t="s">
        <v>172</v>
      </c>
      <c r="M2" s="148"/>
      <c r="N2" s="148"/>
      <c r="O2" s="149"/>
      <c r="Q2" s="147" t="s">
        <v>175</v>
      </c>
      <c r="R2" s="148"/>
      <c r="S2" s="148"/>
      <c r="T2" s="149"/>
    </row>
    <row r="3" spans="2:35" ht="14.45">
      <c r="B3" s="130" t="s">
        <v>282</v>
      </c>
      <c r="C3" s="130" t="s">
        <v>282</v>
      </c>
      <c r="D3" s="130" t="s">
        <v>283</v>
      </c>
      <c r="E3" s="130" t="s">
        <v>284</v>
      </c>
      <c r="G3" s="102" t="s">
        <v>282</v>
      </c>
      <c r="H3" s="102" t="s">
        <v>282</v>
      </c>
      <c r="I3" s="102" t="s">
        <v>283</v>
      </c>
      <c r="J3" s="84" t="s">
        <v>285</v>
      </c>
      <c r="L3" s="102" t="s">
        <v>282</v>
      </c>
      <c r="M3" s="102" t="s">
        <v>282</v>
      </c>
      <c r="N3" s="102" t="s">
        <v>283</v>
      </c>
      <c r="O3" s="84" t="s">
        <v>285</v>
      </c>
      <c r="Q3" s="102" t="s">
        <v>282</v>
      </c>
      <c r="R3" s="102" t="s">
        <v>282</v>
      </c>
      <c r="S3" s="102" t="s">
        <v>283</v>
      </c>
      <c r="T3" s="84" t="s">
        <v>285</v>
      </c>
    </row>
    <row r="4" spans="2:35" ht="14.4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4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4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4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4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4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4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4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4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4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286</v>
      </c>
    </row>
    <row r="14" spans="2:35" ht="14.4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4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4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4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ht="14.45">
      <c r="B18" s="101">
        <v>45931</v>
      </c>
      <c r="C18" s="103">
        <f t="shared" si="0"/>
        <v>45930</v>
      </c>
      <c r="D18" s="84">
        <f t="shared" si="1"/>
        <v>20</v>
      </c>
      <c r="E18" s="84">
        <f>COUNTIFS(Equipe!F:F,"Novo",Equipe!D:D,"Técnico")*3</f>
        <v>63</v>
      </c>
      <c r="G18" s="101">
        <v>45931</v>
      </c>
      <c r="H18" s="103">
        <f t="shared" si="2"/>
        <v>45930</v>
      </c>
      <c r="I18" s="84">
        <f>COUNTIFS('Planejamento IED'!C:C,"&lt;"&amp;H18,'Planejamento IED'!F:F,"Embarque",'Planejamento IED'!H:H,'Embarques Vivenciais'!$G$2,'Planejamento IED'!I:I,"Novo")</f>
        <v>10</v>
      </c>
      <c r="J18" s="84">
        <f>COUNTIFS(Equipe!F:F,"Novo",Equipe!D:D,"Técnico",Equipe!E:E,$G$2)*3</f>
        <v>24</v>
      </c>
      <c r="L18" s="101">
        <v>45931</v>
      </c>
      <c r="M18" s="103">
        <f t="shared" si="3"/>
        <v>45930</v>
      </c>
      <c r="N18" s="84">
        <f>COUNTIFS('Planejamento IED'!C:C,"&lt;"&amp;M18,'Planejamento IED'!F:F,"Embarque",'Planejamento IED'!H:H,'Embarques Vivenciais'!$L$2,'Planejamento IED'!I:I,"Novo")</f>
        <v>5</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ht="14.45">
      <c r="B19" s="101">
        <v>45962</v>
      </c>
      <c r="C19" s="103">
        <f t="shared" si="0"/>
        <v>45961</v>
      </c>
      <c r="D19" s="84">
        <f t="shared" si="1"/>
        <v>20</v>
      </c>
      <c r="E19" s="84">
        <f>COUNTIFS(Equipe!F:F,"Novo",Equipe!D:D,"Técnico")*3</f>
        <v>63</v>
      </c>
      <c r="G19" s="101">
        <v>45962</v>
      </c>
      <c r="H19" s="103">
        <f t="shared" si="2"/>
        <v>45961</v>
      </c>
      <c r="I19" s="84">
        <f>COUNTIFS('Planejamento IED'!C:C,"&lt;"&amp;H19,'Planejamento IED'!F:F,"Embarque",'Planejamento IED'!H:H,'Embarques Vivenciais'!$G$2,'Planejamento IED'!I:I,"Novo")</f>
        <v>10</v>
      </c>
      <c r="J19" s="84">
        <f>COUNTIFS(Equipe!F:F,"Novo",Equipe!D:D,"Técnico",Equipe!E:E,$G$2)*3</f>
        <v>24</v>
      </c>
      <c r="L19" s="101">
        <v>45962</v>
      </c>
      <c r="M19" s="103">
        <f t="shared" si="3"/>
        <v>45961</v>
      </c>
      <c r="N19" s="84">
        <f>COUNTIFS('Planejamento IED'!C:C,"&lt;"&amp;M19,'Planejamento IED'!F:F,"Embarque",'Planejamento IED'!H:H,'Embarques Vivenciais'!$L$2,'Planejamento IED'!I:I,"Novo")</f>
        <v>5</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ht="14.45">
      <c r="B20" s="101">
        <v>45992</v>
      </c>
      <c r="C20" s="103">
        <f t="shared" si="0"/>
        <v>45991</v>
      </c>
      <c r="D20" s="84">
        <f t="shared" si="1"/>
        <v>21</v>
      </c>
      <c r="E20" s="84">
        <f>COUNTIFS(Equipe!F:F,"Novo",Equipe!D:D,"Técnico")*3</f>
        <v>63</v>
      </c>
      <c r="G20" s="101">
        <v>45992</v>
      </c>
      <c r="H20" s="103">
        <f t="shared" si="2"/>
        <v>45991</v>
      </c>
      <c r="I20" s="84">
        <f>COUNTIFS('Planejamento IED'!C:C,"&lt;"&amp;H20,'Planejamento IED'!F:F,"Embarque",'Planejamento IED'!H:H,'Embarques Vivenciais'!$G$2,'Planejamento IED'!I:I,"Novo")</f>
        <v>10</v>
      </c>
      <c r="J20" s="84">
        <f>COUNTIFS(Equipe!F:F,"Novo",Equipe!D:D,"Técnico",Equipe!E:E,$G$2)*3</f>
        <v>24</v>
      </c>
      <c r="L20" s="101">
        <v>45992</v>
      </c>
      <c r="M20" s="103">
        <f t="shared" si="3"/>
        <v>45991</v>
      </c>
      <c r="N20" s="84">
        <f>COUNTIFS('Planejamento IED'!C:C,"&lt;"&amp;M20,'Planejamento IED'!F:F,"Embarque",'Planejamento IED'!H:H,'Embarques Vivenciais'!$L$2,'Planejamento IED'!I:I,"Novo")</f>
        <v>6</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ht="14.45">
      <c r="B21" s="101">
        <v>46023</v>
      </c>
      <c r="C21" s="103">
        <f t="shared" si="0"/>
        <v>46022</v>
      </c>
      <c r="D21" s="84">
        <f t="shared" si="1"/>
        <v>21</v>
      </c>
      <c r="E21" s="84">
        <f>COUNTIFS(Equipe!F:F,"Novo",Equipe!D:D,"Técnico")*3</f>
        <v>63</v>
      </c>
      <c r="G21" s="101">
        <v>46023</v>
      </c>
      <c r="H21" s="103">
        <f t="shared" si="2"/>
        <v>46022</v>
      </c>
      <c r="I21" s="84">
        <f>COUNTIFS('Planejamento IED'!C:C,"&lt;"&amp;H21,'Planejamento IED'!F:F,"Embarque",'Planejamento IED'!H:H,'Embarques Vivenciais'!$G$2,'Planejamento IED'!I:I,"Novo")</f>
        <v>10</v>
      </c>
      <c r="J21" s="84">
        <f>COUNTIFS(Equipe!F:F,"Novo",Equipe!D:D,"Técnico",Equipe!E:E,$G$2)*3</f>
        <v>24</v>
      </c>
      <c r="L21" s="101">
        <v>46023</v>
      </c>
      <c r="M21" s="103">
        <f t="shared" si="3"/>
        <v>46022</v>
      </c>
      <c r="N21" s="84">
        <f>COUNTIFS('Planejamento IED'!C:C,"&lt;"&amp;M21,'Planejamento IED'!F:F,"Embarque",'Planejamento IED'!H:H,'Embarques Vivenciais'!$L$2,'Planejamento IED'!I:I,"Novo")</f>
        <v>6</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ht="14.45">
      <c r="B22" s="101">
        <v>46054</v>
      </c>
      <c r="C22" s="103">
        <f t="shared" si="0"/>
        <v>46053</v>
      </c>
      <c r="D22" s="84">
        <f t="shared" si="1"/>
        <v>22</v>
      </c>
      <c r="E22" s="84">
        <f>COUNTIFS(Equipe!F:F,"Novo",Equipe!D:D,"Técnico")*3</f>
        <v>63</v>
      </c>
      <c r="G22" s="101">
        <v>46054</v>
      </c>
      <c r="H22" s="103">
        <f t="shared" si="2"/>
        <v>46053</v>
      </c>
      <c r="I22" s="84">
        <f>COUNTIFS('Planejamento IED'!C:C,"&lt;"&amp;H22,'Planejamento IED'!F:F,"Embarque",'Planejamento IED'!H:H,'Embarques Vivenciais'!$G$2,'Planejamento IED'!I:I,"Novo")</f>
        <v>10</v>
      </c>
      <c r="J22" s="84">
        <f>COUNTIFS(Equipe!F:F,"Novo",Equipe!D:D,"Técnico",Equipe!E:E,$G$2)*3</f>
        <v>24</v>
      </c>
      <c r="L22" s="101">
        <v>46054</v>
      </c>
      <c r="M22" s="103">
        <f t="shared" si="3"/>
        <v>46053</v>
      </c>
      <c r="N22" s="84">
        <f>COUNTIFS('Planejamento IED'!C:C,"&lt;"&amp;M22,'Planejamento IED'!F:F,"Embarque",'Planejamento IED'!H:H,'Embarques Vivenciais'!$L$2,'Planejamento IED'!I:I,"Novo")</f>
        <v>7</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ht="14.45">
      <c r="B23" s="101">
        <v>46082</v>
      </c>
      <c r="C23" s="103">
        <f t="shared" si="0"/>
        <v>46081</v>
      </c>
      <c r="D23" s="84">
        <f t="shared" si="1"/>
        <v>22</v>
      </c>
      <c r="E23" s="84">
        <f>COUNTIFS(Equipe!F:F,"Novo",Equipe!D:D,"Técnico")*3</f>
        <v>63</v>
      </c>
      <c r="G23" s="101">
        <v>46082</v>
      </c>
      <c r="H23" s="103">
        <f t="shared" si="2"/>
        <v>46081</v>
      </c>
      <c r="I23" s="84">
        <f>COUNTIFS('Planejamento IED'!C:C,"&lt;"&amp;H23,'Planejamento IED'!F:F,"Embarque",'Planejamento IED'!H:H,'Embarques Vivenciais'!$G$2,'Planejamento IED'!I:I,"Novo")</f>
        <v>10</v>
      </c>
      <c r="J23" s="84">
        <f>COUNTIFS(Equipe!F:F,"Novo",Equipe!D:D,"Técnico",Equipe!E:E,$G$2)*3</f>
        <v>24</v>
      </c>
      <c r="L23" s="101">
        <v>46082</v>
      </c>
      <c r="M23" s="103">
        <f t="shared" si="3"/>
        <v>46081</v>
      </c>
      <c r="N23" s="84">
        <f>COUNTIFS('Planejamento IED'!C:C,"&lt;"&amp;M23,'Planejamento IED'!F:F,"Embarque",'Planejamento IED'!H:H,'Embarques Vivenciais'!$L$2,'Planejamento IED'!I:I,"Novo")</f>
        <v>7</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ht="14.45">
      <c r="B24" s="101">
        <v>46113</v>
      </c>
      <c r="C24" s="103">
        <f t="shared" si="0"/>
        <v>46112</v>
      </c>
      <c r="D24" s="84">
        <f t="shared" si="1"/>
        <v>22</v>
      </c>
      <c r="E24" s="84">
        <f>COUNTIFS(Equipe!F:F,"Novo",Equipe!D:D,"Técnico")*3</f>
        <v>63</v>
      </c>
      <c r="G24" s="101">
        <v>46113</v>
      </c>
      <c r="H24" s="103">
        <f t="shared" si="2"/>
        <v>46112</v>
      </c>
      <c r="I24" s="84">
        <f>COUNTIFS('Planejamento IED'!C:C,"&lt;"&amp;H24,'Planejamento IED'!F:F,"Embarque",'Planejamento IED'!H:H,'Embarques Vivenciais'!$G$2,'Planejamento IED'!I:I,"Novo")</f>
        <v>10</v>
      </c>
      <c r="J24" s="84">
        <f>COUNTIFS(Equipe!F:F,"Novo",Equipe!D:D,"Técnico",Equipe!E:E,$G$2)*3</f>
        <v>24</v>
      </c>
      <c r="L24" s="101">
        <v>46113</v>
      </c>
      <c r="M24" s="103">
        <f t="shared" si="3"/>
        <v>46112</v>
      </c>
      <c r="N24" s="84">
        <f>COUNTIFS('Planejamento IED'!C:C,"&lt;"&amp;M24,'Planejamento IED'!F:F,"Embarque",'Planejamento IED'!H:H,'Embarques Vivenciais'!$L$2,'Planejamento IED'!I:I,"Novo")</f>
        <v>7</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ht="14.45">
      <c r="B25" s="101">
        <v>46143</v>
      </c>
      <c r="C25" s="103">
        <f t="shared" si="0"/>
        <v>46142</v>
      </c>
      <c r="D25" s="84">
        <f t="shared" si="1"/>
        <v>22</v>
      </c>
      <c r="E25" s="84">
        <f>COUNTIFS(Equipe!F:F,"Novo",Equipe!D:D,"Técnico")*3</f>
        <v>63</v>
      </c>
      <c r="G25" s="101">
        <v>46143</v>
      </c>
      <c r="H25" s="103">
        <f t="shared" si="2"/>
        <v>46142</v>
      </c>
      <c r="I25" s="84">
        <f>COUNTIFS('Planejamento IED'!C:C,"&lt;"&amp;H25,'Planejamento IED'!F:F,"Embarque",'Planejamento IED'!H:H,'Embarques Vivenciais'!$G$2,'Planejamento IED'!I:I,"Novo")</f>
        <v>10</v>
      </c>
      <c r="J25" s="84">
        <f>COUNTIFS(Equipe!F:F,"Novo",Equipe!D:D,"Técnico",Equipe!E:E,$G$2)*3</f>
        <v>24</v>
      </c>
      <c r="L25" s="101">
        <v>46143</v>
      </c>
      <c r="M25" s="103">
        <f t="shared" si="3"/>
        <v>46142</v>
      </c>
      <c r="N25" s="84">
        <f>COUNTIFS('Planejamento IED'!C:C,"&lt;"&amp;M25,'Planejamento IED'!F:F,"Embarque",'Planejamento IED'!H:H,'Embarques Vivenciais'!$L$2,'Planejamento IED'!I:I,"Novo")</f>
        <v>7</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ht="14.45">
      <c r="B26" s="101">
        <v>46174</v>
      </c>
      <c r="C26" s="103">
        <f t="shared" si="0"/>
        <v>46173</v>
      </c>
      <c r="D26" s="84">
        <f t="shared" si="1"/>
        <v>22</v>
      </c>
      <c r="E26" s="84">
        <f>COUNTIFS(Equipe!F:F,"Novo",Equipe!D:D,"Técnico")*3</f>
        <v>63</v>
      </c>
      <c r="G26" s="101">
        <v>46174</v>
      </c>
      <c r="H26" s="103">
        <f t="shared" si="2"/>
        <v>46173</v>
      </c>
      <c r="I26" s="84">
        <f>COUNTIFS('Planejamento IED'!C:C,"&lt;"&amp;H26,'Planejamento IED'!F:F,"Embarque",'Planejamento IED'!H:H,'Embarques Vivenciais'!$G$2,'Planejamento IED'!I:I,"Novo")</f>
        <v>10</v>
      </c>
      <c r="J26" s="84">
        <f>COUNTIFS(Equipe!F:F,"Novo",Equipe!D:D,"Técnico",Equipe!E:E,$G$2)*3</f>
        <v>24</v>
      </c>
      <c r="L26" s="101">
        <v>46174</v>
      </c>
      <c r="M26" s="103">
        <f t="shared" si="3"/>
        <v>46173</v>
      </c>
      <c r="N26" s="84">
        <f>COUNTIFS('Planejamento IED'!C:C,"&lt;"&amp;M26,'Planejamento IED'!F:F,"Embarque",'Planejamento IED'!H:H,'Embarques Vivenciais'!$L$2,'Planejamento IED'!I:I,"Novo")</f>
        <v>7</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ht="14.45">
      <c r="B27" s="101">
        <v>46204</v>
      </c>
      <c r="C27" s="103">
        <f t="shared" si="0"/>
        <v>46203</v>
      </c>
      <c r="D27" s="84">
        <f t="shared" si="1"/>
        <v>22</v>
      </c>
      <c r="E27" s="84">
        <f>COUNTIFS(Equipe!F:F,"Novo",Equipe!D:D,"Técnico")*3</f>
        <v>63</v>
      </c>
      <c r="G27" s="101">
        <v>46204</v>
      </c>
      <c r="H27" s="103">
        <f t="shared" si="2"/>
        <v>46203</v>
      </c>
      <c r="I27" s="84">
        <f>COUNTIFS('Planejamento IED'!C:C,"&lt;"&amp;H27,'Planejamento IED'!F:F,"Embarque",'Planejamento IED'!H:H,'Embarques Vivenciais'!$G$2,'Planejamento IED'!I:I,"Novo")</f>
        <v>10</v>
      </c>
      <c r="J27" s="84">
        <f>COUNTIFS(Equipe!F:F,"Novo",Equipe!D:D,"Técnico",Equipe!E:E,$G$2)*3</f>
        <v>24</v>
      </c>
      <c r="L27" s="101">
        <v>46204</v>
      </c>
      <c r="M27" s="103">
        <f t="shared" si="3"/>
        <v>46203</v>
      </c>
      <c r="N27" s="84">
        <f>COUNTIFS('Planejamento IED'!C:C,"&lt;"&amp;M27,'Planejamento IED'!F:F,"Embarque",'Planejamento IED'!H:H,'Embarques Vivenciais'!$L$2,'Planejamento IED'!I:I,"Novo")</f>
        <v>7</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ht="14.45">
      <c r="B28" s="101">
        <v>46235</v>
      </c>
      <c r="C28" s="103">
        <f t="shared" si="0"/>
        <v>46234</v>
      </c>
      <c r="D28" s="84">
        <f t="shared" si="1"/>
        <v>22</v>
      </c>
      <c r="E28" s="84">
        <f>COUNTIFS(Equipe!F:F,"Novo",Equipe!D:D,"Técnico")*3</f>
        <v>63</v>
      </c>
      <c r="G28" s="101">
        <v>46235</v>
      </c>
      <c r="H28" s="103">
        <f t="shared" si="2"/>
        <v>46234</v>
      </c>
      <c r="I28" s="84">
        <f>COUNTIFS('Planejamento IED'!C:C,"&lt;"&amp;H28,'Planejamento IED'!F:F,"Embarque",'Planejamento IED'!H:H,'Embarques Vivenciais'!$G$2,'Planejamento IED'!I:I,"Novo")</f>
        <v>10</v>
      </c>
      <c r="J28" s="84">
        <f>COUNTIFS(Equipe!F:F,"Novo",Equipe!D:D,"Técnico",Equipe!E:E,$G$2)*3</f>
        <v>24</v>
      </c>
      <c r="L28" s="101">
        <v>46235</v>
      </c>
      <c r="M28" s="103">
        <f t="shared" si="3"/>
        <v>46234</v>
      </c>
      <c r="N28" s="84">
        <f>COUNTIFS('Planejamento IED'!C:C,"&lt;"&amp;M28,'Planejamento IED'!F:F,"Embarque",'Planejamento IED'!H:H,'Embarques Vivenciais'!$L$2,'Planejamento IED'!I:I,"Novo")</f>
        <v>7</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ht="14.45">
      <c r="B29" s="101">
        <v>46266</v>
      </c>
      <c r="C29" s="103">
        <f t="shared" si="0"/>
        <v>46265</v>
      </c>
      <c r="D29" s="84">
        <f t="shared" si="1"/>
        <v>22</v>
      </c>
      <c r="E29" s="84">
        <f>COUNTIFS(Equipe!F:F,"Novo",Equipe!D:D,"Técnico")*3</f>
        <v>63</v>
      </c>
      <c r="G29" s="101">
        <v>46266</v>
      </c>
      <c r="H29" s="103">
        <f t="shared" si="2"/>
        <v>46265</v>
      </c>
      <c r="I29" s="84">
        <f>COUNTIFS('Planejamento IED'!C:C,"&lt;"&amp;H29,'Planejamento IED'!F:F,"Embarque",'Planejamento IED'!H:H,'Embarques Vivenciais'!$G$2,'Planejamento IED'!I:I,"Novo")</f>
        <v>10</v>
      </c>
      <c r="J29" s="84">
        <f>COUNTIFS(Equipe!F:F,"Novo",Equipe!D:D,"Técnico",Equipe!E:E,$G$2)*3</f>
        <v>24</v>
      </c>
      <c r="L29" s="101">
        <v>46266</v>
      </c>
      <c r="M29" s="103">
        <f t="shared" si="3"/>
        <v>46265</v>
      </c>
      <c r="N29" s="84">
        <f>COUNTIFS('Planejamento IED'!C:C,"&lt;"&amp;M29,'Planejamento IED'!F:F,"Embarque",'Planejamento IED'!H:H,'Embarques Vivenciais'!$L$2,'Planejamento IED'!I:I,"Novo")</f>
        <v>7</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ht="14.45">
      <c r="B30" s="101">
        <v>46296</v>
      </c>
      <c r="C30" s="103">
        <f t="shared" si="0"/>
        <v>46295</v>
      </c>
      <c r="D30" s="84">
        <f t="shared" si="1"/>
        <v>22</v>
      </c>
      <c r="E30" s="84">
        <f>COUNTIFS(Equipe!F:F,"Novo",Equipe!D:D,"Técnico")*3</f>
        <v>63</v>
      </c>
      <c r="G30" s="101">
        <v>46296</v>
      </c>
      <c r="H30" s="103">
        <f t="shared" si="2"/>
        <v>46295</v>
      </c>
      <c r="I30" s="84">
        <f>COUNTIFS('Planejamento IED'!C:C,"&lt;"&amp;H30,'Planejamento IED'!F:F,"Embarque",'Planejamento IED'!H:H,'Embarques Vivenciais'!$G$2,'Planejamento IED'!I:I,"Novo")</f>
        <v>10</v>
      </c>
      <c r="J30" s="84">
        <f>COUNTIFS(Equipe!F:F,"Novo",Equipe!D:D,"Técnico",Equipe!E:E,$G$2)*3</f>
        <v>24</v>
      </c>
      <c r="L30" s="101">
        <v>46296</v>
      </c>
      <c r="M30" s="103">
        <f t="shared" si="3"/>
        <v>46295</v>
      </c>
      <c r="N30" s="84">
        <f>COUNTIFS('Planejamento IED'!C:C,"&lt;"&amp;M30,'Planejamento IED'!F:F,"Embarque",'Planejamento IED'!H:H,'Embarques Vivenciais'!$L$2,'Planejamento IED'!I:I,"Novo")</f>
        <v>7</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ht="14.45">
      <c r="B31" s="101">
        <v>46327</v>
      </c>
      <c r="C31" s="103">
        <f t="shared" si="0"/>
        <v>46326</v>
      </c>
      <c r="D31" s="84">
        <f t="shared" si="1"/>
        <v>22</v>
      </c>
      <c r="E31" s="84">
        <f>COUNTIFS(Equipe!F:F,"Novo",Equipe!D:D,"Técnico")*3</f>
        <v>63</v>
      </c>
      <c r="G31" s="101">
        <v>46327</v>
      </c>
      <c r="H31" s="103">
        <f t="shared" si="2"/>
        <v>46326</v>
      </c>
      <c r="I31" s="84">
        <f>COUNTIFS('Planejamento IED'!C:C,"&lt;"&amp;H31,'Planejamento IED'!F:F,"Embarque",'Planejamento IED'!H:H,'Embarques Vivenciais'!$G$2,'Planejamento IED'!I:I,"Novo")</f>
        <v>10</v>
      </c>
      <c r="J31" s="84">
        <f>COUNTIFS(Equipe!F:F,"Novo",Equipe!D:D,"Técnico",Equipe!E:E,$G$2)*3</f>
        <v>24</v>
      </c>
      <c r="L31" s="101">
        <v>46327</v>
      </c>
      <c r="M31" s="103">
        <f t="shared" si="3"/>
        <v>46326</v>
      </c>
      <c r="N31" s="84">
        <f>COUNTIFS('Planejamento IED'!C:C,"&lt;"&amp;M31,'Planejamento IED'!F:F,"Embarque",'Planejamento IED'!H:H,'Embarques Vivenciais'!$L$2,'Planejamento IED'!I:I,"Novo")</f>
        <v>7</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ht="14.45">
      <c r="B32" s="101">
        <v>46357</v>
      </c>
      <c r="C32" s="103">
        <f t="shared" si="0"/>
        <v>46356</v>
      </c>
      <c r="D32" s="84">
        <f t="shared" si="1"/>
        <v>22</v>
      </c>
      <c r="E32" s="84">
        <f>COUNTIFS(Equipe!F:F,"Novo",Equipe!D:D,"Técnico")*3</f>
        <v>63</v>
      </c>
      <c r="G32" s="101">
        <v>46357</v>
      </c>
      <c r="H32" s="103">
        <f t="shared" si="2"/>
        <v>46356</v>
      </c>
      <c r="I32" s="84">
        <f>COUNTIFS('Planejamento IED'!C:C,"&lt;"&amp;H32,'Planejamento IED'!F:F,"Embarque",'Planejamento IED'!H:H,'Embarques Vivenciais'!$G$2,'Planejamento IED'!I:I,"Novo")</f>
        <v>10</v>
      </c>
      <c r="J32" s="84">
        <f>COUNTIFS(Equipe!F:F,"Novo",Equipe!D:D,"Técnico",Equipe!E:E,$G$2)*3</f>
        <v>24</v>
      </c>
      <c r="L32" s="101">
        <v>46357</v>
      </c>
      <c r="M32" s="103">
        <f t="shared" si="3"/>
        <v>46356</v>
      </c>
      <c r="N32" s="84">
        <f>COUNTIFS('Planejamento IED'!C:C,"&lt;"&amp;M32,'Planejamento IED'!F:F,"Embarque",'Planejamento IED'!H:H,'Embarques Vivenciais'!$L$2,'Planejamento IED'!I:I,"Novo")</f>
        <v>7</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ht="14.45">
      <c r="B33" s="101">
        <v>46388</v>
      </c>
      <c r="C33" s="103">
        <f t="shared" si="0"/>
        <v>46387</v>
      </c>
      <c r="D33" s="84">
        <f t="shared" si="1"/>
        <v>22</v>
      </c>
      <c r="E33" s="84">
        <f>COUNTIFS(Equipe!F:F,"Novo",Equipe!D:D,"Técnico")*3</f>
        <v>63</v>
      </c>
      <c r="G33" s="101">
        <v>46388</v>
      </c>
      <c r="H33" s="103">
        <f t="shared" si="2"/>
        <v>46387</v>
      </c>
      <c r="I33" s="84">
        <f>COUNTIFS('Planejamento IED'!C:C,"&lt;"&amp;H33,'Planejamento IED'!F:F,"Embarque",'Planejamento IED'!H:H,'Embarques Vivenciais'!$G$2,'Planejamento IED'!I:I,"Novo")</f>
        <v>10</v>
      </c>
      <c r="J33" s="84">
        <f>COUNTIFS(Equipe!F:F,"Novo",Equipe!D:D,"Técnico",Equipe!E:E,$G$2)*3</f>
        <v>24</v>
      </c>
      <c r="L33" s="101">
        <v>46388</v>
      </c>
      <c r="M33" s="103">
        <f t="shared" si="3"/>
        <v>46387</v>
      </c>
      <c r="N33" s="84">
        <f>COUNTIFS('Planejamento IED'!C:C,"&lt;"&amp;M33,'Planejamento IED'!F:F,"Embarque",'Planejamento IED'!H:H,'Embarques Vivenciais'!$L$2,'Planejamento IED'!I:I,"Novo")</f>
        <v>7</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c r="O40" s="142" t="s">
        <v>287</v>
      </c>
    </row>
    <row r="76" spans="1:20" ht="15" customHeight="1">
      <c r="A76" s="112" t="s">
        <v>157</v>
      </c>
      <c r="B76" s="113" t="s">
        <v>1</v>
      </c>
      <c r="C76" s="113" t="s">
        <v>158</v>
      </c>
      <c r="D76" s="113" t="s">
        <v>159</v>
      </c>
      <c r="E76" s="114" t="s">
        <v>160</v>
      </c>
      <c r="F76" s="114" t="s">
        <v>0</v>
      </c>
      <c r="G76" s="114" t="s">
        <v>283</v>
      </c>
      <c r="H76" s="114" t="s">
        <v>288</v>
      </c>
      <c r="S76"/>
      <c r="T76"/>
    </row>
    <row r="77" spans="1:20" ht="15" customHeight="1">
      <c r="A77" s="79" t="s">
        <v>164</v>
      </c>
      <c r="B77" s="115">
        <v>4612171</v>
      </c>
      <c r="C77" s="115" t="s">
        <v>165</v>
      </c>
      <c r="D77" s="116" t="s">
        <v>166</v>
      </c>
      <c r="E77" s="117" t="s">
        <v>289</v>
      </c>
      <c r="F77" s="117" t="s">
        <v>114</v>
      </c>
      <c r="G77" s="117">
        <f ca="1">COUNTIFS('Planejamento IED'!A:A,'Embarques Vivenciais'!F77,'Planejamento IED'!F:F,"Embarque",'Planejamento IED'!D:D,"&lt;="&amp;TODAY())</f>
        <v>0</v>
      </c>
      <c r="H77" s="117">
        <f ca="1">SUMIFS('Planejamento IED'!E:E,'Planejamento IED'!A:A,F77,'Planejamento IED'!F:F,"Embarque",'Planejamento IED'!D:D,"&lt;="&amp;TODAY())</f>
        <v>0</v>
      </c>
      <c r="S77"/>
      <c r="T77"/>
    </row>
    <row r="78" spans="1:20" ht="15" customHeight="1">
      <c r="A78" s="79" t="s">
        <v>164</v>
      </c>
      <c r="B78" s="109">
        <v>4612050</v>
      </c>
      <c r="C78" s="109" t="s">
        <v>171</v>
      </c>
      <c r="D78" s="110" t="s">
        <v>166</v>
      </c>
      <c r="E78" s="111" t="s">
        <v>289</v>
      </c>
      <c r="F78" s="111" t="s">
        <v>108</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c r="A79" s="79" t="s">
        <v>164</v>
      </c>
      <c r="B79" s="115">
        <v>4612140</v>
      </c>
      <c r="C79" s="115" t="s">
        <v>174</v>
      </c>
      <c r="D79" s="116" t="s">
        <v>166</v>
      </c>
      <c r="E79" s="117" t="s">
        <v>289</v>
      </c>
      <c r="F79" s="117" t="s">
        <v>106</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customHeight="1">
      <c r="A80" s="79" t="s">
        <v>180</v>
      </c>
      <c r="B80" s="109">
        <v>4612243</v>
      </c>
      <c r="C80" s="109" t="s">
        <v>269</v>
      </c>
      <c r="D80" s="110" t="s">
        <v>166</v>
      </c>
      <c r="E80" s="111" t="s">
        <v>289</v>
      </c>
      <c r="F80" s="111" t="s">
        <v>116</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c r="A81" s="79" t="s">
        <v>180</v>
      </c>
      <c r="B81" s="115">
        <v>4612389</v>
      </c>
      <c r="C81" s="115" t="s">
        <v>271</v>
      </c>
      <c r="D81" s="116" t="s">
        <v>166</v>
      </c>
      <c r="E81" s="117" t="s">
        <v>289</v>
      </c>
      <c r="F81" s="117" t="s">
        <v>112</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c r="A82" s="120" t="s">
        <v>180</v>
      </c>
      <c r="B82" s="109">
        <v>4612192</v>
      </c>
      <c r="C82" s="109" t="s">
        <v>273</v>
      </c>
      <c r="D82" s="121" t="s">
        <v>166</v>
      </c>
      <c r="E82" s="122" t="s">
        <v>289</v>
      </c>
      <c r="F82" s="122" t="s">
        <v>110</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c r="A83" s="120" t="s">
        <v>180</v>
      </c>
      <c r="B83" s="115">
        <v>4612393</v>
      </c>
      <c r="C83" s="115" t="s">
        <v>275</v>
      </c>
      <c r="D83" s="124" t="s">
        <v>166</v>
      </c>
      <c r="E83" s="125" t="s">
        <v>289</v>
      </c>
      <c r="F83" s="125" t="s">
        <v>141</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c r="A84" s="79" t="s">
        <v>180</v>
      </c>
      <c r="B84" s="109">
        <v>4612228</v>
      </c>
      <c r="C84" s="109" t="s">
        <v>277</v>
      </c>
      <c r="D84" s="110" t="s">
        <v>166</v>
      </c>
      <c r="E84" s="111" t="s">
        <v>289</v>
      </c>
      <c r="F84" s="111" t="s">
        <v>142</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c r="A85" s="120" t="s">
        <v>180</v>
      </c>
      <c r="B85" s="115">
        <v>4612247</v>
      </c>
      <c r="C85" s="115" t="s">
        <v>279</v>
      </c>
      <c r="D85" s="116" t="s">
        <v>166</v>
      </c>
      <c r="E85" s="117" t="s">
        <v>289</v>
      </c>
      <c r="F85" s="117" t="s">
        <v>140</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c r="A86" s="120" t="s">
        <v>191</v>
      </c>
      <c r="B86" s="115">
        <v>4612098</v>
      </c>
      <c r="C86" s="115" t="s">
        <v>262</v>
      </c>
      <c r="D86" s="116" t="s">
        <v>166</v>
      </c>
      <c r="E86" s="117" t="s">
        <v>289</v>
      </c>
      <c r="F86" s="117" t="s">
        <v>102</v>
      </c>
      <c r="G86" s="117">
        <f ca="1">COUNTIFS('Planejamento IED'!A:A,'Embarques Vivenciais'!F86,'Planejamento IED'!F:F,"Embarque",'Planejamento IED'!D:D,"&lt;="&amp;TODAY())</f>
        <v>1</v>
      </c>
      <c r="H86" s="117">
        <f ca="1">SUMIFS('Planejamento IED'!E:E,'Planejamento IED'!A:A,F86,'Planejamento IED'!F:F,"Embarque",'Planejamento IED'!D:D,"&lt;="&amp;TODAY())</f>
        <v>14</v>
      </c>
      <c r="S86"/>
      <c r="T86"/>
    </row>
    <row r="87" spans="1:20" ht="15" customHeight="1">
      <c r="A87" s="120" t="s">
        <v>191</v>
      </c>
      <c r="B87" s="109">
        <v>4612126</v>
      </c>
      <c r="C87" s="109" t="s">
        <v>264</v>
      </c>
      <c r="D87" s="110" t="s">
        <v>166</v>
      </c>
      <c r="E87" s="111" t="s">
        <v>289</v>
      </c>
      <c r="F87" s="122" t="s">
        <v>126</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c r="A88" s="79" t="s">
        <v>164</v>
      </c>
      <c r="B88" s="109">
        <v>9842940</v>
      </c>
      <c r="C88" s="109" t="s">
        <v>178</v>
      </c>
      <c r="D88" s="121" t="s">
        <v>166</v>
      </c>
      <c r="E88" s="122" t="s">
        <v>167</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c r="A89" s="79" t="s">
        <v>180</v>
      </c>
      <c r="B89" s="109">
        <v>4608721</v>
      </c>
      <c r="C89" s="109" t="s">
        <v>185</v>
      </c>
      <c r="D89" s="121" t="s">
        <v>166</v>
      </c>
      <c r="E89" s="122" t="s">
        <v>167</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c r="A90" s="79" t="s">
        <v>180</v>
      </c>
      <c r="B90" s="109">
        <v>4608685</v>
      </c>
      <c r="C90" s="109" t="s">
        <v>189</v>
      </c>
      <c r="D90" s="121" t="s">
        <v>166</v>
      </c>
      <c r="E90" s="122" t="s">
        <v>167</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c r="A91" s="79" t="s">
        <v>191</v>
      </c>
      <c r="B91" s="115">
        <v>4608389</v>
      </c>
      <c r="C91" s="115" t="s">
        <v>205</v>
      </c>
      <c r="D91" s="124" t="s">
        <v>166</v>
      </c>
      <c r="E91" s="125" t="s">
        <v>167</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c r="A92" s="79" t="s">
        <v>164</v>
      </c>
      <c r="B92" s="109">
        <v>4608544</v>
      </c>
      <c r="C92" s="109" t="s">
        <v>207</v>
      </c>
      <c r="D92" s="110" t="s">
        <v>166</v>
      </c>
      <c r="E92" s="111" t="s">
        <v>172</v>
      </c>
      <c r="F92" s="111" t="s">
        <v>10</v>
      </c>
      <c r="G92" s="117">
        <f ca="1">COUNTIFS('Planejamento IED'!A:A,'Embarques Vivenciais'!F92,'Planejamento IED'!F:F,"Embarque",'Planejamento IED'!D:D,"&lt;="&amp;TODAY())</f>
        <v>2</v>
      </c>
      <c r="H92" s="117">
        <f ca="1">SUMIFS('Planejamento IED'!E:E,'Planejamento IED'!A:A,F92,'Planejamento IED'!F:F,"Embarque",'Planejamento IED'!D:D,"&lt;="&amp;TODAY())</f>
        <v>18</v>
      </c>
      <c r="S92"/>
      <c r="T92"/>
    </row>
    <row r="93" spans="1:20" ht="15" customHeight="1">
      <c r="A93" s="79" t="s">
        <v>180</v>
      </c>
      <c r="B93" s="115">
        <v>4608474</v>
      </c>
      <c r="C93" s="115" t="s">
        <v>209</v>
      </c>
      <c r="D93" s="116" t="s">
        <v>166</v>
      </c>
      <c r="E93" s="117" t="s">
        <v>172</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c r="A94" s="79" t="s">
        <v>180</v>
      </c>
      <c r="B94" s="127">
        <v>4608684</v>
      </c>
      <c r="C94" s="115" t="s">
        <v>214</v>
      </c>
      <c r="D94" s="116" t="s">
        <v>166</v>
      </c>
      <c r="E94" s="125" t="s">
        <v>172</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c r="A95" s="79" t="s">
        <v>164</v>
      </c>
      <c r="B95" s="109">
        <v>4608559</v>
      </c>
      <c r="C95" s="109" t="s">
        <v>225</v>
      </c>
      <c r="D95" s="110" t="s">
        <v>166</v>
      </c>
      <c r="E95" s="80" t="s">
        <v>175</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customHeight="1">
      <c r="A96" s="79" t="s">
        <v>180</v>
      </c>
      <c r="B96" s="115">
        <v>4608411</v>
      </c>
      <c r="C96" s="115" t="s">
        <v>227</v>
      </c>
      <c r="D96" s="116" t="s">
        <v>166</v>
      </c>
      <c r="E96" s="81" t="s">
        <v>175</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c r="A97" s="79" t="s">
        <v>191</v>
      </c>
      <c r="B97" s="115">
        <v>4608780</v>
      </c>
      <c r="C97" s="115" t="s">
        <v>232</v>
      </c>
      <c r="D97" s="116" t="s">
        <v>166</v>
      </c>
      <c r="E97" s="81" t="s">
        <v>175</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c r="A1" s="33" t="s">
        <v>290</v>
      </c>
      <c r="B1" s="36" t="s">
        <v>291</v>
      </c>
      <c r="C1" s="1"/>
      <c r="D1" s="2"/>
      <c r="E1" s="4"/>
      <c r="F1" s="31"/>
      <c r="H1" s="2"/>
      <c r="I1" s="50" t="s">
        <v>292</v>
      </c>
    </row>
    <row r="2" spans="1:239" ht="30" customHeight="1">
      <c r="A2" s="32" t="s">
        <v>293</v>
      </c>
      <c r="B2" s="37" t="s">
        <v>294</v>
      </c>
      <c r="I2" s="51"/>
    </row>
    <row r="3" spans="1:239" ht="33" customHeight="1">
      <c r="A3" s="32" t="s">
        <v>295</v>
      </c>
      <c r="B3" s="70" t="s">
        <v>296</v>
      </c>
      <c r="C3" s="69">
        <f>Início_do_projeto+120</f>
        <v>46051</v>
      </c>
      <c r="D3" s="68" t="s">
        <v>297</v>
      </c>
      <c r="E3" s="155">
        <v>45931</v>
      </c>
      <c r="F3" s="155"/>
      <c r="G3" s="64"/>
    </row>
    <row r="4" spans="1:239" ht="30" customHeight="1">
      <c r="A4" s="33" t="s">
        <v>298</v>
      </c>
      <c r="C4" s="156" t="s">
        <v>299</v>
      </c>
      <c r="D4" s="157"/>
      <c r="E4" s="7">
        <v>1</v>
      </c>
      <c r="I4" s="152">
        <f>I5</f>
        <v>45929</v>
      </c>
      <c r="J4" s="153"/>
      <c r="K4" s="153"/>
      <c r="L4" s="153"/>
      <c r="M4" s="153"/>
      <c r="N4" s="153"/>
      <c r="O4" s="154"/>
      <c r="P4" s="152">
        <f>P5</f>
        <v>45936</v>
      </c>
      <c r="Q4" s="153"/>
      <c r="R4" s="153"/>
      <c r="S4" s="153"/>
      <c r="T4" s="153"/>
      <c r="U4" s="153"/>
      <c r="V4" s="154"/>
      <c r="W4" s="152">
        <f>W5</f>
        <v>45943</v>
      </c>
      <c r="X4" s="153"/>
      <c r="Y4" s="153"/>
      <c r="Z4" s="153"/>
      <c r="AA4" s="153"/>
      <c r="AB4" s="153"/>
      <c r="AC4" s="154"/>
      <c r="AD4" s="152">
        <f>AD5</f>
        <v>45950</v>
      </c>
      <c r="AE4" s="153"/>
      <c r="AF4" s="153"/>
      <c r="AG4" s="153"/>
      <c r="AH4" s="153"/>
      <c r="AI4" s="153"/>
      <c r="AJ4" s="154"/>
      <c r="AK4" s="152">
        <f>AK5</f>
        <v>45957</v>
      </c>
      <c r="AL4" s="153"/>
      <c r="AM4" s="153"/>
      <c r="AN4" s="153"/>
      <c r="AO4" s="153"/>
      <c r="AP4" s="153"/>
      <c r="AQ4" s="154"/>
      <c r="AR4" s="152">
        <f>AR5</f>
        <v>45964</v>
      </c>
      <c r="AS4" s="153"/>
      <c r="AT4" s="153"/>
      <c r="AU4" s="153"/>
      <c r="AV4" s="153"/>
      <c r="AW4" s="153"/>
      <c r="AX4" s="154"/>
      <c r="AY4" s="152">
        <f>AY5</f>
        <v>45971</v>
      </c>
      <c r="AZ4" s="153"/>
      <c r="BA4" s="153"/>
      <c r="BB4" s="153"/>
      <c r="BC4" s="153"/>
      <c r="BD4" s="153"/>
      <c r="BE4" s="154"/>
      <c r="BF4" s="152">
        <f>BF5</f>
        <v>45978</v>
      </c>
      <c r="BG4" s="153"/>
      <c r="BH4" s="153"/>
      <c r="BI4" s="153"/>
      <c r="BJ4" s="153"/>
      <c r="BK4" s="153"/>
      <c r="BL4" s="154"/>
      <c r="BM4" s="152">
        <f>BM5</f>
        <v>45985</v>
      </c>
      <c r="BN4" s="153"/>
      <c r="BO4" s="153"/>
      <c r="BP4" s="153"/>
      <c r="BQ4" s="153"/>
      <c r="BR4" s="153"/>
      <c r="BS4" s="154"/>
      <c r="BT4" s="152">
        <f>BT5</f>
        <v>45992</v>
      </c>
      <c r="BU4" s="153"/>
      <c r="BV4" s="153"/>
      <c r="BW4" s="153"/>
      <c r="BX4" s="153"/>
      <c r="BY4" s="153"/>
      <c r="BZ4" s="154"/>
      <c r="CA4" s="152">
        <f>CA5</f>
        <v>45999</v>
      </c>
      <c r="CB4" s="153"/>
      <c r="CC4" s="153"/>
      <c r="CD4" s="153"/>
      <c r="CE4" s="153"/>
      <c r="CF4" s="153"/>
      <c r="CG4" s="154"/>
      <c r="CH4" s="152">
        <f>CH5</f>
        <v>46006</v>
      </c>
      <c r="CI4" s="153"/>
      <c r="CJ4" s="153"/>
      <c r="CK4" s="153"/>
      <c r="CL4" s="153"/>
      <c r="CM4" s="153"/>
      <c r="CN4" s="154"/>
      <c r="CO4" s="152">
        <f>CO5</f>
        <v>46013</v>
      </c>
      <c r="CP4" s="153"/>
      <c r="CQ4" s="153"/>
      <c r="CR4" s="153"/>
      <c r="CS4" s="153"/>
      <c r="CT4" s="153"/>
      <c r="CU4" s="154"/>
      <c r="CV4" s="152">
        <f>CV5</f>
        <v>46020</v>
      </c>
      <c r="CW4" s="153"/>
      <c r="CX4" s="153"/>
      <c r="CY4" s="153"/>
      <c r="CZ4" s="153"/>
      <c r="DA4" s="153"/>
      <c r="DB4" s="154"/>
      <c r="DC4" s="152">
        <f>DC5</f>
        <v>46027</v>
      </c>
      <c r="DD4" s="153"/>
      <c r="DE4" s="153"/>
      <c r="DF4" s="153"/>
      <c r="DG4" s="153"/>
      <c r="DH4" s="153"/>
      <c r="DI4" s="154"/>
      <c r="DJ4" s="152">
        <f>DJ5</f>
        <v>46034</v>
      </c>
      <c r="DK4" s="153"/>
      <c r="DL4" s="153"/>
      <c r="DM4" s="153"/>
      <c r="DN4" s="153"/>
      <c r="DO4" s="153"/>
      <c r="DP4" s="154"/>
      <c r="DQ4" s="152">
        <f>DQ5</f>
        <v>46041</v>
      </c>
      <c r="DR4" s="153"/>
      <c r="DS4" s="153"/>
      <c r="DT4" s="153"/>
      <c r="DU4" s="153"/>
      <c r="DV4" s="153"/>
      <c r="DW4" s="154"/>
      <c r="DX4" s="152">
        <f>DX5</f>
        <v>46048</v>
      </c>
      <c r="DY4" s="153"/>
      <c r="DZ4" s="153"/>
      <c r="EA4" s="153"/>
      <c r="EB4" s="153"/>
      <c r="EC4" s="153"/>
      <c r="ED4" s="154"/>
      <c r="EE4" s="152">
        <f t="shared" ref="EE4" si="0">EE5</f>
        <v>46055</v>
      </c>
      <c r="EF4" s="153"/>
      <c r="EG4" s="153"/>
      <c r="EH4" s="153"/>
      <c r="EI4" s="153"/>
      <c r="EJ4" s="153"/>
      <c r="EK4" s="154"/>
      <c r="EL4" s="152">
        <f t="shared" ref="EL4" si="1">EL5</f>
        <v>46062</v>
      </c>
      <c r="EM4" s="153"/>
      <c r="EN4" s="153"/>
      <c r="EO4" s="153"/>
      <c r="EP4" s="153"/>
      <c r="EQ4" s="153"/>
      <c r="ER4" s="154"/>
      <c r="ES4" s="152">
        <f t="shared" ref="ES4" si="2">ES5</f>
        <v>46069</v>
      </c>
      <c r="ET4" s="153"/>
      <c r="EU4" s="153"/>
      <c r="EV4" s="153"/>
      <c r="EW4" s="153"/>
      <c r="EX4" s="153"/>
      <c r="EY4" s="154"/>
      <c r="EZ4" s="152">
        <f t="shared" ref="EZ4" si="3">EZ5</f>
        <v>46076</v>
      </c>
      <c r="FA4" s="153"/>
      <c r="FB4" s="153"/>
      <c r="FC4" s="153"/>
      <c r="FD4" s="153"/>
      <c r="FE4" s="153"/>
      <c r="FF4" s="154"/>
      <c r="FG4" s="152">
        <f t="shared" ref="FG4" si="4">FG5</f>
        <v>46083</v>
      </c>
      <c r="FH4" s="153"/>
      <c r="FI4" s="153"/>
      <c r="FJ4" s="153"/>
      <c r="FK4" s="153"/>
      <c r="FL4" s="153"/>
      <c r="FM4" s="154"/>
      <c r="FN4" s="152">
        <f t="shared" ref="FN4" si="5">FN5</f>
        <v>46090</v>
      </c>
      <c r="FO4" s="153"/>
      <c r="FP4" s="153"/>
      <c r="FQ4" s="153"/>
      <c r="FR4" s="153"/>
      <c r="FS4" s="153"/>
      <c r="FT4" s="154"/>
      <c r="FU4" s="152">
        <f t="shared" ref="FU4" si="6">FU5</f>
        <v>46097</v>
      </c>
      <c r="FV4" s="153"/>
      <c r="FW4" s="153"/>
      <c r="FX4" s="153"/>
      <c r="FY4" s="153"/>
      <c r="FZ4" s="153"/>
      <c r="GA4" s="154"/>
      <c r="GB4" s="152">
        <f t="shared" ref="GB4" si="7">GB5</f>
        <v>46104</v>
      </c>
      <c r="GC4" s="153"/>
      <c r="GD4" s="153"/>
      <c r="GE4" s="153"/>
      <c r="GF4" s="153"/>
      <c r="GG4" s="153"/>
      <c r="GH4" s="154"/>
      <c r="GI4" s="152">
        <f t="shared" ref="GI4" si="8">GI5</f>
        <v>46111</v>
      </c>
      <c r="GJ4" s="153"/>
      <c r="GK4" s="153"/>
      <c r="GL4" s="153"/>
      <c r="GM4" s="153"/>
      <c r="GN4" s="153"/>
      <c r="GO4" s="154"/>
      <c r="GP4" s="152">
        <f t="shared" ref="GP4" si="9">GP5</f>
        <v>46118</v>
      </c>
      <c r="GQ4" s="153"/>
      <c r="GR4" s="153"/>
      <c r="GS4" s="153"/>
      <c r="GT4" s="153"/>
      <c r="GU4" s="153"/>
      <c r="GV4" s="154"/>
      <c r="GW4" s="152">
        <f t="shared" ref="GW4" si="10">GW5</f>
        <v>46125</v>
      </c>
      <c r="GX4" s="153"/>
      <c r="GY4" s="153"/>
      <c r="GZ4" s="153"/>
      <c r="HA4" s="153"/>
      <c r="HB4" s="153"/>
      <c r="HC4" s="154"/>
      <c r="HD4" s="152">
        <f t="shared" ref="HD4" si="11">HD5</f>
        <v>46132</v>
      </c>
      <c r="HE4" s="153"/>
      <c r="HF4" s="153"/>
      <c r="HG4" s="153"/>
      <c r="HH4" s="153"/>
      <c r="HI4" s="153"/>
      <c r="HJ4" s="154"/>
      <c r="HK4" s="152">
        <f t="shared" ref="HK4" si="12">HK5</f>
        <v>46139</v>
      </c>
      <c r="HL4" s="153"/>
      <c r="HM4" s="153"/>
      <c r="HN4" s="153"/>
      <c r="HO4" s="153"/>
      <c r="HP4" s="153"/>
      <c r="HQ4" s="154"/>
      <c r="HR4" s="152">
        <f t="shared" ref="HR4" si="13">HR5</f>
        <v>46146</v>
      </c>
      <c r="HS4" s="153"/>
      <c r="HT4" s="153"/>
      <c r="HU4" s="153"/>
      <c r="HV4" s="153"/>
      <c r="HW4" s="153"/>
      <c r="HX4" s="154"/>
      <c r="HY4" s="152">
        <f t="shared" ref="HY4" si="14">HY5</f>
        <v>46153</v>
      </c>
      <c r="HZ4" s="153"/>
      <c r="IA4" s="153"/>
      <c r="IB4" s="153"/>
      <c r="IC4" s="153"/>
      <c r="ID4" s="153"/>
      <c r="IE4" s="154"/>
    </row>
    <row r="5" spans="1:239" ht="15" customHeight="1">
      <c r="A5" s="33" t="s">
        <v>300</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c r="A6" s="33" t="s">
        <v>301</v>
      </c>
      <c r="B6" s="8" t="s">
        <v>302</v>
      </c>
      <c r="C6" s="9" t="s">
        <v>303</v>
      </c>
      <c r="D6" s="9" t="s">
        <v>304</v>
      </c>
      <c r="E6" s="9" t="s">
        <v>305</v>
      </c>
      <c r="F6" s="9" t="s">
        <v>306</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2" t="s">
        <v>307</v>
      </c>
      <c r="C7" s="35"/>
      <c r="E7"/>
      <c r="H7" t="str">
        <f ca="1">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c r="A8" s="33" t="s">
        <v>308</v>
      </c>
      <c r="B8" s="15" t="s">
        <v>309</v>
      </c>
      <c r="C8" s="38"/>
      <c r="D8" s="16"/>
      <c r="E8" s="52"/>
      <c r="F8" s="53"/>
      <c r="G8" s="14"/>
      <c r="H8" s="14" t="str">
        <f t="shared" ref="H8:H31" ca="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c r="A9" s="33" t="s">
        <v>310</v>
      </c>
      <c r="B9" s="45" t="s">
        <v>311</v>
      </c>
      <c r="C9" s="39"/>
      <c r="D9" s="17">
        <v>0</v>
      </c>
      <c r="E9" s="54">
        <f>Início_do_projeto</f>
        <v>45931</v>
      </c>
      <c r="F9" s="54">
        <f>E9+13</f>
        <v>45944</v>
      </c>
      <c r="G9" s="14"/>
      <c r="H9" s="14">
        <f t="shared" ca="1"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c r="A10" s="33" t="s">
        <v>312</v>
      </c>
      <c r="B10" s="45" t="s">
        <v>17</v>
      </c>
      <c r="C10" s="39"/>
      <c r="D10" s="17">
        <v>1</v>
      </c>
      <c r="E10" s="54">
        <f>F9+1</f>
        <v>45945</v>
      </c>
      <c r="F10" s="54">
        <f>E10+29</f>
        <v>45974</v>
      </c>
      <c r="G10" s="14"/>
      <c r="H10" s="14">
        <f t="shared" ca="1"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c r="A11" s="33"/>
      <c r="B11" s="45" t="s">
        <v>313</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c r="A12" s="32"/>
      <c r="B12" s="45" t="s">
        <v>314</v>
      </c>
      <c r="C12" s="39"/>
      <c r="D12" s="17">
        <v>0</v>
      </c>
      <c r="E12" s="54">
        <f>F10+1</f>
        <v>45975</v>
      </c>
      <c r="F12" s="54">
        <f>E12+13</f>
        <v>45988</v>
      </c>
      <c r="G12" s="14"/>
      <c r="H12" s="14">
        <f t="shared" ca="1"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c r="A14" s="32"/>
      <c r="B14" s="45" t="s">
        <v>315</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c r="A16" s="33" t="s">
        <v>316</v>
      </c>
      <c r="B16" s="18" t="s">
        <v>317</v>
      </c>
      <c r="C16" s="40"/>
      <c r="D16" s="19"/>
      <c r="E16" s="55"/>
      <c r="F16" s="56"/>
      <c r="G16" s="14"/>
      <c r="H16" s="14" t="str">
        <f t="shared" ca="1"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c r="A17" s="33"/>
      <c r="B17" s="46" t="s">
        <v>311</v>
      </c>
      <c r="C17" s="41"/>
      <c r="D17" s="20">
        <v>0</v>
      </c>
      <c r="E17" s="57">
        <f>E10</f>
        <v>45945</v>
      </c>
      <c r="F17" s="57">
        <f>E17+13</f>
        <v>45958</v>
      </c>
      <c r="G17" s="14"/>
      <c r="H17" s="14">
        <f t="shared" ca="1"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c r="A18" s="32"/>
      <c r="B18" s="46" t="s">
        <v>17</v>
      </c>
      <c r="C18" s="41"/>
      <c r="D18" s="20">
        <v>1</v>
      </c>
      <c r="E18" s="57">
        <f>F17+1</f>
        <v>45959</v>
      </c>
      <c r="F18" s="57">
        <f>E18+26</f>
        <v>45985</v>
      </c>
      <c r="G18" s="14"/>
      <c r="H18" s="14">
        <f t="shared" ca="1"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c r="A19" s="32"/>
      <c r="B19" s="46" t="s">
        <v>314</v>
      </c>
      <c r="C19" s="41"/>
      <c r="D19" s="20">
        <v>0</v>
      </c>
      <c r="E19" s="57">
        <f>E13</f>
        <v>45989</v>
      </c>
      <c r="F19" s="57">
        <f>E19+13</f>
        <v>46002</v>
      </c>
      <c r="G19" s="14"/>
      <c r="H19" s="14">
        <f t="shared" ca="1"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c r="A21" s="32"/>
      <c r="B21" s="46" t="s">
        <v>315</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c r="A23" s="32" t="s">
        <v>318</v>
      </c>
      <c r="B23" s="21" t="s">
        <v>319</v>
      </c>
      <c r="C23" s="42"/>
      <c r="D23" s="22"/>
      <c r="E23" s="58"/>
      <c r="F23" s="59"/>
      <c r="G23" s="14"/>
      <c r="H23" s="14" t="str">
        <f t="shared" ca="1"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c r="A24" s="32"/>
      <c r="B24" s="47" t="s">
        <v>311</v>
      </c>
      <c r="C24" s="43"/>
      <c r="D24" s="23">
        <v>0</v>
      </c>
      <c r="E24" s="60">
        <f>E18</f>
        <v>45959</v>
      </c>
      <c r="F24" s="60">
        <f>E24+13</f>
        <v>45972</v>
      </c>
      <c r="G24" s="14"/>
      <c r="H24" s="14">
        <f t="shared" ca="1"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c r="A25" s="32"/>
      <c r="B25" s="47" t="s">
        <v>17</v>
      </c>
      <c r="C25" s="43"/>
      <c r="D25" s="23">
        <v>1</v>
      </c>
      <c r="E25" s="60">
        <f>F24+1</f>
        <v>45973</v>
      </c>
      <c r="F25" s="60">
        <f>E25+26</f>
        <v>45999</v>
      </c>
      <c r="G25" s="14"/>
      <c r="H25" s="14">
        <f t="shared" ca="1"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c r="A26" s="32"/>
      <c r="B26" s="47" t="s">
        <v>314</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c r="A27" s="32"/>
      <c r="B27" s="47" t="s">
        <v>17</v>
      </c>
      <c r="C27" s="43"/>
      <c r="D27" s="23">
        <v>1</v>
      </c>
      <c r="E27" s="60">
        <f>F26+1</f>
        <v>46017</v>
      </c>
      <c r="F27" s="60">
        <f>E27+26</f>
        <v>46043</v>
      </c>
      <c r="G27" s="14"/>
      <c r="H27" s="14">
        <f t="shared" ca="1"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c r="A28" s="32"/>
      <c r="B28" s="47" t="s">
        <v>315</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c r="A30" s="32" t="s">
        <v>320</v>
      </c>
      <c r="B30" s="48"/>
      <c r="C30" s="44"/>
      <c r="D30" s="13"/>
      <c r="E30" s="61"/>
      <c r="F30" s="61"/>
      <c r="G30" s="14"/>
      <c r="H30" s="14" t="str">
        <f t="shared" ca="1"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c r="A31" s="33" t="s">
        <v>321</v>
      </c>
      <c r="B31" s="24" t="s">
        <v>322</v>
      </c>
      <c r="C31" s="25"/>
      <c r="D31" s="26"/>
      <c r="E31" s="62"/>
      <c r="F31" s="63"/>
      <c r="G31" s="27"/>
      <c r="H31" s="27" t="str">
        <f t="shared" ca="1"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c r="G32" s="6"/>
    </row>
    <row r="33" spans="3:6" ht="30" customHeight="1">
      <c r="C33" s="11"/>
      <c r="F33" s="34"/>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77A7A0EE-DD21-4056-97DE-D746BDFD9B73}"/>
</file>

<file path=customXml/itemProps3.xml><?xml version="1.0" encoding="utf-8"?>
<ds:datastoreItem xmlns:ds="http://schemas.openxmlformats.org/officeDocument/2006/customXml" ds:itemID="{E4A34E49-7289-4AEA-9593-4F55E04ADB10}"/>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2025-09-09T12:05:37Z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