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ULIAH\STMIK\SEMESTER 3\PROYEK\APP\"/>
    </mc:Choice>
  </mc:AlternateContent>
  <bookViews>
    <workbookView xWindow="0" yWindow="0" windowWidth="19200" windowHeight="7190" activeTab="1"/>
  </bookViews>
  <sheets>
    <sheet name="AHP" sheetId="1" r:id="rId1"/>
    <sheet name="TOPSIS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46" i="1" l="1"/>
  <c r="C44" i="1"/>
  <c r="C43" i="1"/>
  <c r="C45" i="1" s="1"/>
  <c r="C40" i="1"/>
  <c r="C41" i="1"/>
  <c r="G34" i="1"/>
  <c r="F34" i="1"/>
  <c r="C42" i="1"/>
  <c r="G36" i="1"/>
  <c r="G35" i="1"/>
  <c r="C13" i="1"/>
  <c r="C22" i="9" l="1"/>
  <c r="C15" i="9"/>
  <c r="C49" i="9"/>
  <c r="E14" i="9"/>
  <c r="E15" i="9"/>
  <c r="E16" i="9"/>
  <c r="E17" i="9"/>
  <c r="E13" i="9"/>
  <c r="D14" i="9"/>
  <c r="D15" i="9"/>
  <c r="D16" i="9"/>
  <c r="D17" i="9"/>
  <c r="D13" i="9"/>
  <c r="C14" i="9"/>
  <c r="C16" i="9"/>
  <c r="C17" i="9"/>
  <c r="C13" i="9"/>
  <c r="C18" i="9" l="1"/>
  <c r="C23" i="9" s="1"/>
  <c r="C33" i="9" s="1"/>
  <c r="C32" i="9" l="1"/>
  <c r="C43" i="9" s="1"/>
  <c r="C24" i="9"/>
  <c r="C34" i="9" s="1"/>
  <c r="C26" i="9"/>
  <c r="C36" i="9" s="1"/>
  <c r="C25" i="9"/>
  <c r="C35" i="9" s="1"/>
  <c r="C42" i="9" s="1"/>
  <c r="E18" i="9"/>
  <c r="D18" i="9"/>
  <c r="E25" i="9" l="1"/>
  <c r="E35" i="9" s="1"/>
  <c r="E23" i="9"/>
  <c r="E33" i="9" s="1"/>
  <c r="E26" i="9"/>
  <c r="E36" i="9" s="1"/>
  <c r="D24" i="9"/>
  <c r="D34" i="9" s="1"/>
  <c r="D25" i="9"/>
  <c r="D35" i="9" s="1"/>
  <c r="D26" i="9"/>
  <c r="D36" i="9" s="1"/>
  <c r="E22" i="9"/>
  <c r="E32" i="9" s="1"/>
  <c r="E24" i="9"/>
  <c r="E34" i="9" s="1"/>
  <c r="D23" i="9"/>
  <c r="D33" i="9" s="1"/>
  <c r="D22" i="9"/>
  <c r="D32" i="9" s="1"/>
  <c r="E15" i="1"/>
  <c r="E21" i="1" s="1"/>
  <c r="E43" i="9" l="1"/>
  <c r="E42" i="9"/>
  <c r="D42" i="9"/>
  <c r="D43" i="9"/>
  <c r="C14" i="1"/>
  <c r="E22" i="1"/>
  <c r="D14" i="1"/>
  <c r="C15" i="1" l="1"/>
  <c r="D15" i="1"/>
  <c r="C51" i="9"/>
  <c r="D51" i="9"/>
  <c r="C53" i="9"/>
  <c r="D49" i="9"/>
  <c r="C50" i="9"/>
  <c r="C52" i="9"/>
  <c r="D50" i="9"/>
  <c r="D53" i="9"/>
  <c r="D52" i="9"/>
  <c r="E23" i="1"/>
  <c r="C21" i="1" l="1"/>
  <c r="C22" i="1"/>
  <c r="F22" i="1" s="1"/>
  <c r="G22" i="1" s="1"/>
  <c r="C23" i="1"/>
  <c r="D22" i="1"/>
  <c r="D21" i="1"/>
  <c r="D23" i="1"/>
  <c r="D24" i="1" s="1"/>
  <c r="E50" i="9"/>
  <c r="E49" i="9"/>
  <c r="E52" i="9"/>
  <c r="E51" i="9"/>
  <c r="E53" i="9"/>
  <c r="E24" i="1"/>
  <c r="F23" i="1"/>
  <c r="D35" i="1" l="1"/>
  <c r="D36" i="1"/>
  <c r="F21" i="1"/>
  <c r="G21" i="1" s="1"/>
  <c r="D34" i="1"/>
  <c r="H22" i="1"/>
  <c r="G23" i="1"/>
  <c r="E34" i="1" s="1"/>
  <c r="F49" i="9"/>
  <c r="F52" i="9"/>
  <c r="E54" i="9"/>
  <c r="F50" i="9"/>
  <c r="F53" i="9"/>
  <c r="F51" i="9"/>
  <c r="C24" i="1"/>
  <c r="H21" i="1" l="1"/>
  <c r="H24" i="1" s="1"/>
  <c r="C27" i="1" s="1"/>
  <c r="C29" i="1" s="1"/>
  <c r="C35" i="1"/>
  <c r="F35" i="1" s="1"/>
  <c r="C36" i="1"/>
  <c r="H23" i="1"/>
  <c r="E35" i="1"/>
  <c r="E36" i="1"/>
  <c r="F24" i="1"/>
  <c r="F36" i="1" l="1"/>
  <c r="G24" i="1"/>
  <c r="D28" i="1" l="1"/>
</calcChain>
</file>

<file path=xl/sharedStrings.xml><?xml version="1.0" encoding="utf-8"?>
<sst xmlns="http://schemas.openxmlformats.org/spreadsheetml/2006/main" count="106" uniqueCount="49">
  <si>
    <t>Metode AHP</t>
  </si>
  <si>
    <t>Matriks Perbandingan Kriteria</t>
  </si>
  <si>
    <t>Minat</t>
  </si>
  <si>
    <t>Bakat</t>
  </si>
  <si>
    <t>Hobi</t>
  </si>
  <si>
    <t>Total</t>
  </si>
  <si>
    <t xml:space="preserve">Minat </t>
  </si>
  <si>
    <t>Jumlah</t>
  </si>
  <si>
    <t>prioritas disebut juga dengan bobot</t>
  </si>
  <si>
    <t>CI</t>
  </si>
  <si>
    <t>RI</t>
  </si>
  <si>
    <t>CR</t>
  </si>
  <si>
    <t>RI = Random Consistency Index</t>
  </si>
  <si>
    <t>CI  = Consistency Index</t>
  </si>
  <si>
    <t>CR = Consistency Ratio</t>
  </si>
  <si>
    <t>konsisten = hirarki dapat diterima</t>
  </si>
  <si>
    <t>tidak konsisten = hirarki tidak dapat diterima</t>
  </si>
  <si>
    <t>Prioritas disebut juga dengan eigen vecktor</t>
  </si>
  <si>
    <t>λ max</t>
  </si>
  <si>
    <t>Consistency Index (CI) dengan rumus : CI=(λ maks - n) / n</t>
  </si>
  <si>
    <t>Hasil</t>
  </si>
  <si>
    <t>A. Perbandingan Kriteria</t>
  </si>
  <si>
    <t>Link https://www.youtube.com/watch?v=8tk1MzOqG-E</t>
  </si>
  <si>
    <t>1. Nilai Alternatif</t>
  </si>
  <si>
    <t>Alternatif</t>
  </si>
  <si>
    <t>Kriteria</t>
  </si>
  <si>
    <t>Bobot</t>
  </si>
  <si>
    <t>5. Matrik Solusi Ideal</t>
  </si>
  <si>
    <t>#</t>
  </si>
  <si>
    <t>Positif</t>
  </si>
  <si>
    <t>Negatif</t>
  </si>
  <si>
    <t>Prefensi</t>
  </si>
  <si>
    <t xml:space="preserve">Prefensi Terbesar yaitu : </t>
  </si>
  <si>
    <t>S1 - Bisnis Digital</t>
  </si>
  <si>
    <t>S1 - Manajemen Ritel</t>
  </si>
  <si>
    <t>S1 - Sistem Informasi</t>
  </si>
  <si>
    <t>S1 - Informatika</t>
  </si>
  <si>
    <t>S1 - DKV</t>
  </si>
  <si>
    <t>Peringkat</t>
  </si>
  <si>
    <t>6. Total dan Rangking</t>
  </si>
  <si>
    <t>2.Normalisasi</t>
  </si>
  <si>
    <t>2.1 Total Nilai</t>
  </si>
  <si>
    <t>2.2. Normalisasi</t>
  </si>
  <si>
    <t>3.Normalisasi Terbobot</t>
  </si>
  <si>
    <t xml:space="preserve">Jarak Ideal </t>
  </si>
  <si>
    <t>Matriks Nilai Kriteria normalisasi</t>
  </si>
  <si>
    <t>RC</t>
  </si>
  <si>
    <t>jumlah</t>
  </si>
  <si>
    <t>Prioritas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</si>
</sst>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/>
      <right style="medium">
        <color rgb="FF9A9A9A"/>
      </right>
      <top style="medium">
        <color rgb="FF9A9A9A"/>
      </top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/>
      <bottom style="medium">
        <color rgb="FF9A9A9A"/>
      </bottom>
      <diagonal/>
    </border>
    <border>
      <left/>
      <right style="medium">
        <color rgb="FF9A9A9A"/>
      </right>
      <top/>
      <bottom style="medium">
        <color rgb="FF9A9A9A"/>
      </bottom>
      <diagonal/>
    </border>
    <border>
      <left/>
      <right/>
      <top/>
      <bottom style="medium">
        <color rgb="FF9A9A9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9A9A9A"/>
      </top>
      <bottom style="medium">
        <color rgb="FF9A9A9A"/>
      </bottom>
      <diagonal/>
    </border>
    <border>
      <left/>
      <right style="thin">
        <color indexed="64"/>
      </right>
      <top/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/>
      <bottom/>
      <diagonal/>
    </border>
    <border>
      <left/>
      <right style="medium">
        <color rgb="FF9A9A9A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5" borderId="8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0" xfId="1" applyBorder="1"/>
    <xf numFmtId="0" fontId="3" fillId="0" borderId="0" xfId="2" applyFill="1" applyBorder="1" applyAlignment="1"/>
    <xf numFmtId="0" fontId="0" fillId="0" borderId="0" xfId="0" applyFill="1" applyBorder="1" applyAlignment="1"/>
    <xf numFmtId="0" fontId="4" fillId="0" borderId="11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165" fontId="4" fillId="0" borderId="14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165" fontId="4" fillId="0" borderId="15" xfId="0" applyNumberFormat="1" applyFont="1" applyBorder="1" applyAlignment="1">
      <alignment horizontal="justify" vertical="center" wrapText="1"/>
    </xf>
    <xf numFmtId="165" fontId="4" fillId="0" borderId="0" xfId="0" applyNumberFormat="1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0" fontId="0" fillId="0" borderId="7" xfId="0" applyBorder="1"/>
    <xf numFmtId="0" fontId="5" fillId="0" borderId="18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165" fontId="4" fillId="0" borderId="19" xfId="0" applyNumberFormat="1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165" fontId="4" fillId="0" borderId="2" xfId="0" applyNumberFormat="1" applyFont="1" applyBorder="1" applyAlignment="1">
      <alignment horizontal="justify" vertical="center" wrapText="1"/>
    </xf>
    <xf numFmtId="0" fontId="4" fillId="0" borderId="20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2" fillId="0" borderId="0" xfId="0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15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5</xdr:row>
      <xdr:rowOff>19050</xdr:rowOff>
    </xdr:from>
    <xdr:to>
      <xdr:col>13</xdr:col>
      <xdr:colOff>276225</xdr:colOff>
      <xdr:row>14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61EF8-B9A1-07D2-F74C-08488CCE4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09550"/>
          <a:ext cx="2724150" cy="182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3</xdr:row>
      <xdr:rowOff>0</xdr:rowOff>
    </xdr:from>
    <xdr:to>
      <xdr:col>23</xdr:col>
      <xdr:colOff>532637</xdr:colOff>
      <xdr:row>24</xdr:row>
      <xdr:rowOff>129658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E72CCB-6359-07BC-81EF-63D63FE8A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0"/>
          <a:ext cx="6104762" cy="4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6" zoomScaleNormal="100" workbookViewId="0">
      <selection activeCell="C34" sqref="C34"/>
    </sheetView>
  </sheetViews>
  <sheetFormatPr defaultRowHeight="14.5" x14ac:dyDescent="0.35"/>
  <cols>
    <col min="3" max="3" width="9.54296875" bestFit="1" customWidth="1"/>
    <col min="4" max="4" width="10.1796875" customWidth="1"/>
    <col min="7" max="7" width="22.453125" customWidth="1"/>
    <col min="8" max="8" width="13.453125" customWidth="1"/>
  </cols>
  <sheetData>
    <row r="1" spans="1:8" x14ac:dyDescent="0.35">
      <c r="A1" s="14"/>
      <c r="B1" s="14"/>
      <c r="C1" s="14"/>
      <c r="D1" s="14"/>
    </row>
    <row r="2" spans="1:8" x14ac:dyDescent="0.35">
      <c r="A2" s="15"/>
      <c r="B2" s="15"/>
      <c r="C2" s="15"/>
      <c r="D2" s="15"/>
    </row>
    <row r="3" spans="1:8" x14ac:dyDescent="0.35">
      <c r="A3" s="15"/>
      <c r="B3" s="15"/>
      <c r="C3" s="15"/>
      <c r="D3" s="15"/>
    </row>
    <row r="4" spans="1:8" x14ac:dyDescent="0.35">
      <c r="A4" s="15"/>
      <c r="B4" s="15"/>
      <c r="C4" s="15"/>
      <c r="D4" s="15"/>
    </row>
    <row r="5" spans="1:8" x14ac:dyDescent="0.35">
      <c r="A5" s="1"/>
      <c r="B5" s="1"/>
      <c r="C5" s="1"/>
      <c r="D5" s="1"/>
    </row>
    <row r="6" spans="1:8" x14ac:dyDescent="0.35">
      <c r="A6" s="54" t="s">
        <v>0</v>
      </c>
      <c r="B6" s="54"/>
      <c r="C6" s="54"/>
      <c r="D6" s="54"/>
      <c r="E6" s="54"/>
      <c r="F6" s="54"/>
      <c r="G6" s="54"/>
      <c r="H6" s="54"/>
    </row>
    <row r="7" spans="1:8" x14ac:dyDescent="0.35">
      <c r="A7" s="11"/>
      <c r="B7" s="11"/>
      <c r="C7" s="11"/>
      <c r="D7" s="11"/>
      <c r="E7" s="11"/>
      <c r="F7" s="11"/>
      <c r="G7" s="11"/>
      <c r="H7" s="11"/>
    </row>
    <row r="8" spans="1:8" x14ac:dyDescent="0.35">
      <c r="A8" s="11"/>
      <c r="B8" s="57" t="s">
        <v>21</v>
      </c>
      <c r="C8" s="57"/>
      <c r="D8" s="57"/>
      <c r="E8" s="57"/>
      <c r="F8" s="57"/>
      <c r="G8" s="57"/>
      <c r="H8" s="57"/>
    </row>
    <row r="10" spans="1:8" x14ac:dyDescent="0.35">
      <c r="B10" s="53" t="s">
        <v>1</v>
      </c>
      <c r="C10" s="53"/>
      <c r="D10" s="53"/>
      <c r="E10" s="53"/>
    </row>
    <row r="11" spans="1:8" x14ac:dyDescent="0.35">
      <c r="B11" s="2"/>
      <c r="C11" s="6" t="s">
        <v>2</v>
      </c>
      <c r="D11" s="6" t="s">
        <v>3</v>
      </c>
      <c r="E11" s="6" t="s">
        <v>4</v>
      </c>
    </row>
    <row r="12" spans="1:8" x14ac:dyDescent="0.35">
      <c r="B12" s="2" t="s">
        <v>2</v>
      </c>
      <c r="C12" s="3">
        <v>1</v>
      </c>
      <c r="D12" s="9">
        <v>2</v>
      </c>
      <c r="E12" s="10">
        <v>7</v>
      </c>
    </row>
    <row r="13" spans="1:8" x14ac:dyDescent="0.35">
      <c r="B13" s="2" t="s">
        <v>3</v>
      </c>
      <c r="C13" s="3">
        <f>C12/D12</f>
        <v>0.5</v>
      </c>
      <c r="D13" s="3">
        <v>1</v>
      </c>
      <c r="E13" s="10">
        <v>5</v>
      </c>
    </row>
    <row r="14" spans="1:8" x14ac:dyDescent="0.35">
      <c r="B14" s="2" t="s">
        <v>4</v>
      </c>
      <c r="C14" s="5">
        <f>C12/E12</f>
        <v>0.14285714285714285</v>
      </c>
      <c r="D14" s="3">
        <f>D13/E13</f>
        <v>0.2</v>
      </c>
      <c r="E14" s="3">
        <v>1</v>
      </c>
    </row>
    <row r="15" spans="1:8" x14ac:dyDescent="0.35">
      <c r="B15" s="2" t="s">
        <v>5</v>
      </c>
      <c r="C15" s="5">
        <f>SUM(C12:C14)</f>
        <v>1.6428571428571428</v>
      </c>
      <c r="D15" s="3">
        <f>SUM(D12:D14)</f>
        <v>3.2</v>
      </c>
      <c r="E15" s="3">
        <f>SUM(E12:E14)</f>
        <v>13</v>
      </c>
    </row>
    <row r="18" spans="2:17" x14ac:dyDescent="0.35">
      <c r="B18" s="53" t="s">
        <v>45</v>
      </c>
      <c r="C18" s="53"/>
      <c r="D18" s="53"/>
      <c r="E18" s="53"/>
      <c r="F18" s="53"/>
      <c r="G18" s="53"/>
      <c r="H18" s="53"/>
    </row>
    <row r="19" spans="2:17" x14ac:dyDescent="0.35">
      <c r="B19" s="1"/>
      <c r="C19" s="1"/>
      <c r="D19" s="1"/>
      <c r="E19" s="1"/>
      <c r="F19" s="1"/>
    </row>
    <row r="20" spans="2:17" x14ac:dyDescent="0.35">
      <c r="B20" s="2"/>
      <c r="C20" s="6" t="s">
        <v>6</v>
      </c>
      <c r="D20" s="6" t="s">
        <v>3</v>
      </c>
      <c r="E20" s="6" t="s">
        <v>4</v>
      </c>
      <c r="F20" s="6" t="s">
        <v>7</v>
      </c>
      <c r="G20" s="6" t="s">
        <v>48</v>
      </c>
      <c r="H20" s="6" t="s">
        <v>18</v>
      </c>
      <c r="J20" t="s">
        <v>8</v>
      </c>
    </row>
    <row r="21" spans="2:17" x14ac:dyDescent="0.35">
      <c r="B21" s="2" t="s">
        <v>2</v>
      </c>
      <c r="C21" s="4">
        <f>C12/C15</f>
        <v>0.60869565217391308</v>
      </c>
      <c r="D21" s="3">
        <f>D12/D15</f>
        <v>0.625</v>
      </c>
      <c r="E21" s="4">
        <f>E12/E15</f>
        <v>0.53846153846153844</v>
      </c>
      <c r="F21" s="4">
        <f>SUM(C21:E21)</f>
        <v>1.7721571906354514</v>
      </c>
      <c r="G21" s="7">
        <f>F21/3</f>
        <v>0.59071906354515047</v>
      </c>
      <c r="H21" s="4">
        <f>G21*C15</f>
        <v>0.97046703296703285</v>
      </c>
      <c r="J21" t="s">
        <v>13</v>
      </c>
    </row>
    <row r="22" spans="2:17" x14ac:dyDescent="0.35">
      <c r="B22" s="2" t="s">
        <v>3</v>
      </c>
      <c r="C22" s="4">
        <f>C13/C15</f>
        <v>0.30434782608695654</v>
      </c>
      <c r="D22" s="4">
        <f>D13/D15</f>
        <v>0.3125</v>
      </c>
      <c r="E22" s="4">
        <f>E13/E15</f>
        <v>0.38461538461538464</v>
      </c>
      <c r="F22" s="4">
        <f t="shared" ref="F22:F23" si="0">SUM(C22:E22)</f>
        <v>1.0014632107023411</v>
      </c>
      <c r="G22" s="7">
        <f>F22/3</f>
        <v>0.33382107023411373</v>
      </c>
      <c r="H22" s="4">
        <f>G22*D15</f>
        <v>1.0682274247491639</v>
      </c>
      <c r="J22" t="s">
        <v>12</v>
      </c>
    </row>
    <row r="23" spans="2:17" x14ac:dyDescent="0.35">
      <c r="B23" s="2" t="s">
        <v>4</v>
      </c>
      <c r="C23" s="4">
        <f>C14/C15</f>
        <v>8.6956521739130432E-2</v>
      </c>
      <c r="D23" s="4">
        <f>D14/D15</f>
        <v>6.25E-2</v>
      </c>
      <c r="E23" s="4">
        <f>E14/E15</f>
        <v>7.6923076923076927E-2</v>
      </c>
      <c r="F23" s="4">
        <f t="shared" si="0"/>
        <v>0.22637959866220736</v>
      </c>
      <c r="G23" s="7">
        <f>F23/3</f>
        <v>7.5459866220735791E-2</v>
      </c>
      <c r="H23" s="4">
        <f>G23*E15</f>
        <v>0.9809782608695653</v>
      </c>
      <c r="J23" t="s">
        <v>14</v>
      </c>
    </row>
    <row r="24" spans="2:17" x14ac:dyDescent="0.35">
      <c r="B24" s="2" t="s">
        <v>5</v>
      </c>
      <c r="C24" s="3">
        <f>SUM(C21:C23)</f>
        <v>1</v>
      </c>
      <c r="D24" s="3">
        <f t="shared" ref="D24:E24" si="1">SUM(D21:D23)</f>
        <v>1</v>
      </c>
      <c r="E24" s="3">
        <f t="shared" si="1"/>
        <v>1</v>
      </c>
      <c r="F24" s="3">
        <f>SUM(F21:F23)</f>
        <v>3</v>
      </c>
      <c r="G24" s="3">
        <f>SUM(G21:G23)</f>
        <v>1</v>
      </c>
      <c r="H24" s="4">
        <f>SUM(H21:H23)</f>
        <v>3.0196727185857624</v>
      </c>
    </row>
    <row r="25" spans="2:17" x14ac:dyDescent="0.35">
      <c r="J25" t="s">
        <v>15</v>
      </c>
    </row>
    <row r="26" spans="2:17" x14ac:dyDescent="0.35">
      <c r="J26" t="s">
        <v>16</v>
      </c>
    </row>
    <row r="27" spans="2:17" x14ac:dyDescent="0.35">
      <c r="B27" s="2" t="s">
        <v>9</v>
      </c>
      <c r="C27" s="4">
        <f>(H24-3)/(3-1)</f>
        <v>9.8363592928811805E-3</v>
      </c>
      <c r="D27" s="3" t="s">
        <v>20</v>
      </c>
      <c r="J27" s="52" t="s">
        <v>17</v>
      </c>
      <c r="K27" s="52"/>
      <c r="L27" s="52"/>
      <c r="M27" s="52"/>
      <c r="N27" s="52"/>
    </row>
    <row r="28" spans="2:17" x14ac:dyDescent="0.35">
      <c r="B28" s="2" t="s">
        <v>10</v>
      </c>
      <c r="C28" s="3">
        <v>0.57999999999999996</v>
      </c>
      <c r="D28" s="55" t="str">
        <f>IF(C29&lt;=0.1,"Konsisten","Tidak Konsisten")</f>
        <v>Konsisten</v>
      </c>
      <c r="J28" s="52" t="s">
        <v>19</v>
      </c>
      <c r="K28" s="52"/>
      <c r="L28" s="52"/>
      <c r="M28" s="52"/>
      <c r="N28" s="52"/>
      <c r="O28" s="52"/>
      <c r="P28" s="52"/>
      <c r="Q28" s="52"/>
    </row>
    <row r="29" spans="2:17" x14ac:dyDescent="0.35">
      <c r="B29" s="2" t="s">
        <v>11</v>
      </c>
      <c r="C29" s="4">
        <f>C27/C28</f>
        <v>1.6959240160139968E-2</v>
      </c>
      <c r="D29" s="56"/>
    </row>
    <row r="31" spans="2:17" x14ac:dyDescent="0.35">
      <c r="B31" s="13" t="s">
        <v>22</v>
      </c>
    </row>
    <row r="33" spans="2:7" x14ac:dyDescent="0.35">
      <c r="E33" s="12"/>
    </row>
    <row r="34" spans="2:7" x14ac:dyDescent="0.35">
      <c r="C34">
        <f>C12*G$21</f>
        <v>0.59071906354515047</v>
      </c>
      <c r="D34" s="12">
        <f>D12*G$22</f>
        <v>0.66764214046822745</v>
      </c>
      <c r="E34" s="12">
        <f>E12*G$23</f>
        <v>0.52821906354515058</v>
      </c>
      <c r="F34" s="12">
        <f>SUM(C34:E34)</f>
        <v>1.7865802675585285</v>
      </c>
      <c r="G34">
        <f>F34/G21</f>
        <v>3.0244161358811041</v>
      </c>
    </row>
    <row r="35" spans="2:7" x14ac:dyDescent="0.35">
      <c r="C35" s="12">
        <f>C13*G$21</f>
        <v>0.29535953177257523</v>
      </c>
      <c r="D35" s="12">
        <f>D13*G$22</f>
        <v>0.33382107023411373</v>
      </c>
      <c r="E35" s="12">
        <f t="shared" ref="E35:E36" si="2">E13*G$23</f>
        <v>0.37729933110367897</v>
      </c>
      <c r="F35" s="12">
        <f>SUM(C35:E35)</f>
        <v>1.006479933110368</v>
      </c>
      <c r="G35" s="12">
        <f>F35/G22</f>
        <v>3.0150281778334378</v>
      </c>
    </row>
    <row r="36" spans="2:7" x14ac:dyDescent="0.35">
      <c r="C36" s="12">
        <f>C14*G$21</f>
        <v>8.4388437649307202E-2</v>
      </c>
      <c r="D36" s="12">
        <f t="shared" ref="D36" si="3">D14*G$22</f>
        <v>6.6764214046822742E-2</v>
      </c>
      <c r="E36" s="12">
        <f t="shared" si="2"/>
        <v>7.5459866220735791E-2</v>
      </c>
      <c r="F36">
        <f>SUM(C36:E36)</f>
        <v>0.22661251791686576</v>
      </c>
      <c r="G36" s="12">
        <f>F36/G23</f>
        <v>3.0030866640284923</v>
      </c>
    </row>
    <row r="39" spans="2:7" x14ac:dyDescent="0.35">
      <c r="C39" t="s">
        <v>46</v>
      </c>
    </row>
    <row r="40" spans="2:7" x14ac:dyDescent="0.35">
      <c r="C40" s="51">
        <f>F34+G21</f>
        <v>2.377299331103679</v>
      </c>
    </row>
    <row r="41" spans="2:7" x14ac:dyDescent="0.35">
      <c r="C41" s="51">
        <f>F35+G22</f>
        <v>1.3403010033444818</v>
      </c>
    </row>
    <row r="42" spans="2:7" x14ac:dyDescent="0.35">
      <c r="C42" s="51">
        <f>F36+G23</f>
        <v>0.30207238413760157</v>
      </c>
    </row>
    <row r="43" spans="2:7" x14ac:dyDescent="0.35">
      <c r="B43" t="s">
        <v>47</v>
      </c>
      <c r="C43" s="51">
        <f>SUM(C40:C42)</f>
        <v>4.0196727185857624</v>
      </c>
    </row>
    <row r="44" spans="2:7" x14ac:dyDescent="0.35">
      <c r="B44" s="12" t="s">
        <v>18</v>
      </c>
      <c r="C44">
        <f>C43/3</f>
        <v>1.3398909061952542</v>
      </c>
    </row>
    <row r="45" spans="2:7" x14ac:dyDescent="0.35">
      <c r="B45" t="s">
        <v>9</v>
      </c>
      <c r="C45">
        <f>(C44-3)/2</f>
        <v>-0.8300545469023729</v>
      </c>
    </row>
    <row r="46" spans="2:7" x14ac:dyDescent="0.35">
      <c r="B46" t="s">
        <v>11</v>
      </c>
      <c r="C46">
        <f>C45/0.58</f>
        <v>-1.4311285291420224</v>
      </c>
    </row>
  </sheetData>
  <mergeCells count="7">
    <mergeCell ref="J27:N27"/>
    <mergeCell ref="J28:Q28"/>
    <mergeCell ref="B18:H18"/>
    <mergeCell ref="B10:E10"/>
    <mergeCell ref="A6:H6"/>
    <mergeCell ref="D28:D29"/>
    <mergeCell ref="B8:H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tabSelected="1" topLeftCell="A47" zoomScaleNormal="100" workbookViewId="0">
      <selection activeCell="K25" sqref="K25"/>
    </sheetView>
  </sheetViews>
  <sheetFormatPr defaultRowHeight="14.5" x14ac:dyDescent="0.35"/>
  <cols>
    <col min="1" max="1" width="8.7265625" style="12"/>
    <col min="2" max="2" width="23.6328125" style="12" customWidth="1"/>
    <col min="3" max="4" width="13.36328125" style="12" bestFit="1" customWidth="1"/>
    <col min="5" max="5" width="13.1796875" style="12" customWidth="1"/>
    <col min="6" max="6" width="10.1796875" style="12" customWidth="1"/>
    <col min="7" max="7" width="13.36328125" style="12" customWidth="1"/>
    <col min="8" max="9" width="8.7265625" style="12" customWidth="1"/>
    <col min="10" max="10" width="15.36328125" style="12" customWidth="1"/>
    <col min="11" max="11" width="10.7265625" style="12" customWidth="1"/>
    <col min="12" max="16384" width="8.7265625" style="12"/>
  </cols>
  <sheetData>
    <row r="1" spans="2:11" ht="15" thickBot="1" x14ac:dyDescent="0.4">
      <c r="B1" s="12" t="s">
        <v>23</v>
      </c>
    </row>
    <row r="2" spans="2:11" ht="15.5" thickBot="1" x14ac:dyDescent="0.4">
      <c r="B2" s="16" t="s">
        <v>24</v>
      </c>
      <c r="C2" s="17" t="s">
        <v>2</v>
      </c>
      <c r="D2" s="32" t="s">
        <v>3</v>
      </c>
      <c r="E2" s="26" t="s">
        <v>4</v>
      </c>
      <c r="F2" s="23"/>
      <c r="G2" s="23"/>
    </row>
    <row r="3" spans="2:11" ht="15.5" thickBot="1" x14ac:dyDescent="0.4">
      <c r="B3" s="18" t="s">
        <v>35</v>
      </c>
      <c r="C3" s="19">
        <v>5</v>
      </c>
      <c r="D3" s="33">
        <v>4</v>
      </c>
      <c r="E3" s="25">
        <v>3</v>
      </c>
      <c r="F3" s="22"/>
      <c r="G3" s="22"/>
    </row>
    <row r="4" spans="2:11" ht="15.5" thickBot="1" x14ac:dyDescent="0.4">
      <c r="B4" s="18" t="s">
        <v>36</v>
      </c>
      <c r="C4" s="19">
        <v>3</v>
      </c>
      <c r="D4" s="33">
        <v>4</v>
      </c>
      <c r="E4" s="25">
        <v>2</v>
      </c>
      <c r="F4" s="22"/>
      <c r="G4" s="22"/>
    </row>
    <row r="5" spans="2:11" ht="15.5" thickBot="1" x14ac:dyDescent="0.4">
      <c r="B5" s="18" t="s">
        <v>33</v>
      </c>
      <c r="C5" s="19">
        <v>3</v>
      </c>
      <c r="D5" s="33">
        <v>2</v>
      </c>
      <c r="E5" s="25">
        <v>3</v>
      </c>
      <c r="F5" s="22"/>
      <c r="G5" s="22"/>
    </row>
    <row r="6" spans="2:11" ht="15.5" thickBot="1" x14ac:dyDescent="0.4">
      <c r="B6" s="18" t="s">
        <v>34</v>
      </c>
      <c r="C6" s="19">
        <v>2</v>
      </c>
      <c r="D6" s="33">
        <v>2</v>
      </c>
      <c r="E6" s="25">
        <v>3</v>
      </c>
      <c r="F6" s="22"/>
      <c r="G6" s="22"/>
    </row>
    <row r="7" spans="2:11" ht="15" x14ac:dyDescent="0.35">
      <c r="B7" s="39" t="s">
        <v>37</v>
      </c>
      <c r="C7" s="40">
        <v>3</v>
      </c>
      <c r="D7" s="22">
        <v>2</v>
      </c>
      <c r="E7" s="41">
        <v>1</v>
      </c>
      <c r="F7" s="22"/>
      <c r="G7" s="22"/>
    </row>
    <row r="8" spans="2:11" ht="15" x14ac:dyDescent="0.35">
      <c r="B8" s="42"/>
      <c r="C8" s="42"/>
      <c r="D8" s="42"/>
      <c r="E8" s="42"/>
      <c r="F8" s="22"/>
      <c r="G8" s="22"/>
      <c r="J8" s="22"/>
      <c r="K8" s="22"/>
    </row>
    <row r="9" spans="2:11" ht="15" x14ac:dyDescent="0.35">
      <c r="B9" s="23"/>
      <c r="C9" s="22"/>
      <c r="D9" s="22"/>
      <c r="E9" s="22"/>
      <c r="F9" s="22"/>
      <c r="G9" s="22"/>
      <c r="J9" s="23"/>
      <c r="K9" s="22"/>
    </row>
    <row r="10" spans="2:11" x14ac:dyDescent="0.35">
      <c r="B10" s="43" t="s">
        <v>40</v>
      </c>
    </row>
    <row r="11" spans="2:11" ht="15.5" thickBot="1" x14ac:dyDescent="0.4">
      <c r="B11" s="21" t="s">
        <v>41</v>
      </c>
    </row>
    <row r="12" spans="2:11" ht="15.5" thickBot="1" x14ac:dyDescent="0.4">
      <c r="B12" s="16" t="s">
        <v>24</v>
      </c>
      <c r="C12" s="17" t="s">
        <v>2</v>
      </c>
      <c r="D12" s="32" t="s">
        <v>3</v>
      </c>
      <c r="E12" s="26" t="s">
        <v>4</v>
      </c>
      <c r="F12" s="23"/>
      <c r="G12" s="23"/>
    </row>
    <row r="13" spans="2:11" ht="15.5" thickBot="1" x14ac:dyDescent="0.4">
      <c r="B13" s="18" t="s">
        <v>35</v>
      </c>
      <c r="C13" s="19">
        <f>C3^2</f>
        <v>25</v>
      </c>
      <c r="D13" s="33">
        <f>D3^2</f>
        <v>16</v>
      </c>
      <c r="E13" s="25">
        <f>E3^2</f>
        <v>9</v>
      </c>
      <c r="F13" s="22"/>
      <c r="G13" s="22"/>
    </row>
    <row r="14" spans="2:11" ht="15.5" thickBot="1" x14ac:dyDescent="0.4">
      <c r="B14" s="18" t="s">
        <v>36</v>
      </c>
      <c r="C14" s="19">
        <f t="shared" ref="C14:E17" si="0">C4^2</f>
        <v>9</v>
      </c>
      <c r="D14" s="33">
        <f t="shared" si="0"/>
        <v>16</v>
      </c>
      <c r="E14" s="25">
        <f t="shared" si="0"/>
        <v>4</v>
      </c>
      <c r="F14" s="22"/>
      <c r="G14" s="22"/>
    </row>
    <row r="15" spans="2:11" ht="15.5" thickBot="1" x14ac:dyDescent="0.4">
      <c r="B15" s="18" t="s">
        <v>33</v>
      </c>
      <c r="C15" s="19">
        <f>C5^2</f>
        <v>9</v>
      </c>
      <c r="D15" s="33">
        <f t="shared" si="0"/>
        <v>4</v>
      </c>
      <c r="E15" s="25">
        <f t="shared" si="0"/>
        <v>9</v>
      </c>
      <c r="F15" s="22"/>
      <c r="G15" s="22"/>
    </row>
    <row r="16" spans="2:11" ht="15.5" thickBot="1" x14ac:dyDescent="0.4">
      <c r="B16" s="18" t="s">
        <v>34</v>
      </c>
      <c r="C16" s="19">
        <f t="shared" si="0"/>
        <v>4</v>
      </c>
      <c r="D16" s="33">
        <f t="shared" si="0"/>
        <v>4</v>
      </c>
      <c r="E16" s="25">
        <f t="shared" si="0"/>
        <v>9</v>
      </c>
      <c r="F16" s="22"/>
      <c r="G16" s="22"/>
    </row>
    <row r="17" spans="2:15" ht="15.5" thickBot="1" x14ac:dyDescent="0.4">
      <c r="B17" s="18" t="s">
        <v>37</v>
      </c>
      <c r="C17" s="19">
        <f t="shared" si="0"/>
        <v>9</v>
      </c>
      <c r="D17" s="33">
        <f t="shared" si="0"/>
        <v>4</v>
      </c>
      <c r="E17" s="25">
        <f t="shared" si="0"/>
        <v>1</v>
      </c>
      <c r="F17" s="22"/>
      <c r="G17" s="22"/>
    </row>
    <row r="18" spans="2:15" ht="15.5" thickBot="1" x14ac:dyDescent="0.4">
      <c r="B18" s="20" t="s">
        <v>5</v>
      </c>
      <c r="C18" s="19">
        <f>SUM(C13:C17)</f>
        <v>56</v>
      </c>
      <c r="D18" s="19">
        <f>SUM(D13:D17)</f>
        <v>44</v>
      </c>
      <c r="E18" s="35">
        <f>SUM(E13:E17)</f>
        <v>32</v>
      </c>
      <c r="F18" s="22"/>
      <c r="G18" s="22"/>
    </row>
    <row r="20" spans="2:15" ht="15.5" thickBot="1" x14ac:dyDescent="0.4">
      <c r="B20" s="21" t="s">
        <v>42</v>
      </c>
    </row>
    <row r="21" spans="2:15" ht="15.5" thickBot="1" x14ac:dyDescent="0.4">
      <c r="B21" s="16" t="s">
        <v>24</v>
      </c>
      <c r="C21" s="17" t="s">
        <v>2</v>
      </c>
      <c r="D21" s="32" t="s">
        <v>3</v>
      </c>
      <c r="E21" s="26" t="s">
        <v>4</v>
      </c>
      <c r="F21" s="23"/>
      <c r="G21" s="23"/>
      <c r="J21" s="22"/>
      <c r="K21" s="23"/>
    </row>
    <row r="22" spans="2:15" ht="15.5" thickBot="1" x14ac:dyDescent="0.4">
      <c r="B22" s="18" t="s">
        <v>35</v>
      </c>
      <c r="C22" s="46">
        <f>C3/SQRT(C18)</f>
        <v>0.66815310478106094</v>
      </c>
      <c r="D22" s="46">
        <f>D3/SQRT(D18)</f>
        <v>0.60302268915552726</v>
      </c>
      <c r="E22" s="47">
        <f>E3/SQRT(E18)</f>
        <v>0.5303300858899106</v>
      </c>
      <c r="F22" s="28"/>
      <c r="G22" s="28"/>
      <c r="J22" s="22"/>
      <c r="K22" s="22"/>
    </row>
    <row r="23" spans="2:15" ht="15.5" thickBot="1" x14ac:dyDescent="0.4">
      <c r="B23" s="18" t="s">
        <v>36</v>
      </c>
      <c r="C23" s="46">
        <f>C4/SQRT(C18)</f>
        <v>0.40089186286863659</v>
      </c>
      <c r="D23" s="46">
        <f>D4/SQRT(D18)</f>
        <v>0.60302268915552726</v>
      </c>
      <c r="E23" s="47">
        <f>E4/SQRT(E18)</f>
        <v>0.35355339059327373</v>
      </c>
      <c r="F23" s="28"/>
      <c r="G23" s="28"/>
      <c r="J23" s="22"/>
      <c r="K23" s="22"/>
    </row>
    <row r="24" spans="2:15" ht="15.5" thickBot="1" x14ac:dyDescent="0.4">
      <c r="B24" s="18" t="s">
        <v>33</v>
      </c>
      <c r="C24" s="46">
        <f>C5/SQRT(C18)</f>
        <v>0.40089186286863659</v>
      </c>
      <c r="D24" s="46">
        <f>D5/SQRT(D18)</f>
        <v>0.30151134457776363</v>
      </c>
      <c r="E24" s="47">
        <f>E5/SQRT(E18)</f>
        <v>0.5303300858899106</v>
      </c>
      <c r="F24" s="28"/>
      <c r="G24" s="28"/>
      <c r="J24" s="25" t="s">
        <v>25</v>
      </c>
      <c r="K24" s="25" t="s">
        <v>2</v>
      </c>
      <c r="L24" s="25" t="s">
        <v>3</v>
      </c>
      <c r="M24" s="25" t="s">
        <v>4</v>
      </c>
      <c r="N24" s="22"/>
      <c r="O24" s="22"/>
    </row>
    <row r="25" spans="2:15" ht="15.5" thickBot="1" x14ac:dyDescent="0.4">
      <c r="B25" s="18" t="s">
        <v>34</v>
      </c>
      <c r="C25" s="46">
        <f>C6/SQRT(C18)</f>
        <v>0.2672612419124244</v>
      </c>
      <c r="D25" s="46">
        <f>D6/SQRT(D18)</f>
        <v>0.30151134457776363</v>
      </c>
      <c r="E25" s="47">
        <f>E6/SQRT(E18)</f>
        <v>0.5303300858899106</v>
      </c>
      <c r="F25" s="28"/>
      <c r="G25" s="28"/>
      <c r="J25" s="26" t="s">
        <v>26</v>
      </c>
      <c r="K25" s="4">
        <v>0.59071906354515047</v>
      </c>
      <c r="L25" s="4">
        <v>0.33382107023411373</v>
      </c>
      <c r="M25" s="4">
        <v>7.5459866220735791E-2</v>
      </c>
      <c r="N25" s="22"/>
      <c r="O25" s="22"/>
    </row>
    <row r="26" spans="2:15" ht="15.5" thickBot="1" x14ac:dyDescent="0.4">
      <c r="B26" s="18" t="s">
        <v>37</v>
      </c>
      <c r="C26" s="46">
        <f>C7/SQRT(C18)</f>
        <v>0.40089186286863659</v>
      </c>
      <c r="D26" s="46">
        <f>D7/SQRT(D18)</f>
        <v>0.30151134457776363</v>
      </c>
      <c r="E26" s="47">
        <f>E7/SQRT(E18)</f>
        <v>0.17677669529663687</v>
      </c>
      <c r="F26" s="28"/>
      <c r="G26" s="28"/>
      <c r="J26" s="22"/>
      <c r="K26" s="22"/>
    </row>
    <row r="27" spans="2:15" ht="15.5" thickBot="1" x14ac:dyDescent="0.4">
      <c r="B27" s="18"/>
      <c r="C27" s="24"/>
      <c r="D27" s="24"/>
      <c r="E27" s="36"/>
      <c r="F27" s="28"/>
      <c r="G27" s="28"/>
    </row>
    <row r="30" spans="2:15" ht="30.5" thickBot="1" x14ac:dyDescent="0.4">
      <c r="B30" s="21" t="s">
        <v>43</v>
      </c>
    </row>
    <row r="31" spans="2:15" ht="15.5" thickBot="1" x14ac:dyDescent="0.4">
      <c r="B31" s="16" t="s">
        <v>24</v>
      </c>
      <c r="C31" s="17" t="s">
        <v>2</v>
      </c>
      <c r="D31" s="32" t="s">
        <v>3</v>
      </c>
      <c r="E31" s="34" t="s">
        <v>4</v>
      </c>
      <c r="F31" s="37"/>
      <c r="G31" s="23"/>
    </row>
    <row r="32" spans="2:15" ht="15.5" thickBot="1" x14ac:dyDescent="0.4">
      <c r="B32" s="18" t="s">
        <v>35</v>
      </c>
      <c r="C32" s="46">
        <f>C22*K25</f>
        <v>0.3946907763610531</v>
      </c>
      <c r="D32" s="46">
        <f t="shared" ref="D32:E36" si="1">D22*L$25</f>
        <v>0.2013016794693514</v>
      </c>
      <c r="E32" s="48">
        <f t="shared" si="1"/>
        <v>4.0018637334083978E-2</v>
      </c>
      <c r="F32" s="38"/>
      <c r="G32" s="28"/>
    </row>
    <row r="33" spans="2:7" ht="15.5" thickBot="1" x14ac:dyDescent="0.4">
      <c r="B33" s="18" t="s">
        <v>36</v>
      </c>
      <c r="C33" s="46">
        <f>C23*K25</f>
        <v>0.23681446581663188</v>
      </c>
      <c r="D33" s="46">
        <f>D23*L$25</f>
        <v>0.2013016794693514</v>
      </c>
      <c r="E33" s="48">
        <f t="shared" si="1"/>
        <v>2.6679091556055985E-2</v>
      </c>
      <c r="F33" s="38"/>
      <c r="G33" s="28"/>
    </row>
    <row r="34" spans="2:7" ht="15.5" thickBot="1" x14ac:dyDescent="0.4">
      <c r="B34" s="18" t="s">
        <v>33</v>
      </c>
      <c r="C34" s="46">
        <f>C24*K25</f>
        <v>0.23681446581663188</v>
      </c>
      <c r="D34" s="46">
        <f>D24*L$25</f>
        <v>0.1006508397346757</v>
      </c>
      <c r="E34" s="48">
        <f>E24*M$25</f>
        <v>4.0018637334083978E-2</v>
      </c>
      <c r="F34" s="38"/>
      <c r="G34" s="28"/>
    </row>
    <row r="35" spans="2:7" ht="15.5" thickBot="1" x14ac:dyDescent="0.4">
      <c r="B35" s="18" t="s">
        <v>34</v>
      </c>
      <c r="C35" s="46">
        <f>C25*K25</f>
        <v>0.15787631054442125</v>
      </c>
      <c r="D35" s="46">
        <f t="shared" si="1"/>
        <v>0.1006508397346757</v>
      </c>
      <c r="E35" s="48">
        <f>E25*M$25</f>
        <v>4.0018637334083978E-2</v>
      </c>
      <c r="F35" s="38"/>
      <c r="G35" s="28"/>
    </row>
    <row r="36" spans="2:7" ht="15.5" thickBot="1" x14ac:dyDescent="0.4">
      <c r="B36" s="18" t="s">
        <v>37</v>
      </c>
      <c r="C36" s="46">
        <f>C26*K25</f>
        <v>0.23681446581663188</v>
      </c>
      <c r="D36" s="46">
        <f t="shared" si="1"/>
        <v>0.1006508397346757</v>
      </c>
      <c r="E36" s="48">
        <f t="shared" si="1"/>
        <v>1.3339545778027992E-2</v>
      </c>
      <c r="F36" s="38"/>
      <c r="G36" s="28"/>
    </row>
    <row r="37" spans="2:7" ht="15.5" thickBot="1" x14ac:dyDescent="0.4">
      <c r="B37" s="18"/>
      <c r="C37" s="24"/>
      <c r="D37" s="24"/>
      <c r="E37" s="27"/>
      <c r="F37" s="38"/>
      <c r="G37" s="28"/>
    </row>
    <row r="38" spans="2:7" ht="15" x14ac:dyDescent="0.35">
      <c r="F38" s="28"/>
    </row>
    <row r="39" spans="2:7" ht="15" x14ac:dyDescent="0.35">
      <c r="B39" s="21" t="s">
        <v>27</v>
      </c>
    </row>
    <row r="40" spans="2:7" ht="15" thickBot="1" x14ac:dyDescent="0.4"/>
    <row r="41" spans="2:7" ht="15.5" thickBot="1" x14ac:dyDescent="0.4">
      <c r="B41" s="29" t="s">
        <v>28</v>
      </c>
      <c r="C41" s="17" t="s">
        <v>2</v>
      </c>
      <c r="D41" s="32" t="s">
        <v>3</v>
      </c>
      <c r="E41" s="34" t="s">
        <v>4</v>
      </c>
      <c r="F41" s="37"/>
      <c r="G41" s="23"/>
    </row>
    <row r="42" spans="2:7" ht="15.5" thickBot="1" x14ac:dyDescent="0.4">
      <c r="B42" s="30" t="s">
        <v>29</v>
      </c>
      <c r="C42" s="49">
        <f>MAX(C32,C33,C34,C35,C36)</f>
        <v>0.3946907763610531</v>
      </c>
      <c r="D42" s="49">
        <f>MAX(D32,D33,D34,D35,D36)</f>
        <v>0.2013016794693514</v>
      </c>
      <c r="E42" s="50">
        <f>MAX(E32,E33,E34,E35,E36)</f>
        <v>4.0018637334083978E-2</v>
      </c>
      <c r="F42" s="38"/>
      <c r="G42" s="28"/>
    </row>
    <row r="43" spans="2:7" ht="15.5" thickBot="1" x14ac:dyDescent="0.4">
      <c r="B43" s="30" t="s">
        <v>30</v>
      </c>
      <c r="C43" s="49">
        <f>MIN(C32,C33,C34,C35,C36)</f>
        <v>0.15787631054442125</v>
      </c>
      <c r="D43" s="49">
        <f>MIN(D32,D33,D34,D35,D36)</f>
        <v>0.1006508397346757</v>
      </c>
      <c r="E43" s="50">
        <f>MIN(E32,E33,E34,E35,E36)</f>
        <v>1.3339545778027992E-2</v>
      </c>
      <c r="F43" s="38"/>
      <c r="G43" s="28"/>
    </row>
    <row r="46" spans="2:7" ht="15" x14ac:dyDescent="0.35">
      <c r="B46" s="21" t="s">
        <v>39</v>
      </c>
    </row>
    <row r="47" spans="2:7" x14ac:dyDescent="0.35">
      <c r="C47" s="59" t="s">
        <v>44</v>
      </c>
      <c r="D47" s="59"/>
    </row>
    <row r="48" spans="2:7" x14ac:dyDescent="0.35">
      <c r="B48" s="31" t="s">
        <v>28</v>
      </c>
      <c r="C48" s="31" t="s">
        <v>29</v>
      </c>
      <c r="D48" s="31" t="s">
        <v>30</v>
      </c>
      <c r="E48" s="31" t="s">
        <v>31</v>
      </c>
      <c r="F48" s="8" t="s">
        <v>38</v>
      </c>
    </row>
    <row r="49" spans="2:6" ht="15.5" thickBot="1" x14ac:dyDescent="0.4">
      <c r="B49" s="18" t="s">
        <v>35</v>
      </c>
      <c r="C49" s="44">
        <f>SQRT(((C32-C$42)^2)+((D32-D$42)^2)+((E32-E$42)^2))</f>
        <v>0</v>
      </c>
      <c r="D49" s="44">
        <f>SQRT(((C32-C$43)^2)+((D32-D$43)^2)+((E32-E$43)^2))</f>
        <v>0.25869568354645672</v>
      </c>
      <c r="E49" s="44">
        <f>D49/(C49+D49)</f>
        <v>1</v>
      </c>
      <c r="F49" s="45">
        <f>RANK(E49,E$49:E$53,)</f>
        <v>1</v>
      </c>
    </row>
    <row r="50" spans="2:6" ht="15.5" thickBot="1" x14ac:dyDescent="0.4">
      <c r="B50" s="18" t="s">
        <v>36</v>
      </c>
      <c r="C50" s="44">
        <f>SQRT(((C33-C$42)^2)+((D33-D$42)^2)+((E33-E$42)^2))</f>
        <v>0.15843886175014837</v>
      </c>
      <c r="D50" s="44">
        <f>SQRT(((C33-C$43)^2)+((D33-D$43)^2)+((E33-E$43)^2))</f>
        <v>0.12860702694114001</v>
      </c>
      <c r="E50" s="44">
        <f>D50/(C50+D50)</f>
        <v>0.44803647084962805</v>
      </c>
      <c r="F50" s="45">
        <f t="shared" ref="F50:F53" si="2">RANK(E50,E$49:E$53,)</f>
        <v>2</v>
      </c>
    </row>
    <row r="51" spans="2:6" ht="15.5" thickBot="1" x14ac:dyDescent="0.4">
      <c r="B51" s="18" t="s">
        <v>33</v>
      </c>
      <c r="C51" s="44">
        <f>SQRT(((C34-C$42)^2)+((D34-D$42)^2)+((E34-E$42)^2))</f>
        <v>0.18723119657368509</v>
      </c>
      <c r="D51" s="44">
        <f>SQRT(((C34-C$43)^2)+((D34-D$43)^2)+((E34-E$43)^2))</f>
        <v>8.3324703924082755E-2</v>
      </c>
      <c r="E51" s="44">
        <f>D51/(C51+D51)</f>
        <v>0.3079759257542794</v>
      </c>
      <c r="F51" s="45">
        <f t="shared" si="2"/>
        <v>3</v>
      </c>
    </row>
    <row r="52" spans="2:6" ht="15.5" thickBot="1" x14ac:dyDescent="0.4">
      <c r="B52" s="18" t="s">
        <v>34</v>
      </c>
      <c r="C52" s="44">
        <f>SQRT(((C35-C$42)^2)+((D35-D$42)^2)+((E35-E$42)^2))</f>
        <v>0.25731630877057143</v>
      </c>
      <c r="D52" s="44">
        <f>SQRT(((C35-C$43)^2)+((D35-D$43)^2)+((E35-E$43)^2))</f>
        <v>2.6679091556055988E-2</v>
      </c>
      <c r="E52" s="44">
        <f>D52/(C52+D52)</f>
        <v>9.3941984713033944E-2</v>
      </c>
      <c r="F52" s="45">
        <f t="shared" si="2"/>
        <v>5</v>
      </c>
    </row>
    <row r="53" spans="2:6" ht="15.5" thickBot="1" x14ac:dyDescent="0.4">
      <c r="B53" s="18" t="s">
        <v>37</v>
      </c>
      <c r="C53" s="44">
        <f>SQRT(((C36-C$42)^2)+((D36-D$42)^2)+((E36-E$42)^2))</f>
        <v>0.18912243361555583</v>
      </c>
      <c r="D53" s="44">
        <f>SQRT(((C36-C$43)^2)+((D36-D$43)^2)+((E36-E$43)^2))</f>
        <v>7.8938155272210625E-2</v>
      </c>
      <c r="E53" s="44">
        <f>D53/(C53+D53)</f>
        <v>0.29447878033745956</v>
      </c>
      <c r="F53" s="45">
        <f t="shared" si="2"/>
        <v>4</v>
      </c>
    </row>
    <row r="54" spans="2:6" x14ac:dyDescent="0.35">
      <c r="B54" s="58" t="s">
        <v>32</v>
      </c>
      <c r="C54" s="58"/>
      <c r="D54" s="58"/>
      <c r="E54" s="44">
        <f>MAX(E49,E50,E51,E52,E53)</f>
        <v>1</v>
      </c>
      <c r="F54" s="8"/>
    </row>
  </sheetData>
  <mergeCells count="2">
    <mergeCell ref="B54:D54"/>
    <mergeCell ref="C47:D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2023-01-27T07:48:57Z</dcterms:created>
  <dcterms:modified xsi:type="dcterms:W3CDTF">2024-02-29T00:16:00Z</dcterms:modified>
</cp:coreProperties>
</file>