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vinic\Downloads\EP\"/>
    </mc:Choice>
  </mc:AlternateContent>
  <xr:revisionPtr revIDLastSave="0" documentId="13_ncr:1_{285DC4D9-0BFC-4BCA-B5DC-9F9CEE0E85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chart.v1.0" hidden="1">Planilha1!$B$43:$B$49</definedName>
    <definedName name="_xlchart.v1.1" hidden="1">Planilha1!$C$43:$C$49</definedName>
    <definedName name="_xlchart.v1.2" hidden="1">Planilha1!$C$62:$C$66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16" i="1"/>
  <c r="N16" i="1"/>
  <c r="C62" i="1"/>
  <c r="C66" i="1"/>
  <c r="C65" i="1"/>
  <c r="C64" i="1"/>
  <c r="C63" i="1"/>
  <c r="E14" i="1"/>
  <c r="O14" i="1"/>
  <c r="J14" i="1"/>
  <c r="B22" i="1" l="1"/>
  <c r="G22" i="1" l="1"/>
  <c r="E22" i="1"/>
  <c r="B23" i="1"/>
  <c r="D23" i="1" s="1"/>
  <c r="G23" i="1" l="1"/>
  <c r="K22" i="1"/>
  <c r="K23" i="1" l="1"/>
  <c r="B24" i="1"/>
  <c r="E23" i="1"/>
  <c r="D24" i="1" l="1"/>
  <c r="G24" i="1"/>
  <c r="K24" i="1" l="1"/>
  <c r="B25" i="1"/>
  <c r="E24" i="1"/>
  <c r="D25" i="1" l="1"/>
  <c r="G25" i="1"/>
  <c r="K25" i="1"/>
  <c r="B26" i="1" l="1"/>
  <c r="E25" i="1"/>
  <c r="D26" i="1" l="1"/>
  <c r="G26" i="1"/>
  <c r="K26" i="1" l="1"/>
  <c r="B27" i="1"/>
  <c r="E26" i="1"/>
  <c r="D27" i="1" l="1"/>
  <c r="G27" i="1"/>
  <c r="K27" i="1"/>
  <c r="B28" i="1" l="1"/>
  <c r="E27" i="1"/>
  <c r="D28" i="1" l="1"/>
  <c r="E28" i="1" s="1"/>
  <c r="G28" i="1"/>
  <c r="K28" i="1" l="1"/>
  <c r="G29" i="1"/>
  <c r="M28" i="1" l="1"/>
  <c r="M22" i="1"/>
  <c r="M23" i="1"/>
  <c r="M24" i="1"/>
  <c r="M25" i="1"/>
  <c r="M26" i="1"/>
  <c r="M27" i="1"/>
  <c r="I22" i="1"/>
  <c r="I23" i="1"/>
  <c r="I24" i="1"/>
  <c r="I25" i="1"/>
  <c r="I26" i="1"/>
  <c r="I27" i="1"/>
  <c r="I28" i="1"/>
  <c r="I29" i="1" l="1"/>
</calcChain>
</file>

<file path=xl/sharedStrings.xml><?xml version="1.0" encoding="utf-8"?>
<sst xmlns="http://schemas.openxmlformats.org/spreadsheetml/2006/main" count="58" uniqueCount="45">
  <si>
    <t>Estatística e Probabilidade</t>
  </si>
  <si>
    <t>812839 - Vinícius Miranda de Araújo</t>
  </si>
  <si>
    <t>Exercício Avaliativo 02</t>
  </si>
  <si>
    <t>Os dados abaixo representam 40 leituras de temperatura (°C) de um pasteurizador de leite.</t>
  </si>
  <si>
    <t>(a) Construa uma tabela de frequências.</t>
  </si>
  <si>
    <t>Número de Classes (k) =</t>
  </si>
  <si>
    <t>Valor Mínimo (min) =</t>
  </si>
  <si>
    <t xml:space="preserve">Valor Máximo (máx) = </t>
  </si>
  <si>
    <t>Amplitude (a) =</t>
  </si>
  <si>
    <t>Comprimento de Cada Intervalo, amplitude das classes (h) =</t>
  </si>
  <si>
    <t>Tabela 1 - Distribuição das frequências de leitura de temperatura (ºC) de um pasteurizador de leite</t>
  </si>
  <si>
    <t>Temperatura (ºC)</t>
  </si>
  <si>
    <t>Xi</t>
  </si>
  <si>
    <t>fi</t>
  </si>
  <si>
    <t>fi%</t>
  </si>
  <si>
    <t>Fi</t>
  </si>
  <si>
    <t>Fi%</t>
  </si>
  <si>
    <t xml:space="preserve"> ⊢_x000D_</t>
  </si>
  <si>
    <t>Total</t>
  </si>
  <si>
    <t>-</t>
  </si>
  <si>
    <t>Legendas:</t>
  </si>
  <si>
    <t>Ponto Médio</t>
  </si>
  <si>
    <t>Fi =</t>
  </si>
  <si>
    <t>Frequência Absoluta</t>
  </si>
  <si>
    <t>Frequência Percentual</t>
  </si>
  <si>
    <t>Frequência Acumulada</t>
  </si>
  <si>
    <t>Frequência Acumulada Percentual</t>
  </si>
  <si>
    <t>(b) Apresente a distribuição em um histograma</t>
  </si>
  <si>
    <t>Limites</t>
  </si>
  <si>
    <t>72,9-73,6</t>
  </si>
  <si>
    <t>73,6-74,3</t>
  </si>
  <si>
    <t>74,3-75</t>
  </si>
  <si>
    <t>75-75,7</t>
  </si>
  <si>
    <t>75,7-76,4</t>
  </si>
  <si>
    <t>76,4-77,1</t>
  </si>
  <si>
    <t>77.1-77,8</t>
  </si>
  <si>
    <t>(c) Calcule a mediana e os quartis.</t>
  </si>
  <si>
    <t>Quartis</t>
  </si>
  <si>
    <t>Valores</t>
  </si>
  <si>
    <t>Min</t>
  </si>
  <si>
    <t>Q1</t>
  </si>
  <si>
    <t>Q2 (med)</t>
  </si>
  <si>
    <t>Q3</t>
  </si>
  <si>
    <t>Máx</t>
  </si>
  <si>
    <t>(d) Apresente a distribuição dos dados em um boxplot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</si>
</sst>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9" xfId="0" applyFont="1" applyBorder="1" applyAlignment="1">
      <alignment horizontal="left" vertical="center"/>
    </xf>
    <xf numFmtId="0" fontId="1" fillId="0" borderId="12" xfId="0" applyFont="1" applyBorder="1" applyAlignment="1">
      <alignment horizontal="right" vertical="center"/>
    </xf>
    <xf numFmtId="0" fontId="1" fillId="0" borderId="12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right"/>
    </xf>
    <xf numFmtId="0" fontId="1" fillId="0" borderId="21" xfId="0" applyFont="1" applyBorder="1"/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/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9" fontId="1" fillId="0" borderId="7" xfId="0" applyNumberFormat="1" applyFont="1" applyBorder="1" applyAlignment="1">
      <alignment horizontal="center"/>
    </xf>
    <xf numFmtId="0" fontId="1" fillId="0" borderId="19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clusteredColumn" uniqueId="{3E9F97B8-5FBE-4E67-A2FE-161176A200D2}"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Título do Gráfico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Título do Gráfico</a:t>
          </a:r>
        </a:p>
      </cx:txPr>
    </cx:title>
    <cx:plotArea>
      <cx:plotAreaRegion>
        <cx:series layoutId="boxWhisker" uniqueId="{23462145-EC62-4937-BE9E-776153B46CF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41</xdr:row>
      <xdr:rowOff>28575</xdr:rowOff>
    </xdr:from>
    <xdr:to>
      <xdr:col>11</xdr:col>
      <xdr:colOff>76200</xdr:colOff>
      <xdr:row>55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D4E3C73D-22C5-7A42-4040-DE8F51F6D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3665" y="7275195"/>
              <a:ext cx="5194935" cy="2520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123825</xdr:colOff>
      <xdr:row>70</xdr:row>
      <xdr:rowOff>123825</xdr:rowOff>
    </xdr:from>
    <xdr:to>
      <xdr:col>8</xdr:col>
      <xdr:colOff>390525</xdr:colOff>
      <xdr:row>85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287C7C7A-6B24-6872-7E29-08966A16C792}"/>
                </a:ext>
                <a:ext uri="{147F2762-F138-4A5C-976F-8EAC2B608ADB}">
                  <a16:predDERef xmlns:a16="http://schemas.microsoft.com/office/drawing/2014/main" pred="{D4E3C73D-22C5-7A42-4040-DE8F51F6D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5" y="12498705"/>
              <a:ext cx="526542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C92163-1FFD-4DE2-BDF7-17BFEC524EA0}" name="Tabela1" displayName="Tabela1" ref="B42:C49" totalsRowShown="0" headerRowDxfId="3" dataDxfId="2">
  <autoFilter ref="B42:C49" xr:uid="{B4C92163-1FFD-4DE2-BDF7-17BFEC524EA0}"/>
  <tableColumns count="2">
    <tableColumn id="1" xr3:uid="{82CE7162-EC86-4D33-B9EA-6CA855412F80}" name="Limites" dataDxfId="1"/>
    <tableColumn id="2" xr3:uid="{D33A2948-81CC-4E19-B574-3EB90E619C8D}" name="f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88"/>
  <sheetViews>
    <sheetView showGridLines="0" tabSelected="1" topLeftCell="A48" workbookViewId="0">
      <selection activeCell="B61" sqref="B61:C66"/>
    </sheetView>
  </sheetViews>
  <sheetFormatPr defaultColWidth="9.09765625" defaultRowHeight="13.8"/>
  <cols>
    <col min="1" max="1" width="9.09765625" style="1"/>
    <col min="2" max="2" width="11" style="1" bestFit="1" customWidth="1"/>
    <col min="3" max="16384" width="9.09765625" style="1"/>
  </cols>
  <sheetData>
    <row r="2" spans="2:15">
      <c r="B2" s="65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2:15">
      <c r="B3" s="68" t="s">
        <v>1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</row>
    <row r="4" spans="2:15">
      <c r="B4" s="71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3"/>
    </row>
    <row r="5" spans="2:15">
      <c r="B5" s="74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6"/>
    </row>
    <row r="6" spans="2:15">
      <c r="B6" s="62" t="s">
        <v>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4"/>
    </row>
    <row r="7" spans="2:15"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4"/>
    </row>
    <row r="8" spans="2:15">
      <c r="B8" s="8">
        <v>74</v>
      </c>
      <c r="C8" s="2">
        <v>74.400000000000006</v>
      </c>
      <c r="D8" s="2">
        <v>73.400000000000006</v>
      </c>
      <c r="E8" s="2">
        <v>73.2</v>
      </c>
      <c r="F8" s="2">
        <v>74.099999999999994</v>
      </c>
      <c r="G8" s="2">
        <v>74.3</v>
      </c>
      <c r="H8" s="2">
        <v>72.900000000000006</v>
      </c>
      <c r="I8" s="2">
        <v>74.5</v>
      </c>
      <c r="J8" s="2">
        <v>74.7</v>
      </c>
      <c r="K8" s="2">
        <v>77.5</v>
      </c>
      <c r="L8" s="2">
        <v>74.400000000000006</v>
      </c>
      <c r="M8" s="2">
        <v>76.8</v>
      </c>
      <c r="N8" s="2">
        <v>73.400000000000006</v>
      </c>
      <c r="O8" s="9">
        <v>75.599999999999994</v>
      </c>
    </row>
    <row r="9" spans="2:15">
      <c r="B9" s="8">
        <v>74.7</v>
      </c>
      <c r="C9" s="2">
        <v>74.8</v>
      </c>
      <c r="D9" s="2">
        <v>74.7</v>
      </c>
      <c r="E9" s="2">
        <v>76.5</v>
      </c>
      <c r="F9" s="2">
        <v>75</v>
      </c>
      <c r="G9" s="2">
        <v>74.900000000000006</v>
      </c>
      <c r="H9" s="2">
        <v>74.599999999999994</v>
      </c>
      <c r="I9" s="2">
        <v>77.099999999999994</v>
      </c>
      <c r="J9" s="2">
        <v>76</v>
      </c>
      <c r="K9" s="2">
        <v>74.7</v>
      </c>
      <c r="L9" s="2">
        <v>75.900000000000006</v>
      </c>
      <c r="M9" s="2">
        <v>73.599999999999994</v>
      </c>
      <c r="N9" s="2">
        <v>74.2</v>
      </c>
      <c r="O9" s="9">
        <v>73.5</v>
      </c>
    </row>
    <row r="10" spans="2:15">
      <c r="B10" s="8">
        <v>74.7</v>
      </c>
      <c r="C10" s="2">
        <v>75.099999999999994</v>
      </c>
      <c r="D10" s="2">
        <v>75.099999999999994</v>
      </c>
      <c r="E10" s="2">
        <v>74.8</v>
      </c>
      <c r="F10" s="2">
        <v>76</v>
      </c>
      <c r="G10" s="2">
        <v>77</v>
      </c>
      <c r="H10" s="2">
        <v>75</v>
      </c>
      <c r="I10" s="2">
        <v>74.599999999999994</v>
      </c>
      <c r="J10" s="2">
        <v>75.8</v>
      </c>
      <c r="K10" s="2">
        <v>73.3</v>
      </c>
      <c r="L10" s="2">
        <v>77.3</v>
      </c>
      <c r="M10" s="2">
        <v>74.3</v>
      </c>
      <c r="O10" s="10"/>
    </row>
    <row r="11" spans="2:15"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2:15">
      <c r="B12" s="25" t="s">
        <v>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ht="15" customHeight="1"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</row>
    <row r="14" spans="2:15">
      <c r="B14" s="50" t="s">
        <v>5</v>
      </c>
      <c r="C14" s="42"/>
      <c r="D14" s="42"/>
      <c r="E14" s="6">
        <f>SQRT(COUNTA(B8:O10))</f>
        <v>6.324555320336759</v>
      </c>
      <c r="F14" s="3"/>
      <c r="G14" s="61" t="s">
        <v>6</v>
      </c>
      <c r="H14" s="61"/>
      <c r="I14" s="61"/>
      <c r="J14" s="6">
        <f>MIN(B8:O10)</f>
        <v>72.900000000000006</v>
      </c>
      <c r="K14" s="3"/>
      <c r="L14" s="42" t="s">
        <v>7</v>
      </c>
      <c r="M14" s="42"/>
      <c r="N14" s="42"/>
      <c r="O14" s="11">
        <f>MAX(B8:O10)</f>
        <v>77.5</v>
      </c>
    </row>
    <row r="15" spans="2:15"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2:15">
      <c r="B16" s="50" t="s">
        <v>8</v>
      </c>
      <c r="C16" s="42"/>
      <c r="D16" s="42"/>
      <c r="E16" s="6">
        <f>SUM(O14,-J14)</f>
        <v>4.5999999999999943</v>
      </c>
      <c r="F16" s="3"/>
      <c r="G16" s="42" t="s">
        <v>9</v>
      </c>
      <c r="H16" s="42"/>
      <c r="I16" s="42"/>
      <c r="J16" s="42"/>
      <c r="K16" s="42"/>
      <c r="L16" s="42"/>
      <c r="M16" s="42"/>
      <c r="N16" s="42">
        <f>ROUND(E16/E14,1)</f>
        <v>0.7</v>
      </c>
      <c r="O16" s="52"/>
    </row>
    <row r="17" spans="2:15"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2:15" ht="15" customHeight="1">
      <c r="B18" s="55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</row>
    <row r="19" spans="2:15"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0"/>
    </row>
    <row r="20" spans="2:15" ht="15" customHeight="1">
      <c r="B20" s="33" t="s">
        <v>11</v>
      </c>
      <c r="C20" s="31"/>
      <c r="D20" s="31"/>
      <c r="E20" s="31" t="s">
        <v>12</v>
      </c>
      <c r="F20" s="31"/>
      <c r="G20" s="31" t="s">
        <v>13</v>
      </c>
      <c r="H20" s="31"/>
      <c r="I20" s="31" t="s">
        <v>14</v>
      </c>
      <c r="J20" s="31"/>
      <c r="K20" s="31" t="s">
        <v>15</v>
      </c>
      <c r="L20" s="31"/>
      <c r="M20" s="31" t="s">
        <v>16</v>
      </c>
      <c r="N20" s="31"/>
      <c r="O20" s="34"/>
    </row>
    <row r="21" spans="2:15">
      <c r="B21" s="3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7"/>
    </row>
    <row r="22" spans="2:15">
      <c r="B22" s="12">
        <f>J14</f>
        <v>72.900000000000006</v>
      </c>
      <c r="C22" s="3" t="s">
        <v>17</v>
      </c>
      <c r="D22" s="5">
        <f>SUM(B22,N16)</f>
        <v>73.600000000000009</v>
      </c>
      <c r="E22" s="53">
        <f>ROUND((SUM(D22,B22)/2),1)</f>
        <v>73.3</v>
      </c>
      <c r="F22" s="53"/>
      <c r="G22" s="53">
        <f>COUNTIFS(B8:O10, "&gt;=" &amp; B22, B8:O10, "&lt;" &amp; D22)</f>
        <v>6</v>
      </c>
      <c r="H22" s="53"/>
      <c r="I22" s="54">
        <f>_xlfn.PERCENTOF(G22,G29)</f>
        <v>0.15</v>
      </c>
      <c r="J22" s="54"/>
      <c r="K22" s="53">
        <f>SUM(G22)</f>
        <v>6</v>
      </c>
      <c r="L22" s="53"/>
      <c r="M22" s="54">
        <f>_xlfn.PERCENTOF(K22,K28)</f>
        <v>0.15</v>
      </c>
      <c r="N22" s="54"/>
      <c r="O22" s="36"/>
    </row>
    <row r="23" spans="2:15">
      <c r="B23" s="12">
        <f t="shared" ref="B23:B28" si="0">D22</f>
        <v>73.600000000000009</v>
      </c>
      <c r="C23" s="3" t="s">
        <v>17</v>
      </c>
      <c r="D23" s="5">
        <f>SUM(B23,N16)</f>
        <v>74.300000000000011</v>
      </c>
      <c r="E23" s="19">
        <f t="shared" ref="E23:E28" si="1">ROUND((SUM(D23,B23)/2),1)</f>
        <v>74</v>
      </c>
      <c r="F23" s="19"/>
      <c r="G23" s="19">
        <f>COUNTIFS(B8:O10, "&gt;=" &amp; B23, B8:O10, "&lt;" &amp; D23)</f>
        <v>4</v>
      </c>
      <c r="H23" s="19"/>
      <c r="I23" s="46">
        <f>_xlfn.PERCENTOF(G23,G29)</f>
        <v>0.1</v>
      </c>
      <c r="J23" s="46"/>
      <c r="K23" s="19">
        <f t="shared" ref="K23:K28" si="2">SUM(K22,G23)</f>
        <v>10</v>
      </c>
      <c r="L23" s="19"/>
      <c r="M23" s="46">
        <f>_xlfn.PERCENTOF(K23,K28)</f>
        <v>0.25</v>
      </c>
      <c r="N23" s="46"/>
      <c r="O23" s="20"/>
    </row>
    <row r="24" spans="2:15">
      <c r="B24" s="12">
        <f t="shared" si="0"/>
        <v>74.300000000000011</v>
      </c>
      <c r="C24" s="3" t="s">
        <v>17</v>
      </c>
      <c r="D24" s="5">
        <f>SUM(B24,N16)</f>
        <v>75.000000000000014</v>
      </c>
      <c r="E24" s="19">
        <f t="shared" si="1"/>
        <v>74.7</v>
      </c>
      <c r="F24" s="19"/>
      <c r="G24" s="19">
        <f>COUNTIFS(B8:O10, "&gt;=" &amp; B24, B8:O10, "&lt;" &amp; D24)</f>
        <v>15</v>
      </c>
      <c r="H24" s="19"/>
      <c r="I24" s="46">
        <f>_xlfn.PERCENTOF(G24,G29)</f>
        <v>0.375</v>
      </c>
      <c r="J24" s="46"/>
      <c r="K24" s="19">
        <f t="shared" si="2"/>
        <v>25</v>
      </c>
      <c r="L24" s="19"/>
      <c r="M24" s="46">
        <f>_xlfn.PERCENTOF(K24,K28)</f>
        <v>0.625</v>
      </c>
      <c r="N24" s="46"/>
      <c r="O24" s="20"/>
    </row>
    <row r="25" spans="2:15">
      <c r="B25" s="13">
        <f t="shared" si="0"/>
        <v>75.000000000000014</v>
      </c>
      <c r="C25" s="3" t="s">
        <v>17</v>
      </c>
      <c r="D25" s="14">
        <f>SUM(B25,N16)</f>
        <v>75.700000000000017</v>
      </c>
      <c r="E25" s="19">
        <f t="shared" si="1"/>
        <v>75.400000000000006</v>
      </c>
      <c r="F25" s="19"/>
      <c r="G25" s="19">
        <f>COUNTIFS(B8:O10, "&gt;=" &amp; B25, B8:O10, "&lt;" &amp; D25)</f>
        <v>5</v>
      </c>
      <c r="H25" s="19"/>
      <c r="I25" s="46">
        <f>_xlfn.PERCENTOF(G25,G29)</f>
        <v>0.125</v>
      </c>
      <c r="J25" s="46"/>
      <c r="K25" s="19">
        <f t="shared" si="2"/>
        <v>30</v>
      </c>
      <c r="L25" s="19"/>
      <c r="M25" s="46">
        <f>_xlfn.PERCENTOF(K25,K28)</f>
        <v>0.75</v>
      </c>
      <c r="N25" s="46"/>
      <c r="O25" s="20"/>
    </row>
    <row r="26" spans="2:15">
      <c r="B26" s="13">
        <f t="shared" si="0"/>
        <v>75.700000000000017</v>
      </c>
      <c r="C26" s="3" t="s">
        <v>17</v>
      </c>
      <c r="D26" s="14">
        <f>SUM(B26,N16)</f>
        <v>76.40000000000002</v>
      </c>
      <c r="E26" s="19">
        <f t="shared" si="1"/>
        <v>76.099999999999994</v>
      </c>
      <c r="F26" s="19"/>
      <c r="G26" s="19">
        <f>COUNTIFS(B8:O10, "&gt;=" &amp; B26, B8:O10, "&lt;" &amp; D26)</f>
        <v>4</v>
      </c>
      <c r="H26" s="19"/>
      <c r="I26" s="46">
        <f>_xlfn.PERCENTOF(G26,G29)</f>
        <v>0.1</v>
      </c>
      <c r="J26" s="46"/>
      <c r="K26" s="19">
        <f t="shared" si="2"/>
        <v>34</v>
      </c>
      <c r="L26" s="19"/>
      <c r="M26" s="46">
        <f>_xlfn.PERCENTOF(K26,K28)</f>
        <v>0.85</v>
      </c>
      <c r="N26" s="46"/>
      <c r="O26" s="20"/>
    </row>
    <row r="27" spans="2:15">
      <c r="B27" s="13">
        <f t="shared" si="0"/>
        <v>76.40000000000002</v>
      </c>
      <c r="C27" s="3" t="s">
        <v>17</v>
      </c>
      <c r="D27" s="14">
        <f>SUM(B27,N16)</f>
        <v>77.100000000000023</v>
      </c>
      <c r="E27" s="19">
        <f t="shared" si="1"/>
        <v>76.8</v>
      </c>
      <c r="F27" s="19"/>
      <c r="G27" s="19">
        <f>COUNTIFS(B8:O10, "&gt;=" &amp; B27, B8:O10, "&lt;" &amp; D27)</f>
        <v>3</v>
      </c>
      <c r="H27" s="19"/>
      <c r="I27" s="46">
        <f>_xlfn.PERCENTOF(G27,G29)</f>
        <v>7.4999999999999997E-2</v>
      </c>
      <c r="J27" s="46"/>
      <c r="K27" s="19">
        <f t="shared" si="2"/>
        <v>37</v>
      </c>
      <c r="L27" s="19"/>
      <c r="M27" s="46">
        <f>_xlfn.PERCENTOF(K27,K28)</f>
        <v>0.92500000000000004</v>
      </c>
      <c r="N27" s="46"/>
      <c r="O27" s="20"/>
    </row>
    <row r="28" spans="2:15">
      <c r="B28" s="15">
        <f t="shared" si="0"/>
        <v>77.100000000000023</v>
      </c>
      <c r="C28" s="4" t="s">
        <v>17</v>
      </c>
      <c r="D28" s="7">
        <f>SUM(B28,N16)</f>
        <v>77.800000000000026</v>
      </c>
      <c r="E28" s="32">
        <f t="shared" si="1"/>
        <v>77.5</v>
      </c>
      <c r="F28" s="32"/>
      <c r="G28" s="32">
        <f>COUNTIFS(B8:O10, "&gt;=" &amp; B28, B8:O10, "&lt;" &amp; D28)</f>
        <v>3</v>
      </c>
      <c r="H28" s="32"/>
      <c r="I28" s="47">
        <f>_xlfn.PERCENTOF(G28,G29)</f>
        <v>7.4999999999999997E-2</v>
      </c>
      <c r="J28" s="47"/>
      <c r="K28" s="32">
        <f t="shared" si="2"/>
        <v>40</v>
      </c>
      <c r="L28" s="32"/>
      <c r="M28" s="47">
        <f>_xlfn.PERCENTOF(K28,K28)</f>
        <v>1</v>
      </c>
      <c r="N28" s="47"/>
      <c r="O28" s="37"/>
    </row>
    <row r="29" spans="2:15">
      <c r="B29" s="48" t="s">
        <v>18</v>
      </c>
      <c r="C29" s="49"/>
      <c r="D29" s="49"/>
      <c r="E29" s="23" t="s">
        <v>19</v>
      </c>
      <c r="F29" s="23"/>
      <c r="G29" s="23">
        <f>SUM(G22:H28)</f>
        <v>40</v>
      </c>
      <c r="H29" s="23"/>
      <c r="I29" s="51">
        <f>SUM(I22:J28)</f>
        <v>0.99999999999999989</v>
      </c>
      <c r="J29" s="51"/>
      <c r="K29" s="23" t="s">
        <v>19</v>
      </c>
      <c r="L29" s="23"/>
      <c r="M29" s="23" t="s">
        <v>19</v>
      </c>
      <c r="N29" s="23"/>
      <c r="O29" s="16"/>
    </row>
    <row r="30" spans="2:15" ht="15" customHeight="1">
      <c r="B30" s="33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4"/>
    </row>
    <row r="31" spans="2:15">
      <c r="B31" s="2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</row>
    <row r="32" spans="2:15">
      <c r="B32" s="43" t="s">
        <v>20</v>
      </c>
      <c r="C32" s="44"/>
      <c r="D32" s="44"/>
      <c r="E32" s="44"/>
      <c r="F32" s="45"/>
      <c r="G32" s="35"/>
      <c r="H32" s="19"/>
      <c r="I32" s="19"/>
      <c r="J32" s="19"/>
      <c r="K32" s="19"/>
      <c r="L32" s="19"/>
      <c r="M32" s="19"/>
      <c r="N32" s="19"/>
      <c r="O32" s="20"/>
    </row>
    <row r="33" spans="2:15">
      <c r="B33" s="17" t="s">
        <v>12</v>
      </c>
      <c r="C33" s="39" t="s">
        <v>21</v>
      </c>
      <c r="D33" s="40"/>
      <c r="E33" s="40"/>
      <c r="F33" s="41"/>
      <c r="G33" s="35"/>
      <c r="H33" s="19"/>
      <c r="I33" s="19"/>
      <c r="J33" s="19"/>
      <c r="K33" s="19"/>
      <c r="L33" s="19"/>
      <c r="M33" s="19"/>
      <c r="N33" s="19"/>
      <c r="O33" s="20"/>
    </row>
    <row r="34" spans="2:15">
      <c r="B34" s="17" t="s">
        <v>22</v>
      </c>
      <c r="C34" s="39" t="s">
        <v>23</v>
      </c>
      <c r="D34" s="40"/>
      <c r="E34" s="40"/>
      <c r="F34" s="41"/>
      <c r="G34" s="35"/>
      <c r="H34" s="19"/>
      <c r="I34" s="19"/>
      <c r="J34" s="19"/>
      <c r="K34" s="19"/>
      <c r="L34" s="19"/>
      <c r="M34" s="19"/>
      <c r="N34" s="19"/>
      <c r="O34" s="20"/>
    </row>
    <row r="35" spans="2:15">
      <c r="B35" s="17" t="s">
        <v>14</v>
      </c>
      <c r="C35" s="39" t="s">
        <v>24</v>
      </c>
      <c r="D35" s="40"/>
      <c r="E35" s="40"/>
      <c r="F35" s="41"/>
      <c r="G35" s="35"/>
      <c r="H35" s="19"/>
      <c r="I35" s="19"/>
      <c r="J35" s="19"/>
      <c r="K35" s="19"/>
      <c r="L35" s="19"/>
      <c r="M35" s="19"/>
      <c r="N35" s="19"/>
      <c r="O35" s="20"/>
    </row>
    <row r="36" spans="2:15">
      <c r="B36" s="17" t="s">
        <v>15</v>
      </c>
      <c r="C36" s="39" t="s">
        <v>25</v>
      </c>
      <c r="D36" s="40"/>
      <c r="E36" s="40"/>
      <c r="F36" s="41"/>
      <c r="G36" s="35"/>
      <c r="H36" s="19"/>
      <c r="I36" s="19"/>
      <c r="J36" s="19"/>
      <c r="K36" s="19"/>
      <c r="L36" s="19"/>
      <c r="M36" s="19"/>
      <c r="N36" s="19"/>
      <c r="O36" s="20"/>
    </row>
    <row r="37" spans="2:15">
      <c r="B37" s="17" t="s">
        <v>16</v>
      </c>
      <c r="C37" s="42" t="s">
        <v>26</v>
      </c>
      <c r="D37" s="42"/>
      <c r="E37" s="42"/>
      <c r="F37" s="42"/>
      <c r="G37" s="35"/>
      <c r="H37" s="19"/>
      <c r="I37" s="19"/>
      <c r="J37" s="19"/>
      <c r="K37" s="19"/>
      <c r="L37" s="19"/>
      <c r="M37" s="19"/>
      <c r="N37" s="19"/>
      <c r="O37" s="20"/>
    </row>
    <row r="38" spans="2:15">
      <c r="B38" s="2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0"/>
    </row>
    <row r="39" spans="2:15">
      <c r="B39" s="2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 spans="2:15">
      <c r="B40" s="25" t="s">
        <v>27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</row>
    <row r="41" spans="2:15"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2:15">
      <c r="B42" s="8" t="s">
        <v>28</v>
      </c>
      <c r="C42" s="2" t="s">
        <v>13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0"/>
    </row>
    <row r="43" spans="2:15">
      <c r="B43" s="8" t="s">
        <v>29</v>
      </c>
      <c r="C43" s="2">
        <v>6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0"/>
    </row>
    <row r="44" spans="2:15">
      <c r="B44" s="8" t="s">
        <v>30</v>
      </c>
      <c r="C44" s="2">
        <v>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2:15">
      <c r="B45" s="8" t="s">
        <v>31</v>
      </c>
      <c r="C45" s="2">
        <v>15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>
      <c r="B46" s="8" t="s">
        <v>32</v>
      </c>
      <c r="C46" s="2">
        <v>5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0"/>
    </row>
    <row r="47" spans="2:15">
      <c r="B47" s="8" t="s">
        <v>33</v>
      </c>
      <c r="C47" s="2">
        <v>4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2:15">
      <c r="B48" s="8" t="s">
        <v>34</v>
      </c>
      <c r="C48" s="2">
        <v>3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 spans="1:15">
      <c r="B49" s="8" t="s">
        <v>35</v>
      </c>
      <c r="C49" s="2">
        <v>3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>
      <c r="B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 spans="1:15">
      <c r="B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 spans="1:15">
      <c r="B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 spans="1:15">
      <c r="B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0"/>
    </row>
    <row r="54" spans="1:15">
      <c r="B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0"/>
    </row>
    <row r="55" spans="1:15">
      <c r="B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 spans="1:15">
      <c r="B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 spans="1:15">
      <c r="B57" s="2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0"/>
    </row>
    <row r="58" spans="1:15"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0"/>
    </row>
    <row r="59" spans="1:15">
      <c r="B59" s="25" t="s">
        <v>36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0"/>
    </row>
    <row r="61" spans="1:15">
      <c r="A61"/>
      <c r="B61" s="77" t="s">
        <v>37</v>
      </c>
      <c r="C61" s="78" t="s">
        <v>38</v>
      </c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30"/>
    </row>
    <row r="62" spans="1:15" ht="15" customHeight="1">
      <c r="B62" s="77" t="s">
        <v>39</v>
      </c>
      <c r="C62" s="78">
        <f>ROUND(QUARTILE(B8:O10,0),1)</f>
        <v>72.900000000000006</v>
      </c>
      <c r="D62" s="28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0"/>
    </row>
    <row r="63" spans="1:15">
      <c r="B63" s="77" t="s">
        <v>40</v>
      </c>
      <c r="C63" s="78">
        <f>ROUND(QUARTILE(B8:O10,1),1)</f>
        <v>74.3</v>
      </c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30"/>
    </row>
    <row r="64" spans="1:15">
      <c r="B64" s="77" t="s">
        <v>41</v>
      </c>
      <c r="C64" s="78">
        <f>ROUND(QUARTILE(B8:O10,2),1)</f>
        <v>74.7</v>
      </c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30"/>
    </row>
    <row r="65" spans="2:15" ht="15" customHeight="1">
      <c r="B65" s="77" t="s">
        <v>42</v>
      </c>
      <c r="C65" s="78">
        <f>ROUND(QUARTILE(B8:O10,3),1)</f>
        <v>75.7</v>
      </c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30"/>
    </row>
    <row r="66" spans="2:15" ht="15" customHeight="1">
      <c r="B66" s="77" t="s">
        <v>43</v>
      </c>
      <c r="C66" s="78">
        <f>ROUND(QUARTILE(B8:O10,4),1)</f>
        <v>77.5</v>
      </c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</row>
    <row r="67" spans="2:15">
      <c r="B67" s="2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20"/>
    </row>
    <row r="68" spans="2:15">
      <c r="B68" s="2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0"/>
    </row>
    <row r="69" spans="2:15">
      <c r="B69" s="25" t="s">
        <v>44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</row>
    <row r="70" spans="2:15">
      <c r="B70" s="2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0"/>
    </row>
    <row r="71" spans="2:15">
      <c r="B71" s="2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20"/>
    </row>
    <row r="72" spans="2:15">
      <c r="B72" s="2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0"/>
    </row>
    <row r="73" spans="2:15">
      <c r="B73" s="2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20"/>
    </row>
    <row r="74" spans="2:15">
      <c r="B74" s="2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0"/>
    </row>
    <row r="75" spans="2:15">
      <c r="B75" s="2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20"/>
    </row>
    <row r="76" spans="2:15">
      <c r="B76" s="2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20"/>
    </row>
    <row r="77" spans="2:15">
      <c r="B77" s="2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20"/>
    </row>
    <row r="78" spans="2:15">
      <c r="B78" s="2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20"/>
    </row>
    <row r="79" spans="2:15">
      <c r="B79" s="2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20"/>
    </row>
    <row r="80" spans="2:15">
      <c r="B80" s="2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20"/>
    </row>
    <row r="81" spans="2:15">
      <c r="B81" s="2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20"/>
    </row>
    <row r="82" spans="2:15">
      <c r="B82" s="2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20"/>
    </row>
    <row r="83" spans="2:15">
      <c r="B83" s="2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20"/>
    </row>
    <row r="84" spans="2:15">
      <c r="B84" s="2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20"/>
    </row>
    <row r="85" spans="2:15">
      <c r="B85" s="2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20"/>
    </row>
    <row r="86" spans="2:15">
      <c r="B86" s="2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20"/>
    </row>
    <row r="87" spans="2:15">
      <c r="B87" s="2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20"/>
    </row>
    <row r="88" spans="2:15"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4"/>
    </row>
  </sheetData>
  <mergeCells count="88">
    <mergeCell ref="B2:O2"/>
    <mergeCell ref="B3:O3"/>
    <mergeCell ref="B4:O4"/>
    <mergeCell ref="B5:O5"/>
    <mergeCell ref="B6:O6"/>
    <mergeCell ref="B15:O15"/>
    <mergeCell ref="B18:O19"/>
    <mergeCell ref="G14:I14"/>
    <mergeCell ref="B7:O7"/>
    <mergeCell ref="B11:O11"/>
    <mergeCell ref="B12:O12"/>
    <mergeCell ref="B13:O13"/>
    <mergeCell ref="B14:D14"/>
    <mergeCell ref="L14:N14"/>
    <mergeCell ref="B29:D29"/>
    <mergeCell ref="B16:D16"/>
    <mergeCell ref="B17:O17"/>
    <mergeCell ref="E29:F29"/>
    <mergeCell ref="G29:H29"/>
    <mergeCell ref="I29:J29"/>
    <mergeCell ref="G16:M16"/>
    <mergeCell ref="N16:O16"/>
    <mergeCell ref="E22:F22"/>
    <mergeCell ref="G22:H22"/>
    <mergeCell ref="I22:J22"/>
    <mergeCell ref="K22:L22"/>
    <mergeCell ref="M22:N22"/>
    <mergeCell ref="E24:F24"/>
    <mergeCell ref="G24:H24"/>
    <mergeCell ref="I24:J24"/>
    <mergeCell ref="K24:L24"/>
    <mergeCell ref="M24:N24"/>
    <mergeCell ref="E23:F23"/>
    <mergeCell ref="G23:H23"/>
    <mergeCell ref="I23:J23"/>
    <mergeCell ref="K23:L23"/>
    <mergeCell ref="M23:N23"/>
    <mergeCell ref="E26:F26"/>
    <mergeCell ref="G26:H26"/>
    <mergeCell ref="I26:J26"/>
    <mergeCell ref="K26:L26"/>
    <mergeCell ref="M26:N26"/>
    <mergeCell ref="E25:F25"/>
    <mergeCell ref="G25:H25"/>
    <mergeCell ref="I25:J25"/>
    <mergeCell ref="K25:L25"/>
    <mergeCell ref="M25:N25"/>
    <mergeCell ref="E28:F28"/>
    <mergeCell ref="G28:H28"/>
    <mergeCell ref="I28:J28"/>
    <mergeCell ref="K28:L28"/>
    <mergeCell ref="M28:N28"/>
    <mergeCell ref="E27:F27"/>
    <mergeCell ref="G27:H27"/>
    <mergeCell ref="I27:J27"/>
    <mergeCell ref="K27:L27"/>
    <mergeCell ref="M27:N27"/>
    <mergeCell ref="C34:F34"/>
    <mergeCell ref="C35:F35"/>
    <mergeCell ref="C36:F36"/>
    <mergeCell ref="C37:F37"/>
    <mergeCell ref="B32:F32"/>
    <mergeCell ref="B41:O41"/>
    <mergeCell ref="K20:L21"/>
    <mergeCell ref="M20:N21"/>
    <mergeCell ref="B38:O39"/>
    <mergeCell ref="B30:O31"/>
    <mergeCell ref="G32:O37"/>
    <mergeCell ref="O22:O28"/>
    <mergeCell ref="O20:O21"/>
    <mergeCell ref="B20:D21"/>
    <mergeCell ref="E20:F21"/>
    <mergeCell ref="G20:H21"/>
    <mergeCell ref="I20:J21"/>
    <mergeCell ref="K29:L29"/>
    <mergeCell ref="M29:N29"/>
    <mergeCell ref="B40:O40"/>
    <mergeCell ref="C33:F33"/>
    <mergeCell ref="D42:O56"/>
    <mergeCell ref="B67:O68"/>
    <mergeCell ref="B60:O60"/>
    <mergeCell ref="B70:O70"/>
    <mergeCell ref="B87:O88"/>
    <mergeCell ref="B57:O58"/>
    <mergeCell ref="B59:O59"/>
    <mergeCell ref="D61:O66"/>
    <mergeCell ref="B69:O69"/>
    <mergeCell ref="B71:O8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Vinícius Miranda De Araújo</cp:lastModifiedBy>
  <cp:revision/>
  <dcterms:created xsi:type="dcterms:W3CDTF">2025-02-15T12:58:14Z</dcterms:created>
  <dcterms:modified xsi:type="dcterms:W3CDTF">2025-02-15T17:02:43Z</dcterms:modified>
  <cp:category/>
  <cp:contentStatus/>
</cp:coreProperties>
</file>