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ek\Desktop\Invest\"/>
    </mc:Choice>
  </mc:AlternateContent>
  <xr:revisionPtr revIDLastSave="0" documentId="8_{B18906F3-72D4-457E-AE0F-ADCC8F655356}" xr6:coauthVersionLast="47" xr6:coauthVersionMax="47" xr10:uidLastSave="{00000000-0000-0000-0000-000000000000}"/>
  <bookViews>
    <workbookView xWindow="-120" yWindow="-120" windowWidth="29040" windowHeight="15720" tabRatio="195" xr2:uid="{270A043A-9159-47E6-8991-FD2BE2860F28}"/>
  </bookViews>
  <sheets>
    <sheet name="APP" sheetId="1" r:id="rId1"/>
    <sheet name="Planilha2" sheetId="2" r:id="rId2"/>
  </sheets>
  <definedNames>
    <definedName name="_xlchart.v1.0" hidden="1">APP!$B$36:$B$41</definedName>
    <definedName name="_xlchart.v1.1" hidden="1">APP!$C$36:$C$41</definedName>
    <definedName name="_xlchart.v1.2" hidden="1">APP!$B$36:$B$41</definedName>
    <definedName name="_xlchart.v1.3" hidden="1">APP!$C$36:$C$41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 s="1"/>
  <c r="C15" i="1"/>
  <c r="C37" i="1"/>
  <c r="C38" i="1"/>
  <c r="C39" i="1"/>
  <c r="C40" i="1"/>
  <c r="C41" i="1"/>
  <c r="C36" i="1"/>
  <c r="H4" i="2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A3" i="2"/>
  <c r="C33" i="1"/>
  <c r="C22" i="1"/>
  <c r="C23" i="1" s="1"/>
  <c r="C30" i="1"/>
  <c r="D30" i="1" s="1"/>
  <c r="C29" i="1"/>
  <c r="D29" i="1" s="1"/>
  <c r="C28" i="1"/>
  <c r="D28" i="1" s="1"/>
  <c r="C27" i="1"/>
  <c r="D27" i="1" s="1"/>
  <c r="D37" i="1" l="1"/>
  <c r="D40" i="1"/>
  <c r="D39" i="1"/>
  <c r="D36" i="1"/>
  <c r="D41" i="1"/>
  <c r="D38" i="1"/>
  <c r="D42" i="1"/>
</calcChain>
</file>

<file path=xl/sharedStrings.xml><?xml version="1.0" encoding="utf-8"?>
<sst xmlns="http://schemas.openxmlformats.org/spreadsheetml/2006/main" count="72" uniqueCount="36">
  <si>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</si>
  <si>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</si>
  <si>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</si>
  <si>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</si>
  <si>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</si>
  <si>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</si>
  <si>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</si>
  <si>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</si>
  <si>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</si>
  <si>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</si>
  <si>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</si>
  <si>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</si>
  <si>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Rendimento Carteira</t>
  </si>
  <si>
    <t>Salário</t>
  </si>
  <si>
    <t>CONFIGURAÇÕES</t>
  </si>
  <si>
    <t>DIVIDENDO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</si>
  <si>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</si>
  <si>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</si>
  <si>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</si>
  <si>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</si>
  <si>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</si>
  <si>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</si>
  <si>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</si>
  <si>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</si>
  <si>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</t>
  </si>
  <si>
    <t>FOFs</t>
  </si>
  <si>
    <t>Desenvolvimento</t>
  </si>
  <si>
    <t>Hotelarias</t>
  </si>
  <si>
    <t>Conservador</t>
  </si>
  <si>
    <t>Moderado</t>
  </si>
  <si>
    <t>Tipos de FII</t>
  </si>
  <si>
    <t>%</t>
  </si>
  <si>
    <t>Chave</t>
  </si>
  <si>
    <t>Moderado-Tijolo</t>
  </si>
  <si>
    <t>Sugestão Investimento (30%)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</si>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</sst>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2664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7" borderId="0" applyNumberFormat="0" applyBorder="0" applyAlignment="0" applyProtection="0"/>
  </cellStyleXfs>
  <cellXfs count="69">
    <xf numFmtId="0" fontId="0" fillId="0" borderId="0" xfId="0"/>
    <xf numFmtId="0" fontId="2" fillId="2" borderId="0" xfId="0" applyFont="1" applyFill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8" fontId="0" fillId="4" borderId="5" xfId="0" applyNumberFormat="1" applyFill="1" applyBorder="1"/>
    <xf numFmtId="8" fontId="0" fillId="4" borderId="6" xfId="0" applyNumberFormat="1" applyFill="1" applyBorder="1"/>
    <xf numFmtId="8" fontId="0" fillId="4" borderId="8" xfId="0" applyNumberFormat="1" applyFill="1" applyBorder="1"/>
    <xf numFmtId="8" fontId="0" fillId="4" borderId="11" xfId="0" applyNumberFormat="1" applyFill="1" applyBorder="1"/>
    <xf numFmtId="0" fontId="4" fillId="0" borderId="4" xfId="0" applyFont="1" applyBorder="1"/>
    <xf numFmtId="0" fontId="4" fillId="0" borderId="7" xfId="0" applyFont="1" applyBorder="1"/>
    <xf numFmtId="0" fontId="4" fillId="0" borderId="10" xfId="0" applyFont="1" applyBorder="1"/>
    <xf numFmtId="0" fontId="5" fillId="3" borderId="7" xfId="0" applyFont="1" applyFill="1" applyBorder="1"/>
    <xf numFmtId="0" fontId="5" fillId="3" borderId="10" xfId="0" applyFont="1" applyFill="1" applyBorder="1"/>
    <xf numFmtId="0" fontId="4" fillId="4" borderId="4" xfId="0" applyFont="1" applyFill="1" applyBorder="1"/>
    <xf numFmtId="0" fontId="4" fillId="4" borderId="7" xfId="0" applyFont="1" applyFill="1" applyBorder="1"/>
    <xf numFmtId="0" fontId="4" fillId="4" borderId="10" xfId="0" applyFont="1" applyFill="1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6" fillId="7" borderId="0" xfId="1"/>
    <xf numFmtId="8" fontId="0" fillId="4" borderId="17" xfId="0" applyNumberFormat="1" applyFill="1" applyBorder="1"/>
    <xf numFmtId="0" fontId="7" fillId="8" borderId="0" xfId="0" applyFont="1" applyFill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0" fontId="1" fillId="0" borderId="8" xfId="0" applyNumberFormat="1" applyFont="1" applyBorder="1" applyAlignment="1">
      <alignment horizontal="center"/>
    </xf>
    <xf numFmtId="10" fontId="1" fillId="0" borderId="9" xfId="0" applyNumberFormat="1" applyFont="1" applyBorder="1" applyAlignment="1">
      <alignment horizontal="center"/>
    </xf>
    <xf numFmtId="8" fontId="1" fillId="3" borderId="8" xfId="0" applyNumberFormat="1" applyFont="1" applyFill="1" applyBorder="1" applyAlignment="1">
      <alignment horizontal="center"/>
    </xf>
    <xf numFmtId="8" fontId="1" fillId="3" borderId="9" xfId="0" applyNumberFormat="1" applyFont="1" applyFill="1" applyBorder="1" applyAlignment="1">
      <alignment horizontal="center"/>
    </xf>
    <xf numFmtId="8" fontId="1" fillId="3" borderId="11" xfId="0" applyNumberFormat="1" applyFont="1" applyFill="1" applyBorder="1" applyAlignment="1">
      <alignment horizontal="center"/>
    </xf>
    <xf numFmtId="8" fontId="1" fillId="3" borderId="1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3" xfId="0" applyFill="1" applyBorder="1"/>
    <xf numFmtId="164" fontId="1" fillId="3" borderId="19" xfId="0" applyNumberFormat="1" applyFont="1" applyFill="1" applyBorder="1" applyAlignment="1">
      <alignment horizontal="center"/>
    </xf>
    <xf numFmtId="0" fontId="0" fillId="3" borderId="20" xfId="0" applyFill="1" applyBorder="1"/>
    <xf numFmtId="0" fontId="1" fillId="6" borderId="1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9" fontId="6" fillId="7" borderId="0" xfId="1" applyNumberFormat="1" applyAlignment="1">
      <alignment horizontal="center"/>
    </xf>
    <xf numFmtId="0" fontId="4" fillId="4" borderId="4" xfId="0" applyFont="1" applyFill="1" applyBorder="1" applyAlignment="1">
      <alignment horizontal="center"/>
    </xf>
    <xf numFmtId="9" fontId="4" fillId="4" borderId="5" xfId="0" applyNumberFormat="1" applyFont="1" applyFill="1" applyBorder="1" applyAlignment="1">
      <alignment horizontal="center"/>
    </xf>
    <xf numFmtId="164" fontId="4" fillId="4" borderId="6" xfId="0" applyNumberFormat="1" applyFont="1" applyFill="1" applyBorder="1"/>
    <xf numFmtId="0" fontId="4" fillId="4" borderId="7" xfId="0" applyFont="1" applyFill="1" applyBorder="1" applyAlignment="1">
      <alignment horizontal="center"/>
    </xf>
    <xf numFmtId="9" fontId="4" fillId="4" borderId="8" xfId="0" applyNumberFormat="1" applyFont="1" applyFill="1" applyBorder="1" applyAlignment="1">
      <alignment horizontal="center"/>
    </xf>
    <xf numFmtId="164" fontId="4" fillId="4" borderId="9" xfId="0" applyNumberFormat="1" applyFont="1" applyFill="1" applyBorder="1"/>
    <xf numFmtId="0" fontId="7" fillId="8" borderId="18" xfId="0" applyFont="1" applyFill="1" applyBorder="1"/>
    <xf numFmtId="0" fontId="7" fillId="8" borderId="19" xfId="0" applyFont="1" applyFill="1" applyBorder="1"/>
    <xf numFmtId="164" fontId="7" fillId="8" borderId="20" xfId="0" applyNumberFormat="1" applyFont="1" applyFill="1" applyBorder="1"/>
    <xf numFmtId="0" fontId="4" fillId="4" borderId="10" xfId="0" applyFont="1" applyFill="1" applyBorder="1" applyAlignment="1">
      <alignment horizontal="center"/>
    </xf>
    <xf numFmtId="9" fontId="4" fillId="4" borderId="11" xfId="0" applyNumberFormat="1" applyFont="1" applyFill="1" applyBorder="1" applyAlignment="1">
      <alignment horizontal="center"/>
    </xf>
    <xf numFmtId="164" fontId="4" fillId="4" borderId="12" xfId="0" applyNumberFormat="1" applyFont="1" applyFill="1" applyBorder="1"/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colors>
    <mruColors>
      <color rgb="FF266446"/>
      <color rgb="FF26643F"/>
      <color rgb="FF2B7348"/>
      <color rgb="FF2D715C"/>
      <color rgb="FF307862"/>
      <color rgb="FF296552"/>
      <color rgb="FF226C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A-41BD-812B-AD0031A1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6284231298988847"/>
          <c:w val="0.99865261033490882"/>
          <c:h val="0.20804377021401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9526</xdr:colOff>
      <xdr:row>0</xdr:row>
      <xdr:rowOff>9525</xdr:rowOff>
    </xdr:from>
    <xdr:to>
      <xdr:col>16384</xdr:col>
      <xdr:colOff>16566</xdr:colOff>
      <xdr:row>9</xdr:row>
      <xdr:rowOff>44859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1514285-00DF-42EA-6396-B6923AA19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"/>
          <a:ext cx="6459192" cy="1749834"/>
        </a:xfrm>
        <a:prstGeom prst="rect">
          <a:avLst/>
        </a:prstGeom>
      </xdr:spPr>
    </xdr:pic>
    <xdr:clientData/>
  </xdr:twoCellAnchor>
  <xdr:twoCellAnchor>
    <xdr:from>
      <xdr:col>1</xdr:col>
      <xdr:colOff>376859</xdr:colOff>
      <xdr:row>42</xdr:row>
      <xdr:rowOff>107673</xdr:rowOff>
    </xdr:from>
    <xdr:to>
      <xdr:col>3</xdr:col>
      <xdr:colOff>969065</xdr:colOff>
      <xdr:row>56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C66EF6-6869-C8BA-8E99-D8624E6FB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C127-B5A7-49CE-AE7E-8A5BE8EE970F}">
  <dimension ref="A11:XFC71"/>
  <sheetViews>
    <sheetView showGridLines="0" tabSelected="1" zoomScale="115" zoomScaleNormal="115" workbookViewId="0">
      <selection activeCell="C62" sqref="C62"/>
    </sheetView>
  </sheetViews>
  <sheetFormatPr defaultColWidth="0" defaultRowHeight="15" x14ac:dyDescent="0.25"/>
  <cols>
    <col min="1" max="1" width="5.5703125" customWidth="1"/>
    <col min="2" max="2" width="47.140625" customWidth="1"/>
    <col min="3" max="3" width="18.85546875" bestFit="1" customWidth="1"/>
    <col min="4" max="4" width="20.28515625" bestFit="1" customWidth="1"/>
    <col min="5" max="5" width="4" customWidth="1"/>
    <col min="6" max="6" width="0.85546875" customWidth="1"/>
    <col min="7" max="7" width="5" hidden="1" customWidth="1"/>
    <col min="8" max="8" width="4.140625" hidden="1" customWidth="1"/>
    <col min="9" max="9" width="3.5703125" hidden="1" customWidth="1"/>
    <col min="10" max="10" width="6.7109375" hidden="1" customWidth="1"/>
    <col min="11" max="11" width="4.42578125" hidden="1" customWidth="1"/>
    <col min="12" max="13" width="9.140625" hidden="1" customWidth="1"/>
    <col min="14" max="16383" width="9.140625" hidden="1"/>
    <col min="16384" max="16384" width="5.28515625" hidden="1" customWidth="1"/>
  </cols>
  <sheetData>
    <row r="11" spans="2:4" ht="15.75" thickBot="1" x14ac:dyDescent="0.3"/>
    <row r="12" spans="2:4" ht="28.5" x14ac:dyDescent="0.25">
      <c r="B12" s="31" t="s">
        <v>14</v>
      </c>
      <c r="C12" s="32"/>
      <c r="D12" s="33"/>
    </row>
    <row r="13" spans="2:4" ht="15.75" x14ac:dyDescent="0.25">
      <c r="B13" s="9" t="s">
        <v>13</v>
      </c>
      <c r="C13" s="27">
        <v>3800</v>
      </c>
      <c r="D13" s="28"/>
    </row>
    <row r="14" spans="2:4" ht="15.75" x14ac:dyDescent="0.25">
      <c r="B14" s="10" t="s">
        <v>12</v>
      </c>
      <c r="C14" s="29">
        <v>6.0000000000000001E-3</v>
      </c>
      <c r="D14" s="30"/>
    </row>
    <row r="15" spans="2:4" ht="16.5" thickBot="1" x14ac:dyDescent="0.3">
      <c r="B15" s="11" t="s">
        <v>34</v>
      </c>
      <c r="C15" s="25">
        <f>C13*30%</f>
        <v>1140</v>
      </c>
      <c r="D15" s="26"/>
    </row>
    <row r="17" spans="1:4" ht="15.75" thickBot="1" x14ac:dyDescent="0.3"/>
    <row r="18" spans="1:4" ht="51" customHeight="1" x14ac:dyDescent="0.25">
      <c r="A18" s="1"/>
      <c r="B18" s="34" t="s">
        <v>5</v>
      </c>
      <c r="C18" s="35"/>
      <c r="D18" s="36"/>
    </row>
    <row r="19" spans="1:4" ht="15.75" x14ac:dyDescent="0.25">
      <c r="B19" s="10" t="s">
        <v>0</v>
      </c>
      <c r="C19" s="37">
        <v>1140</v>
      </c>
      <c r="D19" s="38"/>
    </row>
    <row r="20" spans="1:4" ht="15.75" x14ac:dyDescent="0.25">
      <c r="B20" s="10" t="s">
        <v>1</v>
      </c>
      <c r="C20" s="39">
        <v>10</v>
      </c>
      <c r="D20" s="40"/>
    </row>
    <row r="21" spans="1:4" ht="15.75" x14ac:dyDescent="0.25">
      <c r="B21" s="10" t="s">
        <v>2</v>
      </c>
      <c r="C21" s="41">
        <v>1.0789999999999999E-2</v>
      </c>
      <c r="D21" s="42"/>
    </row>
    <row r="22" spans="1:4" ht="15.75" x14ac:dyDescent="0.25">
      <c r="B22" s="12" t="s">
        <v>3</v>
      </c>
      <c r="C22" s="43">
        <f>FV(C21,C20*12,C19*-1)</f>
        <v>277344.00228439632</v>
      </c>
      <c r="D22" s="44"/>
    </row>
    <row r="23" spans="1:4" ht="16.5" thickBot="1" x14ac:dyDescent="0.3">
      <c r="B23" s="13" t="s">
        <v>4</v>
      </c>
      <c r="C23" s="45">
        <f>C22*$C$14</f>
        <v>1664.0640137063779</v>
      </c>
      <c r="D23" s="46"/>
    </row>
    <row r="24" spans="1:4" ht="15.75" thickBot="1" x14ac:dyDescent="0.3"/>
    <row r="25" spans="1:4" ht="26.25" x14ac:dyDescent="0.25">
      <c r="B25" s="4" t="s">
        <v>11</v>
      </c>
      <c r="C25" s="2"/>
      <c r="D25" s="3" t="s">
        <v>15</v>
      </c>
    </row>
    <row r="26" spans="1:4" ht="15.75" x14ac:dyDescent="0.25">
      <c r="B26" s="14" t="s">
        <v>6</v>
      </c>
      <c r="C26" s="5">
        <f>FV($C$21,2*12,$C$19*-1)</f>
        <v>31039.495119315547</v>
      </c>
      <c r="D26" s="6">
        <f>C26*$C$14</f>
        <v>186.23697071589328</v>
      </c>
    </row>
    <row r="27" spans="1:4" ht="15.75" x14ac:dyDescent="0.25">
      <c r="B27" s="15" t="s">
        <v>7</v>
      </c>
      <c r="C27" s="7">
        <f>FV($C$21,5*12,$C$19*-1)</f>
        <v>95505.68195827592</v>
      </c>
      <c r="D27" s="6">
        <f>C27*$C$14</f>
        <v>573.03409174965554</v>
      </c>
    </row>
    <row r="28" spans="1:4" ht="15.75" x14ac:dyDescent="0.25">
      <c r="B28" s="15" t="s">
        <v>8</v>
      </c>
      <c r="C28" s="7">
        <f>FV($C$21,10*12,$C$19*-1)</f>
        <v>277344.00228439632</v>
      </c>
      <c r="D28" s="6">
        <f>C28*$C$14</f>
        <v>1664.0640137063779</v>
      </c>
    </row>
    <row r="29" spans="1:4" ht="15.75" x14ac:dyDescent="0.25">
      <c r="B29" s="15" t="s">
        <v>9</v>
      </c>
      <c r="C29" s="7">
        <f>FV($C$21,20*12,$C$19*-1)</f>
        <v>1282726.1761106718</v>
      </c>
      <c r="D29" s="6">
        <f>C29*$C$14</f>
        <v>7696.357056664031</v>
      </c>
    </row>
    <row r="30" spans="1:4" ht="16.5" thickBot="1" x14ac:dyDescent="0.3">
      <c r="B30" s="16" t="s">
        <v>10</v>
      </c>
      <c r="C30" s="8">
        <f>FV($C$21,30*12,$C$19*-1)</f>
        <v>4927273.4067053748</v>
      </c>
      <c r="D30" s="23">
        <f>C30*$C$14</f>
        <v>29563.640440232248</v>
      </c>
    </row>
    <row r="31" spans="1:4" ht="15.75" thickBot="1" x14ac:dyDescent="0.3"/>
    <row r="32" spans="1:4" x14ac:dyDescent="0.25">
      <c r="B32" s="51" t="s">
        <v>16</v>
      </c>
      <c r="C32" s="47" t="s">
        <v>17</v>
      </c>
      <c r="D32" s="48"/>
    </row>
    <row r="33" spans="2:4" ht="16.5" thickBot="1" x14ac:dyDescent="0.3">
      <c r="B33" s="52" t="s">
        <v>18</v>
      </c>
      <c r="C33" s="49">
        <f>C19</f>
        <v>1140</v>
      </c>
      <c r="D33" s="50"/>
    </row>
    <row r="34" spans="2:4" ht="15.75" thickBot="1" x14ac:dyDescent="0.3"/>
    <row r="35" spans="2:4" x14ac:dyDescent="0.25">
      <c r="B35" s="53" t="s">
        <v>19</v>
      </c>
      <c r="C35" s="54" t="s">
        <v>20</v>
      </c>
      <c r="D35" s="55" t="s">
        <v>21</v>
      </c>
    </row>
    <row r="36" spans="2:4" ht="15.75" x14ac:dyDescent="0.25">
      <c r="B36" s="57" t="s">
        <v>22</v>
      </c>
      <c r="C36" s="58">
        <f>VLOOKUP($C$32&amp;"-"&amp;B36,Planilha2!$A:$D,4,FALSE)</f>
        <v>0.5</v>
      </c>
      <c r="D36" s="59">
        <f>C36*$C$33</f>
        <v>570</v>
      </c>
    </row>
    <row r="37" spans="2:4" ht="15.75" x14ac:dyDescent="0.25">
      <c r="B37" s="60" t="s">
        <v>23</v>
      </c>
      <c r="C37" s="61">
        <f>VLOOKUP($C$32&amp;"-"&amp;B37,Planilha2!$A:$D,4,FALSE)</f>
        <v>0.1</v>
      </c>
      <c r="D37" s="62">
        <f t="shared" ref="D37:D41" si="0">C37*$C$33</f>
        <v>114</v>
      </c>
    </row>
    <row r="38" spans="2:4" ht="15.75" x14ac:dyDescent="0.25">
      <c r="B38" s="60" t="s">
        <v>24</v>
      </c>
      <c r="C38" s="61">
        <f>VLOOKUP($C$32&amp;"-"&amp;B38,Planilha2!$A:$D,4,FALSE)</f>
        <v>0.05</v>
      </c>
      <c r="D38" s="62">
        <f t="shared" si="0"/>
        <v>57</v>
      </c>
    </row>
    <row r="39" spans="2:4" ht="15.75" x14ac:dyDescent="0.25">
      <c r="B39" s="60" t="s">
        <v>25</v>
      </c>
      <c r="C39" s="61">
        <f>VLOOKUP($C$32&amp;"-"&amp;B39,Planilha2!$A:$D,4,FALSE)</f>
        <v>0.05</v>
      </c>
      <c r="D39" s="62">
        <f t="shared" si="0"/>
        <v>57</v>
      </c>
    </row>
    <row r="40" spans="2:4" ht="15.75" x14ac:dyDescent="0.25">
      <c r="B40" s="60" t="s">
        <v>26</v>
      </c>
      <c r="C40" s="61">
        <f>VLOOKUP($C$32&amp;"-"&amp;B40,Planilha2!$A:$D,4,FALSE)</f>
        <v>0.2</v>
      </c>
      <c r="D40" s="62">
        <f t="shared" si="0"/>
        <v>228</v>
      </c>
    </row>
    <row r="41" spans="2:4" ht="16.5" thickBot="1" x14ac:dyDescent="0.3">
      <c r="B41" s="66" t="s">
        <v>27</v>
      </c>
      <c r="C41" s="67">
        <f>VLOOKUP($C$32&amp;"-"&amp;B41,Planilha2!$A:$D,4,FALSE)</f>
        <v>0.1</v>
      </c>
      <c r="D41" s="68">
        <f t="shared" si="0"/>
        <v>114</v>
      </c>
    </row>
    <row r="42" spans="2:4" ht="15.75" thickBot="1" x14ac:dyDescent="0.3">
      <c r="B42" s="63" t="s">
        <v>35</v>
      </c>
      <c r="C42" s="64"/>
      <c r="D42" s="65">
        <f>SUM(D36:D41)</f>
        <v>1140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</sheetData>
  <mergeCells count="10">
    <mergeCell ref="C19:D19"/>
    <mergeCell ref="C20:D20"/>
    <mergeCell ref="C21:D21"/>
    <mergeCell ref="C22:D22"/>
    <mergeCell ref="C23:D23"/>
    <mergeCell ref="C15:D15"/>
    <mergeCell ref="C13:D13"/>
    <mergeCell ref="C14:D14"/>
    <mergeCell ref="B12:D12"/>
    <mergeCell ref="B18:D18"/>
  </mergeCells>
  <dataValidations count="1">
    <dataValidation type="list" allowBlank="1" showInputMessage="1" showErrorMessage="1" sqref="C32" xr:uid="{A6F34F0B-7B41-41AE-9D70-FDB32EFB1CC8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08C5-9A1A-462C-B961-9038E7862959}">
  <dimension ref="A2:H20"/>
  <sheetViews>
    <sheetView showGridLines="0" zoomScale="115" zoomScaleNormal="115" workbookViewId="0">
      <selection activeCell="H8" sqref="H8"/>
    </sheetView>
  </sheetViews>
  <sheetFormatPr defaultRowHeight="15" x14ac:dyDescent="0.25"/>
  <cols>
    <col min="1" max="1" width="28.42578125" bestFit="1" customWidth="1"/>
    <col min="2" max="2" width="12.140625" bestFit="1" customWidth="1"/>
    <col min="3" max="3" width="21.42578125" customWidth="1"/>
    <col min="7" max="7" width="15.85546875" bestFit="1" customWidth="1"/>
  </cols>
  <sheetData>
    <row r="2" spans="1:8" x14ac:dyDescent="0.25">
      <c r="A2" s="24" t="s">
        <v>32</v>
      </c>
      <c r="B2" s="24" t="s">
        <v>16</v>
      </c>
      <c r="C2" s="24" t="s">
        <v>30</v>
      </c>
      <c r="D2" s="24" t="s">
        <v>31</v>
      </c>
    </row>
    <row r="3" spans="1:8" x14ac:dyDescent="0.25">
      <c r="A3" t="str">
        <f>B3&amp;"-"&amp;C3</f>
        <v>Conservador-Papel</v>
      </c>
      <c r="B3" t="s">
        <v>28</v>
      </c>
      <c r="C3" s="17" t="s">
        <v>22</v>
      </c>
      <c r="D3" s="18">
        <v>0.3</v>
      </c>
      <c r="H3" s="17" t="s">
        <v>31</v>
      </c>
    </row>
    <row r="4" spans="1:8" x14ac:dyDescent="0.25">
      <c r="A4" t="str">
        <f t="shared" ref="A4:A20" si="0">B4&amp;"-"&amp;C4</f>
        <v>Conservador-Tijolo</v>
      </c>
      <c r="B4" t="s">
        <v>28</v>
      </c>
      <c r="C4" s="17" t="s">
        <v>23</v>
      </c>
      <c r="D4" s="18">
        <v>0.5</v>
      </c>
      <c r="G4" s="22" t="s">
        <v>33</v>
      </c>
      <c r="H4" s="56">
        <f>VLOOKUP(G4,$A:$D,4,FALSE)</f>
        <v>0.35</v>
      </c>
    </row>
    <row r="5" spans="1:8" x14ac:dyDescent="0.25">
      <c r="A5" t="str">
        <f t="shared" si="0"/>
        <v>Conservador-Híbrido</v>
      </c>
      <c r="B5" t="s">
        <v>28</v>
      </c>
      <c r="C5" s="17" t="s">
        <v>24</v>
      </c>
      <c r="D5" s="18">
        <v>0.1</v>
      </c>
    </row>
    <row r="6" spans="1:8" x14ac:dyDescent="0.25">
      <c r="A6" t="str">
        <f t="shared" si="0"/>
        <v>Conservador-FOFs</v>
      </c>
      <c r="B6" t="s">
        <v>28</v>
      </c>
      <c r="C6" s="17" t="s">
        <v>25</v>
      </c>
      <c r="D6" s="18">
        <v>0.1</v>
      </c>
    </row>
    <row r="7" spans="1:8" x14ac:dyDescent="0.25">
      <c r="A7" t="str">
        <f t="shared" si="0"/>
        <v>Conservador-Desenvolvimento</v>
      </c>
      <c r="B7" t="s">
        <v>28</v>
      </c>
      <c r="C7" s="17" t="s">
        <v>26</v>
      </c>
      <c r="D7" s="18">
        <v>0</v>
      </c>
    </row>
    <row r="8" spans="1:8" x14ac:dyDescent="0.25">
      <c r="A8" s="19" t="str">
        <f t="shared" si="0"/>
        <v>Conservador-Hotelarias</v>
      </c>
      <c r="B8" s="19" t="s">
        <v>28</v>
      </c>
      <c r="C8" s="20" t="s">
        <v>27</v>
      </c>
      <c r="D8" s="21">
        <v>0</v>
      </c>
    </row>
    <row r="9" spans="1:8" x14ac:dyDescent="0.25">
      <c r="A9" t="str">
        <f t="shared" si="0"/>
        <v>Moderado-Papel</v>
      </c>
      <c r="B9" t="s">
        <v>29</v>
      </c>
      <c r="C9" s="17" t="s">
        <v>22</v>
      </c>
      <c r="D9" s="18">
        <v>0.32</v>
      </c>
    </row>
    <row r="10" spans="1:8" x14ac:dyDescent="0.25">
      <c r="A10" t="str">
        <f t="shared" si="0"/>
        <v>Moderado-Tijolo</v>
      </c>
      <c r="B10" t="s">
        <v>29</v>
      </c>
      <c r="C10" s="17" t="s">
        <v>23</v>
      </c>
      <c r="D10" s="18">
        <v>0.35</v>
      </c>
    </row>
    <row r="11" spans="1:8" x14ac:dyDescent="0.25">
      <c r="A11" t="str">
        <f t="shared" si="0"/>
        <v>Moderado-Híbrido</v>
      </c>
      <c r="B11" t="s">
        <v>29</v>
      </c>
      <c r="C11" s="17" t="s">
        <v>24</v>
      </c>
      <c r="D11" s="18">
        <v>0.08</v>
      </c>
    </row>
    <row r="12" spans="1:8" x14ac:dyDescent="0.25">
      <c r="A12" t="str">
        <f t="shared" si="0"/>
        <v>Moderado-FOFs</v>
      </c>
      <c r="B12" t="s">
        <v>29</v>
      </c>
      <c r="C12" s="17" t="s">
        <v>25</v>
      </c>
      <c r="D12" s="18">
        <v>0.05</v>
      </c>
    </row>
    <row r="13" spans="1:8" x14ac:dyDescent="0.25">
      <c r="A13" t="str">
        <f t="shared" si="0"/>
        <v>Moderado-Desenvolvimento</v>
      </c>
      <c r="B13" t="s">
        <v>29</v>
      </c>
      <c r="C13" s="17" t="s">
        <v>26</v>
      </c>
      <c r="D13" s="18">
        <v>0.1</v>
      </c>
    </row>
    <row r="14" spans="1:8" x14ac:dyDescent="0.25">
      <c r="A14" s="19" t="str">
        <f t="shared" si="0"/>
        <v>Moderado-Hotelarias</v>
      </c>
      <c r="B14" s="19" t="s">
        <v>29</v>
      </c>
      <c r="C14" s="20" t="s">
        <v>27</v>
      </c>
      <c r="D14" s="21">
        <v>0.1</v>
      </c>
    </row>
    <row r="15" spans="1:8" x14ac:dyDescent="0.25">
      <c r="A15" t="str">
        <f t="shared" si="0"/>
        <v>Agressivo-Papel</v>
      </c>
      <c r="B15" t="s">
        <v>17</v>
      </c>
      <c r="C15" s="17" t="s">
        <v>22</v>
      </c>
      <c r="D15" s="18">
        <v>0.5</v>
      </c>
    </row>
    <row r="16" spans="1:8" x14ac:dyDescent="0.25">
      <c r="A16" t="str">
        <f t="shared" si="0"/>
        <v>Agressivo-Tijolo</v>
      </c>
      <c r="B16" t="s">
        <v>17</v>
      </c>
      <c r="C16" s="17" t="s">
        <v>23</v>
      </c>
      <c r="D16" s="18">
        <v>0.1</v>
      </c>
    </row>
    <row r="17" spans="1:4" x14ac:dyDescent="0.25">
      <c r="A17" t="str">
        <f t="shared" si="0"/>
        <v>Agressivo-Híbrido</v>
      </c>
      <c r="B17" t="s">
        <v>17</v>
      </c>
      <c r="C17" s="17" t="s">
        <v>24</v>
      </c>
      <c r="D17" s="18">
        <v>0.05</v>
      </c>
    </row>
    <row r="18" spans="1:4" x14ac:dyDescent="0.25">
      <c r="A18" t="str">
        <f t="shared" si="0"/>
        <v>Agressivo-FOFs</v>
      </c>
      <c r="B18" t="s">
        <v>17</v>
      </c>
      <c r="C18" s="17" t="s">
        <v>25</v>
      </c>
      <c r="D18" s="18">
        <v>0.05</v>
      </c>
    </row>
    <row r="19" spans="1:4" x14ac:dyDescent="0.25">
      <c r="A19" t="str">
        <f t="shared" si="0"/>
        <v>Agressivo-Desenvolvimento</v>
      </c>
      <c r="B19" t="s">
        <v>17</v>
      </c>
      <c r="C19" s="17" t="s">
        <v>26</v>
      </c>
      <c r="D19" s="18">
        <v>0.2</v>
      </c>
    </row>
    <row r="20" spans="1:4" x14ac:dyDescent="0.25">
      <c r="A20" t="str">
        <f t="shared" si="0"/>
        <v>Agressivo-Hotelarias</v>
      </c>
      <c r="B20" t="s">
        <v>17</v>
      </c>
      <c r="C20" s="17" t="s">
        <v>27</v>
      </c>
      <c r="D20" s="1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APP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Vinicius</dc:creator>
  <cp:lastModifiedBy>Marcos Vinicius</cp:lastModifiedBy>
  <dcterms:created xsi:type="dcterms:W3CDTF">2025-05-22T20:26:51Z</dcterms:created>
  <dcterms:modified xsi:type="dcterms:W3CDTF">2025-05-23T15:14:59Z</dcterms:modified>
</cp:coreProperties>
</file>