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rajat\Downloads\"/>
    </mc:Choice>
  </mc:AlternateContent>
  <xr:revisionPtr revIDLastSave="0" documentId="13_ncr:1_{7572A638-6388-4328-A768-196958E5F81C}" xr6:coauthVersionLast="47" xr6:coauthVersionMax="47" xr10:uidLastSave="{00000000-0000-0000-0000-000000000000}"/>
  <bookViews>
    <workbookView xWindow="57600" yWindow="4950" windowWidth="1233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G23" i="1"/>
  <c r="H23" i="1"/>
  <c r="H21" i="1"/>
  <c r="H41" i="1"/>
  <c r="G19" i="1"/>
  <c r="H19" i="1" s="1"/>
  <c r="G18" i="1"/>
  <c r="H18" i="1" s="1"/>
  <c r="G17" i="1"/>
  <c r="H17" i="1" s="1"/>
  <c r="G16" i="1"/>
  <c r="H16" i="1" s="1"/>
  <c r="G14" i="1"/>
  <c r="H14" i="1" s="1"/>
  <c r="G9" i="1"/>
  <c r="H9" i="1" s="1"/>
  <c r="G8" i="1"/>
  <c r="H8" i="1" s="1"/>
  <c r="H10" i="1"/>
  <c r="H11" i="1"/>
  <c r="H12" i="1"/>
  <c r="H13" i="1"/>
  <c r="H15" i="1"/>
  <c r="H20" i="1"/>
  <c r="H22" i="1"/>
  <c r="H25" i="1"/>
  <c r="G40" i="1"/>
  <c r="H40" i="1" s="1"/>
  <c r="H7" i="1"/>
  <c r="H6" i="1"/>
  <c r="H29" i="1"/>
  <c r="H30" i="1"/>
  <c r="H31" i="1"/>
  <c r="H32" i="1"/>
  <c r="H33" i="1"/>
  <c r="H34" i="1"/>
  <c r="H35" i="1"/>
  <c r="H36" i="1"/>
  <c r="H37" i="1"/>
  <c r="H38" i="1"/>
  <c r="H39" i="1"/>
  <c r="H28" i="1"/>
  <c r="H44" i="1"/>
  <c r="H45" i="1"/>
  <c r="H46" i="1"/>
  <c r="H47" i="1"/>
  <c r="H48" i="1"/>
  <c r="H49" i="1"/>
  <c r="H50" i="1"/>
  <c r="H51" i="1"/>
  <c r="H52" i="1"/>
  <c r="O44" i="1"/>
  <c r="O45" i="1"/>
  <c r="O46" i="1"/>
  <c r="O47" i="1"/>
  <c r="O48" i="1"/>
  <c r="O49" i="1"/>
  <c r="O50" i="1"/>
  <c r="O51" i="1"/>
  <c r="O52" i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44" i="1"/>
  <c r="N44" i="1" s="1"/>
  <c r="H42" i="1" l="1"/>
  <c r="H26" i="1"/>
  <c r="H53" i="1"/>
  <c r="P52" i="1"/>
  <c r="P49" i="1"/>
  <c r="P48" i="1"/>
  <c r="P47" i="1"/>
  <c r="P46" i="1"/>
  <c r="P44" i="1"/>
  <c r="P51" i="1"/>
  <c r="P50" i="1"/>
  <c r="P45" i="1"/>
  <c r="H54" i="1" l="1"/>
</calcChain>
</file>

<file path=xl/sharedStrings.xml><?xml version="1.0" encoding="utf-8"?>
<sst xmlns="http://schemas.openxmlformats.org/spreadsheetml/2006/main" count="219" uniqueCount="121">
  <si>
    <t>Item</t>
  </si>
  <si>
    <t>Description</t>
  </si>
  <si>
    <t>Material</t>
  </si>
  <si>
    <t>Source</t>
  </si>
  <si>
    <t>Measurement</t>
  </si>
  <si>
    <t>Bill of Materials</t>
  </si>
  <si>
    <t>Mechanical Components</t>
  </si>
  <si>
    <t>Electrical Components</t>
  </si>
  <si>
    <t>3D Printed Components</t>
  </si>
  <si>
    <t>M01</t>
  </si>
  <si>
    <t>M02</t>
  </si>
  <si>
    <t>University Lab</t>
  </si>
  <si>
    <t>Subtotal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</si>
  <si>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</si>
  <si>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</si>
  <si>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</si>
  <si>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</si>
  <si>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</si>
  <si>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</si>
  <si>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</si>
  <si>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</si>
  <si>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</si>
  <si>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</si>
  <si>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</si>
  <si>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</si>
  <si>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</si>
  <si>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</si>
  <si>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</si>
  <si>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</si>
  <si>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</si>
  <si>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</si>
  <si>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</si>
  <si>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</si>
  <si>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</si>
  <si>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</si>
  <si>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ESP32 Board</t>
  </si>
  <si>
    <t>Adaptor 12V (DC Power)</t>
  </si>
  <si>
    <t>MOSFET Switch</t>
  </si>
  <si>
    <t>49E Hall Sensor</t>
  </si>
  <si>
    <t>E14</t>
  </si>
  <si>
    <t>Encoder Wheel</t>
  </si>
  <si>
    <t>X Carriage</t>
  </si>
  <si>
    <t>Y Axis Motor Fixture</t>
  </si>
  <si>
    <t>Y Carriage</t>
  </si>
  <si>
    <t>Base Board Cover</t>
  </si>
  <si>
    <t>QTY</t>
  </si>
  <si>
    <t>Unit Price</t>
  </si>
  <si>
    <t>Total Price</t>
  </si>
  <si>
    <t>PLA</t>
  </si>
  <si>
    <t>Piece</t>
  </si>
  <si>
    <t>meter</t>
  </si>
  <si>
    <t>Multi strand wires</t>
  </si>
  <si>
    <t>Volume</t>
  </si>
  <si>
    <t>Density</t>
  </si>
  <si>
    <t>% infill</t>
  </si>
  <si>
    <t>Weight</t>
  </si>
  <si>
    <t>GT2 15T Motor Pulley</t>
  </si>
  <si>
    <t>GT2 15T idler pulley</t>
  </si>
  <si>
    <t>X Axis Idler fixture</t>
  </si>
  <si>
    <t>Y Axis Idler fixture</t>
  </si>
  <si>
    <t>Material Cost</t>
  </si>
  <si>
    <t>Printing cost</t>
  </si>
  <si>
    <t>Total cost</t>
  </si>
  <si>
    <t>Grand total</t>
  </si>
  <si>
    <t>M03</t>
  </si>
  <si>
    <t>M04</t>
  </si>
  <si>
    <t>M05</t>
  </si>
  <si>
    <t>M06</t>
  </si>
  <si>
    <t>M07</t>
  </si>
  <si>
    <t>M3 Nut</t>
  </si>
  <si>
    <t>M3 Bolt</t>
  </si>
  <si>
    <t>M08</t>
  </si>
  <si>
    <t>M4 Nut</t>
  </si>
  <si>
    <t>M4 Bolt</t>
  </si>
  <si>
    <t>M5 Nut</t>
  </si>
  <si>
    <t>M5 Bolt</t>
  </si>
  <si>
    <t>M09</t>
  </si>
  <si>
    <t>Wood screw 3.5x30 mm</t>
  </si>
  <si>
    <t>Steel</t>
  </si>
  <si>
    <t>Nylon</t>
  </si>
  <si>
    <t>Hellweg</t>
  </si>
  <si>
    <t>M10</t>
  </si>
  <si>
    <t>M11</t>
  </si>
  <si>
    <t>M12</t>
  </si>
  <si>
    <t>SS Screws M3x15mm</t>
  </si>
  <si>
    <t>Silicon-Grease </t>
  </si>
  <si>
    <t>Super Glue</t>
  </si>
  <si>
    <t>M13</t>
  </si>
  <si>
    <t>M14</t>
  </si>
  <si>
    <t>2mm Magnets</t>
  </si>
  <si>
    <t>2mm Brass Rod</t>
  </si>
  <si>
    <t>M15</t>
  </si>
  <si>
    <t>M16</t>
  </si>
  <si>
    <t>M17</t>
  </si>
  <si>
    <t>Cable tie 2.5x100mm</t>
  </si>
  <si>
    <t>Plastic cable guide</t>
  </si>
  <si>
    <t>Tension spring 15mm</t>
  </si>
  <si>
    <t>Plastic</t>
  </si>
  <si>
    <t>Brass</t>
  </si>
  <si>
    <t>Timing Belt GT2</t>
  </si>
  <si>
    <t>Guiding Shaft 6mm</t>
  </si>
  <si>
    <t>Motor Driver L298N</t>
  </si>
  <si>
    <t>DC Motor 48:1 geared 6V</t>
  </si>
  <si>
    <t>Perf-Board 5x7cm</t>
  </si>
  <si>
    <t>Limit Switch SPDT AC 250V 5A</t>
  </si>
  <si>
    <t>DC Solenoid Electromagnet
HS-0530B DC12V 5N</t>
  </si>
  <si>
    <t>OLED 128X64 0.96 Inch Display</t>
  </si>
  <si>
    <t>Red Push button (18mm)</t>
  </si>
  <si>
    <t>Amazon</t>
  </si>
  <si>
    <t>gram</t>
  </si>
  <si>
    <t>M18</t>
  </si>
  <si>
    <t>Spruce Board 40x45x1.8cm</t>
  </si>
  <si>
    <t>Woood</t>
  </si>
  <si>
    <t>Sonderpreis</t>
  </si>
  <si>
    <t>DC-DC Buck Voltage Converter</t>
  </si>
  <si>
    <t>M19</t>
  </si>
  <si>
    <t>Muller</t>
  </si>
  <si>
    <t>Fold back clip 32x13mm</t>
  </si>
  <si>
    <t>M20</t>
  </si>
  <si>
    <t xml:space="preserve">6mm LMU-N6 linear bearing </t>
  </si>
  <si>
    <t>Scrwe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</si>
</sst>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€-2]\ * #,##0.00_ ;_ [$€-2]\ * \-#,##0.00_ ;_ [$€-2]\ * &quot;-&quot;??_ ;_ @_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/>
    <xf numFmtId="0" fontId="0" fillId="0" borderId="1" xfId="0" applyBorder="1" applyAlignment="1">
      <alignment wrapText="1"/>
    </xf>
    <xf numFmtId="164" fontId="0" fillId="0" borderId="1" xfId="0" applyNumberFormat="1" applyBorder="1"/>
    <xf numFmtId="164" fontId="0" fillId="0" borderId="1" xfId="1" applyNumberFormat="1" applyFont="1" applyBorder="1"/>
    <xf numFmtId="164" fontId="0" fillId="3" borderId="1" xfId="0" applyNumberFormat="1" applyFill="1" applyBorder="1"/>
    <xf numFmtId="164" fontId="0" fillId="0" borderId="1" xfId="0" applyNumberForma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1" fillId="3" borderId="1" xfId="0" applyNumberFormat="1" applyFont="1" applyFill="1" applyBorder="1"/>
    <xf numFmtId="0" fontId="1" fillId="5" borderId="1" xfId="0" applyFont="1" applyFill="1" applyBorder="1" applyAlignment="1">
      <alignment horizontal="center" vertical="center"/>
    </xf>
    <xf numFmtId="0" fontId="0" fillId="0" borderId="1" xfId="0" applyFill="1" applyBorder="1"/>
    <xf numFmtId="164" fontId="0" fillId="0" borderId="1" xfId="0" applyNumberFormat="1" applyFill="1" applyBorder="1"/>
    <xf numFmtId="0" fontId="0" fillId="0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4"/>
  <sheetViews>
    <sheetView tabSelected="1" topLeftCell="A7" zoomScale="120" zoomScaleNormal="120" workbookViewId="0">
      <selection activeCell="D61" sqref="D61"/>
    </sheetView>
  </sheetViews>
  <sheetFormatPr defaultRowHeight="14.25" x14ac:dyDescent="0.45"/>
  <cols>
    <col min="1" max="1" width="5.33203125" customWidth="1"/>
    <col min="2" max="2" width="26.73046875" customWidth="1"/>
    <col min="3" max="3" width="7.796875" bestFit="1" customWidth="1"/>
    <col min="4" max="4" width="13" customWidth="1"/>
    <col min="5" max="5" width="4.46484375" customWidth="1"/>
    <col min="6" max="6" width="13.33203125" customWidth="1"/>
    <col min="7" max="7" width="8.9296875" customWidth="1"/>
    <col min="8" max="8" width="9.53125" bestFit="1" customWidth="1"/>
    <col min="9" max="9" width="3.19921875" customWidth="1"/>
    <col min="14" max="14" width="12.3984375" customWidth="1"/>
    <col min="15" max="15" width="13.73046875" customWidth="1"/>
  </cols>
  <sheetData>
    <row r="2" spans="1:8" ht="23.25" x14ac:dyDescent="0.7">
      <c r="A2" s="13" t="s">
        <v>5</v>
      </c>
      <c r="B2" s="13"/>
      <c r="C2" s="13"/>
      <c r="D2" s="13"/>
      <c r="E2" s="13"/>
      <c r="F2" s="13"/>
      <c r="G2" s="13"/>
      <c r="H2" s="13"/>
    </row>
    <row r="3" spans="1:8" x14ac:dyDescent="0.45">
      <c r="A3" s="14"/>
      <c r="B3" s="15"/>
      <c r="C3" s="15"/>
      <c r="D3" s="15"/>
      <c r="E3" s="15"/>
      <c r="F3" s="15"/>
      <c r="G3" s="15"/>
      <c r="H3" s="16"/>
    </row>
    <row r="4" spans="1:8" x14ac:dyDescent="0.45">
      <c r="A4" s="1" t="s">
        <v>0</v>
      </c>
      <c r="B4" s="1" t="s">
        <v>1</v>
      </c>
      <c r="C4" s="1" t="s">
        <v>2</v>
      </c>
      <c r="D4" s="1" t="s">
        <v>3</v>
      </c>
      <c r="E4" s="1" t="s">
        <v>45</v>
      </c>
      <c r="F4" s="1" t="s">
        <v>4</v>
      </c>
      <c r="G4" s="1" t="s">
        <v>46</v>
      </c>
      <c r="H4" s="1" t="s">
        <v>47</v>
      </c>
    </row>
    <row r="5" spans="1:8" x14ac:dyDescent="0.45">
      <c r="A5" s="12" t="s">
        <v>6</v>
      </c>
      <c r="B5" s="12"/>
      <c r="C5" s="12"/>
      <c r="D5" s="12"/>
      <c r="E5" s="12"/>
      <c r="F5" s="12"/>
      <c r="G5" s="12"/>
      <c r="H5" s="12"/>
    </row>
    <row r="6" spans="1:8" x14ac:dyDescent="0.45">
      <c r="A6" s="2" t="s">
        <v>9</v>
      </c>
      <c r="B6" s="2" t="s">
        <v>100</v>
      </c>
      <c r="C6" s="2" t="s">
        <v>78</v>
      </c>
      <c r="D6" s="2" t="s">
        <v>11</v>
      </c>
      <c r="E6" s="2">
        <v>4</v>
      </c>
      <c r="F6" s="2" t="s">
        <v>49</v>
      </c>
      <c r="G6" s="5">
        <v>3</v>
      </c>
      <c r="H6" s="6">
        <f t="shared" ref="H6:H25" si="0">G6*E6</f>
        <v>12</v>
      </c>
    </row>
    <row r="7" spans="1:8" x14ac:dyDescent="0.45">
      <c r="A7" s="2" t="s">
        <v>10</v>
      </c>
      <c r="B7" s="2" t="s">
        <v>99</v>
      </c>
      <c r="C7" s="2" t="s">
        <v>79</v>
      </c>
      <c r="D7" s="2" t="s">
        <v>11</v>
      </c>
      <c r="E7" s="2">
        <v>1.2</v>
      </c>
      <c r="F7" s="2" t="s">
        <v>50</v>
      </c>
      <c r="G7" s="5">
        <v>2.06</v>
      </c>
      <c r="H7" s="6">
        <f t="shared" si="0"/>
        <v>2.472</v>
      </c>
    </row>
    <row r="8" spans="1:8" x14ac:dyDescent="0.45">
      <c r="A8" s="2" t="s">
        <v>64</v>
      </c>
      <c r="B8" s="2" t="s">
        <v>69</v>
      </c>
      <c r="C8" s="2" t="s">
        <v>78</v>
      </c>
      <c r="D8" s="2" t="s">
        <v>80</v>
      </c>
      <c r="E8" s="2">
        <v>20</v>
      </c>
      <c r="F8" s="2" t="s">
        <v>49</v>
      </c>
      <c r="G8" s="5">
        <f>1.99/20</f>
        <v>9.9500000000000005E-2</v>
      </c>
      <c r="H8" s="6">
        <f t="shared" si="0"/>
        <v>1.9900000000000002</v>
      </c>
    </row>
    <row r="9" spans="1:8" x14ac:dyDescent="0.45">
      <c r="A9" s="2" t="s">
        <v>65</v>
      </c>
      <c r="B9" s="2" t="s">
        <v>70</v>
      </c>
      <c r="C9" s="2" t="s">
        <v>78</v>
      </c>
      <c r="D9" s="2" t="s">
        <v>80</v>
      </c>
      <c r="E9" s="2">
        <v>7</v>
      </c>
      <c r="F9" s="2" t="s">
        <v>49</v>
      </c>
      <c r="G9" s="5">
        <f>1.19/2/7</f>
        <v>8.4999999999999992E-2</v>
      </c>
      <c r="H9" s="6">
        <f t="shared" si="0"/>
        <v>0.59499999999999997</v>
      </c>
    </row>
    <row r="10" spans="1:8" x14ac:dyDescent="0.45">
      <c r="A10" s="2" t="s">
        <v>66</v>
      </c>
      <c r="B10" s="2" t="s">
        <v>72</v>
      </c>
      <c r="C10" s="2" t="s">
        <v>78</v>
      </c>
      <c r="D10" s="2" t="s">
        <v>11</v>
      </c>
      <c r="E10" s="2">
        <v>5</v>
      </c>
      <c r="F10" s="2" t="s">
        <v>49</v>
      </c>
      <c r="G10" s="5">
        <v>0.1</v>
      </c>
      <c r="H10" s="6">
        <f t="shared" si="0"/>
        <v>0.5</v>
      </c>
    </row>
    <row r="11" spans="1:8" x14ac:dyDescent="0.45">
      <c r="A11" s="2" t="s">
        <v>67</v>
      </c>
      <c r="B11" s="2" t="s">
        <v>73</v>
      </c>
      <c r="C11" s="2" t="s">
        <v>78</v>
      </c>
      <c r="D11" s="2" t="s">
        <v>11</v>
      </c>
      <c r="E11" s="2">
        <v>5</v>
      </c>
      <c r="F11" s="2" t="s">
        <v>49</v>
      </c>
      <c r="G11" s="5">
        <v>0.2</v>
      </c>
      <c r="H11" s="6">
        <f t="shared" si="0"/>
        <v>1</v>
      </c>
    </row>
    <row r="12" spans="1:8" x14ac:dyDescent="0.45">
      <c r="A12" s="2" t="s">
        <v>68</v>
      </c>
      <c r="B12" s="2" t="s">
        <v>74</v>
      </c>
      <c r="C12" s="2" t="s">
        <v>78</v>
      </c>
      <c r="D12" s="2" t="s">
        <v>11</v>
      </c>
      <c r="E12" s="2">
        <v>12</v>
      </c>
      <c r="F12" s="2" t="s">
        <v>49</v>
      </c>
      <c r="G12" s="5">
        <v>0.1</v>
      </c>
      <c r="H12" s="6">
        <f t="shared" si="0"/>
        <v>1.2000000000000002</v>
      </c>
    </row>
    <row r="13" spans="1:8" x14ac:dyDescent="0.45">
      <c r="A13" s="2" t="s">
        <v>71</v>
      </c>
      <c r="B13" s="2" t="s">
        <v>75</v>
      </c>
      <c r="C13" s="2" t="s">
        <v>78</v>
      </c>
      <c r="D13" s="2" t="s">
        <v>11</v>
      </c>
      <c r="E13" s="2">
        <v>12</v>
      </c>
      <c r="F13" s="2" t="s">
        <v>49</v>
      </c>
      <c r="G13" s="5">
        <v>0.2</v>
      </c>
      <c r="H13" s="6">
        <f t="shared" si="0"/>
        <v>2.4000000000000004</v>
      </c>
    </row>
    <row r="14" spans="1:8" x14ac:dyDescent="0.45">
      <c r="A14" s="2" t="s">
        <v>76</v>
      </c>
      <c r="B14" s="2" t="s">
        <v>77</v>
      </c>
      <c r="C14" s="2" t="s">
        <v>78</v>
      </c>
      <c r="D14" s="2" t="s">
        <v>80</v>
      </c>
      <c r="E14" s="2">
        <v>10</v>
      </c>
      <c r="F14" s="2" t="s">
        <v>49</v>
      </c>
      <c r="G14" s="5">
        <f>2.99/20</f>
        <v>0.14950000000000002</v>
      </c>
      <c r="H14" s="6">
        <f t="shared" si="0"/>
        <v>1.4950000000000001</v>
      </c>
    </row>
    <row r="15" spans="1:8" x14ac:dyDescent="0.45">
      <c r="A15" s="2" t="s">
        <v>81</v>
      </c>
      <c r="B15" s="2" t="s">
        <v>84</v>
      </c>
      <c r="C15" s="2" t="s">
        <v>78</v>
      </c>
      <c r="D15" s="2" t="s">
        <v>11</v>
      </c>
      <c r="E15" s="2">
        <v>20</v>
      </c>
      <c r="F15" s="2" t="s">
        <v>49</v>
      </c>
      <c r="G15" s="5">
        <v>0.06</v>
      </c>
      <c r="H15" s="6">
        <f t="shared" si="0"/>
        <v>1.2</v>
      </c>
    </row>
    <row r="16" spans="1:8" x14ac:dyDescent="0.45">
      <c r="A16" s="2" t="s">
        <v>82</v>
      </c>
      <c r="B16" s="2" t="s">
        <v>85</v>
      </c>
      <c r="C16" s="2"/>
      <c r="D16" s="2" t="s">
        <v>108</v>
      </c>
      <c r="E16" s="2">
        <v>5</v>
      </c>
      <c r="F16" s="2" t="s">
        <v>109</v>
      </c>
      <c r="G16" s="5">
        <f>10/85</f>
        <v>0.11764705882352941</v>
      </c>
      <c r="H16" s="6">
        <f t="shared" si="0"/>
        <v>0.58823529411764708</v>
      </c>
    </row>
    <row r="17" spans="1:8" x14ac:dyDescent="0.45">
      <c r="A17" s="2" t="s">
        <v>83</v>
      </c>
      <c r="B17" s="2" t="s">
        <v>86</v>
      </c>
      <c r="C17" s="2"/>
      <c r="D17" s="2" t="s">
        <v>108</v>
      </c>
      <c r="E17" s="2">
        <v>10</v>
      </c>
      <c r="F17" s="2" t="s">
        <v>109</v>
      </c>
      <c r="G17" s="5">
        <f>8.99/20</f>
        <v>0.44950000000000001</v>
      </c>
      <c r="H17" s="6">
        <f t="shared" si="0"/>
        <v>4.4950000000000001</v>
      </c>
    </row>
    <row r="18" spans="1:8" x14ac:dyDescent="0.45">
      <c r="A18" s="2" t="s">
        <v>87</v>
      </c>
      <c r="B18" s="2" t="s">
        <v>89</v>
      </c>
      <c r="C18" s="2"/>
      <c r="D18" s="2" t="s">
        <v>108</v>
      </c>
      <c r="E18" s="2">
        <v>60</v>
      </c>
      <c r="F18" s="2" t="s">
        <v>49</v>
      </c>
      <c r="G18" s="5">
        <f>9/300</f>
        <v>0.03</v>
      </c>
      <c r="H18" s="6">
        <f t="shared" si="0"/>
        <v>1.7999999999999998</v>
      </c>
    </row>
    <row r="19" spans="1:8" x14ac:dyDescent="0.45">
      <c r="A19" s="2" t="s">
        <v>88</v>
      </c>
      <c r="B19" s="2" t="s">
        <v>90</v>
      </c>
      <c r="C19" s="2" t="s">
        <v>98</v>
      </c>
      <c r="D19" s="2" t="s">
        <v>80</v>
      </c>
      <c r="E19" s="2">
        <v>0.5</v>
      </c>
      <c r="F19" s="2" t="s">
        <v>50</v>
      </c>
      <c r="G19" s="5">
        <f>2.39</f>
        <v>2.39</v>
      </c>
      <c r="H19" s="6">
        <f t="shared" si="0"/>
        <v>1.1950000000000001</v>
      </c>
    </row>
    <row r="20" spans="1:8" x14ac:dyDescent="0.45">
      <c r="A20" s="2" t="s">
        <v>91</v>
      </c>
      <c r="B20" s="2" t="s">
        <v>94</v>
      </c>
      <c r="C20" s="2" t="s">
        <v>97</v>
      </c>
      <c r="D20" s="2" t="s">
        <v>80</v>
      </c>
      <c r="E20" s="2">
        <v>100</v>
      </c>
      <c r="F20" s="2" t="s">
        <v>49</v>
      </c>
      <c r="G20" s="5">
        <v>0.02</v>
      </c>
      <c r="H20" s="6">
        <f t="shared" si="0"/>
        <v>2</v>
      </c>
    </row>
    <row r="21" spans="1:8" x14ac:dyDescent="0.45">
      <c r="A21" s="2" t="s">
        <v>92</v>
      </c>
      <c r="B21" s="2" t="s">
        <v>111</v>
      </c>
      <c r="C21" s="2" t="s">
        <v>112</v>
      </c>
      <c r="D21" s="2" t="s">
        <v>113</v>
      </c>
      <c r="E21" s="2">
        <v>1</v>
      </c>
      <c r="F21" s="2" t="s">
        <v>49</v>
      </c>
      <c r="G21" s="5">
        <v>4.5</v>
      </c>
      <c r="H21" s="6">
        <f t="shared" si="0"/>
        <v>4.5</v>
      </c>
    </row>
    <row r="22" spans="1:8" x14ac:dyDescent="0.45">
      <c r="A22" s="2" t="s">
        <v>93</v>
      </c>
      <c r="B22" s="2" t="s">
        <v>95</v>
      </c>
      <c r="C22" s="2" t="s">
        <v>97</v>
      </c>
      <c r="D22" s="2" t="s">
        <v>80</v>
      </c>
      <c r="E22" s="2">
        <v>2</v>
      </c>
      <c r="F22" s="2" t="s">
        <v>49</v>
      </c>
      <c r="G22" s="5">
        <v>0.1</v>
      </c>
      <c r="H22" s="6">
        <f t="shared" si="0"/>
        <v>0.2</v>
      </c>
    </row>
    <row r="23" spans="1:8" x14ac:dyDescent="0.45">
      <c r="A23" s="2" t="s">
        <v>110</v>
      </c>
      <c r="B23" s="2" t="s">
        <v>117</v>
      </c>
      <c r="C23" s="2"/>
      <c r="D23" s="2" t="s">
        <v>116</v>
      </c>
      <c r="E23" s="2">
        <v>2</v>
      </c>
      <c r="F23" s="2" t="s">
        <v>49</v>
      </c>
      <c r="G23" s="5">
        <f>4/20</f>
        <v>0.2</v>
      </c>
      <c r="H23" s="6">
        <f t="shared" si="0"/>
        <v>0.4</v>
      </c>
    </row>
    <row r="24" spans="1:8" x14ac:dyDescent="0.45">
      <c r="A24" s="2" t="s">
        <v>115</v>
      </c>
      <c r="B24" s="2" t="s">
        <v>119</v>
      </c>
      <c r="C24" s="2"/>
      <c r="D24" s="2" t="s">
        <v>11</v>
      </c>
      <c r="E24" s="2">
        <v>6</v>
      </c>
      <c r="F24" s="2" t="s">
        <v>49</v>
      </c>
      <c r="G24" s="5">
        <v>1.1000000000000001</v>
      </c>
      <c r="H24" s="6">
        <f t="shared" si="0"/>
        <v>6.6000000000000005</v>
      </c>
    </row>
    <row r="25" spans="1:8" x14ac:dyDescent="0.45">
      <c r="A25" s="2" t="s">
        <v>118</v>
      </c>
      <c r="B25" s="2" t="s">
        <v>96</v>
      </c>
      <c r="C25" s="2" t="s">
        <v>78</v>
      </c>
      <c r="D25" s="2" t="s">
        <v>80</v>
      </c>
      <c r="E25" s="2">
        <v>2</v>
      </c>
      <c r="F25" s="2" t="s">
        <v>49</v>
      </c>
      <c r="G25" s="5">
        <v>0.05</v>
      </c>
      <c r="H25" s="6">
        <f t="shared" si="0"/>
        <v>0.1</v>
      </c>
    </row>
    <row r="26" spans="1:8" x14ac:dyDescent="0.45">
      <c r="A26" s="14"/>
      <c r="B26" s="15"/>
      <c r="C26" s="15"/>
      <c r="D26" s="15"/>
      <c r="E26" s="15"/>
      <c r="F26" s="16"/>
      <c r="G26" s="3" t="s">
        <v>12</v>
      </c>
      <c r="H26" s="17">
        <f>SUM(H6:H25)</f>
        <v>46.730235294117648</v>
      </c>
    </row>
    <row r="27" spans="1:8" x14ac:dyDescent="0.45">
      <c r="A27" s="12" t="s">
        <v>7</v>
      </c>
      <c r="B27" s="12"/>
      <c r="C27" s="12"/>
      <c r="D27" s="12"/>
      <c r="E27" s="12"/>
      <c r="F27" s="12"/>
      <c r="G27" s="12"/>
      <c r="H27" s="12"/>
    </row>
    <row r="28" spans="1:8" x14ac:dyDescent="0.45">
      <c r="A28" s="2" t="s">
        <v>13</v>
      </c>
      <c r="B28" s="2" t="s">
        <v>35</v>
      </c>
      <c r="C28" s="2"/>
      <c r="D28" s="2" t="s">
        <v>11</v>
      </c>
      <c r="E28" s="2">
        <v>1</v>
      </c>
      <c r="F28" s="2" t="s">
        <v>49</v>
      </c>
      <c r="G28" s="5">
        <v>3.2</v>
      </c>
      <c r="H28" s="5">
        <f>G28*E28</f>
        <v>3.2</v>
      </c>
    </row>
    <row r="29" spans="1:8" x14ac:dyDescent="0.45">
      <c r="A29" s="2" t="s">
        <v>14</v>
      </c>
      <c r="B29" s="2" t="s">
        <v>101</v>
      </c>
      <c r="C29" s="2"/>
      <c r="D29" s="2" t="s">
        <v>108</v>
      </c>
      <c r="E29" s="2">
        <v>1</v>
      </c>
      <c r="F29" s="2" t="s">
        <v>49</v>
      </c>
      <c r="G29" s="5">
        <v>3</v>
      </c>
      <c r="H29" s="5">
        <f t="shared" ref="H29:H41" si="1">G29*E29</f>
        <v>3</v>
      </c>
    </row>
    <row r="30" spans="1:8" x14ac:dyDescent="0.45">
      <c r="A30" s="2" t="s">
        <v>15</v>
      </c>
      <c r="B30" s="2" t="s">
        <v>102</v>
      </c>
      <c r="C30" s="2"/>
      <c r="D30" s="2" t="s">
        <v>11</v>
      </c>
      <c r="E30" s="2">
        <v>2</v>
      </c>
      <c r="F30" s="2" t="s">
        <v>49</v>
      </c>
      <c r="G30" s="5">
        <v>4.2300000000000004</v>
      </c>
      <c r="H30" s="5">
        <f t="shared" si="1"/>
        <v>8.4600000000000009</v>
      </c>
    </row>
    <row r="31" spans="1:8" x14ac:dyDescent="0.45">
      <c r="A31" s="2" t="s">
        <v>16</v>
      </c>
      <c r="B31" s="2" t="s">
        <v>104</v>
      </c>
      <c r="C31" s="2"/>
      <c r="D31" s="2" t="s">
        <v>11</v>
      </c>
      <c r="E31" s="2">
        <v>4</v>
      </c>
      <c r="F31" s="2" t="s">
        <v>49</v>
      </c>
      <c r="G31" s="5">
        <v>1</v>
      </c>
      <c r="H31" s="5">
        <f t="shared" si="1"/>
        <v>4</v>
      </c>
    </row>
    <row r="32" spans="1:8" x14ac:dyDescent="0.45">
      <c r="A32" s="2" t="s">
        <v>17</v>
      </c>
      <c r="B32" s="4" t="s">
        <v>103</v>
      </c>
      <c r="C32" s="2"/>
      <c r="D32" s="2" t="s">
        <v>108</v>
      </c>
      <c r="E32" s="2">
        <v>1</v>
      </c>
      <c r="F32" s="2" t="s">
        <v>49</v>
      </c>
      <c r="G32" s="5">
        <v>2</v>
      </c>
      <c r="H32" s="5">
        <f t="shared" si="1"/>
        <v>2</v>
      </c>
    </row>
    <row r="33" spans="1:16" s="21" customFormat="1" x14ac:dyDescent="0.45">
      <c r="A33" s="19" t="s">
        <v>18</v>
      </c>
      <c r="B33" s="19" t="s">
        <v>120</v>
      </c>
      <c r="C33" s="19"/>
      <c r="D33" s="2" t="s">
        <v>108</v>
      </c>
      <c r="E33" s="19">
        <v>6</v>
      </c>
      <c r="F33" s="19" t="s">
        <v>49</v>
      </c>
      <c r="G33" s="20">
        <v>0.02</v>
      </c>
      <c r="H33" s="20">
        <f t="shared" si="1"/>
        <v>0.12</v>
      </c>
    </row>
    <row r="34" spans="1:16" ht="28.5" x14ac:dyDescent="0.45">
      <c r="A34" s="2" t="s">
        <v>19</v>
      </c>
      <c r="B34" s="4" t="s">
        <v>105</v>
      </c>
      <c r="C34" s="2"/>
      <c r="D34" s="2" t="s">
        <v>108</v>
      </c>
      <c r="E34" s="2">
        <v>1</v>
      </c>
      <c r="F34" s="2" t="s">
        <v>49</v>
      </c>
      <c r="G34" s="5">
        <v>6.19</v>
      </c>
      <c r="H34" s="5">
        <f t="shared" si="1"/>
        <v>6.19</v>
      </c>
    </row>
    <row r="35" spans="1:16" x14ac:dyDescent="0.45">
      <c r="A35" s="2" t="s">
        <v>20</v>
      </c>
      <c r="B35" s="2" t="s">
        <v>106</v>
      </c>
      <c r="C35" s="2"/>
      <c r="D35" s="2" t="s">
        <v>108</v>
      </c>
      <c r="E35" s="2">
        <v>1</v>
      </c>
      <c r="F35" s="2" t="s">
        <v>49</v>
      </c>
      <c r="G35" s="5">
        <v>5.5</v>
      </c>
      <c r="H35" s="5">
        <f t="shared" si="1"/>
        <v>5.5</v>
      </c>
    </row>
    <row r="36" spans="1:16" x14ac:dyDescent="0.45">
      <c r="A36" s="2" t="s">
        <v>21</v>
      </c>
      <c r="B36" s="4" t="s">
        <v>36</v>
      </c>
      <c r="C36" s="2"/>
      <c r="D36" s="2" t="s">
        <v>108</v>
      </c>
      <c r="E36" s="2">
        <v>1</v>
      </c>
      <c r="F36" s="2" t="s">
        <v>49</v>
      </c>
      <c r="G36" s="5">
        <v>16.91</v>
      </c>
      <c r="H36" s="5">
        <f t="shared" si="1"/>
        <v>16.91</v>
      </c>
    </row>
    <row r="37" spans="1:16" x14ac:dyDescent="0.45">
      <c r="A37" s="2" t="s">
        <v>22</v>
      </c>
      <c r="B37" s="2" t="s">
        <v>37</v>
      </c>
      <c r="C37" s="2"/>
      <c r="D37" s="2" t="s">
        <v>108</v>
      </c>
      <c r="E37" s="2">
        <v>1</v>
      </c>
      <c r="F37" s="2" t="s">
        <v>49</v>
      </c>
      <c r="G37" s="5">
        <v>1.3</v>
      </c>
      <c r="H37" s="5">
        <f t="shared" si="1"/>
        <v>1.3</v>
      </c>
    </row>
    <row r="38" spans="1:16" x14ac:dyDescent="0.45">
      <c r="A38" s="2" t="s">
        <v>23</v>
      </c>
      <c r="B38" s="2" t="s">
        <v>38</v>
      </c>
      <c r="C38" s="2"/>
      <c r="D38" s="2" t="s">
        <v>108</v>
      </c>
      <c r="E38" s="2">
        <v>4</v>
      </c>
      <c r="F38" s="2" t="s">
        <v>49</v>
      </c>
      <c r="G38" s="5">
        <v>0.6</v>
      </c>
      <c r="H38" s="5">
        <f t="shared" si="1"/>
        <v>2.4</v>
      </c>
    </row>
    <row r="39" spans="1:16" x14ac:dyDescent="0.45">
      <c r="A39" s="2" t="s">
        <v>24</v>
      </c>
      <c r="B39" s="4" t="s">
        <v>114</v>
      </c>
      <c r="C39" s="2"/>
      <c r="D39" s="2" t="s">
        <v>108</v>
      </c>
      <c r="E39" s="2">
        <v>2</v>
      </c>
      <c r="F39" s="2" t="s">
        <v>49</v>
      </c>
      <c r="G39" s="5">
        <v>1.1499999999999999</v>
      </c>
      <c r="H39" s="5">
        <f t="shared" si="1"/>
        <v>2.2999999999999998</v>
      </c>
    </row>
    <row r="40" spans="1:16" x14ac:dyDescent="0.45">
      <c r="A40" s="2" t="s">
        <v>25</v>
      </c>
      <c r="B40" s="2" t="s">
        <v>51</v>
      </c>
      <c r="C40" s="2"/>
      <c r="D40" s="2" t="s">
        <v>108</v>
      </c>
      <c r="E40" s="2">
        <v>16</v>
      </c>
      <c r="F40" s="2" t="s">
        <v>50</v>
      </c>
      <c r="G40" s="5">
        <f>3/16</f>
        <v>0.1875</v>
      </c>
      <c r="H40" s="5">
        <f t="shared" si="1"/>
        <v>3</v>
      </c>
    </row>
    <row r="41" spans="1:16" x14ac:dyDescent="0.45">
      <c r="A41" s="2" t="s">
        <v>39</v>
      </c>
      <c r="B41" s="2" t="s">
        <v>107</v>
      </c>
      <c r="C41" s="2"/>
      <c r="D41" s="2" t="s">
        <v>11</v>
      </c>
      <c r="E41" s="2">
        <v>1</v>
      </c>
      <c r="F41" s="2" t="s">
        <v>49</v>
      </c>
      <c r="G41" s="5">
        <v>1</v>
      </c>
      <c r="H41" s="5">
        <f t="shared" si="1"/>
        <v>1</v>
      </c>
    </row>
    <row r="42" spans="1:16" x14ac:dyDescent="0.45">
      <c r="A42" s="14"/>
      <c r="B42" s="15"/>
      <c r="C42" s="15"/>
      <c r="D42" s="15"/>
      <c r="E42" s="15"/>
      <c r="F42" s="16"/>
      <c r="G42" s="3" t="s">
        <v>12</v>
      </c>
      <c r="H42" s="7">
        <f>SUM(H28:H41)</f>
        <v>59.379999999999988</v>
      </c>
    </row>
    <row r="43" spans="1:16" x14ac:dyDescent="0.45">
      <c r="A43" s="12" t="s">
        <v>8</v>
      </c>
      <c r="B43" s="12"/>
      <c r="C43" s="12"/>
      <c r="D43" s="12"/>
      <c r="E43" s="12"/>
      <c r="F43" s="12"/>
      <c r="G43" s="12"/>
      <c r="H43" s="12"/>
      <c r="J43" s="18" t="s">
        <v>52</v>
      </c>
      <c r="K43" s="18" t="s">
        <v>54</v>
      </c>
      <c r="L43" s="18" t="s">
        <v>53</v>
      </c>
      <c r="M43" s="18" t="s">
        <v>55</v>
      </c>
      <c r="N43" s="18" t="s">
        <v>60</v>
      </c>
      <c r="O43" s="18" t="s">
        <v>61</v>
      </c>
      <c r="P43" s="18" t="s">
        <v>62</v>
      </c>
    </row>
    <row r="44" spans="1:16" x14ac:dyDescent="0.45">
      <c r="A44" s="2" t="s">
        <v>26</v>
      </c>
      <c r="B44" s="2" t="s">
        <v>40</v>
      </c>
      <c r="C44" s="2" t="s">
        <v>48</v>
      </c>
      <c r="D44" s="2" t="s">
        <v>11</v>
      </c>
      <c r="E44" s="2">
        <v>2</v>
      </c>
      <c r="F44" s="2" t="s">
        <v>49</v>
      </c>
      <c r="G44" s="8">
        <v>1</v>
      </c>
      <c r="H44" s="5">
        <f t="shared" ref="H44:H51" si="2">E44*G44</f>
        <v>2</v>
      </c>
      <c r="J44" s="2">
        <v>6862.22</v>
      </c>
      <c r="K44" s="2">
        <v>0.5</v>
      </c>
      <c r="L44" s="2">
        <v>1.24E-3</v>
      </c>
      <c r="M44" s="2">
        <f>E44*J44*K44*L44</f>
        <v>8.5091528000000007</v>
      </c>
      <c r="N44" s="2">
        <f>28/1000*M44</f>
        <v>0.23825627840000002</v>
      </c>
      <c r="O44" s="2">
        <f>J44/(4*3600)</f>
        <v>0.47654305555555559</v>
      </c>
      <c r="P44" s="2">
        <f>O44+N44</f>
        <v>0.71479933395555562</v>
      </c>
    </row>
    <row r="45" spans="1:16" x14ac:dyDescent="0.45">
      <c r="A45" s="2" t="s">
        <v>27</v>
      </c>
      <c r="B45" s="2" t="s">
        <v>56</v>
      </c>
      <c r="C45" s="2" t="s">
        <v>48</v>
      </c>
      <c r="D45" s="2" t="s">
        <v>11</v>
      </c>
      <c r="E45" s="2">
        <v>2</v>
      </c>
      <c r="F45" s="2" t="s">
        <v>49</v>
      </c>
      <c r="G45" s="8">
        <v>1</v>
      </c>
      <c r="H45" s="5">
        <f t="shared" si="2"/>
        <v>2</v>
      </c>
      <c r="J45" s="2">
        <v>1237</v>
      </c>
      <c r="K45" s="2">
        <v>0.5</v>
      </c>
      <c r="L45" s="2">
        <v>1.24E-3</v>
      </c>
      <c r="M45" s="2">
        <f>E45*J45*K45*L45</f>
        <v>1.5338799999999999</v>
      </c>
      <c r="N45" s="2">
        <f t="shared" ref="N45:N52" si="3">28/1000*M45</f>
        <v>4.2948639999999996E-2</v>
      </c>
      <c r="O45" s="2">
        <f t="shared" ref="O45:O52" si="4">J45/(4*3600)</f>
        <v>8.5902777777777772E-2</v>
      </c>
      <c r="P45" s="2">
        <f t="shared" ref="P45:P52" si="5">O45+N45</f>
        <v>0.12885141777777775</v>
      </c>
    </row>
    <row r="46" spans="1:16" x14ac:dyDescent="0.45">
      <c r="A46" s="2" t="s">
        <v>28</v>
      </c>
      <c r="B46" s="2" t="s">
        <v>57</v>
      </c>
      <c r="C46" s="2" t="s">
        <v>48</v>
      </c>
      <c r="D46" s="2" t="s">
        <v>11</v>
      </c>
      <c r="E46" s="2">
        <v>2</v>
      </c>
      <c r="F46" s="2" t="s">
        <v>49</v>
      </c>
      <c r="G46" s="8">
        <v>1</v>
      </c>
      <c r="H46" s="5">
        <f t="shared" si="2"/>
        <v>2</v>
      </c>
      <c r="J46" s="2">
        <v>1310</v>
      </c>
      <c r="K46" s="2">
        <v>0.5</v>
      </c>
      <c r="L46" s="2">
        <v>1.24E-3</v>
      </c>
      <c r="M46" s="2">
        <f>E46*J46*K46*L46</f>
        <v>1.6244000000000001</v>
      </c>
      <c r="N46" s="2">
        <f t="shared" si="3"/>
        <v>4.5483200000000001E-2</v>
      </c>
      <c r="O46" s="2">
        <f t="shared" si="4"/>
        <v>9.0972222222222218E-2</v>
      </c>
      <c r="P46" s="2">
        <f t="shared" si="5"/>
        <v>0.13645542222222223</v>
      </c>
    </row>
    <row r="47" spans="1:16" x14ac:dyDescent="0.45">
      <c r="A47" s="2" t="s">
        <v>29</v>
      </c>
      <c r="B47" s="2" t="s">
        <v>58</v>
      </c>
      <c r="C47" s="2" t="s">
        <v>48</v>
      </c>
      <c r="D47" s="2" t="s">
        <v>11</v>
      </c>
      <c r="E47" s="2">
        <v>1</v>
      </c>
      <c r="F47" s="2" t="s">
        <v>49</v>
      </c>
      <c r="G47" s="8">
        <v>1</v>
      </c>
      <c r="H47" s="5">
        <f t="shared" si="2"/>
        <v>1</v>
      </c>
      <c r="J47" s="2">
        <v>6924.04</v>
      </c>
      <c r="K47" s="2">
        <v>0.5</v>
      </c>
      <c r="L47" s="2">
        <v>1.24E-3</v>
      </c>
      <c r="M47" s="2">
        <f>E47*J47*K47*L47</f>
        <v>4.2929047999999996</v>
      </c>
      <c r="N47" s="2">
        <f t="shared" si="3"/>
        <v>0.1202013344</v>
      </c>
      <c r="O47" s="2">
        <f t="shared" si="4"/>
        <v>0.48083611111111113</v>
      </c>
      <c r="P47" s="2">
        <f t="shared" si="5"/>
        <v>0.60103744551111116</v>
      </c>
    </row>
    <row r="48" spans="1:16" x14ac:dyDescent="0.45">
      <c r="A48" s="2" t="s">
        <v>30</v>
      </c>
      <c r="B48" s="2" t="s">
        <v>41</v>
      </c>
      <c r="C48" s="2" t="s">
        <v>48</v>
      </c>
      <c r="D48" s="2" t="s">
        <v>11</v>
      </c>
      <c r="E48" s="2">
        <v>1</v>
      </c>
      <c r="F48" s="2" t="s">
        <v>49</v>
      </c>
      <c r="G48" s="8">
        <v>6</v>
      </c>
      <c r="H48" s="5">
        <f t="shared" si="2"/>
        <v>6</v>
      </c>
      <c r="J48" s="2">
        <v>59175</v>
      </c>
      <c r="K48" s="2">
        <v>0.5</v>
      </c>
      <c r="L48" s="2">
        <v>1.24E-3</v>
      </c>
      <c r="M48" s="2">
        <f>E48*J48*K48*L48</f>
        <v>36.688499999999998</v>
      </c>
      <c r="N48" s="2">
        <f t="shared" si="3"/>
        <v>1.0272779999999999</v>
      </c>
      <c r="O48" s="2">
        <f t="shared" si="4"/>
        <v>4.109375</v>
      </c>
      <c r="P48" s="2">
        <f t="shared" si="5"/>
        <v>5.1366529999999999</v>
      </c>
    </row>
    <row r="49" spans="1:16" x14ac:dyDescent="0.45">
      <c r="A49" s="2" t="s">
        <v>31</v>
      </c>
      <c r="B49" s="2" t="s">
        <v>42</v>
      </c>
      <c r="C49" s="2" t="s">
        <v>48</v>
      </c>
      <c r="D49" s="2" t="s">
        <v>11</v>
      </c>
      <c r="E49" s="2">
        <v>1</v>
      </c>
      <c r="F49" s="2" t="s">
        <v>49</v>
      </c>
      <c r="G49" s="8">
        <v>11</v>
      </c>
      <c r="H49" s="5">
        <f t="shared" si="2"/>
        <v>11</v>
      </c>
      <c r="J49" s="2">
        <v>125572.37</v>
      </c>
      <c r="K49" s="2">
        <v>0.5</v>
      </c>
      <c r="L49" s="2">
        <v>1.24E-3</v>
      </c>
      <c r="M49" s="2">
        <f>E49*J49*K49*L49</f>
        <v>77.854869399999998</v>
      </c>
      <c r="N49" s="2">
        <f t="shared" si="3"/>
        <v>2.1799363432000001</v>
      </c>
      <c r="O49" s="2">
        <f t="shared" si="4"/>
        <v>8.7203034722222217</v>
      </c>
      <c r="P49" s="2">
        <f t="shared" si="5"/>
        <v>10.900239815422221</v>
      </c>
    </row>
    <row r="50" spans="1:16" x14ac:dyDescent="0.45">
      <c r="A50" s="2" t="s">
        <v>32</v>
      </c>
      <c r="B50" s="2" t="s">
        <v>59</v>
      </c>
      <c r="C50" s="2" t="s">
        <v>48</v>
      </c>
      <c r="D50" s="2" t="s">
        <v>11</v>
      </c>
      <c r="E50" s="2">
        <v>1</v>
      </c>
      <c r="F50" s="2" t="s">
        <v>49</v>
      </c>
      <c r="G50" s="8">
        <v>8</v>
      </c>
      <c r="H50" s="5">
        <f t="shared" si="2"/>
        <v>8</v>
      </c>
      <c r="J50" s="2">
        <v>90400.18</v>
      </c>
      <c r="K50" s="2">
        <v>0.5</v>
      </c>
      <c r="L50" s="2">
        <v>1.24E-3</v>
      </c>
      <c r="M50" s="2">
        <f>E50*J50*K50*L50</f>
        <v>56.048111599999999</v>
      </c>
      <c r="N50" s="2">
        <f t="shared" si="3"/>
        <v>1.5693471247999999</v>
      </c>
      <c r="O50" s="2">
        <f t="shared" si="4"/>
        <v>6.2777902777777772</v>
      </c>
      <c r="P50" s="2">
        <f t="shared" si="5"/>
        <v>7.8471374025777774</v>
      </c>
    </row>
    <row r="51" spans="1:16" x14ac:dyDescent="0.45">
      <c r="A51" s="2" t="s">
        <v>33</v>
      </c>
      <c r="B51" s="2" t="s">
        <v>43</v>
      </c>
      <c r="C51" s="2" t="s">
        <v>48</v>
      </c>
      <c r="D51" s="2" t="s">
        <v>11</v>
      </c>
      <c r="E51" s="2">
        <v>1</v>
      </c>
      <c r="F51" s="2" t="s">
        <v>49</v>
      </c>
      <c r="G51" s="8">
        <v>16</v>
      </c>
      <c r="H51" s="5">
        <f t="shared" si="2"/>
        <v>16</v>
      </c>
      <c r="J51" s="2">
        <v>185465</v>
      </c>
      <c r="K51" s="2">
        <v>0.5</v>
      </c>
      <c r="L51" s="2">
        <v>1.24E-3</v>
      </c>
      <c r="M51" s="2">
        <f>E51*J51*K51*L51</f>
        <v>114.9883</v>
      </c>
      <c r="N51" s="2">
        <f t="shared" si="3"/>
        <v>3.2196723999999999</v>
      </c>
      <c r="O51" s="2">
        <f t="shared" si="4"/>
        <v>12.879513888888889</v>
      </c>
      <c r="P51" s="2">
        <f t="shared" si="5"/>
        <v>16.099186288888887</v>
      </c>
    </row>
    <row r="52" spans="1:16" x14ac:dyDescent="0.45">
      <c r="A52" s="2" t="s">
        <v>34</v>
      </c>
      <c r="B52" s="2" t="s">
        <v>44</v>
      </c>
      <c r="C52" s="2" t="s">
        <v>48</v>
      </c>
      <c r="D52" s="2" t="s">
        <v>11</v>
      </c>
      <c r="E52" s="2">
        <v>1</v>
      </c>
      <c r="F52" s="2" t="s">
        <v>49</v>
      </c>
      <c r="G52" s="8">
        <v>20</v>
      </c>
      <c r="H52" s="5">
        <f>E52*G52</f>
        <v>20</v>
      </c>
      <c r="J52" s="2">
        <v>232576</v>
      </c>
      <c r="K52" s="2">
        <v>0.5</v>
      </c>
      <c r="L52" s="2">
        <v>1.24E-3</v>
      </c>
      <c r="M52" s="2">
        <f>E52*J52*K52*L52</f>
        <v>144.19712000000001</v>
      </c>
      <c r="N52" s="2">
        <f t="shared" si="3"/>
        <v>4.0375193600000001</v>
      </c>
      <c r="O52" s="2">
        <f t="shared" si="4"/>
        <v>16.15111111111111</v>
      </c>
      <c r="P52" s="2">
        <f t="shared" si="5"/>
        <v>20.188630471111111</v>
      </c>
    </row>
    <row r="53" spans="1:16" x14ac:dyDescent="0.45">
      <c r="A53" s="14"/>
      <c r="B53" s="15"/>
      <c r="C53" s="15"/>
      <c r="D53" s="15"/>
      <c r="E53" s="15"/>
      <c r="F53" s="16"/>
      <c r="G53" s="3" t="s">
        <v>12</v>
      </c>
      <c r="H53" s="7">
        <f>SUM(H44:H52)</f>
        <v>68</v>
      </c>
    </row>
    <row r="54" spans="1:16" x14ac:dyDescent="0.45">
      <c r="A54" s="9" t="s">
        <v>63</v>
      </c>
      <c r="B54" s="10"/>
      <c r="C54" s="10"/>
      <c r="D54" s="10"/>
      <c r="E54" s="10"/>
      <c r="F54" s="10"/>
      <c r="G54" s="11"/>
      <c r="H54" s="7">
        <f>SUM(H26,H42,H53)</f>
        <v>174.11023529411764</v>
      </c>
    </row>
  </sheetData>
  <mergeCells count="9">
    <mergeCell ref="A54:G54"/>
    <mergeCell ref="A5:H5"/>
    <mergeCell ref="A43:H43"/>
    <mergeCell ref="A27:H27"/>
    <mergeCell ref="A2:H2"/>
    <mergeCell ref="A3:H3"/>
    <mergeCell ref="A53:F53"/>
    <mergeCell ref="A26:F26"/>
    <mergeCell ref="A42:F42"/>
  </mergeCells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rajat joshi</cp:lastModifiedBy>
  <dcterms:created xsi:type="dcterms:W3CDTF">2023-07-05T23:26:56Z</dcterms:created>
  <dcterms:modified xsi:type="dcterms:W3CDTF">2023-07-13T00:52:06Z</dcterms:modified>
</cp:coreProperties>
</file>