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6"/>
  </bookViews>
  <sheets>
    <sheet name="n=10" sheetId="1" r:id="rId1"/>
    <sheet name="n=25" sheetId="2" r:id="rId2"/>
    <sheet name="n=40" sheetId="3" r:id="rId3"/>
    <sheet name="n=50" sheetId="4" r:id="rId4"/>
    <sheet name="n=70" sheetId="5" r:id="rId5"/>
    <sheet name="n=100" sheetId="6" r:id="rId6"/>
    <sheet name="Errors" sheetId="8" r:id="rId7"/>
  </sheets>
  <definedNames>
    <definedName name="L">'n=10'!$C$6</definedName>
    <definedName name="LL">#REF!</definedName>
    <definedName name="ma">'n=10'!$C$3</definedName>
    <definedName name="MAA">#REF!</definedName>
    <definedName name="mb">'n=10'!$C$4</definedName>
    <definedName name="n">'n=10'!$C$11</definedName>
    <definedName name="P">'n=10'!$C$7</definedName>
    <definedName name="solver_adj" localSheetId="0" hidden="1">'n=10'!$G$4:$G$12,'n=10'!$H$3:$H$11</definedName>
    <definedName name="solver_adj" localSheetId="5" hidden="1">'n=100'!$G$3:$H$102</definedName>
    <definedName name="solver_adj" localSheetId="1" hidden="1">'n=25'!$G$4:$G$27,'n=25'!$H$3:$H$26</definedName>
    <definedName name="solver_adj" localSheetId="2" hidden="1">'n=40'!$G$3:$H$42</definedName>
    <definedName name="solver_adj" localSheetId="3" hidden="1">'n=50'!$G$4:$G$52,'n=50'!$H$3:$H$51</definedName>
    <definedName name="solver_adj" localSheetId="4" hidden="1">'n=70'!$G$3:$H$72</definedName>
    <definedName name="solver_cvg" localSheetId="0" hidden="1">0.0001</definedName>
    <definedName name="solver_cvg" localSheetId="5" hidden="1">0.0001</definedName>
    <definedName name="solver_cvg" localSheetId="1" hidden="1">0.0001</definedName>
    <definedName name="solver_cvg" localSheetId="2" hidden="1">0.0001</definedName>
    <definedName name="solver_cvg" localSheetId="3" hidden="1">0.0001</definedName>
    <definedName name="solver_cvg" localSheetId="4" hidden="1">0.0001</definedName>
    <definedName name="solver_drv" localSheetId="0" hidden="1">2</definedName>
    <definedName name="solver_drv" localSheetId="5" hidden="1">1</definedName>
    <definedName name="solver_drv" localSheetId="1" hidden="1">1</definedName>
    <definedName name="solver_drv" localSheetId="2" hidden="1">1</definedName>
    <definedName name="solver_drv" localSheetId="3" hidden="1">1</definedName>
    <definedName name="solver_drv" localSheetId="4" hidden="1">1</definedName>
    <definedName name="solver_eng" localSheetId="0" hidden="1">1</definedName>
    <definedName name="solver_eng" localSheetId="5" hidden="1">1</definedName>
    <definedName name="solver_eng" localSheetId="1" hidden="1">1</definedName>
    <definedName name="solver_eng" localSheetId="2" hidden="1">1</definedName>
    <definedName name="solver_eng" localSheetId="3" hidden="1">1</definedName>
    <definedName name="solver_eng" localSheetId="4" hidden="1">1</definedName>
    <definedName name="solver_est" localSheetId="0" hidden="1">1</definedName>
    <definedName name="solver_est" localSheetId="5" hidden="1">1</definedName>
    <definedName name="solver_est" localSheetId="1" hidden="1">1</definedName>
    <definedName name="solver_est" localSheetId="2" hidden="1">1</definedName>
    <definedName name="solver_est" localSheetId="3" hidden="1">1</definedName>
    <definedName name="solver_est" localSheetId="4" hidden="1">1</definedName>
    <definedName name="solver_itr" localSheetId="0" hidden="1">2147483647</definedName>
    <definedName name="solver_itr" localSheetId="5" hidden="1">2147483647</definedName>
    <definedName name="solver_itr" localSheetId="1" hidden="1">2147483647</definedName>
    <definedName name="solver_itr" localSheetId="2" hidden="1">2147483647</definedName>
    <definedName name="solver_itr" localSheetId="3" hidden="1">2147483647</definedName>
    <definedName name="solver_itr" localSheetId="4" hidden="1">2147483647</definedName>
    <definedName name="solver_lhs1" localSheetId="5" hidden="1">'n=100'!$G$3</definedName>
    <definedName name="solver_lhs1" localSheetId="2" hidden="1">'n=40'!$G$3</definedName>
    <definedName name="solver_lhs1" localSheetId="4" hidden="1">'n=70'!$G$3</definedName>
    <definedName name="solver_lhs2" localSheetId="5" hidden="1">'n=100'!$H$102</definedName>
    <definedName name="solver_lhs2" localSheetId="2" hidden="1">'n=40'!$H$42</definedName>
    <definedName name="solver_lhs2" localSheetId="4" hidden="1">'n=70'!$H$72</definedName>
    <definedName name="solver_mip" localSheetId="0" hidden="1">2147483647</definedName>
    <definedName name="solver_mip" localSheetId="5" hidden="1">2147483647</definedName>
    <definedName name="solver_mip" localSheetId="1" hidden="1">2147483647</definedName>
    <definedName name="solver_mip" localSheetId="2" hidden="1">2147483647</definedName>
    <definedName name="solver_mip" localSheetId="3" hidden="1">2147483647</definedName>
    <definedName name="solver_mip" localSheetId="4" hidden="1">2147483647</definedName>
    <definedName name="solver_mni" localSheetId="0" hidden="1">30</definedName>
    <definedName name="solver_mni" localSheetId="5" hidden="1">30</definedName>
    <definedName name="solver_mni" localSheetId="1" hidden="1">30</definedName>
    <definedName name="solver_mni" localSheetId="2" hidden="1">30</definedName>
    <definedName name="solver_mni" localSheetId="3" hidden="1">30</definedName>
    <definedName name="solver_mni" localSheetId="4" hidden="1">30</definedName>
    <definedName name="solver_mrt" localSheetId="0" hidden="1">0.075</definedName>
    <definedName name="solver_mrt" localSheetId="5" hidden="1">0.075</definedName>
    <definedName name="solver_mrt" localSheetId="1" hidden="1">0.075</definedName>
    <definedName name="solver_mrt" localSheetId="2" hidden="1">0.075</definedName>
    <definedName name="solver_mrt" localSheetId="3" hidden="1">0.075</definedName>
    <definedName name="solver_mrt" localSheetId="4" hidden="1">0.075</definedName>
    <definedName name="solver_msl" localSheetId="0" hidden="1">2</definedName>
    <definedName name="solver_msl" localSheetId="5" hidden="1">2</definedName>
    <definedName name="solver_msl" localSheetId="1" hidden="1">2</definedName>
    <definedName name="solver_msl" localSheetId="2" hidden="1">2</definedName>
    <definedName name="solver_msl" localSheetId="3" hidden="1">2</definedName>
    <definedName name="solver_msl" localSheetId="4" hidden="1">2</definedName>
    <definedName name="solver_neg" localSheetId="0" hidden="1">1</definedName>
    <definedName name="solver_neg" localSheetId="5" hidden="1">1</definedName>
    <definedName name="solver_neg" localSheetId="1" hidden="1">1</definedName>
    <definedName name="solver_neg" localSheetId="2" hidden="1">1</definedName>
    <definedName name="solver_neg" localSheetId="3" hidden="1">1</definedName>
    <definedName name="solver_neg" localSheetId="4" hidden="1">1</definedName>
    <definedName name="solver_nod" localSheetId="0" hidden="1">2147483647</definedName>
    <definedName name="solver_nod" localSheetId="5" hidden="1">2147483647</definedName>
    <definedName name="solver_nod" localSheetId="1" hidden="1">2147483647</definedName>
    <definedName name="solver_nod" localSheetId="2" hidden="1">2147483647</definedName>
    <definedName name="solver_nod" localSheetId="3" hidden="1">2147483647</definedName>
    <definedName name="solver_nod" localSheetId="4" hidden="1">2147483647</definedName>
    <definedName name="solver_num" localSheetId="0" hidden="1">0</definedName>
    <definedName name="solver_num" localSheetId="5" hidden="1">2</definedName>
    <definedName name="solver_num" localSheetId="1" hidden="1">0</definedName>
    <definedName name="solver_num" localSheetId="2" hidden="1">2</definedName>
    <definedName name="solver_num" localSheetId="3" hidden="1">0</definedName>
    <definedName name="solver_num" localSheetId="4" hidden="1">2</definedName>
    <definedName name="solver_nwt" localSheetId="0" hidden="1">1</definedName>
    <definedName name="solver_nwt" localSheetId="5" hidden="1">1</definedName>
    <definedName name="solver_nwt" localSheetId="1" hidden="1">1</definedName>
    <definedName name="solver_nwt" localSheetId="2" hidden="1">1</definedName>
    <definedName name="solver_nwt" localSheetId="3" hidden="1">1</definedName>
    <definedName name="solver_nwt" localSheetId="4" hidden="1">1</definedName>
    <definedName name="solver_opt" localSheetId="0" hidden="1">'n=10'!$B$14</definedName>
    <definedName name="solver_opt" localSheetId="5" hidden="1">'n=100'!$B$14</definedName>
    <definedName name="solver_opt" localSheetId="1" hidden="1">'n=25'!$B$14</definedName>
    <definedName name="solver_opt" localSheetId="2" hidden="1">'n=40'!$B$14</definedName>
    <definedName name="solver_opt" localSheetId="3" hidden="1">'n=50'!$B$14</definedName>
    <definedName name="solver_opt" localSheetId="4" hidden="1">'n=70'!$B$14</definedName>
    <definedName name="solver_pre" localSheetId="0" hidden="1">0.000001</definedName>
    <definedName name="solver_pre" localSheetId="5" hidden="1">0.000001</definedName>
    <definedName name="solver_pre" localSheetId="1" hidden="1">0.000001</definedName>
    <definedName name="solver_pre" localSheetId="2" hidden="1">0.000001</definedName>
    <definedName name="solver_pre" localSheetId="3" hidden="1">0.000001</definedName>
    <definedName name="solver_pre" localSheetId="4" hidden="1">0.000001</definedName>
    <definedName name="solver_rbv" localSheetId="0" hidden="1">2</definedName>
    <definedName name="solver_rbv" localSheetId="5" hidden="1">1</definedName>
    <definedName name="solver_rbv" localSheetId="1" hidden="1">1</definedName>
    <definedName name="solver_rbv" localSheetId="2" hidden="1">1</definedName>
    <definedName name="solver_rbv" localSheetId="3" hidden="1">1</definedName>
    <definedName name="solver_rbv" localSheetId="4" hidden="1">1</definedName>
    <definedName name="solver_rel1" localSheetId="5" hidden="1">2</definedName>
    <definedName name="solver_rel1" localSheetId="2" hidden="1">2</definedName>
    <definedName name="solver_rel1" localSheetId="4" hidden="1">2</definedName>
    <definedName name="solver_rel2" localSheetId="5" hidden="1">2</definedName>
    <definedName name="solver_rel2" localSheetId="2" hidden="1">2</definedName>
    <definedName name="solver_rel2" localSheetId="4" hidden="1">2</definedName>
    <definedName name="solver_rhs1" localSheetId="5" hidden="1">400</definedName>
    <definedName name="solver_rhs1" localSheetId="2" hidden="1">400</definedName>
    <definedName name="solver_rhs1" localSheetId="4" hidden="1">400</definedName>
    <definedName name="solver_rhs2" localSheetId="5" hidden="1">300</definedName>
    <definedName name="solver_rhs2" localSheetId="2" hidden="1">300</definedName>
    <definedName name="solver_rhs2" localSheetId="4" hidden="1">300</definedName>
    <definedName name="solver_rlx" localSheetId="0" hidden="1">2</definedName>
    <definedName name="solver_rlx" localSheetId="5" hidden="1">2</definedName>
    <definedName name="solver_rlx" localSheetId="1" hidden="1">2</definedName>
    <definedName name="solver_rlx" localSheetId="2" hidden="1">2</definedName>
    <definedName name="solver_rlx" localSheetId="3" hidden="1">2</definedName>
    <definedName name="solver_rlx" localSheetId="4" hidden="1">2</definedName>
    <definedName name="solver_rsd" localSheetId="0" hidden="1">0</definedName>
    <definedName name="solver_rsd" localSheetId="5" hidden="1">0</definedName>
    <definedName name="solver_rsd" localSheetId="1" hidden="1">0</definedName>
    <definedName name="solver_rsd" localSheetId="2" hidden="1">0</definedName>
    <definedName name="solver_rsd" localSheetId="3" hidden="1">0</definedName>
    <definedName name="solver_rsd" localSheetId="4" hidden="1">0</definedName>
    <definedName name="solver_scl" localSheetId="0" hidden="1">2</definedName>
    <definedName name="solver_scl" localSheetId="5" hidden="1">1</definedName>
    <definedName name="solver_scl" localSheetId="1" hidden="1">1</definedName>
    <definedName name="solver_scl" localSheetId="2" hidden="1">1</definedName>
    <definedName name="solver_scl" localSheetId="3" hidden="1">1</definedName>
    <definedName name="solver_scl" localSheetId="4" hidden="1">1</definedName>
    <definedName name="solver_sho" localSheetId="0" hidden="1">2</definedName>
    <definedName name="solver_sho" localSheetId="5" hidden="1">2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ho" localSheetId="4" hidden="1">2</definedName>
    <definedName name="solver_ssz" localSheetId="0" hidden="1">100</definedName>
    <definedName name="solver_ssz" localSheetId="5" hidden="1">100</definedName>
    <definedName name="solver_ssz" localSheetId="1" hidden="1">100</definedName>
    <definedName name="solver_ssz" localSheetId="2" hidden="1">100</definedName>
    <definedName name="solver_ssz" localSheetId="3" hidden="1">100</definedName>
    <definedName name="solver_ssz" localSheetId="4" hidden="1">100</definedName>
    <definedName name="solver_tim" localSheetId="0" hidden="1">2147483647</definedName>
    <definedName name="solver_tim" localSheetId="5" hidden="1">2147483647</definedName>
    <definedName name="solver_tim" localSheetId="1" hidden="1">2147483647</definedName>
    <definedName name="solver_tim" localSheetId="2" hidden="1">2147483647</definedName>
    <definedName name="solver_tim" localSheetId="3" hidden="1">2147483647</definedName>
    <definedName name="solver_tim" localSheetId="4" hidden="1">2147483647</definedName>
    <definedName name="solver_tol" localSheetId="0" hidden="1">0.01</definedName>
    <definedName name="solver_tol" localSheetId="5" hidden="1">0.01</definedName>
    <definedName name="solver_tol" localSheetId="1" hidden="1">0.01</definedName>
    <definedName name="solver_tol" localSheetId="2" hidden="1">0.01</definedName>
    <definedName name="solver_tol" localSheetId="3" hidden="1">0.01</definedName>
    <definedName name="solver_tol" localSheetId="4" hidden="1">0.01</definedName>
    <definedName name="solver_typ" localSheetId="0" hidden="1">2</definedName>
    <definedName name="solver_typ" localSheetId="5" hidden="1">2</definedName>
    <definedName name="solver_typ" localSheetId="1" hidden="1">2</definedName>
    <definedName name="solver_typ" localSheetId="2" hidden="1">2</definedName>
    <definedName name="solver_typ" localSheetId="3" hidden="1">2</definedName>
    <definedName name="solver_typ" localSheetId="4" hidden="1">2</definedName>
    <definedName name="solver_val" localSheetId="0" hidden="1">0</definedName>
    <definedName name="solver_val" localSheetId="5" hidden="1">0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al" localSheetId="4" hidden="1">0</definedName>
    <definedName name="solver_ver" localSheetId="0" hidden="1">3</definedName>
    <definedName name="solver_ver" localSheetId="5" hidden="1">3</definedName>
    <definedName name="solver_ver" localSheetId="1" hidden="1">3</definedName>
    <definedName name="solver_ver" localSheetId="2" hidden="1">3</definedName>
    <definedName name="solver_ver" localSheetId="3" hidden="1">3</definedName>
    <definedName name="solver_ver" localSheetId="4" hidden="1">3</definedName>
    <definedName name="U">'n=10'!$C$5</definedName>
  </definedNames>
  <calcPr calcId="152511"/>
</workbook>
</file>

<file path=xl/calcChain.xml><?xml version="1.0" encoding="utf-8"?>
<calcChain xmlns="http://schemas.openxmlformats.org/spreadsheetml/2006/main">
  <c r="C12" i="6" l="1"/>
  <c r="C12" i="5"/>
  <c r="J72" i="5" s="1"/>
  <c r="C12" i="4"/>
  <c r="C12" i="3"/>
  <c r="I3" i="3" s="1"/>
  <c r="I72" i="5"/>
  <c r="B15" i="5" l="1"/>
  <c r="B17" i="5" s="1"/>
  <c r="I13" i="5"/>
  <c r="J13" i="5"/>
  <c r="K13" i="5"/>
  <c r="L13" i="5"/>
  <c r="I14" i="5"/>
  <c r="J14" i="5"/>
  <c r="K14" i="5"/>
  <c r="L14" i="5"/>
  <c r="I15" i="5"/>
  <c r="J15" i="5"/>
  <c r="K15" i="5"/>
  <c r="L15" i="5"/>
  <c r="I16" i="5"/>
  <c r="J16" i="5"/>
  <c r="K16" i="5"/>
  <c r="L16" i="5"/>
  <c r="I17" i="5"/>
  <c r="J17" i="5"/>
  <c r="K17" i="5"/>
  <c r="L17" i="5"/>
  <c r="I18" i="5"/>
  <c r="J18" i="5"/>
  <c r="K18" i="5"/>
  <c r="L18" i="5"/>
  <c r="I19" i="5"/>
  <c r="J19" i="5"/>
  <c r="K19" i="5"/>
  <c r="L19" i="5"/>
  <c r="I20" i="5"/>
  <c r="J20" i="5"/>
  <c r="K20" i="5"/>
  <c r="L20" i="5"/>
  <c r="I21" i="5"/>
  <c r="J21" i="5"/>
  <c r="K21" i="5"/>
  <c r="L21" i="5"/>
  <c r="I22" i="5"/>
  <c r="J22" i="5"/>
  <c r="K22" i="5"/>
  <c r="L22" i="5"/>
  <c r="I23" i="5"/>
  <c r="J23" i="5"/>
  <c r="K23" i="5"/>
  <c r="L23" i="5"/>
  <c r="I24" i="5"/>
  <c r="J24" i="5"/>
  <c r="K24" i="5"/>
  <c r="L24" i="5"/>
  <c r="I25" i="5"/>
  <c r="J25" i="5"/>
  <c r="K25" i="5"/>
  <c r="L25" i="5"/>
  <c r="I26" i="5"/>
  <c r="J26" i="5"/>
  <c r="K26" i="5"/>
  <c r="L26" i="5"/>
  <c r="I27" i="5"/>
  <c r="J27" i="5"/>
  <c r="K27" i="5"/>
  <c r="L27" i="5"/>
  <c r="I28" i="5"/>
  <c r="J28" i="5"/>
  <c r="K28" i="5"/>
  <c r="L28" i="5"/>
  <c r="I29" i="5"/>
  <c r="J29" i="5"/>
  <c r="K29" i="5"/>
  <c r="L29" i="5"/>
  <c r="I30" i="5"/>
  <c r="J30" i="5"/>
  <c r="K30" i="5"/>
  <c r="L30" i="5"/>
  <c r="I31" i="5"/>
  <c r="J31" i="5"/>
  <c r="K31" i="5"/>
  <c r="L31" i="5"/>
  <c r="I32" i="5"/>
  <c r="J32" i="5"/>
  <c r="K32" i="5"/>
  <c r="L32" i="5"/>
  <c r="I33" i="5"/>
  <c r="J33" i="5"/>
  <c r="K33" i="5"/>
  <c r="L33" i="5"/>
  <c r="I34" i="5"/>
  <c r="J34" i="5"/>
  <c r="K34" i="5"/>
  <c r="L34" i="5"/>
  <c r="I35" i="5"/>
  <c r="J35" i="5"/>
  <c r="K35" i="5"/>
  <c r="L35" i="5"/>
  <c r="I36" i="5"/>
  <c r="J36" i="5"/>
  <c r="K36" i="5"/>
  <c r="L36" i="5"/>
  <c r="I37" i="5"/>
  <c r="J37" i="5"/>
  <c r="K37" i="5"/>
  <c r="L37" i="5"/>
  <c r="I38" i="5"/>
  <c r="J38" i="5"/>
  <c r="K38" i="5"/>
  <c r="L38" i="5"/>
  <c r="I39" i="5"/>
  <c r="J39" i="5"/>
  <c r="K39" i="5"/>
  <c r="L39" i="5"/>
  <c r="I40" i="5"/>
  <c r="J40" i="5"/>
  <c r="K40" i="5"/>
  <c r="L40" i="5"/>
  <c r="I41" i="5"/>
  <c r="J41" i="5"/>
  <c r="K41" i="5"/>
  <c r="L41" i="5"/>
  <c r="I42" i="5"/>
  <c r="J42" i="5"/>
  <c r="K42" i="5"/>
  <c r="L42" i="5"/>
  <c r="I43" i="5"/>
  <c r="J43" i="5"/>
  <c r="K43" i="5"/>
  <c r="L43" i="5"/>
  <c r="I44" i="5"/>
  <c r="J44" i="5"/>
  <c r="K44" i="5"/>
  <c r="L44" i="5"/>
  <c r="I45" i="5"/>
  <c r="J45" i="5"/>
  <c r="K45" i="5"/>
  <c r="L45" i="5"/>
  <c r="I46" i="5"/>
  <c r="J46" i="5"/>
  <c r="K46" i="5"/>
  <c r="L46" i="5"/>
  <c r="I47" i="5"/>
  <c r="J47" i="5"/>
  <c r="K47" i="5"/>
  <c r="L47" i="5"/>
  <c r="I48" i="5"/>
  <c r="J48" i="5"/>
  <c r="K48" i="5"/>
  <c r="L48" i="5"/>
  <c r="I49" i="5"/>
  <c r="J49" i="5"/>
  <c r="K49" i="5"/>
  <c r="L49" i="5"/>
  <c r="I50" i="5"/>
  <c r="J50" i="5"/>
  <c r="K50" i="5"/>
  <c r="L50" i="5"/>
  <c r="I51" i="5"/>
  <c r="J51" i="5"/>
  <c r="K51" i="5"/>
  <c r="L51" i="5"/>
  <c r="I52" i="5"/>
  <c r="J52" i="5"/>
  <c r="K52" i="5"/>
  <c r="L52" i="5"/>
  <c r="I53" i="5"/>
  <c r="J53" i="5"/>
  <c r="K53" i="5"/>
  <c r="L53" i="5"/>
  <c r="I54" i="5"/>
  <c r="J54" i="5"/>
  <c r="K54" i="5"/>
  <c r="L54" i="5"/>
  <c r="I55" i="5"/>
  <c r="J55" i="5"/>
  <c r="K55" i="5"/>
  <c r="L55" i="5"/>
  <c r="I56" i="5"/>
  <c r="J56" i="5"/>
  <c r="K56" i="5"/>
  <c r="L56" i="5"/>
  <c r="I57" i="5"/>
  <c r="J57" i="5"/>
  <c r="K57" i="5"/>
  <c r="L57" i="5"/>
  <c r="I58" i="5"/>
  <c r="J58" i="5"/>
  <c r="K58" i="5"/>
  <c r="L58" i="5"/>
  <c r="I59" i="5"/>
  <c r="J59" i="5"/>
  <c r="K59" i="5"/>
  <c r="L59" i="5"/>
  <c r="I60" i="5"/>
  <c r="J60" i="5"/>
  <c r="K60" i="5"/>
  <c r="L60" i="5"/>
  <c r="I61" i="5"/>
  <c r="J61" i="5"/>
  <c r="K61" i="5"/>
  <c r="L61" i="5"/>
  <c r="I62" i="5"/>
  <c r="J62" i="5"/>
  <c r="K62" i="5"/>
  <c r="L62" i="5"/>
  <c r="I63" i="5"/>
  <c r="J63" i="5"/>
  <c r="K63" i="5"/>
  <c r="L63" i="5"/>
  <c r="I64" i="5"/>
  <c r="J64" i="5"/>
  <c r="K64" i="5"/>
  <c r="L64" i="5"/>
  <c r="I65" i="5"/>
  <c r="J65" i="5"/>
  <c r="K65" i="5"/>
  <c r="L65" i="5"/>
  <c r="I66" i="5"/>
  <c r="J66" i="5"/>
  <c r="K66" i="5"/>
  <c r="L66" i="5"/>
  <c r="I67" i="5"/>
  <c r="J67" i="5"/>
  <c r="K67" i="5"/>
  <c r="L67" i="5"/>
  <c r="I68" i="5"/>
  <c r="J68" i="5"/>
  <c r="K68" i="5"/>
  <c r="L68" i="5"/>
  <c r="I69" i="5"/>
  <c r="J69" i="5"/>
  <c r="K69" i="5"/>
  <c r="L69" i="5"/>
  <c r="I70" i="5"/>
  <c r="J70" i="5"/>
  <c r="K70" i="5"/>
  <c r="L70" i="5"/>
  <c r="I71" i="5"/>
  <c r="J71" i="5"/>
  <c r="K71" i="5"/>
  <c r="L71" i="5"/>
  <c r="K72" i="5"/>
  <c r="L72" i="5"/>
  <c r="I12" i="5"/>
  <c r="J12" i="5"/>
  <c r="B15" i="6"/>
  <c r="B17" i="6" s="1"/>
  <c r="J102" i="6"/>
  <c r="I102" i="6"/>
  <c r="I13" i="6"/>
  <c r="J13" i="6"/>
  <c r="K13" i="6"/>
  <c r="L13" i="6"/>
  <c r="I14" i="6"/>
  <c r="J14" i="6"/>
  <c r="K14" i="6"/>
  <c r="L14" i="6"/>
  <c r="I15" i="6"/>
  <c r="J15" i="6"/>
  <c r="K15" i="6"/>
  <c r="L15" i="6"/>
  <c r="I16" i="6"/>
  <c r="J16" i="6"/>
  <c r="K16" i="6"/>
  <c r="L16" i="6"/>
  <c r="I17" i="6"/>
  <c r="J17" i="6"/>
  <c r="K17" i="6"/>
  <c r="L17" i="6"/>
  <c r="I18" i="6"/>
  <c r="J18" i="6"/>
  <c r="K18" i="6"/>
  <c r="L18" i="6"/>
  <c r="I19" i="6"/>
  <c r="J19" i="6"/>
  <c r="K19" i="6"/>
  <c r="L19" i="6"/>
  <c r="I20" i="6"/>
  <c r="J20" i="6"/>
  <c r="K20" i="6"/>
  <c r="L20" i="6"/>
  <c r="I21" i="6"/>
  <c r="J21" i="6"/>
  <c r="K21" i="6"/>
  <c r="L21" i="6"/>
  <c r="I22" i="6"/>
  <c r="J22" i="6"/>
  <c r="K22" i="6"/>
  <c r="L22" i="6"/>
  <c r="I23" i="6"/>
  <c r="J23" i="6"/>
  <c r="K23" i="6"/>
  <c r="L23" i="6"/>
  <c r="I24" i="6"/>
  <c r="J24" i="6"/>
  <c r="K24" i="6"/>
  <c r="L24" i="6"/>
  <c r="I25" i="6"/>
  <c r="J25" i="6"/>
  <c r="K25" i="6"/>
  <c r="L25" i="6"/>
  <c r="I26" i="6"/>
  <c r="J26" i="6"/>
  <c r="K26" i="6"/>
  <c r="L26" i="6"/>
  <c r="I27" i="6"/>
  <c r="J27" i="6"/>
  <c r="K27" i="6"/>
  <c r="L27" i="6"/>
  <c r="I28" i="6"/>
  <c r="J28" i="6"/>
  <c r="K28" i="6"/>
  <c r="L28" i="6"/>
  <c r="I29" i="6"/>
  <c r="J29" i="6"/>
  <c r="K29" i="6"/>
  <c r="L29" i="6"/>
  <c r="I30" i="6"/>
  <c r="J30" i="6"/>
  <c r="K30" i="6"/>
  <c r="L30" i="6"/>
  <c r="I31" i="6"/>
  <c r="J31" i="6"/>
  <c r="K31" i="6"/>
  <c r="L31" i="6"/>
  <c r="I32" i="6"/>
  <c r="J32" i="6"/>
  <c r="K32" i="6"/>
  <c r="L32" i="6"/>
  <c r="I33" i="6"/>
  <c r="J33" i="6"/>
  <c r="K33" i="6"/>
  <c r="L33" i="6"/>
  <c r="I34" i="6"/>
  <c r="J34" i="6"/>
  <c r="K34" i="6"/>
  <c r="L34" i="6"/>
  <c r="I35" i="6"/>
  <c r="J35" i="6"/>
  <c r="K35" i="6"/>
  <c r="L35" i="6"/>
  <c r="I36" i="6"/>
  <c r="J36" i="6"/>
  <c r="K36" i="6"/>
  <c r="L36" i="6"/>
  <c r="I37" i="6"/>
  <c r="J37" i="6"/>
  <c r="K37" i="6"/>
  <c r="L37" i="6"/>
  <c r="I38" i="6"/>
  <c r="J38" i="6"/>
  <c r="K38" i="6"/>
  <c r="L38" i="6"/>
  <c r="I39" i="6"/>
  <c r="J39" i="6"/>
  <c r="K39" i="6"/>
  <c r="L39" i="6"/>
  <c r="I40" i="6"/>
  <c r="J40" i="6"/>
  <c r="K40" i="6"/>
  <c r="L40" i="6"/>
  <c r="I41" i="6"/>
  <c r="J41" i="6"/>
  <c r="K41" i="6"/>
  <c r="L41" i="6"/>
  <c r="I42" i="6"/>
  <c r="J42" i="6"/>
  <c r="K42" i="6"/>
  <c r="L42" i="6"/>
  <c r="I43" i="6"/>
  <c r="J43" i="6"/>
  <c r="K43" i="6"/>
  <c r="L43" i="6"/>
  <c r="I44" i="6"/>
  <c r="J44" i="6"/>
  <c r="K44" i="6"/>
  <c r="L44" i="6"/>
  <c r="I45" i="6"/>
  <c r="J45" i="6"/>
  <c r="K45" i="6"/>
  <c r="L45" i="6"/>
  <c r="I46" i="6"/>
  <c r="J46" i="6"/>
  <c r="K46" i="6"/>
  <c r="L46" i="6"/>
  <c r="I47" i="6"/>
  <c r="J47" i="6"/>
  <c r="K47" i="6"/>
  <c r="L47" i="6"/>
  <c r="I48" i="6"/>
  <c r="J48" i="6"/>
  <c r="K48" i="6"/>
  <c r="L48" i="6"/>
  <c r="I49" i="6"/>
  <c r="J49" i="6"/>
  <c r="K49" i="6"/>
  <c r="L49" i="6"/>
  <c r="I50" i="6"/>
  <c r="J50" i="6"/>
  <c r="K50" i="6"/>
  <c r="L50" i="6"/>
  <c r="I51" i="6"/>
  <c r="J51" i="6"/>
  <c r="K51" i="6"/>
  <c r="L51" i="6"/>
  <c r="I52" i="6"/>
  <c r="J52" i="6"/>
  <c r="K52" i="6"/>
  <c r="L52" i="6"/>
  <c r="I53" i="6"/>
  <c r="J53" i="6"/>
  <c r="K53" i="6"/>
  <c r="L53" i="6"/>
  <c r="I54" i="6"/>
  <c r="J54" i="6"/>
  <c r="K54" i="6"/>
  <c r="L54" i="6"/>
  <c r="I55" i="6"/>
  <c r="J55" i="6"/>
  <c r="K55" i="6"/>
  <c r="L55" i="6"/>
  <c r="I56" i="6"/>
  <c r="J56" i="6"/>
  <c r="K56" i="6"/>
  <c r="L56" i="6"/>
  <c r="I57" i="6"/>
  <c r="J57" i="6"/>
  <c r="K57" i="6"/>
  <c r="L57" i="6"/>
  <c r="I58" i="6"/>
  <c r="J58" i="6"/>
  <c r="K58" i="6"/>
  <c r="L58" i="6"/>
  <c r="I59" i="6"/>
  <c r="J59" i="6"/>
  <c r="K59" i="6"/>
  <c r="L59" i="6"/>
  <c r="I60" i="6"/>
  <c r="J60" i="6"/>
  <c r="K60" i="6"/>
  <c r="L60" i="6"/>
  <c r="I61" i="6"/>
  <c r="J61" i="6"/>
  <c r="K61" i="6"/>
  <c r="L61" i="6"/>
  <c r="I62" i="6"/>
  <c r="J62" i="6"/>
  <c r="K62" i="6"/>
  <c r="L62" i="6"/>
  <c r="I63" i="6"/>
  <c r="J63" i="6"/>
  <c r="K63" i="6"/>
  <c r="L63" i="6"/>
  <c r="I64" i="6"/>
  <c r="J64" i="6"/>
  <c r="K64" i="6"/>
  <c r="L64" i="6"/>
  <c r="I65" i="6"/>
  <c r="J65" i="6"/>
  <c r="K65" i="6"/>
  <c r="L65" i="6"/>
  <c r="I66" i="6"/>
  <c r="J66" i="6"/>
  <c r="K66" i="6"/>
  <c r="L66" i="6"/>
  <c r="I67" i="6"/>
  <c r="J67" i="6"/>
  <c r="K67" i="6"/>
  <c r="L67" i="6"/>
  <c r="I68" i="6"/>
  <c r="J68" i="6"/>
  <c r="K68" i="6"/>
  <c r="L68" i="6"/>
  <c r="I69" i="6"/>
  <c r="J69" i="6"/>
  <c r="K69" i="6"/>
  <c r="L69" i="6"/>
  <c r="I70" i="6"/>
  <c r="J70" i="6"/>
  <c r="K70" i="6"/>
  <c r="L70" i="6"/>
  <c r="I71" i="6"/>
  <c r="J71" i="6"/>
  <c r="K71" i="6"/>
  <c r="L71" i="6"/>
  <c r="I72" i="6"/>
  <c r="J72" i="6"/>
  <c r="K72" i="6"/>
  <c r="L72" i="6"/>
  <c r="I73" i="6"/>
  <c r="J73" i="6"/>
  <c r="K73" i="6"/>
  <c r="L73" i="6"/>
  <c r="I74" i="6"/>
  <c r="J74" i="6"/>
  <c r="K74" i="6"/>
  <c r="L74" i="6"/>
  <c r="I75" i="6"/>
  <c r="J75" i="6"/>
  <c r="K75" i="6"/>
  <c r="L75" i="6"/>
  <c r="I76" i="6"/>
  <c r="J76" i="6"/>
  <c r="K76" i="6"/>
  <c r="L76" i="6"/>
  <c r="I77" i="6"/>
  <c r="J77" i="6"/>
  <c r="K77" i="6"/>
  <c r="L77" i="6"/>
  <c r="I78" i="6"/>
  <c r="J78" i="6"/>
  <c r="K78" i="6"/>
  <c r="L78" i="6"/>
  <c r="I79" i="6"/>
  <c r="J79" i="6"/>
  <c r="K79" i="6"/>
  <c r="L79" i="6"/>
  <c r="I80" i="6"/>
  <c r="J80" i="6"/>
  <c r="K80" i="6"/>
  <c r="L80" i="6"/>
  <c r="I81" i="6"/>
  <c r="J81" i="6"/>
  <c r="K81" i="6"/>
  <c r="L81" i="6"/>
  <c r="I82" i="6"/>
  <c r="J82" i="6"/>
  <c r="K82" i="6"/>
  <c r="L82" i="6"/>
  <c r="I83" i="6"/>
  <c r="J83" i="6"/>
  <c r="K83" i="6"/>
  <c r="L83" i="6"/>
  <c r="I84" i="6"/>
  <c r="J84" i="6"/>
  <c r="K84" i="6"/>
  <c r="L84" i="6"/>
  <c r="I85" i="6"/>
  <c r="J85" i="6"/>
  <c r="K85" i="6"/>
  <c r="L85" i="6"/>
  <c r="I86" i="6"/>
  <c r="J86" i="6"/>
  <c r="K86" i="6"/>
  <c r="L86" i="6"/>
  <c r="I87" i="6"/>
  <c r="J87" i="6"/>
  <c r="K87" i="6"/>
  <c r="L87" i="6"/>
  <c r="I88" i="6"/>
  <c r="J88" i="6"/>
  <c r="K88" i="6"/>
  <c r="L88" i="6"/>
  <c r="I89" i="6"/>
  <c r="J89" i="6"/>
  <c r="K89" i="6"/>
  <c r="L89" i="6"/>
  <c r="I90" i="6"/>
  <c r="J90" i="6"/>
  <c r="K90" i="6"/>
  <c r="L90" i="6"/>
  <c r="I91" i="6"/>
  <c r="J91" i="6"/>
  <c r="K91" i="6"/>
  <c r="L91" i="6"/>
  <c r="I92" i="6"/>
  <c r="J92" i="6"/>
  <c r="K92" i="6"/>
  <c r="L92" i="6"/>
  <c r="I93" i="6"/>
  <c r="J93" i="6"/>
  <c r="K93" i="6"/>
  <c r="L93" i="6"/>
  <c r="I94" i="6"/>
  <c r="J94" i="6"/>
  <c r="K94" i="6"/>
  <c r="L94" i="6"/>
  <c r="I95" i="6"/>
  <c r="J95" i="6"/>
  <c r="K95" i="6"/>
  <c r="L95" i="6"/>
  <c r="I96" i="6"/>
  <c r="J96" i="6"/>
  <c r="K96" i="6"/>
  <c r="L96" i="6"/>
  <c r="I97" i="6"/>
  <c r="J97" i="6"/>
  <c r="K97" i="6"/>
  <c r="L97" i="6"/>
  <c r="I98" i="6"/>
  <c r="J98" i="6"/>
  <c r="K98" i="6"/>
  <c r="L98" i="6"/>
  <c r="I99" i="6"/>
  <c r="J99" i="6"/>
  <c r="K99" i="6"/>
  <c r="L99" i="6"/>
  <c r="I100" i="6"/>
  <c r="J100" i="6"/>
  <c r="K100" i="6"/>
  <c r="L100" i="6"/>
  <c r="I101" i="6"/>
  <c r="J101" i="6"/>
  <c r="K101" i="6"/>
  <c r="L101" i="6"/>
  <c r="K102" i="6"/>
  <c r="L102" i="6"/>
  <c r="I12" i="6"/>
  <c r="J12" i="6"/>
  <c r="B15" i="4"/>
  <c r="B17" i="4" s="1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I52" i="4"/>
  <c r="I13" i="4"/>
  <c r="K13" i="4"/>
  <c r="L13" i="4"/>
  <c r="I14" i="4"/>
  <c r="K14" i="4"/>
  <c r="L14" i="4"/>
  <c r="I15" i="4"/>
  <c r="K15" i="4"/>
  <c r="L15" i="4"/>
  <c r="I16" i="4"/>
  <c r="K16" i="4"/>
  <c r="L16" i="4"/>
  <c r="I17" i="4"/>
  <c r="K17" i="4"/>
  <c r="L17" i="4"/>
  <c r="I18" i="4"/>
  <c r="K18" i="4"/>
  <c r="L18" i="4"/>
  <c r="I19" i="4"/>
  <c r="K19" i="4"/>
  <c r="L19" i="4"/>
  <c r="I20" i="4"/>
  <c r="K20" i="4"/>
  <c r="L20" i="4"/>
  <c r="I21" i="4"/>
  <c r="K21" i="4"/>
  <c r="L21" i="4"/>
  <c r="I22" i="4"/>
  <c r="K22" i="4"/>
  <c r="L22" i="4"/>
  <c r="I23" i="4"/>
  <c r="K23" i="4"/>
  <c r="L23" i="4"/>
  <c r="I24" i="4"/>
  <c r="K24" i="4"/>
  <c r="L24" i="4"/>
  <c r="I25" i="4"/>
  <c r="K25" i="4"/>
  <c r="L25" i="4"/>
  <c r="I26" i="4"/>
  <c r="K26" i="4"/>
  <c r="L26" i="4"/>
  <c r="I27" i="4"/>
  <c r="K27" i="4"/>
  <c r="L27" i="4"/>
  <c r="I28" i="4"/>
  <c r="K28" i="4"/>
  <c r="L28" i="4"/>
  <c r="I29" i="4"/>
  <c r="K29" i="4"/>
  <c r="L29" i="4"/>
  <c r="I30" i="4"/>
  <c r="K30" i="4"/>
  <c r="L30" i="4"/>
  <c r="I31" i="4"/>
  <c r="K31" i="4"/>
  <c r="L31" i="4"/>
  <c r="I32" i="4"/>
  <c r="K32" i="4"/>
  <c r="L32" i="4"/>
  <c r="I33" i="4"/>
  <c r="K33" i="4"/>
  <c r="L33" i="4"/>
  <c r="I34" i="4"/>
  <c r="K34" i="4"/>
  <c r="L34" i="4"/>
  <c r="I35" i="4"/>
  <c r="K35" i="4"/>
  <c r="L35" i="4"/>
  <c r="I36" i="4"/>
  <c r="K36" i="4"/>
  <c r="L36" i="4"/>
  <c r="I37" i="4"/>
  <c r="K37" i="4"/>
  <c r="L37" i="4"/>
  <c r="I38" i="4"/>
  <c r="K38" i="4"/>
  <c r="L38" i="4"/>
  <c r="I39" i="4"/>
  <c r="K39" i="4"/>
  <c r="L39" i="4"/>
  <c r="I40" i="4"/>
  <c r="K40" i="4"/>
  <c r="L40" i="4"/>
  <c r="I41" i="4"/>
  <c r="K41" i="4"/>
  <c r="L41" i="4"/>
  <c r="I42" i="4"/>
  <c r="K42" i="4"/>
  <c r="L42" i="4"/>
  <c r="I43" i="4"/>
  <c r="K43" i="4"/>
  <c r="L43" i="4"/>
  <c r="I44" i="4"/>
  <c r="K44" i="4"/>
  <c r="L44" i="4"/>
  <c r="I45" i="4"/>
  <c r="K45" i="4"/>
  <c r="L45" i="4"/>
  <c r="I46" i="4"/>
  <c r="K46" i="4"/>
  <c r="L46" i="4"/>
  <c r="I47" i="4"/>
  <c r="K47" i="4"/>
  <c r="L47" i="4"/>
  <c r="I48" i="4"/>
  <c r="K48" i="4"/>
  <c r="L48" i="4"/>
  <c r="I49" i="4"/>
  <c r="K49" i="4"/>
  <c r="L49" i="4"/>
  <c r="I50" i="4"/>
  <c r="K50" i="4"/>
  <c r="L50" i="4"/>
  <c r="I51" i="4"/>
  <c r="K51" i="4"/>
  <c r="L51" i="4"/>
  <c r="K52" i="4"/>
  <c r="L52" i="4"/>
  <c r="N52" i="4" s="1"/>
  <c r="P52" i="4" s="1"/>
  <c r="I7" i="4"/>
  <c r="I8" i="4"/>
  <c r="I9" i="4"/>
  <c r="I10" i="4"/>
  <c r="I11" i="4"/>
  <c r="I12" i="4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B15" i="3"/>
  <c r="B17" i="3" s="1"/>
  <c r="J42" i="3"/>
  <c r="I42" i="3"/>
  <c r="K13" i="3"/>
  <c r="L13" i="3"/>
  <c r="K14" i="3"/>
  <c r="L14" i="3"/>
  <c r="K15" i="3"/>
  <c r="L15" i="3"/>
  <c r="K16" i="3"/>
  <c r="L16" i="3"/>
  <c r="K17" i="3"/>
  <c r="L17" i="3"/>
  <c r="K18" i="3"/>
  <c r="L18" i="3"/>
  <c r="K19" i="3"/>
  <c r="L19" i="3"/>
  <c r="K20" i="3"/>
  <c r="L20" i="3"/>
  <c r="K21" i="3"/>
  <c r="L21" i="3"/>
  <c r="K22" i="3"/>
  <c r="L22" i="3"/>
  <c r="K23" i="3"/>
  <c r="L23" i="3"/>
  <c r="K24" i="3"/>
  <c r="L24" i="3"/>
  <c r="K25" i="3"/>
  <c r="L25" i="3"/>
  <c r="K26" i="3"/>
  <c r="L26" i="3"/>
  <c r="K27" i="3"/>
  <c r="L27" i="3"/>
  <c r="K28" i="3"/>
  <c r="L28" i="3"/>
  <c r="K29" i="3"/>
  <c r="L29" i="3"/>
  <c r="K30" i="3"/>
  <c r="L30" i="3"/>
  <c r="K31" i="3"/>
  <c r="L31" i="3"/>
  <c r="K32" i="3"/>
  <c r="L32" i="3"/>
  <c r="K33" i="3"/>
  <c r="L33" i="3"/>
  <c r="K34" i="3"/>
  <c r="L34" i="3"/>
  <c r="K35" i="3"/>
  <c r="L35" i="3"/>
  <c r="K36" i="3"/>
  <c r="L36" i="3"/>
  <c r="K37" i="3"/>
  <c r="L37" i="3"/>
  <c r="K38" i="3"/>
  <c r="L38" i="3"/>
  <c r="K39" i="3"/>
  <c r="L39" i="3"/>
  <c r="K40" i="3"/>
  <c r="L40" i="3"/>
  <c r="K41" i="3"/>
  <c r="L41" i="3"/>
  <c r="K42" i="3"/>
  <c r="L42" i="3"/>
  <c r="B15" i="2"/>
  <c r="B17" i="2" s="1"/>
  <c r="C12" i="1"/>
  <c r="J12" i="1" s="1"/>
  <c r="C12" i="2"/>
  <c r="J13" i="2" s="1"/>
  <c r="K25" i="2"/>
  <c r="L25" i="2"/>
  <c r="K26" i="2"/>
  <c r="L26" i="2"/>
  <c r="K27" i="2"/>
  <c r="L27" i="2"/>
  <c r="K13" i="2"/>
  <c r="L13" i="2"/>
  <c r="K14" i="2"/>
  <c r="L14" i="2"/>
  <c r="K15" i="2"/>
  <c r="L15" i="2"/>
  <c r="K16" i="2"/>
  <c r="L16" i="2"/>
  <c r="K17" i="2"/>
  <c r="L17" i="2"/>
  <c r="K18" i="2"/>
  <c r="L18" i="2"/>
  <c r="K19" i="2"/>
  <c r="L19" i="2"/>
  <c r="K20" i="2"/>
  <c r="L20" i="2"/>
  <c r="K21" i="2"/>
  <c r="L21" i="2"/>
  <c r="K22" i="2"/>
  <c r="L22" i="2"/>
  <c r="K23" i="2"/>
  <c r="L23" i="2"/>
  <c r="K24" i="2"/>
  <c r="L24" i="2"/>
  <c r="B16" i="6"/>
  <c r="B18" i="6" s="1"/>
  <c r="L12" i="6"/>
  <c r="K12" i="6"/>
  <c r="I11" i="6"/>
  <c r="L11" i="6"/>
  <c r="K11" i="6"/>
  <c r="L10" i="6"/>
  <c r="K10" i="6"/>
  <c r="L9" i="6"/>
  <c r="K9" i="6"/>
  <c r="L8" i="6"/>
  <c r="K8" i="6"/>
  <c r="L7" i="6"/>
  <c r="K7" i="6"/>
  <c r="L6" i="6"/>
  <c r="K6" i="6"/>
  <c r="L5" i="6"/>
  <c r="K5" i="6"/>
  <c r="L4" i="6"/>
  <c r="K4" i="6"/>
  <c r="L3" i="6"/>
  <c r="K3" i="6"/>
  <c r="B16" i="5"/>
  <c r="B18" i="5" s="1"/>
  <c r="L12" i="5"/>
  <c r="K12" i="5"/>
  <c r="L11" i="5"/>
  <c r="K11" i="5"/>
  <c r="L10" i="5"/>
  <c r="K10" i="5"/>
  <c r="L9" i="5"/>
  <c r="K9" i="5"/>
  <c r="L8" i="5"/>
  <c r="K8" i="5"/>
  <c r="L7" i="5"/>
  <c r="K7" i="5"/>
  <c r="L6" i="5"/>
  <c r="K6" i="5"/>
  <c r="L5" i="5"/>
  <c r="K5" i="5"/>
  <c r="L4" i="5"/>
  <c r="K4" i="5"/>
  <c r="L3" i="5"/>
  <c r="K3" i="5"/>
  <c r="B16" i="4"/>
  <c r="B18" i="4" s="1"/>
  <c r="L12" i="4"/>
  <c r="K12" i="4"/>
  <c r="L11" i="4"/>
  <c r="K11" i="4"/>
  <c r="L10" i="4"/>
  <c r="K10" i="4"/>
  <c r="L9" i="4"/>
  <c r="K9" i="4"/>
  <c r="L8" i="4"/>
  <c r="K8" i="4"/>
  <c r="L7" i="4"/>
  <c r="K7" i="4"/>
  <c r="L6" i="4"/>
  <c r="K6" i="4"/>
  <c r="L5" i="4"/>
  <c r="K5" i="4"/>
  <c r="L4" i="4"/>
  <c r="K4" i="4"/>
  <c r="L3" i="4"/>
  <c r="K3" i="4"/>
  <c r="B16" i="3"/>
  <c r="B18" i="3" s="1"/>
  <c r="L12" i="3"/>
  <c r="K12" i="3"/>
  <c r="L11" i="3"/>
  <c r="K11" i="3"/>
  <c r="L10" i="3"/>
  <c r="K10" i="3"/>
  <c r="L9" i="3"/>
  <c r="K9" i="3"/>
  <c r="L8" i="3"/>
  <c r="K8" i="3"/>
  <c r="L7" i="3"/>
  <c r="K7" i="3"/>
  <c r="L6" i="3"/>
  <c r="K6" i="3"/>
  <c r="L5" i="3"/>
  <c r="K5" i="3"/>
  <c r="L4" i="3"/>
  <c r="K4" i="3"/>
  <c r="L3" i="3"/>
  <c r="K3" i="3"/>
  <c r="B16" i="2"/>
  <c r="B18" i="2" s="1"/>
  <c r="L12" i="2"/>
  <c r="K12" i="2"/>
  <c r="L11" i="2"/>
  <c r="K11" i="2"/>
  <c r="L10" i="2"/>
  <c r="K10" i="2"/>
  <c r="I10" i="2"/>
  <c r="L9" i="2"/>
  <c r="K9" i="2"/>
  <c r="L8" i="2"/>
  <c r="K8" i="2"/>
  <c r="L7" i="2"/>
  <c r="K7" i="2"/>
  <c r="L6" i="2"/>
  <c r="K6" i="2"/>
  <c r="I6" i="2"/>
  <c r="L5" i="2"/>
  <c r="K5" i="2"/>
  <c r="L4" i="2"/>
  <c r="K4" i="2"/>
  <c r="L3" i="2"/>
  <c r="K3" i="2"/>
  <c r="B15" i="1"/>
  <c r="B17" i="1" s="1"/>
  <c r="B16" i="1"/>
  <c r="B18" i="1" s="1"/>
  <c r="K8" i="1"/>
  <c r="L8" i="1"/>
  <c r="K9" i="1"/>
  <c r="L9" i="1"/>
  <c r="K10" i="1"/>
  <c r="L10" i="1"/>
  <c r="K11" i="1"/>
  <c r="L11" i="1"/>
  <c r="K12" i="1"/>
  <c r="L12" i="1"/>
  <c r="L7" i="1"/>
  <c r="K7" i="1"/>
  <c r="L6" i="1"/>
  <c r="K6" i="1"/>
  <c r="L5" i="1"/>
  <c r="K5" i="1"/>
  <c r="L4" i="1"/>
  <c r="K4" i="1"/>
  <c r="L3" i="1"/>
  <c r="K3" i="1"/>
  <c r="I5" i="2" l="1"/>
  <c r="I9" i="2"/>
  <c r="I4" i="2"/>
  <c r="I8" i="2"/>
  <c r="M8" i="2" s="1"/>
  <c r="O8" i="2" s="1"/>
  <c r="I3" i="2"/>
  <c r="M3" i="2" s="1"/>
  <c r="O3" i="2" s="1"/>
  <c r="I7" i="2"/>
  <c r="M7" i="2" s="1"/>
  <c r="O7" i="2" s="1"/>
  <c r="I11" i="2"/>
  <c r="M11" i="2" s="1"/>
  <c r="O11" i="2" s="1"/>
  <c r="J3" i="2"/>
  <c r="N3" i="2" s="1"/>
  <c r="P3" i="2" s="1"/>
  <c r="J4" i="2"/>
  <c r="N4" i="2" s="1"/>
  <c r="P4" i="2" s="1"/>
  <c r="J5" i="2"/>
  <c r="J6" i="2"/>
  <c r="N6" i="2" s="1"/>
  <c r="P6" i="2" s="1"/>
  <c r="J7" i="2"/>
  <c r="N7" i="2" s="1"/>
  <c r="P7" i="2" s="1"/>
  <c r="J8" i="2"/>
  <c r="J9" i="2"/>
  <c r="J10" i="2"/>
  <c r="N10" i="2" s="1"/>
  <c r="P10" i="2" s="1"/>
  <c r="J11" i="2"/>
  <c r="N11" i="2" s="1"/>
  <c r="P11" i="2" s="1"/>
  <c r="I24" i="2"/>
  <c r="I15" i="2"/>
  <c r="I19" i="2"/>
  <c r="M19" i="2" s="1"/>
  <c r="O19" i="2" s="1"/>
  <c r="I25" i="2"/>
  <c r="M25" i="2" s="1"/>
  <c r="O25" i="2" s="1"/>
  <c r="I27" i="2"/>
  <c r="I21" i="2"/>
  <c r="J24" i="2"/>
  <c r="N24" i="2" s="1"/>
  <c r="P24" i="2" s="1"/>
  <c r="I12" i="2"/>
  <c r="M12" i="2" s="1"/>
  <c r="O12" i="2" s="1"/>
  <c r="I20" i="2"/>
  <c r="J23" i="2"/>
  <c r="B20" i="4"/>
  <c r="B5" i="8" s="1"/>
  <c r="B20" i="3"/>
  <c r="B4" i="8" s="1"/>
  <c r="B20" i="2"/>
  <c r="B3" i="8" s="1"/>
  <c r="B20" i="1"/>
  <c r="B2" i="8" s="1"/>
  <c r="N12" i="4"/>
  <c r="P12" i="4" s="1"/>
  <c r="M59" i="6"/>
  <c r="O59" i="6" s="1"/>
  <c r="M45" i="6"/>
  <c r="O45" i="6" s="1"/>
  <c r="M43" i="6"/>
  <c r="O43" i="6" s="1"/>
  <c r="M29" i="6"/>
  <c r="O29" i="6" s="1"/>
  <c r="M28" i="6"/>
  <c r="O28" i="6" s="1"/>
  <c r="N102" i="6"/>
  <c r="P102" i="6" s="1"/>
  <c r="N42" i="3"/>
  <c r="P42" i="3" s="1"/>
  <c r="M42" i="5"/>
  <c r="O42" i="5" s="1"/>
  <c r="M41" i="5"/>
  <c r="O41" i="5" s="1"/>
  <c r="M36" i="5"/>
  <c r="O36" i="5" s="1"/>
  <c r="M35" i="5"/>
  <c r="O35" i="5" s="1"/>
  <c r="M31" i="5"/>
  <c r="O31" i="5" s="1"/>
  <c r="M30" i="5"/>
  <c r="O30" i="5" s="1"/>
  <c r="M29" i="5"/>
  <c r="O29" i="5" s="1"/>
  <c r="M26" i="5"/>
  <c r="O26" i="5" s="1"/>
  <c r="M25" i="5"/>
  <c r="O25" i="5" s="1"/>
  <c r="M24" i="5"/>
  <c r="O24" i="5" s="1"/>
  <c r="M20" i="5"/>
  <c r="O20" i="5" s="1"/>
  <c r="M19" i="5"/>
  <c r="O19" i="5" s="1"/>
  <c r="M15" i="5"/>
  <c r="O15" i="5" s="1"/>
  <c r="M14" i="5"/>
  <c r="O14" i="5" s="1"/>
  <c r="M13" i="5"/>
  <c r="O13" i="5" s="1"/>
  <c r="N70" i="5"/>
  <c r="P70" i="5" s="1"/>
  <c r="N67" i="5"/>
  <c r="P67" i="5" s="1"/>
  <c r="N66" i="5"/>
  <c r="P66" i="5" s="1"/>
  <c r="N63" i="5"/>
  <c r="P63" i="5" s="1"/>
  <c r="N62" i="5"/>
  <c r="P62" i="5" s="1"/>
  <c r="N59" i="5"/>
  <c r="P59" i="5" s="1"/>
  <c r="N58" i="5"/>
  <c r="P58" i="5" s="1"/>
  <c r="N55" i="5"/>
  <c r="P55" i="5" s="1"/>
  <c r="N54" i="5"/>
  <c r="P54" i="5" s="1"/>
  <c r="N51" i="5"/>
  <c r="P51" i="5" s="1"/>
  <c r="N50" i="5"/>
  <c r="P50" i="5" s="1"/>
  <c r="N49" i="5"/>
  <c r="P49" i="5" s="1"/>
  <c r="N46" i="5"/>
  <c r="P46" i="5" s="1"/>
  <c r="N44" i="5"/>
  <c r="P44" i="5" s="1"/>
  <c r="N45" i="5"/>
  <c r="P45" i="5" s="1"/>
  <c r="N40" i="5"/>
  <c r="P40" i="5" s="1"/>
  <c r="N39" i="5"/>
  <c r="P39" i="5" s="1"/>
  <c r="N35" i="5"/>
  <c r="P35" i="5" s="1"/>
  <c r="N33" i="5"/>
  <c r="P33" i="5" s="1"/>
  <c r="N34" i="5"/>
  <c r="P34" i="5" s="1"/>
  <c r="N30" i="5"/>
  <c r="P30" i="5" s="1"/>
  <c r="N29" i="5"/>
  <c r="P29" i="5" s="1"/>
  <c r="N28" i="5"/>
  <c r="P28" i="5" s="1"/>
  <c r="N24" i="5"/>
  <c r="P24" i="5" s="1"/>
  <c r="N23" i="5"/>
  <c r="P23" i="5" s="1"/>
  <c r="N19" i="5"/>
  <c r="P19" i="5" s="1"/>
  <c r="N18" i="5"/>
  <c r="P18" i="5" s="1"/>
  <c r="N17" i="5"/>
  <c r="P17" i="5" s="1"/>
  <c r="N14" i="5"/>
  <c r="P14" i="5" s="1"/>
  <c r="N13" i="5"/>
  <c r="P13" i="5" s="1"/>
  <c r="M72" i="5"/>
  <c r="O72" i="5" s="1"/>
  <c r="M71" i="5"/>
  <c r="O71" i="5" s="1"/>
  <c r="M70" i="5"/>
  <c r="O70" i="5" s="1"/>
  <c r="M67" i="5"/>
  <c r="O67" i="5" s="1"/>
  <c r="M66" i="5"/>
  <c r="O66" i="5" s="1"/>
  <c r="M63" i="5"/>
  <c r="O63" i="5" s="1"/>
  <c r="M62" i="5"/>
  <c r="O62" i="5" s="1"/>
  <c r="M59" i="5"/>
  <c r="O59" i="5" s="1"/>
  <c r="M58" i="5"/>
  <c r="O58" i="5" s="1"/>
  <c r="M55" i="5"/>
  <c r="O55" i="5" s="1"/>
  <c r="M54" i="5"/>
  <c r="O54" i="5" s="1"/>
  <c r="M51" i="5"/>
  <c r="O51" i="5" s="1"/>
  <c r="M47" i="5"/>
  <c r="O47" i="5" s="1"/>
  <c r="M46" i="5"/>
  <c r="O46" i="5" s="1"/>
  <c r="M45" i="5"/>
  <c r="O45" i="5" s="1"/>
  <c r="M40" i="5"/>
  <c r="O40" i="5" s="1"/>
  <c r="N12" i="5"/>
  <c r="P12" i="5" s="1"/>
  <c r="N69" i="5"/>
  <c r="P69" i="5" s="1"/>
  <c r="N68" i="5"/>
  <c r="P68" i="5" s="1"/>
  <c r="N65" i="5"/>
  <c r="P65" i="5" s="1"/>
  <c r="N64" i="5"/>
  <c r="P64" i="5" s="1"/>
  <c r="N61" i="5"/>
  <c r="P61" i="5" s="1"/>
  <c r="N60" i="5"/>
  <c r="P60" i="5" s="1"/>
  <c r="N57" i="5"/>
  <c r="P57" i="5" s="1"/>
  <c r="N56" i="5"/>
  <c r="P56" i="5" s="1"/>
  <c r="N53" i="5"/>
  <c r="P53" i="5" s="1"/>
  <c r="N52" i="5"/>
  <c r="P52" i="5" s="1"/>
  <c r="M50" i="5"/>
  <c r="O50" i="5" s="1"/>
  <c r="M49" i="5"/>
  <c r="O49" i="5" s="1"/>
  <c r="N48" i="5"/>
  <c r="P48" i="5" s="1"/>
  <c r="M44" i="5"/>
  <c r="O44" i="5" s="1"/>
  <c r="N43" i="5"/>
  <c r="P43" i="5" s="1"/>
  <c r="M39" i="5"/>
  <c r="O39" i="5" s="1"/>
  <c r="N38" i="5"/>
  <c r="P38" i="5" s="1"/>
  <c r="N37" i="5"/>
  <c r="P37" i="5" s="1"/>
  <c r="M34" i="5"/>
  <c r="O34" i="5" s="1"/>
  <c r="M33" i="5"/>
  <c r="O33" i="5" s="1"/>
  <c r="N32" i="5"/>
  <c r="P32" i="5" s="1"/>
  <c r="M28" i="5"/>
  <c r="O28" i="5" s="1"/>
  <c r="N27" i="5"/>
  <c r="P27" i="5" s="1"/>
  <c r="M23" i="5"/>
  <c r="O23" i="5" s="1"/>
  <c r="N22" i="5"/>
  <c r="P22" i="5" s="1"/>
  <c r="N21" i="5"/>
  <c r="P21" i="5" s="1"/>
  <c r="M18" i="5"/>
  <c r="O18" i="5" s="1"/>
  <c r="M17" i="5"/>
  <c r="O17" i="5" s="1"/>
  <c r="N16" i="5"/>
  <c r="P16" i="5" s="1"/>
  <c r="N72" i="5"/>
  <c r="P72" i="5" s="1"/>
  <c r="M69" i="5"/>
  <c r="O69" i="5" s="1"/>
  <c r="M68" i="5"/>
  <c r="O68" i="5" s="1"/>
  <c r="M65" i="5"/>
  <c r="O65" i="5" s="1"/>
  <c r="M64" i="5"/>
  <c r="O64" i="5" s="1"/>
  <c r="M61" i="5"/>
  <c r="O61" i="5" s="1"/>
  <c r="M60" i="5"/>
  <c r="O60" i="5" s="1"/>
  <c r="M57" i="5"/>
  <c r="O57" i="5" s="1"/>
  <c r="M56" i="5"/>
  <c r="O56" i="5" s="1"/>
  <c r="M53" i="5"/>
  <c r="O53" i="5" s="1"/>
  <c r="M52" i="5"/>
  <c r="O52" i="5" s="1"/>
  <c r="M48" i="5"/>
  <c r="O48" i="5" s="1"/>
  <c r="N47" i="5"/>
  <c r="P47" i="5" s="1"/>
  <c r="M43" i="5"/>
  <c r="O43" i="5" s="1"/>
  <c r="N42" i="5"/>
  <c r="P42" i="5" s="1"/>
  <c r="N41" i="5"/>
  <c r="P41" i="5" s="1"/>
  <c r="M38" i="5"/>
  <c r="O38" i="5" s="1"/>
  <c r="M37" i="5"/>
  <c r="O37" i="5" s="1"/>
  <c r="N36" i="5"/>
  <c r="P36" i="5" s="1"/>
  <c r="M32" i="5"/>
  <c r="O32" i="5" s="1"/>
  <c r="N31" i="5"/>
  <c r="P31" i="5" s="1"/>
  <c r="M27" i="5"/>
  <c r="O27" i="5" s="1"/>
  <c r="N26" i="5"/>
  <c r="P26" i="5" s="1"/>
  <c r="N25" i="5"/>
  <c r="P25" i="5" s="1"/>
  <c r="M22" i="5"/>
  <c r="O22" i="5" s="1"/>
  <c r="M21" i="5"/>
  <c r="O21" i="5" s="1"/>
  <c r="N20" i="5"/>
  <c r="P20" i="5" s="1"/>
  <c r="M16" i="5"/>
  <c r="O16" i="5" s="1"/>
  <c r="N15" i="5"/>
  <c r="P15" i="5" s="1"/>
  <c r="N71" i="5"/>
  <c r="P71" i="5" s="1"/>
  <c r="M22" i="6"/>
  <c r="O22" i="6" s="1"/>
  <c r="M13" i="6"/>
  <c r="O13" i="6" s="1"/>
  <c r="M77" i="6"/>
  <c r="O77" i="6" s="1"/>
  <c r="M83" i="6"/>
  <c r="O83" i="6" s="1"/>
  <c r="N83" i="6"/>
  <c r="P83" i="6" s="1"/>
  <c r="M61" i="6"/>
  <c r="O61" i="6" s="1"/>
  <c r="N101" i="6"/>
  <c r="P101" i="6" s="1"/>
  <c r="N78" i="6"/>
  <c r="P78" i="6" s="1"/>
  <c r="N68" i="6"/>
  <c r="P68" i="6" s="1"/>
  <c r="N62" i="6"/>
  <c r="P62" i="6" s="1"/>
  <c r="N60" i="6"/>
  <c r="P60" i="6" s="1"/>
  <c r="N46" i="6"/>
  <c r="P46" i="6" s="1"/>
  <c r="N44" i="6"/>
  <c r="P44" i="6" s="1"/>
  <c r="N30" i="6"/>
  <c r="P30" i="6" s="1"/>
  <c r="N14" i="6"/>
  <c r="P14" i="6" s="1"/>
  <c r="M102" i="6"/>
  <c r="O102" i="6" s="1"/>
  <c r="M98" i="6"/>
  <c r="O98" i="6" s="1"/>
  <c r="M95" i="6"/>
  <c r="O95" i="6" s="1"/>
  <c r="M94" i="6"/>
  <c r="O94" i="6" s="1"/>
  <c r="M92" i="6"/>
  <c r="O92" i="6" s="1"/>
  <c r="M88" i="6"/>
  <c r="O88" i="6" s="1"/>
  <c r="M86" i="6"/>
  <c r="O86" i="6" s="1"/>
  <c r="M85" i="6"/>
  <c r="O85" i="6" s="1"/>
  <c r="M84" i="6"/>
  <c r="O84" i="6" s="1"/>
  <c r="M75" i="6"/>
  <c r="O75" i="6" s="1"/>
  <c r="M72" i="6"/>
  <c r="O72" i="6" s="1"/>
  <c r="M71" i="6"/>
  <c r="O71" i="6" s="1"/>
  <c r="M70" i="6"/>
  <c r="O70" i="6" s="1"/>
  <c r="M69" i="6"/>
  <c r="O69" i="6" s="1"/>
  <c r="M64" i="6"/>
  <c r="O64" i="6" s="1"/>
  <c r="M62" i="6"/>
  <c r="O62" i="6" s="1"/>
  <c r="M63" i="6"/>
  <c r="O63" i="6" s="1"/>
  <c r="M53" i="6"/>
  <c r="O53" i="6" s="1"/>
  <c r="M51" i="6"/>
  <c r="O51" i="6" s="1"/>
  <c r="M48" i="6"/>
  <c r="O48" i="6" s="1"/>
  <c r="M47" i="6"/>
  <c r="O47" i="6" s="1"/>
  <c r="M46" i="6"/>
  <c r="O46" i="6" s="1"/>
  <c r="M37" i="6"/>
  <c r="O37" i="6" s="1"/>
  <c r="M35" i="6"/>
  <c r="O35" i="6" s="1"/>
  <c r="M32" i="6"/>
  <c r="O32" i="6" s="1"/>
  <c r="M31" i="6"/>
  <c r="O31" i="6" s="1"/>
  <c r="M30" i="6"/>
  <c r="O30" i="6" s="1"/>
  <c r="M21" i="6"/>
  <c r="O21" i="6" s="1"/>
  <c r="M19" i="6"/>
  <c r="O19" i="6" s="1"/>
  <c r="M18" i="6"/>
  <c r="O18" i="6" s="1"/>
  <c r="M17" i="6"/>
  <c r="O17" i="6" s="1"/>
  <c r="M16" i="6"/>
  <c r="O16" i="6" s="1"/>
  <c r="M15" i="6"/>
  <c r="O15" i="6" s="1"/>
  <c r="M14" i="6"/>
  <c r="O14" i="6" s="1"/>
  <c r="M97" i="6"/>
  <c r="O97" i="6" s="1"/>
  <c r="M79" i="6"/>
  <c r="O79" i="6" s="1"/>
  <c r="M78" i="6"/>
  <c r="O78" i="6" s="1"/>
  <c r="N76" i="6"/>
  <c r="P76" i="6" s="1"/>
  <c r="N54" i="6"/>
  <c r="P54" i="6" s="1"/>
  <c r="N38" i="6"/>
  <c r="P38" i="6" s="1"/>
  <c r="M27" i="6"/>
  <c r="O27" i="6" s="1"/>
  <c r="M26" i="6"/>
  <c r="O26" i="6" s="1"/>
  <c r="M25" i="6"/>
  <c r="O25" i="6" s="1"/>
  <c r="M24" i="6"/>
  <c r="O24" i="6" s="1"/>
  <c r="M23" i="6"/>
  <c r="O23" i="6" s="1"/>
  <c r="N22" i="6"/>
  <c r="P22" i="6" s="1"/>
  <c r="M101" i="6"/>
  <c r="O101" i="6" s="1"/>
  <c r="M100" i="6"/>
  <c r="O100" i="6" s="1"/>
  <c r="M99" i="6"/>
  <c r="O99" i="6" s="1"/>
  <c r="N95" i="6"/>
  <c r="P95" i="6" s="1"/>
  <c r="N92" i="6"/>
  <c r="P92" i="6" s="1"/>
  <c r="N91" i="6"/>
  <c r="P91" i="6" s="1"/>
  <c r="N89" i="6"/>
  <c r="P89" i="6" s="1"/>
  <c r="N82" i="6"/>
  <c r="P82" i="6" s="1"/>
  <c r="N79" i="6"/>
  <c r="P79" i="6" s="1"/>
  <c r="N70" i="6"/>
  <c r="P70" i="6" s="1"/>
  <c r="M67" i="6"/>
  <c r="O67" i="6" s="1"/>
  <c r="M56" i="6"/>
  <c r="O56" i="6" s="1"/>
  <c r="M55" i="6"/>
  <c r="O55" i="6" s="1"/>
  <c r="M54" i="6"/>
  <c r="O54" i="6" s="1"/>
  <c r="N52" i="6"/>
  <c r="P52" i="6" s="1"/>
  <c r="M40" i="6"/>
  <c r="O40" i="6" s="1"/>
  <c r="M39" i="6"/>
  <c r="O39" i="6" s="1"/>
  <c r="M38" i="6"/>
  <c r="O38" i="6" s="1"/>
  <c r="N36" i="6"/>
  <c r="P36" i="6" s="1"/>
  <c r="M96" i="6"/>
  <c r="O96" i="6" s="1"/>
  <c r="N94" i="6"/>
  <c r="P94" i="6" s="1"/>
  <c r="M91" i="6"/>
  <c r="O91" i="6" s="1"/>
  <c r="M90" i="6"/>
  <c r="O90" i="6" s="1"/>
  <c r="N88" i="6"/>
  <c r="P88" i="6" s="1"/>
  <c r="N87" i="6"/>
  <c r="P87" i="6" s="1"/>
  <c r="N80" i="6"/>
  <c r="P80" i="6" s="1"/>
  <c r="M76" i="6"/>
  <c r="O76" i="6" s="1"/>
  <c r="N75" i="6"/>
  <c r="P75" i="6" s="1"/>
  <c r="N73" i="6"/>
  <c r="P73" i="6" s="1"/>
  <c r="M68" i="6"/>
  <c r="O68" i="6" s="1"/>
  <c r="N67" i="6"/>
  <c r="P67" i="6" s="1"/>
  <c r="N65" i="6"/>
  <c r="P65" i="6" s="1"/>
  <c r="M60" i="6"/>
  <c r="O60" i="6" s="1"/>
  <c r="N59" i="6"/>
  <c r="P59" i="6" s="1"/>
  <c r="N57" i="6"/>
  <c r="P57" i="6" s="1"/>
  <c r="M52" i="6"/>
  <c r="O52" i="6" s="1"/>
  <c r="N51" i="6"/>
  <c r="P51" i="6" s="1"/>
  <c r="N49" i="6"/>
  <c r="P49" i="6" s="1"/>
  <c r="M44" i="6"/>
  <c r="O44" i="6" s="1"/>
  <c r="N43" i="6"/>
  <c r="P43" i="6" s="1"/>
  <c r="N41" i="6"/>
  <c r="P41" i="6" s="1"/>
  <c r="M36" i="6"/>
  <c r="O36" i="6" s="1"/>
  <c r="N35" i="6"/>
  <c r="P35" i="6" s="1"/>
  <c r="N33" i="6"/>
  <c r="P33" i="6" s="1"/>
  <c r="N28" i="6"/>
  <c r="P28" i="6" s="1"/>
  <c r="N20" i="6"/>
  <c r="P20" i="6" s="1"/>
  <c r="N98" i="6"/>
  <c r="P98" i="6" s="1"/>
  <c r="M87" i="6"/>
  <c r="O87" i="6" s="1"/>
  <c r="M82" i="6"/>
  <c r="O82" i="6" s="1"/>
  <c r="M80" i="6"/>
  <c r="O80" i="6" s="1"/>
  <c r="M74" i="6"/>
  <c r="O74" i="6" s="1"/>
  <c r="M73" i="6"/>
  <c r="O73" i="6" s="1"/>
  <c r="M66" i="6"/>
  <c r="O66" i="6" s="1"/>
  <c r="M65" i="6"/>
  <c r="O65" i="6" s="1"/>
  <c r="M58" i="6"/>
  <c r="O58" i="6" s="1"/>
  <c r="M57" i="6"/>
  <c r="O57" i="6" s="1"/>
  <c r="M50" i="6"/>
  <c r="O50" i="6" s="1"/>
  <c r="M49" i="6"/>
  <c r="O49" i="6" s="1"/>
  <c r="M42" i="6"/>
  <c r="O42" i="6" s="1"/>
  <c r="M41" i="6"/>
  <c r="O41" i="6" s="1"/>
  <c r="M34" i="6"/>
  <c r="O34" i="6" s="1"/>
  <c r="M33" i="6"/>
  <c r="O33" i="6" s="1"/>
  <c r="N27" i="6"/>
  <c r="P27" i="6" s="1"/>
  <c r="N25" i="6"/>
  <c r="P25" i="6" s="1"/>
  <c r="M20" i="6"/>
  <c r="O20" i="6" s="1"/>
  <c r="N19" i="6"/>
  <c r="P19" i="6" s="1"/>
  <c r="N17" i="6"/>
  <c r="P17" i="6" s="1"/>
  <c r="N100" i="6"/>
  <c r="P100" i="6" s="1"/>
  <c r="N97" i="6"/>
  <c r="P97" i="6" s="1"/>
  <c r="M93" i="6"/>
  <c r="O93" i="6" s="1"/>
  <c r="N90" i="6"/>
  <c r="P90" i="6" s="1"/>
  <c r="N85" i="6"/>
  <c r="P85" i="6" s="1"/>
  <c r="M81" i="6"/>
  <c r="O81" i="6" s="1"/>
  <c r="N77" i="6"/>
  <c r="P77" i="6" s="1"/>
  <c r="N72" i="6"/>
  <c r="P72" i="6" s="1"/>
  <c r="N69" i="6"/>
  <c r="P69" i="6" s="1"/>
  <c r="N64" i="6"/>
  <c r="P64" i="6" s="1"/>
  <c r="N61" i="6"/>
  <c r="P61" i="6" s="1"/>
  <c r="N56" i="6"/>
  <c r="P56" i="6" s="1"/>
  <c r="N53" i="6"/>
  <c r="P53" i="6" s="1"/>
  <c r="N48" i="6"/>
  <c r="P48" i="6" s="1"/>
  <c r="N45" i="6"/>
  <c r="P45" i="6" s="1"/>
  <c r="N40" i="6"/>
  <c r="P40" i="6" s="1"/>
  <c r="N37" i="6"/>
  <c r="P37" i="6" s="1"/>
  <c r="N32" i="6"/>
  <c r="P32" i="6" s="1"/>
  <c r="N29" i="6"/>
  <c r="P29" i="6" s="1"/>
  <c r="N24" i="6"/>
  <c r="P24" i="6" s="1"/>
  <c r="N21" i="6"/>
  <c r="P21" i="6" s="1"/>
  <c r="N16" i="6"/>
  <c r="P16" i="6" s="1"/>
  <c r="N13" i="6"/>
  <c r="P13" i="6" s="1"/>
  <c r="N26" i="6"/>
  <c r="P26" i="6" s="1"/>
  <c r="N23" i="6"/>
  <c r="P23" i="6" s="1"/>
  <c r="N18" i="6"/>
  <c r="P18" i="6" s="1"/>
  <c r="N15" i="6"/>
  <c r="P15" i="6" s="1"/>
  <c r="M11" i="6"/>
  <c r="O11" i="6" s="1"/>
  <c r="N99" i="6"/>
  <c r="P99" i="6" s="1"/>
  <c r="N96" i="6"/>
  <c r="P96" i="6" s="1"/>
  <c r="N93" i="6"/>
  <c r="P93" i="6" s="1"/>
  <c r="M89" i="6"/>
  <c r="O89" i="6" s="1"/>
  <c r="N86" i="6"/>
  <c r="P86" i="6" s="1"/>
  <c r="N84" i="6"/>
  <c r="P84" i="6" s="1"/>
  <c r="N81" i="6"/>
  <c r="P81" i="6" s="1"/>
  <c r="N74" i="6"/>
  <c r="P74" i="6" s="1"/>
  <c r="N71" i="6"/>
  <c r="P71" i="6" s="1"/>
  <c r="N66" i="6"/>
  <c r="P66" i="6" s="1"/>
  <c r="N63" i="6"/>
  <c r="P63" i="6" s="1"/>
  <c r="N58" i="6"/>
  <c r="P58" i="6" s="1"/>
  <c r="N55" i="6"/>
  <c r="P55" i="6" s="1"/>
  <c r="N50" i="6"/>
  <c r="P50" i="6" s="1"/>
  <c r="N47" i="6"/>
  <c r="P47" i="6" s="1"/>
  <c r="N42" i="6"/>
  <c r="P42" i="6" s="1"/>
  <c r="N39" i="6"/>
  <c r="P39" i="6" s="1"/>
  <c r="N34" i="6"/>
  <c r="P34" i="6" s="1"/>
  <c r="N31" i="6"/>
  <c r="P31" i="6" s="1"/>
  <c r="N16" i="4"/>
  <c r="P16" i="4" s="1"/>
  <c r="N44" i="4"/>
  <c r="P44" i="4" s="1"/>
  <c r="M52" i="4"/>
  <c r="O52" i="4" s="1"/>
  <c r="N36" i="4"/>
  <c r="P36" i="4" s="1"/>
  <c r="N48" i="4"/>
  <c r="P48" i="4" s="1"/>
  <c r="N20" i="4"/>
  <c r="P20" i="4" s="1"/>
  <c r="N40" i="4"/>
  <c r="P40" i="4" s="1"/>
  <c r="N32" i="4"/>
  <c r="P32" i="4" s="1"/>
  <c r="N24" i="4"/>
  <c r="P24" i="4" s="1"/>
  <c r="M45" i="4"/>
  <c r="O45" i="4" s="1"/>
  <c r="M41" i="4"/>
  <c r="O41" i="4" s="1"/>
  <c r="M37" i="4"/>
  <c r="O37" i="4" s="1"/>
  <c r="M29" i="4"/>
  <c r="O29" i="4" s="1"/>
  <c r="M25" i="4"/>
  <c r="O25" i="4" s="1"/>
  <c r="M21" i="4"/>
  <c r="O21" i="4" s="1"/>
  <c r="M17" i="4"/>
  <c r="O17" i="4" s="1"/>
  <c r="M13" i="4"/>
  <c r="O13" i="4" s="1"/>
  <c r="N28" i="4"/>
  <c r="P28" i="4" s="1"/>
  <c r="M49" i="4"/>
  <c r="O49" i="4" s="1"/>
  <c r="M33" i="4"/>
  <c r="O33" i="4" s="1"/>
  <c r="M15" i="4"/>
  <c r="O15" i="4" s="1"/>
  <c r="M46" i="4"/>
  <c r="O46" i="4" s="1"/>
  <c r="M42" i="4"/>
  <c r="O42" i="4" s="1"/>
  <c r="M38" i="4"/>
  <c r="O38" i="4" s="1"/>
  <c r="M34" i="4"/>
  <c r="O34" i="4" s="1"/>
  <c r="M30" i="4"/>
  <c r="O30" i="4" s="1"/>
  <c r="M26" i="4"/>
  <c r="O26" i="4" s="1"/>
  <c r="M22" i="4"/>
  <c r="O22" i="4" s="1"/>
  <c r="M18" i="4"/>
  <c r="O18" i="4" s="1"/>
  <c r="M14" i="4"/>
  <c r="O14" i="4" s="1"/>
  <c r="M51" i="4"/>
  <c r="O51" i="4" s="1"/>
  <c r="M47" i="4"/>
  <c r="O47" i="4" s="1"/>
  <c r="M43" i="4"/>
  <c r="O43" i="4" s="1"/>
  <c r="M39" i="4"/>
  <c r="O39" i="4" s="1"/>
  <c r="M35" i="4"/>
  <c r="O35" i="4" s="1"/>
  <c r="M31" i="4"/>
  <c r="O31" i="4" s="1"/>
  <c r="M27" i="4"/>
  <c r="O27" i="4" s="1"/>
  <c r="M23" i="4"/>
  <c r="O23" i="4" s="1"/>
  <c r="M19" i="4"/>
  <c r="O19" i="4" s="1"/>
  <c r="M48" i="4"/>
  <c r="O48" i="4" s="1"/>
  <c r="M44" i="4"/>
  <c r="O44" i="4" s="1"/>
  <c r="M40" i="4"/>
  <c r="O40" i="4" s="1"/>
  <c r="M36" i="4"/>
  <c r="O36" i="4" s="1"/>
  <c r="M32" i="4"/>
  <c r="O32" i="4" s="1"/>
  <c r="M28" i="4"/>
  <c r="O28" i="4" s="1"/>
  <c r="M24" i="4"/>
  <c r="O24" i="4" s="1"/>
  <c r="M20" i="4"/>
  <c r="O20" i="4" s="1"/>
  <c r="M16" i="4"/>
  <c r="O16" i="4" s="1"/>
  <c r="M50" i="4"/>
  <c r="O50" i="4" s="1"/>
  <c r="N50" i="4"/>
  <c r="P50" i="4" s="1"/>
  <c r="N51" i="4"/>
  <c r="P51" i="4" s="1"/>
  <c r="N49" i="4"/>
  <c r="P49" i="4" s="1"/>
  <c r="N47" i="4"/>
  <c r="P47" i="4" s="1"/>
  <c r="N46" i="4"/>
  <c r="P46" i="4" s="1"/>
  <c r="N45" i="4"/>
  <c r="P45" i="4" s="1"/>
  <c r="N43" i="4"/>
  <c r="P43" i="4" s="1"/>
  <c r="N42" i="4"/>
  <c r="P42" i="4" s="1"/>
  <c r="N41" i="4"/>
  <c r="P41" i="4" s="1"/>
  <c r="N39" i="4"/>
  <c r="P39" i="4" s="1"/>
  <c r="N38" i="4"/>
  <c r="P38" i="4" s="1"/>
  <c r="N37" i="4"/>
  <c r="P37" i="4" s="1"/>
  <c r="N35" i="4"/>
  <c r="P35" i="4" s="1"/>
  <c r="N34" i="4"/>
  <c r="P34" i="4" s="1"/>
  <c r="N33" i="4"/>
  <c r="P33" i="4" s="1"/>
  <c r="N31" i="4"/>
  <c r="P31" i="4" s="1"/>
  <c r="N30" i="4"/>
  <c r="P30" i="4" s="1"/>
  <c r="N29" i="4"/>
  <c r="P29" i="4" s="1"/>
  <c r="N27" i="4"/>
  <c r="P27" i="4" s="1"/>
  <c r="N26" i="4"/>
  <c r="P26" i="4" s="1"/>
  <c r="N25" i="4"/>
  <c r="P25" i="4" s="1"/>
  <c r="N23" i="4"/>
  <c r="P23" i="4" s="1"/>
  <c r="N22" i="4"/>
  <c r="P22" i="4" s="1"/>
  <c r="N21" i="4"/>
  <c r="P21" i="4" s="1"/>
  <c r="N19" i="4"/>
  <c r="P19" i="4" s="1"/>
  <c r="N18" i="4"/>
  <c r="P18" i="4" s="1"/>
  <c r="N17" i="4"/>
  <c r="P17" i="4" s="1"/>
  <c r="N15" i="4"/>
  <c r="P15" i="4" s="1"/>
  <c r="N14" i="4"/>
  <c r="P14" i="4" s="1"/>
  <c r="N13" i="4"/>
  <c r="P13" i="4" s="1"/>
  <c r="N34" i="3"/>
  <c r="P34" i="3" s="1"/>
  <c r="N30" i="3"/>
  <c r="P30" i="3" s="1"/>
  <c r="M41" i="3"/>
  <c r="O41" i="3" s="1"/>
  <c r="N40" i="3"/>
  <c r="P40" i="3" s="1"/>
  <c r="N39" i="3"/>
  <c r="P39" i="3" s="1"/>
  <c r="N37" i="3"/>
  <c r="P37" i="3" s="1"/>
  <c r="N22" i="3"/>
  <c r="P22" i="3" s="1"/>
  <c r="M21" i="3"/>
  <c r="O21" i="3" s="1"/>
  <c r="M13" i="3"/>
  <c r="O13" i="3" s="1"/>
  <c r="N27" i="3"/>
  <c r="P27" i="3" s="1"/>
  <c r="N24" i="3"/>
  <c r="P24" i="3" s="1"/>
  <c r="N23" i="3"/>
  <c r="P23" i="3" s="1"/>
  <c r="N21" i="3"/>
  <c r="P21" i="3" s="1"/>
  <c r="M33" i="3"/>
  <c r="O33" i="3" s="1"/>
  <c r="M32" i="3"/>
  <c r="O32" i="3" s="1"/>
  <c r="M29" i="3"/>
  <c r="O29" i="3" s="1"/>
  <c r="M28" i="3"/>
  <c r="O28" i="3" s="1"/>
  <c r="M27" i="3"/>
  <c r="O27" i="3" s="1"/>
  <c r="M25" i="3"/>
  <c r="O25" i="3" s="1"/>
  <c r="M24" i="3"/>
  <c r="O24" i="3" s="1"/>
  <c r="N14" i="3"/>
  <c r="P14" i="3" s="1"/>
  <c r="N38" i="3"/>
  <c r="P38" i="3" s="1"/>
  <c r="M35" i="3"/>
  <c r="O35" i="3" s="1"/>
  <c r="M31" i="3"/>
  <c r="O31" i="3" s="1"/>
  <c r="N26" i="3"/>
  <c r="P26" i="3" s="1"/>
  <c r="M20" i="3"/>
  <c r="O20" i="3" s="1"/>
  <c r="M19" i="3"/>
  <c r="O19" i="3" s="1"/>
  <c r="M17" i="3"/>
  <c r="O17" i="3" s="1"/>
  <c r="M16" i="3"/>
  <c r="O16" i="3" s="1"/>
  <c r="M15" i="3"/>
  <c r="O15" i="3" s="1"/>
  <c r="M40" i="3"/>
  <c r="O40" i="3" s="1"/>
  <c r="M39" i="3"/>
  <c r="O39" i="3" s="1"/>
  <c r="M38" i="3"/>
  <c r="O38" i="3" s="1"/>
  <c r="N35" i="3"/>
  <c r="P35" i="3" s="1"/>
  <c r="N32" i="3"/>
  <c r="P32" i="3" s="1"/>
  <c r="N31" i="3"/>
  <c r="P31" i="3" s="1"/>
  <c r="N28" i="3"/>
  <c r="P28" i="3" s="1"/>
  <c r="M14" i="3"/>
  <c r="O14" i="3" s="1"/>
  <c r="N13" i="3"/>
  <c r="P13" i="3" s="1"/>
  <c r="M37" i="3"/>
  <c r="O37" i="3" s="1"/>
  <c r="M22" i="3"/>
  <c r="O22" i="3" s="1"/>
  <c r="N18" i="3"/>
  <c r="P18" i="3" s="1"/>
  <c r="N36" i="3"/>
  <c r="P36" i="3" s="1"/>
  <c r="M34" i="3"/>
  <c r="O34" i="3" s="1"/>
  <c r="N33" i="3"/>
  <c r="P33" i="3" s="1"/>
  <c r="M30" i="3"/>
  <c r="O30" i="3" s="1"/>
  <c r="N29" i="3"/>
  <c r="P29" i="3" s="1"/>
  <c r="M26" i="3"/>
  <c r="O26" i="3" s="1"/>
  <c r="N25" i="3"/>
  <c r="P25" i="3" s="1"/>
  <c r="M23" i="3"/>
  <c r="O23" i="3" s="1"/>
  <c r="M18" i="3"/>
  <c r="O18" i="3" s="1"/>
  <c r="N17" i="3"/>
  <c r="P17" i="3" s="1"/>
  <c r="M42" i="3"/>
  <c r="O42" i="3" s="1"/>
  <c r="N12" i="3"/>
  <c r="P12" i="3" s="1"/>
  <c r="M36" i="3"/>
  <c r="O36" i="3" s="1"/>
  <c r="N20" i="3"/>
  <c r="P20" i="3" s="1"/>
  <c r="N16" i="3"/>
  <c r="P16" i="3" s="1"/>
  <c r="N41" i="3"/>
  <c r="P41" i="3" s="1"/>
  <c r="N19" i="3"/>
  <c r="P19" i="3" s="1"/>
  <c r="N15" i="3"/>
  <c r="P15" i="3" s="1"/>
  <c r="I16" i="2"/>
  <c r="M16" i="2" s="1"/>
  <c r="O16" i="2" s="1"/>
  <c r="J19" i="2"/>
  <c r="N19" i="2" s="1"/>
  <c r="P19" i="2" s="1"/>
  <c r="I7" i="6"/>
  <c r="M7" i="6" s="1"/>
  <c r="O7" i="6" s="1"/>
  <c r="J26" i="2"/>
  <c r="N26" i="2" s="1"/>
  <c r="P26" i="2" s="1"/>
  <c r="J18" i="2"/>
  <c r="N18" i="2" s="1"/>
  <c r="P18" i="2" s="1"/>
  <c r="I4" i="6"/>
  <c r="M4" i="6" s="1"/>
  <c r="O4" i="6" s="1"/>
  <c r="J15" i="2"/>
  <c r="N15" i="2" s="1"/>
  <c r="P15" i="2" s="1"/>
  <c r="I3" i="6"/>
  <c r="M3" i="6" s="1"/>
  <c r="O3" i="6" s="1"/>
  <c r="I13" i="2"/>
  <c r="M13" i="2" s="1"/>
  <c r="O13" i="2" s="1"/>
  <c r="J20" i="2"/>
  <c r="N20" i="2" s="1"/>
  <c r="P20" i="2" s="1"/>
  <c r="J14" i="2"/>
  <c r="N14" i="2" s="1"/>
  <c r="P14" i="2" s="1"/>
  <c r="I4" i="3"/>
  <c r="M4" i="3" s="1"/>
  <c r="O4" i="3" s="1"/>
  <c r="M8" i="3"/>
  <c r="O8" i="3" s="1"/>
  <c r="I5" i="6"/>
  <c r="M5" i="6" s="1"/>
  <c r="O5" i="6" s="1"/>
  <c r="I8" i="6"/>
  <c r="M8" i="6" s="1"/>
  <c r="O8" i="6" s="1"/>
  <c r="I4" i="4"/>
  <c r="M4" i="4" s="1"/>
  <c r="O4" i="4" s="1"/>
  <c r="M8" i="4"/>
  <c r="O8" i="4" s="1"/>
  <c r="M3" i="3"/>
  <c r="O3" i="3" s="1"/>
  <c r="M7" i="3"/>
  <c r="O7" i="3" s="1"/>
  <c r="I3" i="4"/>
  <c r="M3" i="4" s="1"/>
  <c r="O3" i="4" s="1"/>
  <c r="M7" i="4"/>
  <c r="O7" i="4" s="1"/>
  <c r="M11" i="4"/>
  <c r="O11" i="4" s="1"/>
  <c r="M6" i="3"/>
  <c r="O6" i="3" s="1"/>
  <c r="M10" i="3"/>
  <c r="O10" i="3" s="1"/>
  <c r="I6" i="4"/>
  <c r="M6" i="4" s="1"/>
  <c r="O6" i="4" s="1"/>
  <c r="M10" i="4"/>
  <c r="O10" i="4" s="1"/>
  <c r="M11" i="3"/>
  <c r="O11" i="3" s="1"/>
  <c r="M5" i="3"/>
  <c r="O5" i="3" s="1"/>
  <c r="M9" i="3"/>
  <c r="O9" i="3" s="1"/>
  <c r="I5" i="4"/>
  <c r="M5" i="4" s="1"/>
  <c r="O5" i="4" s="1"/>
  <c r="M9" i="4"/>
  <c r="O9" i="4" s="1"/>
  <c r="I6" i="6"/>
  <c r="M6" i="6" s="1"/>
  <c r="O6" i="6" s="1"/>
  <c r="J27" i="2"/>
  <c r="N27" i="2" s="1"/>
  <c r="P27" i="2" s="1"/>
  <c r="I23" i="2"/>
  <c r="M23" i="2" s="1"/>
  <c r="O23" i="2" s="1"/>
  <c r="I17" i="2"/>
  <c r="M17" i="2" s="1"/>
  <c r="O17" i="2" s="1"/>
  <c r="J12" i="2"/>
  <c r="N12" i="2" s="1"/>
  <c r="P12" i="2" s="1"/>
  <c r="J22" i="2"/>
  <c r="N22" i="2" s="1"/>
  <c r="P22" i="2" s="1"/>
  <c r="J16" i="2"/>
  <c r="N16" i="2" s="1"/>
  <c r="P16" i="2" s="1"/>
  <c r="J3" i="6"/>
  <c r="N3" i="6" s="1"/>
  <c r="P3" i="6" s="1"/>
  <c r="J4" i="6"/>
  <c r="N4" i="6" s="1"/>
  <c r="P4" i="6" s="1"/>
  <c r="J5" i="6"/>
  <c r="N5" i="6" s="1"/>
  <c r="P5" i="6" s="1"/>
  <c r="J6" i="6"/>
  <c r="N6" i="6" s="1"/>
  <c r="P6" i="6" s="1"/>
  <c r="J7" i="6"/>
  <c r="N7" i="6" s="1"/>
  <c r="P7" i="6" s="1"/>
  <c r="J8" i="6"/>
  <c r="N8" i="6" s="1"/>
  <c r="P8" i="6" s="1"/>
  <c r="J9" i="6"/>
  <c r="N9" i="6" s="1"/>
  <c r="P9" i="6" s="1"/>
  <c r="J10" i="6"/>
  <c r="N10" i="6" s="1"/>
  <c r="P10" i="6" s="1"/>
  <c r="J11" i="6"/>
  <c r="N11" i="6" s="1"/>
  <c r="P11" i="6" s="1"/>
  <c r="M12" i="6"/>
  <c r="O12" i="6" s="1"/>
  <c r="J3" i="3"/>
  <c r="N3" i="3" s="1"/>
  <c r="P3" i="3" s="1"/>
  <c r="J4" i="3"/>
  <c r="N4" i="3" s="1"/>
  <c r="P4" i="3" s="1"/>
  <c r="N5" i="3"/>
  <c r="P5" i="3" s="1"/>
  <c r="N6" i="3"/>
  <c r="P6" i="3" s="1"/>
  <c r="N7" i="3"/>
  <c r="P7" i="3" s="1"/>
  <c r="N8" i="3"/>
  <c r="P8" i="3" s="1"/>
  <c r="N9" i="3"/>
  <c r="P9" i="3" s="1"/>
  <c r="N10" i="3"/>
  <c r="P10" i="3" s="1"/>
  <c r="N11" i="3"/>
  <c r="P11" i="3" s="1"/>
  <c r="M12" i="3"/>
  <c r="O12" i="3" s="1"/>
  <c r="N12" i="6"/>
  <c r="P12" i="6" s="1"/>
  <c r="I9" i="6"/>
  <c r="M9" i="6" s="1"/>
  <c r="O9" i="6" s="1"/>
  <c r="I10" i="6"/>
  <c r="M10" i="6" s="1"/>
  <c r="O10" i="6" s="1"/>
  <c r="I26" i="2"/>
  <c r="M26" i="2" s="1"/>
  <c r="O26" i="2" s="1"/>
  <c r="I22" i="2"/>
  <c r="M22" i="2" s="1"/>
  <c r="O22" i="2" s="1"/>
  <c r="I18" i="2"/>
  <c r="M18" i="2" s="1"/>
  <c r="O18" i="2" s="1"/>
  <c r="I14" i="2"/>
  <c r="M14" i="2" s="1"/>
  <c r="O14" i="2" s="1"/>
  <c r="J25" i="2"/>
  <c r="N25" i="2" s="1"/>
  <c r="P25" i="2" s="1"/>
  <c r="J21" i="2"/>
  <c r="N21" i="2" s="1"/>
  <c r="P21" i="2" s="1"/>
  <c r="J17" i="2"/>
  <c r="N17" i="2" s="1"/>
  <c r="P17" i="2" s="1"/>
  <c r="M27" i="2"/>
  <c r="O27" i="2" s="1"/>
  <c r="N5" i="2"/>
  <c r="P5" i="2" s="1"/>
  <c r="N9" i="2"/>
  <c r="P9" i="2" s="1"/>
  <c r="N8" i="2"/>
  <c r="P8" i="2" s="1"/>
  <c r="N23" i="2"/>
  <c r="P23" i="2" s="1"/>
  <c r="M21" i="2"/>
  <c r="O21" i="2" s="1"/>
  <c r="M20" i="2"/>
  <c r="O20" i="2" s="1"/>
  <c r="M15" i="2"/>
  <c r="O15" i="2" s="1"/>
  <c r="N13" i="2"/>
  <c r="P13" i="2" s="1"/>
  <c r="M4" i="2"/>
  <c r="O4" i="2" s="1"/>
  <c r="M5" i="2"/>
  <c r="O5" i="2" s="1"/>
  <c r="M6" i="2"/>
  <c r="O6" i="2" s="1"/>
  <c r="M9" i="2"/>
  <c r="O9" i="2" s="1"/>
  <c r="M24" i="2"/>
  <c r="O24" i="2" s="1"/>
  <c r="M10" i="2"/>
  <c r="O10" i="2" s="1"/>
  <c r="B20" i="6"/>
  <c r="B7" i="8" s="1"/>
  <c r="B20" i="5"/>
  <c r="B6" i="8" s="1"/>
  <c r="I3" i="5"/>
  <c r="M3" i="5" s="1"/>
  <c r="O3" i="5" s="1"/>
  <c r="I4" i="5"/>
  <c r="M4" i="5" s="1"/>
  <c r="O4" i="5" s="1"/>
  <c r="I5" i="5"/>
  <c r="M5" i="5" s="1"/>
  <c r="O5" i="5" s="1"/>
  <c r="I6" i="5"/>
  <c r="M6" i="5" s="1"/>
  <c r="O6" i="5" s="1"/>
  <c r="I7" i="5"/>
  <c r="M7" i="5" s="1"/>
  <c r="O7" i="5" s="1"/>
  <c r="I8" i="5"/>
  <c r="M8" i="5" s="1"/>
  <c r="O8" i="5" s="1"/>
  <c r="I9" i="5"/>
  <c r="M9" i="5" s="1"/>
  <c r="O9" i="5" s="1"/>
  <c r="I10" i="5"/>
  <c r="M10" i="5" s="1"/>
  <c r="O10" i="5" s="1"/>
  <c r="I11" i="5"/>
  <c r="M11" i="5" s="1"/>
  <c r="O11" i="5" s="1"/>
  <c r="J3" i="5"/>
  <c r="N3" i="5" s="1"/>
  <c r="P3" i="5" s="1"/>
  <c r="J4" i="5"/>
  <c r="N4" i="5" s="1"/>
  <c r="P4" i="5" s="1"/>
  <c r="J5" i="5"/>
  <c r="N5" i="5" s="1"/>
  <c r="P5" i="5" s="1"/>
  <c r="J6" i="5"/>
  <c r="N6" i="5" s="1"/>
  <c r="P6" i="5" s="1"/>
  <c r="J7" i="5"/>
  <c r="N7" i="5" s="1"/>
  <c r="P7" i="5" s="1"/>
  <c r="J8" i="5"/>
  <c r="N8" i="5" s="1"/>
  <c r="P8" i="5" s="1"/>
  <c r="J9" i="5"/>
  <c r="N9" i="5" s="1"/>
  <c r="P9" i="5" s="1"/>
  <c r="J10" i="5"/>
  <c r="N10" i="5" s="1"/>
  <c r="P10" i="5" s="1"/>
  <c r="J11" i="5"/>
  <c r="N11" i="5" s="1"/>
  <c r="P11" i="5" s="1"/>
  <c r="M12" i="5"/>
  <c r="O12" i="5" s="1"/>
  <c r="J3" i="4"/>
  <c r="N3" i="4" s="1"/>
  <c r="P3" i="4" s="1"/>
  <c r="N4" i="4"/>
  <c r="P4" i="4" s="1"/>
  <c r="N5" i="4"/>
  <c r="P5" i="4" s="1"/>
  <c r="N6" i="4"/>
  <c r="P6" i="4" s="1"/>
  <c r="N7" i="4"/>
  <c r="P7" i="4" s="1"/>
  <c r="N8" i="4"/>
  <c r="P8" i="4" s="1"/>
  <c r="N9" i="4"/>
  <c r="P9" i="4" s="1"/>
  <c r="N10" i="4"/>
  <c r="P10" i="4" s="1"/>
  <c r="N11" i="4"/>
  <c r="P11" i="4" s="1"/>
  <c r="M12" i="4"/>
  <c r="O12" i="4" s="1"/>
  <c r="I9" i="1"/>
  <c r="M9" i="1" s="1"/>
  <c r="O9" i="1" s="1"/>
  <c r="I5" i="1"/>
  <c r="M5" i="1" s="1"/>
  <c r="O5" i="1" s="1"/>
  <c r="J11" i="1"/>
  <c r="N11" i="1" s="1"/>
  <c r="P11" i="1" s="1"/>
  <c r="J7" i="1"/>
  <c r="N7" i="1" s="1"/>
  <c r="P7" i="1" s="1"/>
  <c r="I4" i="1"/>
  <c r="M4" i="1" s="1"/>
  <c r="O4" i="1" s="1"/>
  <c r="I8" i="1"/>
  <c r="M8" i="1" s="1"/>
  <c r="O8" i="1" s="1"/>
  <c r="I12" i="1"/>
  <c r="M12" i="1" s="1"/>
  <c r="O12" i="1" s="1"/>
  <c r="J10" i="1"/>
  <c r="N10" i="1" s="1"/>
  <c r="P10" i="1" s="1"/>
  <c r="J6" i="1"/>
  <c r="N6" i="1" s="1"/>
  <c r="P6" i="1" s="1"/>
  <c r="I3" i="1"/>
  <c r="M3" i="1" s="1"/>
  <c r="O3" i="1" s="1"/>
  <c r="I11" i="1"/>
  <c r="M11" i="1" s="1"/>
  <c r="O11" i="1" s="1"/>
  <c r="I7" i="1"/>
  <c r="M7" i="1" s="1"/>
  <c r="O7" i="1" s="1"/>
  <c r="J3" i="1"/>
  <c r="N3" i="1" s="1"/>
  <c r="P3" i="1" s="1"/>
  <c r="J9" i="1"/>
  <c r="N9" i="1" s="1"/>
  <c r="P9" i="1" s="1"/>
  <c r="J5" i="1"/>
  <c r="N5" i="1" s="1"/>
  <c r="P5" i="1" s="1"/>
  <c r="I10" i="1"/>
  <c r="M10" i="1" s="1"/>
  <c r="O10" i="1" s="1"/>
  <c r="I6" i="1"/>
  <c r="M6" i="1" s="1"/>
  <c r="O6" i="1" s="1"/>
  <c r="J4" i="1"/>
  <c r="N4" i="1" s="1"/>
  <c r="P4" i="1" s="1"/>
  <c r="J8" i="1"/>
  <c r="N8" i="1" s="1"/>
  <c r="P8" i="1" s="1"/>
  <c r="N12" i="1"/>
  <c r="P12" i="1" s="1"/>
  <c r="P53" i="4" l="1"/>
  <c r="O73" i="5"/>
  <c r="P103" i="6"/>
  <c r="O103" i="6"/>
  <c r="P73" i="5"/>
  <c r="O53" i="4"/>
  <c r="P43" i="3"/>
  <c r="O43" i="3"/>
  <c r="P28" i="2"/>
  <c r="O28" i="2"/>
  <c r="P13" i="1"/>
  <c r="O13" i="1"/>
  <c r="B14" i="3" l="1"/>
  <c r="B14" i="4"/>
  <c r="B14" i="6"/>
  <c r="B14" i="5"/>
  <c r="B14" i="2"/>
  <c r="B14" i="1"/>
</calcChain>
</file>

<file path=xl/comments1.xml><?xml version="1.0" encoding="utf-8"?>
<comments xmlns="http://schemas.openxmlformats.org/spreadsheetml/2006/main">
  <authors>
    <author>Author</author>
  </authors>
  <commentList>
    <comment ref="A11" authorId="0" shape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</commentList>
</comments>
</file>

<file path=xl/sharedStrings.xml><?xml version="1.0" encoding="utf-8"?>
<sst xmlns="http://schemas.openxmlformats.org/spreadsheetml/2006/main" count="266" uniqueCount="41">
  <si>
    <t>ma</t>
  </si>
  <si>
    <t>kg/s</t>
  </si>
  <si>
    <t>mb</t>
  </si>
  <si>
    <t>L</t>
  </si>
  <si>
    <t>m</t>
  </si>
  <si>
    <t>P</t>
  </si>
  <si>
    <t>Overall Heat Transfer Coefficient</t>
  </si>
  <si>
    <t>U</t>
  </si>
  <si>
    <r>
      <t>J/m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s</t>
    </r>
    <r>
      <rPr>
        <sz val="11"/>
        <color theme="1"/>
        <rFont val="Calibri"/>
        <family val="2"/>
      </rPr>
      <t>ᵒ</t>
    </r>
    <r>
      <rPr>
        <sz val="11"/>
        <color theme="1"/>
        <rFont val="Calibri"/>
        <family val="2"/>
        <scheme val="minor"/>
      </rPr>
      <t>C</t>
    </r>
  </si>
  <si>
    <t>ᵒC</t>
  </si>
  <si>
    <t>Mass Flow Rate of A</t>
  </si>
  <si>
    <t>Mass Flow Rate of B</t>
  </si>
  <si>
    <t>Length of the Tube</t>
  </si>
  <si>
    <t>Perimeter</t>
  </si>
  <si>
    <t>Inlet Temp. for A</t>
  </si>
  <si>
    <t>Inlet Temp. for B</t>
  </si>
  <si>
    <t>No. of Grid Points</t>
  </si>
  <si>
    <t>n</t>
  </si>
  <si>
    <t>Δx</t>
  </si>
  <si>
    <t>Grid Interval</t>
  </si>
  <si>
    <t>i</t>
  </si>
  <si>
    <r>
      <t>T</t>
    </r>
    <r>
      <rPr>
        <b/>
        <vertAlign val="subscript"/>
        <sz val="12"/>
        <color theme="1"/>
        <rFont val="Calibri"/>
        <family val="2"/>
        <scheme val="minor"/>
      </rPr>
      <t>A</t>
    </r>
  </si>
  <si>
    <r>
      <t>T</t>
    </r>
    <r>
      <rPr>
        <b/>
        <vertAlign val="subscript"/>
        <sz val="12"/>
        <color theme="1"/>
        <rFont val="Calibri"/>
        <family val="2"/>
        <scheme val="minor"/>
      </rPr>
      <t>B</t>
    </r>
  </si>
  <si>
    <r>
      <t>dT</t>
    </r>
    <r>
      <rPr>
        <b/>
        <vertAlign val="subscript"/>
        <sz val="12"/>
        <color theme="1"/>
        <rFont val="Calibri"/>
        <family val="2"/>
        <scheme val="minor"/>
      </rPr>
      <t>A</t>
    </r>
    <r>
      <rPr>
        <b/>
        <sz val="12"/>
        <color theme="1"/>
        <rFont val="Calibri"/>
        <family val="2"/>
        <scheme val="minor"/>
      </rPr>
      <t>/dx</t>
    </r>
  </si>
  <si>
    <r>
      <t>dT</t>
    </r>
    <r>
      <rPr>
        <b/>
        <vertAlign val="subscript"/>
        <sz val="12"/>
        <color theme="1"/>
        <rFont val="Calibri"/>
        <family val="2"/>
        <scheme val="minor"/>
      </rPr>
      <t>B</t>
    </r>
    <r>
      <rPr>
        <b/>
        <sz val="12"/>
        <color theme="1"/>
        <rFont val="Calibri"/>
        <family val="2"/>
        <scheme val="minor"/>
      </rPr>
      <t>/dx</t>
    </r>
  </si>
  <si>
    <r>
      <t>C</t>
    </r>
    <r>
      <rPr>
        <b/>
        <vertAlign val="subscript"/>
        <sz val="12"/>
        <color theme="1"/>
        <rFont val="Calibri"/>
        <family val="2"/>
        <scheme val="minor"/>
      </rPr>
      <t>p,A</t>
    </r>
  </si>
  <si>
    <r>
      <t>C</t>
    </r>
    <r>
      <rPr>
        <b/>
        <vertAlign val="subscript"/>
        <sz val="12"/>
        <color theme="1"/>
        <rFont val="Calibri"/>
        <family val="2"/>
        <scheme val="minor"/>
      </rPr>
      <t>p,B</t>
    </r>
  </si>
  <si>
    <r>
      <t>R</t>
    </r>
    <r>
      <rPr>
        <b/>
        <vertAlign val="subscript"/>
        <sz val="12"/>
        <color theme="1"/>
        <rFont val="Calibri"/>
        <family val="2"/>
        <scheme val="minor"/>
      </rPr>
      <t>A</t>
    </r>
  </si>
  <si>
    <r>
      <t>R</t>
    </r>
    <r>
      <rPr>
        <b/>
        <vertAlign val="subscript"/>
        <sz val="12"/>
        <color theme="1"/>
        <rFont val="Calibri"/>
        <family val="2"/>
        <scheme val="minor"/>
      </rPr>
      <t>B</t>
    </r>
  </si>
  <si>
    <r>
      <t>R</t>
    </r>
    <r>
      <rPr>
        <b/>
        <vertAlign val="subscript"/>
        <sz val="12"/>
        <color theme="1"/>
        <rFont val="Calibri"/>
        <family val="2"/>
        <scheme val="minor"/>
      </rPr>
      <t>A</t>
    </r>
    <r>
      <rPr>
        <b/>
        <vertAlign val="superscript"/>
        <sz val="12"/>
        <color theme="1"/>
        <rFont val="Calibri"/>
        <family val="2"/>
        <scheme val="minor"/>
      </rPr>
      <t>2</t>
    </r>
  </si>
  <si>
    <r>
      <t>R</t>
    </r>
    <r>
      <rPr>
        <b/>
        <vertAlign val="subscript"/>
        <sz val="12"/>
        <color theme="1"/>
        <rFont val="Calibri"/>
        <family val="2"/>
        <scheme val="minor"/>
      </rPr>
      <t>B</t>
    </r>
    <r>
      <rPr>
        <b/>
        <vertAlign val="superscript"/>
        <sz val="12"/>
        <color theme="1"/>
        <rFont val="Calibri"/>
        <family val="2"/>
        <scheme val="minor"/>
      </rPr>
      <t>2</t>
    </r>
  </si>
  <si>
    <t>Sum of Residues</t>
  </si>
  <si>
    <r>
      <t>R</t>
    </r>
    <r>
      <rPr>
        <b/>
        <vertAlign val="subscript"/>
        <sz val="12"/>
        <color theme="1"/>
        <rFont val="Calibri"/>
        <family val="2"/>
        <scheme val="minor"/>
      </rPr>
      <t>A</t>
    </r>
    <r>
      <rPr>
        <b/>
        <vertAlign val="superscript"/>
        <sz val="12"/>
        <color theme="1"/>
        <rFont val="Calibri"/>
        <family val="2"/>
        <scheme val="minor"/>
      </rPr>
      <t>2</t>
    </r>
    <r>
      <rPr>
        <b/>
        <sz val="12"/>
        <color theme="1"/>
        <rFont val="Calibri"/>
        <family val="2"/>
        <scheme val="minor"/>
      </rPr>
      <t>+R</t>
    </r>
    <r>
      <rPr>
        <b/>
        <vertAlign val="subscript"/>
        <sz val="12"/>
        <color theme="1"/>
        <rFont val="Calibri"/>
        <family val="2"/>
        <scheme val="minor"/>
      </rPr>
      <t>B</t>
    </r>
    <r>
      <rPr>
        <b/>
        <vertAlign val="superscript"/>
        <sz val="12"/>
        <color theme="1"/>
        <rFont val="Calibri"/>
        <family val="2"/>
        <scheme val="minor"/>
      </rPr>
      <t>2</t>
    </r>
  </si>
  <si>
    <t>DATA:</t>
  </si>
  <si>
    <r>
      <t>ΔH</t>
    </r>
    <r>
      <rPr>
        <b/>
        <vertAlign val="subscript"/>
        <sz val="12"/>
        <rFont val="Calibri"/>
        <family val="2"/>
        <scheme val="minor"/>
      </rPr>
      <t>A</t>
    </r>
  </si>
  <si>
    <r>
      <t>ΔH</t>
    </r>
    <r>
      <rPr>
        <b/>
        <vertAlign val="subscript"/>
        <sz val="12"/>
        <rFont val="Calibri"/>
        <family val="2"/>
        <scheme val="minor"/>
      </rPr>
      <t>B</t>
    </r>
  </si>
  <si>
    <t>% error</t>
  </si>
  <si>
    <t>% ERROR</t>
  </si>
  <si>
    <r>
      <t>C</t>
    </r>
    <r>
      <rPr>
        <b/>
        <vertAlign val="subscript"/>
        <sz val="12"/>
        <color theme="1"/>
        <rFont val="Calibri"/>
        <family val="2"/>
        <scheme val="minor"/>
      </rPr>
      <t>p,A</t>
    </r>
    <r>
      <rPr>
        <b/>
        <sz val="12"/>
        <color theme="1"/>
        <rFont val="Calibri"/>
        <family val="2"/>
        <scheme val="minor"/>
      </rPr>
      <t>*dT</t>
    </r>
  </si>
  <si>
    <r>
      <t>C</t>
    </r>
    <r>
      <rPr>
        <b/>
        <vertAlign val="subscript"/>
        <sz val="12"/>
        <color theme="1"/>
        <rFont val="Calibri"/>
        <family val="2"/>
        <scheme val="minor"/>
      </rPr>
      <t>p,B</t>
    </r>
    <r>
      <rPr>
        <b/>
        <sz val="12"/>
        <color theme="1"/>
        <rFont val="Calibri"/>
        <family val="2"/>
        <scheme val="minor"/>
      </rPr>
      <t>*dT</t>
    </r>
  </si>
  <si>
    <t>NO. OF GRID POINTS (n)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</si>
</sst>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b/>
      <vertAlign val="subscript"/>
      <sz val="12"/>
      <color theme="1"/>
      <name val="Calibri"/>
      <family val="2"/>
      <scheme val="minor"/>
    </font>
    <font>
      <b/>
      <vertAlign val="superscript"/>
      <sz val="12"/>
      <color theme="1"/>
      <name val="Calibri"/>
      <family val="2"/>
      <scheme val="minor"/>
    </font>
    <font>
      <b/>
      <i/>
      <u/>
      <sz val="20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vertAlign val="subscript"/>
      <sz val="12"/>
      <name val="Calibri"/>
      <family val="2"/>
      <scheme val="minor"/>
    </font>
    <font>
      <b/>
      <i/>
      <sz val="14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9"/>
      <color indexed="81"/>
      <name val="Tahoma"/>
      <family val="2"/>
    </font>
    <font>
      <b/>
      <i/>
      <sz val="12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center" vertical="center"/>
    </xf>
    <xf numFmtId="0" fontId="7" fillId="0" borderId="0" xfId="0" applyFont="1" applyFill="1"/>
    <xf numFmtId="0" fontId="0" fillId="0" borderId="0" xfId="0" applyAlignment="1">
      <alignment horizontal="center"/>
    </xf>
    <xf numFmtId="0" fontId="8" fillId="3" borderId="1" xfId="0" applyFont="1" applyFill="1" applyBorder="1" applyAlignment="1">
      <alignment horizontal="center"/>
    </xf>
    <xf numFmtId="0" fontId="10" fillId="2" borderId="6" xfId="0" applyFont="1" applyFill="1" applyBorder="1" applyAlignment="1">
      <alignment horizontal="center"/>
    </xf>
    <xf numFmtId="0" fontId="10" fillId="2" borderId="7" xfId="0" applyFont="1" applyFill="1" applyBorder="1" applyAlignment="1">
      <alignment horizontal="center"/>
    </xf>
    <xf numFmtId="0" fontId="0" fillId="0" borderId="8" xfId="0" applyBorder="1"/>
    <xf numFmtId="0" fontId="1" fillId="0" borderId="9" xfId="0" applyFont="1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1" fillId="0" borderId="0" xfId="0" applyFont="1" applyBorder="1" applyAlignment="1">
      <alignment horizontal="center"/>
    </xf>
    <xf numFmtId="0" fontId="0" fillId="0" borderId="0" xfId="0" applyBorder="1"/>
    <xf numFmtId="0" fontId="0" fillId="0" borderId="12" xfId="0" applyBorder="1"/>
    <xf numFmtId="0" fontId="0" fillId="0" borderId="13" xfId="0" applyBorder="1"/>
    <xf numFmtId="0" fontId="1" fillId="0" borderId="14" xfId="0" applyFont="1" applyBorder="1" applyAlignment="1">
      <alignment horizontal="center"/>
    </xf>
    <xf numFmtId="0" fontId="0" fillId="0" borderId="14" xfId="0" applyBorder="1"/>
    <xf numFmtId="0" fontId="0" fillId="0" borderId="15" xfId="0" applyBorder="1"/>
    <xf numFmtId="0" fontId="11" fillId="0" borderId="0" xfId="0" applyFont="1"/>
    <xf numFmtId="0" fontId="0" fillId="4" borderId="1" xfId="0" applyFill="1" applyBorder="1" applyAlignment="1">
      <alignment horizontal="center"/>
    </xf>
    <xf numFmtId="0" fontId="11" fillId="5" borderId="1" xfId="0" applyFont="1" applyFill="1" applyBorder="1" applyAlignment="1">
      <alignment horizontal="center"/>
    </xf>
    <xf numFmtId="0" fontId="1" fillId="2" borderId="9" xfId="0" applyFont="1" applyFill="1" applyBorder="1"/>
    <xf numFmtId="0" fontId="1" fillId="2" borderId="0" xfId="0" applyFont="1" applyFill="1" applyBorder="1"/>
    <xf numFmtId="0" fontId="1" fillId="2" borderId="14" xfId="0" applyFont="1" applyFill="1" applyBorder="1"/>
    <xf numFmtId="0" fontId="4" fillId="3" borderId="1" xfId="0" applyFont="1" applyFill="1" applyBorder="1" applyAlignment="1">
      <alignment horizontal="center"/>
    </xf>
    <xf numFmtId="0" fontId="12" fillId="3" borderId="1" xfId="0" applyFont="1" applyFill="1" applyBorder="1" applyAlignment="1">
      <alignment horizontal="center"/>
    </xf>
    <xf numFmtId="0" fontId="14" fillId="6" borderId="1" xfId="0" applyFont="1" applyFill="1" applyBorder="1" applyAlignment="1">
      <alignment horizontal="center"/>
    </xf>
    <xf numFmtId="0" fontId="14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rgbClr val="FF0000"/>
                </a:solidFill>
              </a:rPr>
              <a:t>% Error vs Grid Size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31750" cap="rnd" cmpd="sng" algn="ctr">
                <a:solidFill>
                  <a:schemeClr val="accent1">
                    <a:alpha val="25000"/>
                  </a:schemeClr>
                </a:solidFill>
                <a:prstDash val="sysDot"/>
                <a:round/>
              </a:ln>
              <a:effectLst/>
            </c:spPr>
            <c:trendlineType val="poly"/>
            <c:order val="5"/>
            <c:dispRSqr val="1"/>
            <c:dispEq val="1"/>
            <c:trendlineLbl>
              <c:layout>
                <c:manualLayout>
                  <c:x val="-0.1801843706866342"/>
                  <c:y val="-0.10202394343564197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dk1">
                            <a:lumMod val="50000"/>
                            <a:lumOff val="50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050" baseline="0"/>
                      <a:t>y = 4E-09x</a:t>
                    </a:r>
                    <a:r>
                      <a:rPr lang="en-US" sz="1050" baseline="30000"/>
                      <a:t>5</a:t>
                    </a:r>
                    <a:r>
                      <a:rPr lang="en-US" sz="1050" baseline="0"/>
                      <a:t> - 2E-06x</a:t>
                    </a:r>
                    <a:r>
                      <a:rPr lang="en-US" sz="1050" baseline="30000"/>
                      <a:t>4</a:t>
                    </a:r>
                    <a:r>
                      <a:rPr lang="en-US" sz="1050" baseline="0"/>
                      <a:t> + 0.0002x</a:t>
                    </a:r>
                    <a:r>
                      <a:rPr lang="en-US" sz="1050" baseline="30000"/>
                      <a:t>3</a:t>
                    </a:r>
                    <a:r>
                      <a:rPr lang="en-US" sz="1050" baseline="0"/>
                      <a:t> - 0.012x</a:t>
                    </a:r>
                    <a:r>
                      <a:rPr lang="en-US" sz="1050" baseline="30000"/>
                      <a:t>2</a:t>
                    </a:r>
                    <a:r>
                      <a:rPr lang="en-US" sz="1050" baseline="0"/>
                      <a:t> + 0.2496x - 1.4046</a:t>
                    </a:r>
                    <a:br>
                      <a:rPr lang="en-US" sz="1050" baseline="0"/>
                    </a:br>
                    <a:r>
                      <a:rPr lang="en-US" sz="1050" baseline="0"/>
                      <a:t>R² = 1</a:t>
                    </a:r>
                    <a:endParaRPr lang="en-US" sz="105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Errors!$A$2:$A$7</c:f>
              <c:numCache>
                <c:formatCode>General</c:formatCode>
                <c:ptCount val="6"/>
                <c:pt idx="0">
                  <c:v>10</c:v>
                </c:pt>
                <c:pt idx="1">
                  <c:v>25</c:v>
                </c:pt>
                <c:pt idx="2">
                  <c:v>40</c:v>
                </c:pt>
                <c:pt idx="3">
                  <c:v>50</c:v>
                </c:pt>
                <c:pt idx="4">
                  <c:v>70</c:v>
                </c:pt>
                <c:pt idx="5">
                  <c:v>100</c:v>
                </c:pt>
              </c:numCache>
            </c:numRef>
          </c:xVal>
          <c:yVal>
            <c:numRef>
              <c:f>Errors!$B$2:$B$7</c:f>
              <c:numCache>
                <c:formatCode>General</c:formatCode>
                <c:ptCount val="6"/>
                <c:pt idx="0">
                  <c:v>0.1037997428256536</c:v>
                </c:pt>
                <c:pt idx="1">
                  <c:v>0.27757651175662984</c:v>
                </c:pt>
                <c:pt idx="2">
                  <c:v>1.8203374678991923E-2</c:v>
                </c:pt>
                <c:pt idx="3">
                  <c:v>0.15496408178101811</c:v>
                </c:pt>
                <c:pt idx="4">
                  <c:v>1.218661107370818</c:v>
                </c:pt>
                <c:pt idx="5">
                  <c:v>1.6844596617390444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2285608"/>
        <c:axId val="372287960"/>
      </c:scatterChart>
      <c:valAx>
        <c:axId val="372285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en-US" sz="1600" b="1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rPr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en-US" sz="1600" b="1" i="0" u="none" strike="noStrike" kern="1200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287960"/>
        <c:crosses val="autoZero"/>
        <c:crossBetween val="midCat"/>
      </c:valAx>
      <c:valAx>
        <c:axId val="372287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rgbClr val="FF0000"/>
                    </a:solidFill>
                  </a:rPr>
                  <a:t>% Error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285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14</xdr:row>
      <xdr:rowOff>161925</xdr:rowOff>
    </xdr:from>
    <xdr:to>
      <xdr:col>8</xdr:col>
      <xdr:colOff>314325</xdr:colOff>
      <xdr:row>16</xdr:row>
      <xdr:rowOff>123824</xdr:rowOff>
    </xdr:to>
    <xdr:sp macro="" textlink="">
      <xdr:nvSpPr>
        <xdr:cNvPr id="2" name="TextBox 1"/>
        <xdr:cNvSpPr txBox="1"/>
      </xdr:nvSpPr>
      <xdr:spPr>
        <a:xfrm>
          <a:off x="3886200" y="3228975"/>
          <a:ext cx="3724275" cy="43814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* Integral is calculated using the Analytical</a:t>
          </a:r>
          <a:r>
            <a:rPr lang="en-US" sz="1100" baseline="0"/>
            <a:t> Equation obtained and then taking the difference between the boundary values.</a:t>
          </a:r>
        </a:p>
        <a:p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21</xdr:row>
      <xdr:rowOff>0</xdr:rowOff>
    </xdr:from>
    <xdr:to>
      <xdr:col>2</xdr:col>
      <xdr:colOff>466725</xdr:colOff>
      <xdr:row>23</xdr:row>
      <xdr:rowOff>57149</xdr:rowOff>
    </xdr:to>
    <xdr:sp macro="" textlink="">
      <xdr:nvSpPr>
        <xdr:cNvPr id="2" name="TextBox 1"/>
        <xdr:cNvSpPr txBox="1"/>
      </xdr:nvSpPr>
      <xdr:spPr>
        <a:xfrm>
          <a:off x="0" y="4657725"/>
          <a:ext cx="3724275" cy="43814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* Integral is calculated using the Analytical</a:t>
          </a:r>
          <a:r>
            <a:rPr lang="en-US" sz="1100" baseline="0"/>
            <a:t> Equation obtained and then taking the difference between the boundary values.</a:t>
          </a:r>
        </a:p>
        <a:p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21</xdr:row>
      <xdr:rowOff>0</xdr:rowOff>
    </xdr:from>
    <xdr:to>
      <xdr:col>2</xdr:col>
      <xdr:colOff>466725</xdr:colOff>
      <xdr:row>23</xdr:row>
      <xdr:rowOff>57149</xdr:rowOff>
    </xdr:to>
    <xdr:sp macro="" textlink="">
      <xdr:nvSpPr>
        <xdr:cNvPr id="2" name="TextBox 1"/>
        <xdr:cNvSpPr txBox="1"/>
      </xdr:nvSpPr>
      <xdr:spPr>
        <a:xfrm>
          <a:off x="0" y="4657725"/>
          <a:ext cx="3724275" cy="43814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* Integral is calculated using the Analytical</a:t>
          </a:r>
          <a:r>
            <a:rPr lang="en-US" sz="1100" baseline="0"/>
            <a:t> Equation obtained and then taking the difference between the boundary values.</a:t>
          </a:r>
        </a:p>
        <a:p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21</xdr:row>
      <xdr:rowOff>0</xdr:rowOff>
    </xdr:from>
    <xdr:to>
      <xdr:col>2</xdr:col>
      <xdr:colOff>466725</xdr:colOff>
      <xdr:row>23</xdr:row>
      <xdr:rowOff>57149</xdr:rowOff>
    </xdr:to>
    <xdr:sp macro="" textlink="">
      <xdr:nvSpPr>
        <xdr:cNvPr id="2" name="TextBox 1"/>
        <xdr:cNvSpPr txBox="1"/>
      </xdr:nvSpPr>
      <xdr:spPr>
        <a:xfrm>
          <a:off x="0" y="4657725"/>
          <a:ext cx="3724275" cy="43814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* Integral is calculated using the Analytical</a:t>
          </a:r>
          <a:r>
            <a:rPr lang="en-US" sz="1100" baseline="0"/>
            <a:t> Equation obtained and then taking the difference between the boundary values.</a:t>
          </a:r>
        </a:p>
        <a:p>
          <a:endParaRPr 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21</xdr:row>
      <xdr:rowOff>0</xdr:rowOff>
    </xdr:from>
    <xdr:to>
      <xdr:col>2</xdr:col>
      <xdr:colOff>466725</xdr:colOff>
      <xdr:row>23</xdr:row>
      <xdr:rowOff>57149</xdr:rowOff>
    </xdr:to>
    <xdr:sp macro="" textlink="">
      <xdr:nvSpPr>
        <xdr:cNvPr id="2" name="TextBox 1"/>
        <xdr:cNvSpPr txBox="1"/>
      </xdr:nvSpPr>
      <xdr:spPr>
        <a:xfrm>
          <a:off x="0" y="4657725"/>
          <a:ext cx="3724275" cy="43814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* Integral is calculated using the Analytical</a:t>
          </a:r>
          <a:r>
            <a:rPr lang="en-US" sz="1100" baseline="0"/>
            <a:t> Equation obtained and then taking the difference between the boundary values.</a:t>
          </a:r>
        </a:p>
        <a:p>
          <a:endParaRPr 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21</xdr:row>
      <xdr:rowOff>0</xdr:rowOff>
    </xdr:from>
    <xdr:to>
      <xdr:col>2</xdr:col>
      <xdr:colOff>466725</xdr:colOff>
      <xdr:row>23</xdr:row>
      <xdr:rowOff>57149</xdr:rowOff>
    </xdr:to>
    <xdr:sp macro="" textlink="">
      <xdr:nvSpPr>
        <xdr:cNvPr id="2" name="TextBox 1"/>
        <xdr:cNvSpPr txBox="1"/>
      </xdr:nvSpPr>
      <xdr:spPr>
        <a:xfrm>
          <a:off x="0" y="4657725"/>
          <a:ext cx="3724275" cy="43814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* Integral is calculated using the Analytical</a:t>
          </a:r>
          <a:r>
            <a:rPr lang="en-US" sz="1100" baseline="0"/>
            <a:t> Equation obtained and then taking the difference between the boundary values.</a:t>
          </a:r>
        </a:p>
        <a:p>
          <a:endParaRPr lang="en-US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133350</xdr:colOff>
      <xdr:row>0</xdr:row>
      <xdr:rowOff>76200</xdr:rowOff>
    </xdr:from>
    <xdr:to>
      <xdr:col>14</xdr:col>
      <xdr:colOff>419100</xdr:colOff>
      <xdr:row>19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7</xdr:row>
      <xdr:rowOff>152399</xdr:rowOff>
    </xdr:from>
    <xdr:to>
      <xdr:col>3</xdr:col>
      <xdr:colOff>0</xdr:colOff>
      <xdr:row>19</xdr:row>
      <xdr:rowOff>66674</xdr:rowOff>
    </xdr:to>
    <xdr:sp macro="" textlink="">
      <xdr:nvSpPr>
        <xdr:cNvPr id="3" name="TextBox 2"/>
        <xdr:cNvSpPr txBox="1"/>
      </xdr:nvSpPr>
      <xdr:spPr>
        <a:xfrm>
          <a:off x="95249" y="1533524"/>
          <a:ext cx="3248026" cy="22002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u="sng"/>
            <a:t>Expected</a:t>
          </a:r>
          <a:r>
            <a:rPr lang="en-US" sz="1200" u="sng" baseline="0"/>
            <a:t> Curve: </a:t>
          </a:r>
          <a:r>
            <a:rPr lang="en-US" sz="1200" b="1" baseline="0"/>
            <a:t>HYPERBOLIC</a:t>
          </a:r>
        </a:p>
        <a:p>
          <a:endParaRPr lang="en-US" sz="1100" baseline="0"/>
        </a:p>
        <a:p>
          <a:r>
            <a:rPr lang="en-US" sz="1200" u="sng" baseline="0"/>
            <a:t>Obtained Curve: </a:t>
          </a:r>
          <a:r>
            <a:rPr lang="en-US" sz="1200" b="1" baseline="0"/>
            <a:t>5th Order Polynomial</a:t>
          </a:r>
        </a:p>
        <a:p>
          <a:endParaRPr lang="en-US" sz="1100" baseline="0"/>
        </a:p>
        <a:p>
          <a:r>
            <a:rPr lang="en-US" sz="1200" u="sng" baseline="0"/>
            <a:t>Probable Reason: </a:t>
          </a:r>
          <a:r>
            <a:rPr lang="en-US" sz="1200" b="1" baseline="0"/>
            <a:t>Limitation of Numerical Method (Discretization) used to solve the ODE.</a:t>
          </a:r>
        </a:p>
        <a:p>
          <a:endParaRPr lang="en-US" sz="1200" b="1" baseline="0"/>
        </a:p>
        <a:p>
          <a:r>
            <a:rPr lang="en-US" sz="1200" u="sng" baseline="0">
              <a:solidFill>
                <a:schemeClr val="dk1"/>
              </a:solidFill>
              <a:latin typeface="+mn-lt"/>
              <a:ea typeface="+mn-ea"/>
              <a:cs typeface="+mn-cs"/>
            </a:rPr>
            <a:t>Alternative: </a:t>
          </a:r>
          <a:r>
            <a:rPr lang="en-US" sz="120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Using alternative Numerical Methods like </a:t>
          </a:r>
          <a:r>
            <a:rPr lang="en-US" sz="1200" b="1" baseline="0">
              <a:solidFill>
                <a:srgbClr val="FF0000"/>
              </a:solidFill>
              <a:latin typeface="+mn-lt"/>
              <a:ea typeface="+mn-ea"/>
              <a:cs typeface="+mn-cs"/>
            </a:rPr>
            <a:t>EXPLICIT/IMPLICIT EULER'S METHOD </a:t>
          </a:r>
          <a:r>
            <a:rPr lang="en-US" sz="120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or </a:t>
          </a:r>
          <a:r>
            <a:rPr lang="en-US" sz="1200" b="1" baseline="0">
              <a:solidFill>
                <a:srgbClr val="FF0000"/>
              </a:solidFill>
              <a:latin typeface="+mn-lt"/>
              <a:ea typeface="+mn-ea"/>
              <a:cs typeface="+mn-cs"/>
            </a:rPr>
            <a:t>RANGE-KUTTA METHOD</a:t>
          </a:r>
          <a:r>
            <a:rPr lang="en-US" sz="120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"/>
  <sheetViews>
    <sheetView workbookViewId="0">
      <selection activeCell="B15" sqref="B15"/>
    </sheetView>
  </sheetViews>
  <sheetFormatPr defaultRowHeight="15" x14ac:dyDescent="0.25"/>
  <cols>
    <col min="1" max="1" width="30.7109375" bestFit="1" customWidth="1"/>
    <col min="2" max="2" width="18.140625" bestFit="1" customWidth="1"/>
    <col min="6" max="6" width="9.140625" style="9"/>
    <col min="7" max="8" width="12" bestFit="1" customWidth="1"/>
    <col min="9" max="10" width="12.7109375" bestFit="1" customWidth="1"/>
    <col min="11" max="11" width="12" bestFit="1" customWidth="1"/>
    <col min="13" max="13" width="12.7109375" bestFit="1" customWidth="1"/>
    <col min="14" max="14" width="15.7109375" bestFit="1" customWidth="1"/>
    <col min="15" max="15" width="13.7109375" bestFit="1" customWidth="1"/>
    <col min="16" max="16" width="12" bestFit="1" customWidth="1"/>
  </cols>
  <sheetData>
    <row r="1" spans="1:16" ht="26.25" x14ac:dyDescent="0.4">
      <c r="A1" s="8" t="s">
        <v>33</v>
      </c>
    </row>
    <row r="2" spans="1:16" ht="19.5" x14ac:dyDescent="0.35">
      <c r="F2" s="5" t="s">
        <v>20</v>
      </c>
      <c r="G2" s="5" t="s">
        <v>21</v>
      </c>
      <c r="H2" s="5" t="s">
        <v>22</v>
      </c>
      <c r="I2" s="5" t="s">
        <v>23</v>
      </c>
      <c r="J2" s="5" t="s">
        <v>24</v>
      </c>
      <c r="K2" s="5" t="s">
        <v>25</v>
      </c>
      <c r="L2" s="5" t="s">
        <v>26</v>
      </c>
      <c r="M2" s="5" t="s">
        <v>27</v>
      </c>
      <c r="N2" s="5" t="s">
        <v>28</v>
      </c>
      <c r="O2" s="5" t="s">
        <v>29</v>
      </c>
      <c r="P2" s="5" t="s">
        <v>30</v>
      </c>
    </row>
    <row r="3" spans="1:16" x14ac:dyDescent="0.25">
      <c r="A3" s="13" t="s">
        <v>10</v>
      </c>
      <c r="B3" s="14" t="s">
        <v>0</v>
      </c>
      <c r="C3" s="28">
        <v>1</v>
      </c>
      <c r="D3" s="16" t="s">
        <v>1</v>
      </c>
      <c r="F3" s="9">
        <v>0</v>
      </c>
      <c r="G3">
        <v>400</v>
      </c>
      <c r="H3">
        <v>326.45808766301582</v>
      </c>
      <c r="I3">
        <f>(G4-G3)/$C$12</f>
        <v>-12.985703695169718</v>
      </c>
      <c r="J3">
        <f>(H4-H3)/$C$12</f>
        <v>-4.4033183157058202</v>
      </c>
      <c r="K3">
        <f>4000+0.1*G3+0.01*G3*G3</f>
        <v>5640</v>
      </c>
      <c r="L3">
        <f>3000+0.2*H3+0.05*H3*H3</f>
        <v>8394.035767562269</v>
      </c>
      <c r="M3">
        <f t="shared" ref="M3:M12" si="0">I3+(P*U*(G3-H3)/(ma*K3))</f>
        <v>5.3642463870030355E-2</v>
      </c>
      <c r="N3">
        <f t="shared" ref="N3:N12" si="1">J3+(P*U*(G3-H3)/(mb*L3))</f>
        <v>-2.2713182881751948E-2</v>
      </c>
      <c r="O3">
        <f>M3*M3</f>
        <v>2.877513930047512E-3</v>
      </c>
      <c r="P3">
        <f>N3*N3</f>
        <v>5.1588867661990967E-4</v>
      </c>
    </row>
    <row r="4" spans="1:16" x14ac:dyDescent="0.25">
      <c r="A4" s="17" t="s">
        <v>11</v>
      </c>
      <c r="B4" s="18" t="s">
        <v>2</v>
      </c>
      <c r="C4" s="29">
        <v>2</v>
      </c>
      <c r="D4" s="20" t="s">
        <v>1</v>
      </c>
      <c r="F4" s="9">
        <v>1</v>
      </c>
      <c r="G4">
        <v>385.57144033870031</v>
      </c>
      <c r="H4">
        <v>321.56551175667602</v>
      </c>
      <c r="I4">
        <f t="shared" ref="I4:J11" si="2">(G5-G3)/(2*$C$12)</f>
        <v>-11.676126783268296</v>
      </c>
      <c r="J4">
        <f t="shared" si="2"/>
        <v>-3.8582717219824332</v>
      </c>
      <c r="K4">
        <f t="shared" ref="K4:K7" si="3">4000+0.1*G4+0.01*G4*G4</f>
        <v>5525.2105000824695</v>
      </c>
      <c r="L4">
        <f t="shared" ref="L4:L7" si="4">3000+0.2*H4+0.05*H4*H4</f>
        <v>8234.5320199179823</v>
      </c>
      <c r="M4">
        <f t="shared" si="0"/>
        <v>-9.1784687873209592E-2</v>
      </c>
      <c r="N4">
        <f t="shared" si="1"/>
        <v>2.816216565103824E-2</v>
      </c>
      <c r="O4">
        <f t="shared" ref="O4:P7" si="5">M4*M4</f>
        <v>8.424428927982508E-3</v>
      </c>
      <c r="P4">
        <f t="shared" si="5"/>
        <v>7.9310757415651815E-4</v>
      </c>
    </row>
    <row r="5" spans="1:16" ht="17.25" x14ac:dyDescent="0.25">
      <c r="A5" s="17" t="s">
        <v>6</v>
      </c>
      <c r="B5" s="18" t="s">
        <v>7</v>
      </c>
      <c r="C5" s="29">
        <v>100</v>
      </c>
      <c r="D5" s="20" t="s">
        <v>8</v>
      </c>
      <c r="F5" s="9">
        <v>2</v>
      </c>
      <c r="G5">
        <v>374.05305159273712</v>
      </c>
      <c r="H5">
        <v>317.88415050305485</v>
      </c>
      <c r="I5">
        <f t="shared" si="2"/>
        <v>-10.254185110906045</v>
      </c>
      <c r="J5">
        <f t="shared" si="2"/>
        <v>-3.4736077210259593</v>
      </c>
      <c r="K5">
        <f t="shared" si="3"/>
        <v>5436.5621592176622</v>
      </c>
      <c r="L5">
        <f t="shared" si="4"/>
        <v>8116.0934871530526</v>
      </c>
      <c r="M5">
        <f t="shared" si="0"/>
        <v>7.750970738057994E-2</v>
      </c>
      <c r="N5">
        <f t="shared" si="1"/>
        <v>-1.3266783690041528E-2</v>
      </c>
      <c r="O5">
        <f t="shared" si="5"/>
        <v>6.0077547382231282E-3</v>
      </c>
      <c r="P5">
        <f t="shared" si="5"/>
        <v>1.7600754947835189E-4</v>
      </c>
    </row>
    <row r="6" spans="1:16" x14ac:dyDescent="0.25">
      <c r="A6" s="17" t="s">
        <v>12</v>
      </c>
      <c r="B6" s="18" t="s">
        <v>3</v>
      </c>
      <c r="C6" s="29">
        <v>10</v>
      </c>
      <c r="D6" s="20" t="s">
        <v>4</v>
      </c>
      <c r="F6" s="9">
        <v>3</v>
      </c>
      <c r="G6">
        <v>362.78436231446466</v>
      </c>
      <c r="H6">
        <v>313.84638348772944</v>
      </c>
      <c r="I6">
        <f t="shared" si="2"/>
        <v>-9.2075786896629896</v>
      </c>
      <c r="J6">
        <f t="shared" si="2"/>
        <v>-3.0646168963563523</v>
      </c>
      <c r="K6">
        <f t="shared" si="3"/>
        <v>5352.4033716305739</v>
      </c>
      <c r="L6">
        <f t="shared" si="4"/>
        <v>7987.7468981138927</v>
      </c>
      <c r="M6">
        <f t="shared" si="0"/>
        <v>-6.4400302525363884E-2</v>
      </c>
      <c r="N6">
        <f t="shared" si="1"/>
        <v>-1.3013299673683143E-3</v>
      </c>
      <c r="O6">
        <f t="shared" si="5"/>
        <v>4.1473989653583896E-3</v>
      </c>
      <c r="P6">
        <f t="shared" si="5"/>
        <v>1.6934596839708181E-6</v>
      </c>
    </row>
    <row r="7" spans="1:16" x14ac:dyDescent="0.25">
      <c r="A7" s="17" t="s">
        <v>13</v>
      </c>
      <c r="B7" s="18" t="s">
        <v>5</v>
      </c>
      <c r="C7" s="29">
        <v>10</v>
      </c>
      <c r="D7" s="20" t="s">
        <v>4</v>
      </c>
      <c r="F7" s="9">
        <v>4</v>
      </c>
      <c r="G7">
        <v>353.59176561570825</v>
      </c>
      <c r="H7">
        <v>311.07389073337407</v>
      </c>
      <c r="I7">
        <f t="shared" si="2"/>
        <v>-7.9916605370496256</v>
      </c>
      <c r="J7">
        <f t="shared" si="2"/>
        <v>-2.6771252553390412</v>
      </c>
      <c r="K7">
        <f t="shared" si="3"/>
        <v>5285.6305436739103</v>
      </c>
      <c r="L7">
        <f t="shared" si="4"/>
        <v>7900.5630529466325</v>
      </c>
      <c r="M7">
        <f t="shared" si="0"/>
        <v>5.2389180579913486E-2</v>
      </c>
      <c r="N7">
        <f t="shared" si="1"/>
        <v>1.3687703015648811E-2</v>
      </c>
      <c r="O7">
        <f t="shared" si="5"/>
        <v>2.7446262418347844E-3</v>
      </c>
      <c r="P7">
        <f t="shared" si="5"/>
        <v>1.8735321384460155E-4</v>
      </c>
    </row>
    <row r="8" spans="1:16" ht="18.75" x14ac:dyDescent="0.35">
      <c r="A8" s="17" t="s">
        <v>14</v>
      </c>
      <c r="B8" s="18" t="s">
        <v>21</v>
      </c>
      <c r="C8" s="29">
        <v>400</v>
      </c>
      <c r="D8" s="20" t="s">
        <v>9</v>
      </c>
      <c r="F8" s="9">
        <v>5</v>
      </c>
      <c r="G8">
        <v>345.0251166765766</v>
      </c>
      <c r="H8">
        <v>307.89721625364268</v>
      </c>
      <c r="I8">
        <f t="shared" si="2"/>
        <v>-7.1476388093815215</v>
      </c>
      <c r="J8">
        <f t="shared" si="2"/>
        <v>-2.4050772158248206</v>
      </c>
      <c r="K8">
        <f>4000+0.1*G8+0.01*G8*G8</f>
        <v>5224.9258230445103</v>
      </c>
      <c r="L8">
        <f>3000+0.2*H8+0.05*H8*H8</f>
        <v>7801.6142320878498</v>
      </c>
      <c r="M8">
        <f t="shared" si="0"/>
        <v>-4.1719667107483538E-2</v>
      </c>
      <c r="N8">
        <f t="shared" si="1"/>
        <v>-2.5576043475913135E-2</v>
      </c>
      <c r="O8">
        <f>M8*M8</f>
        <v>1.7405306235592439E-3</v>
      </c>
      <c r="P8">
        <f>N8*N8</f>
        <v>6.5413399988179888E-4</v>
      </c>
    </row>
    <row r="9" spans="1:16" ht="18.75" x14ac:dyDescent="0.35">
      <c r="A9" s="21" t="s">
        <v>15</v>
      </c>
      <c r="B9" s="22" t="s">
        <v>22</v>
      </c>
      <c r="C9" s="30">
        <v>300</v>
      </c>
      <c r="D9" s="24" t="s">
        <v>9</v>
      </c>
      <c r="F9" s="9">
        <v>6</v>
      </c>
      <c r="G9">
        <v>337.70812381708265</v>
      </c>
      <c r="H9">
        <v>305.7292746982078</v>
      </c>
      <c r="I9">
        <f t="shared" si="2"/>
        <v>-6.1485114055134202</v>
      </c>
      <c r="J9">
        <f t="shared" si="2"/>
        <v>-2.0316306971571123</v>
      </c>
      <c r="K9">
        <f t="shared" ref="K9:K12" si="6">4000+0.1*G9+0.01*G9*G9</f>
        <v>5174.2385813022483</v>
      </c>
      <c r="L9">
        <f t="shared" ref="L9:L12" si="7">3000+0.2*H9+0.05*H9*H9</f>
        <v>7734.6653253142522</v>
      </c>
      <c r="M9">
        <f t="shared" si="0"/>
        <v>3.188569376885475E-2</v>
      </c>
      <c r="N9">
        <f t="shared" si="1"/>
        <v>3.5611243758772115E-2</v>
      </c>
      <c r="O9">
        <f t="shared" ref="O9:O12" si="8">M9*M9</f>
        <v>1.0166974671211827E-3</v>
      </c>
      <c r="P9">
        <f t="shared" ref="P9:P12" si="9">N9*N9</f>
        <v>1.268160682046686E-3</v>
      </c>
    </row>
    <row r="10" spans="1:16" ht="15.75" thickBot="1" x14ac:dyDescent="0.3">
      <c r="F10" s="9">
        <v>7</v>
      </c>
      <c r="G10">
        <v>331.36175799765789</v>
      </c>
      <c r="H10">
        <v>303.38248137107132</v>
      </c>
      <c r="I10">
        <f t="shared" si="2"/>
        <v>-5.4763249552920881</v>
      </c>
      <c r="J10">
        <f t="shared" si="2"/>
        <v>-1.8707115400183341</v>
      </c>
      <c r="K10">
        <f t="shared" si="6"/>
        <v>5131.14232243275</v>
      </c>
      <c r="L10">
        <f t="shared" si="7"/>
        <v>7662.7229964176368</v>
      </c>
      <c r="M10">
        <f t="shared" si="0"/>
        <v>-2.3489140494189265E-2</v>
      </c>
      <c r="N10">
        <f t="shared" si="1"/>
        <v>-4.5036995886500897E-2</v>
      </c>
      <c r="O10">
        <f t="shared" si="8"/>
        <v>5.5173972115576194E-4</v>
      </c>
      <c r="P10">
        <f t="shared" si="9"/>
        <v>2.0283309984806988E-3</v>
      </c>
    </row>
    <row r="11" spans="1:16" x14ac:dyDescent="0.25">
      <c r="A11" t="s">
        <v>16</v>
      </c>
      <c r="B11" s="1" t="s">
        <v>17</v>
      </c>
      <c r="C11" s="2">
        <v>10</v>
      </c>
      <c r="F11" s="9">
        <v>8</v>
      </c>
      <c r="G11">
        <v>325.53851280532245</v>
      </c>
      <c r="H11">
        <v>301.5721379426115</v>
      </c>
      <c r="I11">
        <f t="shared" si="2"/>
        <v>-4.6908330135283105</v>
      </c>
      <c r="J11">
        <f t="shared" si="2"/>
        <v>-1.5221166169820946</v>
      </c>
      <c r="K11">
        <f t="shared" si="6"/>
        <v>5092.307084475543</v>
      </c>
      <c r="L11">
        <f t="shared" si="7"/>
        <v>7607.6021467523979</v>
      </c>
      <c r="M11">
        <f t="shared" si="0"/>
        <v>1.5555361158493319E-2</v>
      </c>
      <c r="N11">
        <f t="shared" si="1"/>
        <v>5.3042966839065953E-2</v>
      </c>
      <c r="O11">
        <f t="shared" si="8"/>
        <v>2.4196926077116261E-4</v>
      </c>
      <c r="P11">
        <f t="shared" si="9"/>
        <v>2.8135563310902503E-3</v>
      </c>
    </row>
    <row r="12" spans="1:16" ht="15.75" thickBot="1" x14ac:dyDescent="0.3">
      <c r="A12" t="s">
        <v>19</v>
      </c>
      <c r="B12" s="3" t="s">
        <v>18</v>
      </c>
      <c r="C12" s="4">
        <f>L/(n-1)</f>
        <v>1.1111111111111112</v>
      </c>
      <c r="F12" s="9">
        <v>9</v>
      </c>
      <c r="G12">
        <v>320.93768463426164</v>
      </c>
      <c r="H12">
        <v>300</v>
      </c>
      <c r="I12">
        <f>(G12-G11)/$C$12</f>
        <v>-4.1407453539547303</v>
      </c>
      <c r="J12">
        <f>(H12-H11)/$C$12</f>
        <v>-1.4149241483503545</v>
      </c>
      <c r="K12">
        <f t="shared" si="6"/>
        <v>5062.103742647434</v>
      </c>
      <c r="L12">
        <f t="shared" si="7"/>
        <v>7560</v>
      </c>
      <c r="M12">
        <f t="shared" si="0"/>
        <v>-4.5826637544248428E-3</v>
      </c>
      <c r="N12">
        <f t="shared" si="1"/>
        <v>-3.015664608437274E-2</v>
      </c>
      <c r="O12">
        <f t="shared" si="8"/>
        <v>2.1000807086119195E-5</v>
      </c>
      <c r="P12">
        <f t="shared" si="9"/>
        <v>9.0942330305811368E-4</v>
      </c>
    </row>
    <row r="13" spans="1:16" x14ac:dyDescent="0.25">
      <c r="N13" s="6" t="s">
        <v>31</v>
      </c>
      <c r="O13" s="7">
        <f>SUM(O3:O12)</f>
        <v>2.7773660683139797E-2</v>
      </c>
      <c r="P13" s="7">
        <f>SUM(P3:P12)</f>
        <v>9.3476557883408994E-3</v>
      </c>
    </row>
    <row r="14" spans="1:16" ht="19.5" x14ac:dyDescent="0.35">
      <c r="A14" s="31" t="s">
        <v>32</v>
      </c>
      <c r="B14" s="34">
        <f>O13+P13</f>
        <v>3.7121316471480696E-2</v>
      </c>
    </row>
    <row r="15" spans="1:16" ht="18.75" x14ac:dyDescent="0.35">
      <c r="A15" s="31" t="s">
        <v>38</v>
      </c>
      <c r="B15" s="32">
        <f>4000*(400-G12)+0.05*(400^2-(G12)^2)+(0.01*(400^3-(G12)^3)/3)</f>
        <v>422242.87283709634</v>
      </c>
    </row>
    <row r="16" spans="1:16" ht="18.75" x14ac:dyDescent="0.35">
      <c r="A16" s="31" t="s">
        <v>39</v>
      </c>
      <c r="B16" s="32">
        <f>3000*(H3-300)+0.1*((H3)^2-300^2)+(0.05*((H3)^3-300^3)/3)</f>
        <v>210902.29291049589</v>
      </c>
    </row>
    <row r="17" spans="1:2" ht="18.75" x14ac:dyDescent="0.35">
      <c r="A17" s="10" t="s">
        <v>34</v>
      </c>
      <c r="B17" s="32">
        <f>ma*B15</f>
        <v>422242.87283709634</v>
      </c>
    </row>
    <row r="18" spans="1:2" ht="18.75" x14ac:dyDescent="0.35">
      <c r="A18" s="10" t="s">
        <v>35</v>
      </c>
      <c r="B18" s="32">
        <f>mb*B16</f>
        <v>421804.58582099178</v>
      </c>
    </row>
    <row r="19" spans="1:2" ht="15.75" thickBot="1" x14ac:dyDescent="0.3"/>
    <row r="20" spans="1:2" ht="19.5" thickBot="1" x14ac:dyDescent="0.35">
      <c r="A20" s="11" t="s">
        <v>36</v>
      </c>
      <c r="B20" s="12">
        <f>ABS((B17-B18)/B17)*100</f>
        <v>0.1037997428256536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"/>
  <sheetViews>
    <sheetView topLeftCell="A8" workbookViewId="0">
      <selection activeCell="A22" sqref="A22"/>
    </sheetView>
  </sheetViews>
  <sheetFormatPr defaultRowHeight="15" x14ac:dyDescent="0.25"/>
  <cols>
    <col min="1" max="1" width="30.7109375" bestFit="1" customWidth="1"/>
    <col min="2" max="2" width="18.140625" bestFit="1" customWidth="1"/>
    <col min="3" max="3" width="12" bestFit="1" customWidth="1"/>
    <col min="6" max="6" width="9.140625" customWidth="1"/>
    <col min="7" max="8" width="12" bestFit="1" customWidth="1"/>
    <col min="9" max="10" width="12.7109375" bestFit="1" customWidth="1"/>
    <col min="11" max="12" width="12" bestFit="1" customWidth="1"/>
    <col min="13" max="13" width="12.7109375" bestFit="1" customWidth="1"/>
    <col min="14" max="14" width="15.7109375" bestFit="1" customWidth="1"/>
    <col min="15" max="15" width="13.7109375" bestFit="1" customWidth="1"/>
    <col min="16" max="16" width="12" bestFit="1" customWidth="1"/>
  </cols>
  <sheetData>
    <row r="1" spans="1:16" ht="26.25" x14ac:dyDescent="0.4">
      <c r="A1" s="8" t="s">
        <v>33</v>
      </c>
      <c r="F1" s="9"/>
    </row>
    <row r="2" spans="1:16" ht="19.5" x14ac:dyDescent="0.35">
      <c r="F2" s="5" t="s">
        <v>20</v>
      </c>
      <c r="G2" s="5" t="s">
        <v>21</v>
      </c>
      <c r="H2" s="5" t="s">
        <v>22</v>
      </c>
      <c r="I2" s="5" t="s">
        <v>23</v>
      </c>
      <c r="J2" s="5" t="s">
        <v>24</v>
      </c>
      <c r="K2" s="5" t="s">
        <v>25</v>
      </c>
      <c r="L2" s="5" t="s">
        <v>26</v>
      </c>
      <c r="M2" s="5" t="s">
        <v>27</v>
      </c>
      <c r="N2" s="5" t="s">
        <v>28</v>
      </c>
      <c r="O2" s="5" t="s">
        <v>29</v>
      </c>
      <c r="P2" s="5" t="s">
        <v>30</v>
      </c>
    </row>
    <row r="3" spans="1:16" x14ac:dyDescent="0.25">
      <c r="A3" s="13" t="s">
        <v>10</v>
      </c>
      <c r="B3" s="14" t="s">
        <v>0</v>
      </c>
      <c r="C3" s="15">
        <v>1</v>
      </c>
      <c r="D3" s="16" t="s">
        <v>1</v>
      </c>
      <c r="F3" s="9">
        <v>0</v>
      </c>
      <c r="G3">
        <v>400</v>
      </c>
      <c r="H3">
        <v>326.44683578131969</v>
      </c>
      <c r="I3">
        <f>(G4-G3)/$C$12</f>
        <v>-13.039676817842928</v>
      </c>
      <c r="J3">
        <f>(H4-H3)/$C$12</f>
        <v>-4.383781615073894</v>
      </c>
      <c r="K3">
        <f>4000+0.1*G3+0.01*G3*G3</f>
        <v>5640</v>
      </c>
      <c r="L3">
        <f>3000+0.2*H3+0.05*H3*H3</f>
        <v>8393.6661967380587</v>
      </c>
      <c r="M3">
        <f t="shared" ref="M3:M27" si="0">I3+(P*U*(G3-H3)/(ma*K3))</f>
        <v>1.6643556819495586E-3</v>
      </c>
      <c r="N3">
        <f t="shared" ref="N3:N27" si="1">J3+(P*U*(G3-H3)/(mb*L3))</f>
        <v>-2.3133451500498836E-3</v>
      </c>
      <c r="O3">
        <f>M3*M3</f>
        <v>2.7700798360377803E-6</v>
      </c>
      <c r="P3">
        <f>N3*N3</f>
        <v>5.3515657832593189E-6</v>
      </c>
    </row>
    <row r="4" spans="1:16" x14ac:dyDescent="0.25">
      <c r="A4" s="17" t="s">
        <v>11</v>
      </c>
      <c r="B4" s="18" t="s">
        <v>2</v>
      </c>
      <c r="C4" s="19">
        <v>2</v>
      </c>
      <c r="D4" s="20" t="s">
        <v>1</v>
      </c>
      <c r="F4" s="9">
        <v>1</v>
      </c>
      <c r="G4">
        <v>394.56680132589878</v>
      </c>
      <c r="H4">
        <v>324.62026010837224</v>
      </c>
      <c r="I4">
        <f t="shared" ref="I4:I12" si="2">(G5-G3)/(2*$C$12)</f>
        <v>-12.514525030321215</v>
      </c>
      <c r="J4">
        <f t="shared" ref="J4:J12" si="3">(H5-H3)/(2*$C$12)</f>
        <v>-4.1911139677845766</v>
      </c>
      <c r="K4">
        <f t="shared" ref="K4:K7" si="4">4000+0.1*G4+0.01*G4*G4</f>
        <v>5596.2862872181031</v>
      </c>
      <c r="L4">
        <f t="shared" ref="L4:L7" si="5">3000+0.2*H4+0.05*H4*H4</f>
        <v>8333.8397156630381</v>
      </c>
      <c r="M4">
        <f t="shared" si="0"/>
        <v>-1.5782537950126851E-2</v>
      </c>
      <c r="N4">
        <f t="shared" si="1"/>
        <v>5.4234989767225628E-3</v>
      </c>
      <c r="O4">
        <f t="shared" ref="O4:P7" si="6">M4*M4</f>
        <v>2.4908850414719427E-4</v>
      </c>
      <c r="P4">
        <f t="shared" si="6"/>
        <v>2.9414341150510686E-5</v>
      </c>
    </row>
    <row r="5" spans="1:16" ht="17.25" x14ac:dyDescent="0.25">
      <c r="A5" s="17" t="s">
        <v>6</v>
      </c>
      <c r="B5" s="18" t="s">
        <v>7</v>
      </c>
      <c r="C5" s="19">
        <v>100</v>
      </c>
      <c r="D5" s="20" t="s">
        <v>8</v>
      </c>
      <c r="F5" s="9">
        <v>2</v>
      </c>
      <c r="G5">
        <v>389.57122914139899</v>
      </c>
      <c r="H5">
        <v>322.95424080816588</v>
      </c>
      <c r="I5">
        <f t="shared" si="2"/>
        <v>-11.984939856121468</v>
      </c>
      <c r="J5">
        <f t="shared" si="3"/>
        <v>-4.0252219450205757</v>
      </c>
      <c r="K5">
        <f t="shared" si="4"/>
        <v>5556.6145486615442</v>
      </c>
      <c r="L5">
        <f t="shared" si="5"/>
        <v>8279.562930960572</v>
      </c>
      <c r="M5">
        <f t="shared" si="0"/>
        <v>3.8327589017477237E-3</v>
      </c>
      <c r="N5">
        <f t="shared" si="1"/>
        <v>-2.244591703666643E-3</v>
      </c>
      <c r="O5">
        <f t="shared" si="6"/>
        <v>1.4690040798926417E-5</v>
      </c>
      <c r="P5">
        <f t="shared" si="6"/>
        <v>5.038191916169123E-6</v>
      </c>
    </row>
    <row r="6" spans="1:16" x14ac:dyDescent="0.25">
      <c r="A6" s="17" t="s">
        <v>12</v>
      </c>
      <c r="B6" s="18" t="s">
        <v>3</v>
      </c>
      <c r="C6" s="19">
        <v>10</v>
      </c>
      <c r="D6" s="20" t="s">
        <v>4</v>
      </c>
      <c r="F6" s="9">
        <v>3</v>
      </c>
      <c r="G6">
        <v>384.57935144579756</v>
      </c>
      <c r="H6">
        <v>321.26590848752176</v>
      </c>
      <c r="I6">
        <f t="shared" si="2"/>
        <v>-11.489750123693101</v>
      </c>
      <c r="J6">
        <f t="shared" si="3"/>
        <v>-3.8438826930552294</v>
      </c>
      <c r="K6">
        <f t="shared" si="4"/>
        <v>5517.4707107292825</v>
      </c>
      <c r="L6">
        <f t="shared" si="5"/>
        <v>8224.8423795131403</v>
      </c>
      <c r="M6">
        <f t="shared" si="0"/>
        <v>-1.4665564538780984E-2</v>
      </c>
      <c r="N6">
        <f t="shared" si="1"/>
        <v>5.0325831803479382E-3</v>
      </c>
      <c r="O6">
        <f t="shared" si="6"/>
        <v>2.150787832411503E-4</v>
      </c>
      <c r="P6">
        <f t="shared" si="6"/>
        <v>2.5326893467120968E-5</v>
      </c>
    </row>
    <row r="7" spans="1:16" x14ac:dyDescent="0.25">
      <c r="A7" s="17" t="s">
        <v>13</v>
      </c>
      <c r="B7" s="18" t="s">
        <v>5</v>
      </c>
      <c r="C7" s="19">
        <v>10</v>
      </c>
      <c r="D7" s="20" t="s">
        <v>4</v>
      </c>
      <c r="F7" s="9">
        <v>4</v>
      </c>
      <c r="G7">
        <v>379.99643737165474</v>
      </c>
      <c r="H7">
        <v>319.75100523061985</v>
      </c>
      <c r="I7">
        <f t="shared" si="2"/>
        <v>-10.986507101371147</v>
      </c>
      <c r="J7">
        <f t="shared" si="3"/>
        <v>-3.6841539217482477</v>
      </c>
      <c r="K7">
        <f t="shared" si="4"/>
        <v>5481.9725678886643</v>
      </c>
      <c r="L7">
        <f t="shared" si="5"/>
        <v>8175.9854683457179</v>
      </c>
      <c r="M7">
        <f t="shared" si="0"/>
        <v>3.2290556337226661E-3</v>
      </c>
      <c r="N7">
        <f t="shared" si="1"/>
        <v>1.3786021993889008E-4</v>
      </c>
      <c r="O7">
        <f t="shared" si="6"/>
        <v>1.042680028567609E-5</v>
      </c>
      <c r="P7">
        <f t="shared" si="6"/>
        <v>1.9005440241599146E-8</v>
      </c>
    </row>
    <row r="8" spans="1:16" ht="18.75" x14ac:dyDescent="0.35">
      <c r="A8" s="17" t="s">
        <v>14</v>
      </c>
      <c r="B8" s="18" t="s">
        <v>21</v>
      </c>
      <c r="C8" s="19">
        <v>400</v>
      </c>
      <c r="D8" s="20" t="s">
        <v>9</v>
      </c>
      <c r="F8" s="9">
        <v>5</v>
      </c>
      <c r="G8">
        <v>375.4239288613216</v>
      </c>
      <c r="H8">
        <v>318.19578021939822</v>
      </c>
      <c r="I8">
        <f t="shared" si="2"/>
        <v>-10.519754092662447</v>
      </c>
      <c r="J8">
        <f t="shared" si="3"/>
        <v>-3.516328117781427</v>
      </c>
      <c r="K8">
        <f>4000+0.1*G8+0.01*G8*G8</f>
        <v>5446.9736565028388</v>
      </c>
      <c r="L8">
        <f>3000+0.2*H8+0.05*H8*H8</f>
        <v>8126.0668835154584</v>
      </c>
      <c r="M8">
        <f t="shared" si="0"/>
        <v>-1.3342229700363362E-2</v>
      </c>
      <c r="N8">
        <f t="shared" si="1"/>
        <v>4.9417328283696271E-3</v>
      </c>
      <c r="O8">
        <f>M8*M8</f>
        <v>1.7801509337725819E-4</v>
      </c>
      <c r="P8">
        <f>N8*N8</f>
        <v>2.4420723346986076E-5</v>
      </c>
    </row>
    <row r="9" spans="1:16" ht="18.75" x14ac:dyDescent="0.35">
      <c r="A9" s="21" t="s">
        <v>15</v>
      </c>
      <c r="B9" s="22" t="s">
        <v>22</v>
      </c>
      <c r="C9" s="23">
        <v>300</v>
      </c>
      <c r="D9" s="24" t="s">
        <v>9</v>
      </c>
      <c r="F9" s="9">
        <v>6</v>
      </c>
      <c r="G9">
        <v>371.22997562776936</v>
      </c>
      <c r="H9">
        <v>316.82073179913533</v>
      </c>
      <c r="I9">
        <f t="shared" si="2"/>
        <v>-10.044496683766829</v>
      </c>
      <c r="J9">
        <f t="shared" si="3"/>
        <v>-3.3628186615746469</v>
      </c>
      <c r="K9">
        <f t="shared" ref="K9:K18" si="7">4000+0.1*G9+0.01*G9*G9</f>
        <v>5415.2399456087196</v>
      </c>
      <c r="L9">
        <f t="shared" ref="L9:L18" si="8">3000+0.2*H9+0.05*H9*H9</f>
        <v>8082.1329512468092</v>
      </c>
      <c r="M9">
        <f t="shared" si="0"/>
        <v>2.9332316434960148E-3</v>
      </c>
      <c r="N9">
        <f t="shared" si="1"/>
        <v>3.2014321829336723E-3</v>
      </c>
      <c r="O9">
        <f t="shared" ref="O9:P18" si="9">M9*M9</f>
        <v>8.6038478744063322E-6</v>
      </c>
      <c r="P9">
        <f t="shared" si="9"/>
        <v>1.0249168021923458E-5</v>
      </c>
    </row>
    <row r="10" spans="1:16" ht="15.75" thickBot="1" x14ac:dyDescent="0.3">
      <c r="F10" s="9">
        <v>7</v>
      </c>
      <c r="G10">
        <v>367.05351495818257</v>
      </c>
      <c r="H10">
        <v>315.39343133475268</v>
      </c>
      <c r="I10">
        <f t="shared" si="2"/>
        <v>-9.6069939495583174</v>
      </c>
      <c r="J10">
        <f t="shared" si="3"/>
        <v>-3.2094144658863342</v>
      </c>
      <c r="K10">
        <f t="shared" si="7"/>
        <v>5383.9881799273862</v>
      </c>
      <c r="L10">
        <f t="shared" si="8"/>
        <v>8036.7295127224188</v>
      </c>
      <c r="M10">
        <f t="shared" si="0"/>
        <v>-1.1860770026219214E-2</v>
      </c>
      <c r="N10">
        <f t="shared" si="1"/>
        <v>4.5846827505715559E-3</v>
      </c>
      <c r="O10">
        <f t="shared" si="9"/>
        <v>1.4067786561486014E-4</v>
      </c>
      <c r="P10">
        <f t="shared" si="9"/>
        <v>2.1019315923388368E-5</v>
      </c>
    </row>
    <row r="11" spans="1:16" x14ac:dyDescent="0.25">
      <c r="A11" t="s">
        <v>16</v>
      </c>
      <c r="B11" s="1" t="s">
        <v>17</v>
      </c>
      <c r="C11" s="2">
        <v>25</v>
      </c>
      <c r="F11" s="9">
        <v>8</v>
      </c>
      <c r="G11">
        <v>363.22414733647076</v>
      </c>
      <c r="H11">
        <v>314.14621974423005</v>
      </c>
      <c r="I11">
        <f t="shared" si="2"/>
        <v>-9.1611846273167661</v>
      </c>
      <c r="J11">
        <f t="shared" si="3"/>
        <v>-3.0627176458281382</v>
      </c>
      <c r="K11">
        <f t="shared" si="7"/>
        <v>5355.6402268167094</v>
      </c>
      <c r="L11">
        <f t="shared" si="8"/>
        <v>7997.2216129283497</v>
      </c>
      <c r="M11">
        <f t="shared" si="0"/>
        <v>2.5988819821201048E-3</v>
      </c>
      <c r="N11">
        <f t="shared" si="1"/>
        <v>5.7184915987074092E-3</v>
      </c>
      <c r="O11">
        <f t="shared" si="9"/>
        <v>6.7541875569885245E-6</v>
      </c>
      <c r="P11">
        <f t="shared" si="9"/>
        <v>3.2701146164487222E-5</v>
      </c>
    </row>
    <row r="12" spans="1:16" ht="15.75" thickBot="1" x14ac:dyDescent="0.3">
      <c r="A12" t="s">
        <v>19</v>
      </c>
      <c r="B12" s="3" t="s">
        <v>18</v>
      </c>
      <c r="C12" s="4">
        <f>L/(C11-1)</f>
        <v>0.41666666666666669</v>
      </c>
      <c r="F12" s="9">
        <v>9</v>
      </c>
      <c r="G12">
        <v>359.4191944354186</v>
      </c>
      <c r="H12">
        <v>312.84116662989589</v>
      </c>
      <c r="I12">
        <f t="shared" si="2"/>
        <v>-8.7526106545527451</v>
      </c>
      <c r="J12">
        <f t="shared" si="3"/>
        <v>-2.9230209156402678</v>
      </c>
      <c r="K12">
        <f t="shared" si="7"/>
        <v>5327.7634927295949</v>
      </c>
      <c r="L12">
        <f t="shared" si="8"/>
        <v>7956.0480102436941</v>
      </c>
      <c r="M12">
        <f t="shared" si="0"/>
        <v>-1.0100242991814667E-2</v>
      </c>
      <c r="N12">
        <f t="shared" si="1"/>
        <v>4.1879037102341421E-3</v>
      </c>
      <c r="O12">
        <f t="shared" si="9"/>
        <v>1.0201490849370131E-4</v>
      </c>
      <c r="P12">
        <f t="shared" si="9"/>
        <v>1.7538537486192893E-5</v>
      </c>
    </row>
    <row r="13" spans="1:16" x14ac:dyDescent="0.25">
      <c r="F13" s="9">
        <v>10</v>
      </c>
      <c r="G13">
        <v>355.93030512434348</v>
      </c>
      <c r="H13">
        <v>311.7103689811965</v>
      </c>
      <c r="I13">
        <f t="shared" ref="I13:I26" si="10">(G14-G12)/(2*$C$12)</f>
        <v>-8.3372084807546116</v>
      </c>
      <c r="J13">
        <f t="shared" ref="J13:J26" si="11">(H14-H12)/(2*$C$12)</f>
        <v>-2.7841140500111123</v>
      </c>
      <c r="K13">
        <f t="shared" si="7"/>
        <v>5302.4568515715164</v>
      </c>
      <c r="L13">
        <f t="shared" si="8"/>
        <v>7920.5097803159224</v>
      </c>
      <c r="M13">
        <f t="shared" si="0"/>
        <v>2.3098559276171216E-3</v>
      </c>
      <c r="N13">
        <f t="shared" si="1"/>
        <v>7.3689081339880502E-3</v>
      </c>
      <c r="O13">
        <f t="shared" si="9"/>
        <v>5.3354344063479529E-6</v>
      </c>
      <c r="P13">
        <f t="shared" si="9"/>
        <v>5.4300807087155251E-5</v>
      </c>
    </row>
    <row r="14" spans="1:16" ht="19.5" x14ac:dyDescent="0.35">
      <c r="A14" s="31" t="s">
        <v>32</v>
      </c>
      <c r="B14" s="34">
        <f>O28+P28</f>
        <v>2.6562737201262176E-3</v>
      </c>
      <c r="F14" s="9">
        <v>11</v>
      </c>
      <c r="G14">
        <v>352.47152070145643</v>
      </c>
      <c r="H14">
        <v>310.52107158821997</v>
      </c>
      <c r="I14">
        <f t="shared" si="10"/>
        <v>-7.9573872640761687</v>
      </c>
      <c r="J14">
        <f t="shared" si="11"/>
        <v>-2.6566835192581038</v>
      </c>
      <c r="K14">
        <f t="shared" si="7"/>
        <v>5277.6088811261179</v>
      </c>
      <c r="L14">
        <f t="shared" si="8"/>
        <v>7883.2710093324658</v>
      </c>
      <c r="M14">
        <f t="shared" si="0"/>
        <v>-8.6267442770555647E-3</v>
      </c>
      <c r="N14">
        <f t="shared" si="1"/>
        <v>4.0425336439331438E-3</v>
      </c>
      <c r="O14">
        <f t="shared" si="9"/>
        <v>7.4420716821710939E-5</v>
      </c>
      <c r="P14">
        <f t="shared" si="9"/>
        <v>1.6342078262331383E-5</v>
      </c>
    </row>
    <row r="15" spans="1:16" ht="18.75" x14ac:dyDescent="0.35">
      <c r="A15" s="31" t="s">
        <v>38</v>
      </c>
      <c r="B15" s="32">
        <f>4000*(400-G27)+0.05*(400^2-(G27)^2)+(0.01*(400^3-(G27)^3)/3)</f>
        <v>422789.25625415548</v>
      </c>
      <c r="F15" s="9">
        <v>12</v>
      </c>
      <c r="G15">
        <v>349.29914907094667</v>
      </c>
      <c r="H15">
        <v>309.49646604848141</v>
      </c>
      <c r="I15">
        <f t="shared" si="10"/>
        <v>-7.572502913118683</v>
      </c>
      <c r="J15">
        <f t="shared" si="11"/>
        <v>-2.5259599189841992</v>
      </c>
      <c r="K15">
        <f t="shared" si="7"/>
        <v>5255.0288703239694</v>
      </c>
      <c r="L15">
        <f t="shared" si="8"/>
        <v>7851.3024180346365</v>
      </c>
      <c r="M15">
        <f t="shared" si="0"/>
        <v>1.7053366661459179E-3</v>
      </c>
      <c r="N15">
        <f t="shared" si="1"/>
        <v>8.8222676653373355E-3</v>
      </c>
      <c r="O15">
        <f t="shared" si="9"/>
        <v>2.9081731449016741E-6</v>
      </c>
      <c r="P15">
        <f t="shared" si="9"/>
        <v>7.7832406758856682E-5</v>
      </c>
    </row>
    <row r="16" spans="1:16" ht="18.75" x14ac:dyDescent="0.35">
      <c r="A16" s="31" t="s">
        <v>39</v>
      </c>
      <c r="B16" s="32">
        <f>3000*(H3-300)+0.1*((H3)^2-300^2)+(0.05*((H3)^3-300^3)/3)</f>
        <v>210807.8462922817</v>
      </c>
      <c r="F16" s="9">
        <v>13</v>
      </c>
      <c r="G16">
        <v>346.16110160719086</v>
      </c>
      <c r="H16">
        <v>308.41610498906647</v>
      </c>
      <c r="I16">
        <f t="shared" si="10"/>
        <v>-7.2202313616546459</v>
      </c>
      <c r="J16">
        <f t="shared" si="11"/>
        <v>-2.4099920183075256</v>
      </c>
      <c r="K16">
        <f t="shared" si="7"/>
        <v>5232.8911928197576</v>
      </c>
      <c r="L16">
        <f t="shared" si="8"/>
        <v>7817.7079118291567</v>
      </c>
      <c r="M16">
        <f t="shared" si="0"/>
        <v>-7.2022297063867313E-3</v>
      </c>
      <c r="N16">
        <f t="shared" si="1"/>
        <v>4.0785151420261734E-3</v>
      </c>
      <c r="O16">
        <f t="shared" si="9"/>
        <v>5.1872112743559505E-5</v>
      </c>
      <c r="P16">
        <f t="shared" si="9"/>
        <v>1.6634285763736777E-5</v>
      </c>
    </row>
    <row r="17" spans="1:16" ht="18.75" x14ac:dyDescent="0.35">
      <c r="A17" s="10" t="s">
        <v>34</v>
      </c>
      <c r="B17" s="32">
        <f>ma*B15</f>
        <v>422789.25625415548</v>
      </c>
      <c r="F17" s="9">
        <v>14</v>
      </c>
      <c r="G17">
        <v>343.28228960290113</v>
      </c>
      <c r="H17">
        <v>307.48813936655847</v>
      </c>
      <c r="I17">
        <f t="shared" si="10"/>
        <v>-6.8657148454356047</v>
      </c>
      <c r="J17">
        <f t="shared" si="11"/>
        <v>-2.287036362028243</v>
      </c>
      <c r="K17">
        <f t="shared" si="7"/>
        <v>5212.7555325103913</v>
      </c>
      <c r="L17">
        <f t="shared" si="8"/>
        <v>7788.9454204287158</v>
      </c>
      <c r="M17">
        <f t="shared" si="0"/>
        <v>9.317895552927169E-4</v>
      </c>
      <c r="N17">
        <f t="shared" si="1"/>
        <v>1.0716947582988912E-2</v>
      </c>
      <c r="O17">
        <f t="shared" si="9"/>
        <v>8.6823177535259914E-7</v>
      </c>
      <c r="P17">
        <f t="shared" si="9"/>
        <v>1.1485296549653188E-4</v>
      </c>
    </row>
    <row r="18" spans="1:16" ht="18.75" x14ac:dyDescent="0.35">
      <c r="A18" s="10" t="s">
        <v>35</v>
      </c>
      <c r="B18" s="32">
        <f>mb*B16</f>
        <v>421615.6925845634</v>
      </c>
      <c r="F18" s="9">
        <v>15</v>
      </c>
      <c r="G18">
        <v>340.43967256932785</v>
      </c>
      <c r="H18">
        <v>306.51024135404293</v>
      </c>
      <c r="I18">
        <f t="shared" si="10"/>
        <v>-6.5400856631220901</v>
      </c>
      <c r="J18">
        <f t="shared" si="11"/>
        <v>-2.1823329953685744</v>
      </c>
      <c r="K18">
        <f t="shared" si="7"/>
        <v>5193.0356738480441</v>
      </c>
      <c r="L18">
        <f t="shared" si="8"/>
        <v>7758.7284510164918</v>
      </c>
      <c r="M18">
        <f t="shared" si="0"/>
        <v>-6.4445818269209809E-3</v>
      </c>
      <c r="N18">
        <f t="shared" si="1"/>
        <v>4.1999803305388106E-3</v>
      </c>
      <c r="O18">
        <f t="shared" si="9"/>
        <v>4.153263492388017E-5</v>
      </c>
      <c r="P18">
        <f t="shared" si="9"/>
        <v>1.7639834776912897E-5</v>
      </c>
    </row>
    <row r="19" spans="1:16" ht="15.75" thickBot="1" x14ac:dyDescent="0.3">
      <c r="F19" s="9">
        <v>16</v>
      </c>
      <c r="G19">
        <v>337.83221821696606</v>
      </c>
      <c r="H19">
        <v>305.66952853708466</v>
      </c>
      <c r="I19">
        <f t="shared" si="10"/>
        <v>-6.2149692716399834</v>
      </c>
      <c r="J19">
        <f t="shared" si="11"/>
        <v>-2.0671941062581709</v>
      </c>
      <c r="K19">
        <f t="shared" ref="K19:K24" si="12">4000+0.1*G19+0.01*G19*G19</f>
        <v>5175.0892984756547</v>
      </c>
      <c r="L19">
        <f t="shared" ref="L19:L24" si="13">3000+0.2*H19+0.05*H19*H19</f>
        <v>7732.8269395115985</v>
      </c>
      <c r="M19">
        <f t="shared" si="0"/>
        <v>-6.4015926799498857E-5</v>
      </c>
      <c r="N19">
        <f t="shared" si="1"/>
        <v>1.2426317906706341E-2</v>
      </c>
      <c r="O19">
        <f t="shared" ref="O19:O24" si="14">M19*M19</f>
        <v>4.0980388839987962E-9</v>
      </c>
      <c r="P19">
        <f t="shared" ref="P19:P24" si="15">N19*N19</f>
        <v>1.5441337671853067E-4</v>
      </c>
    </row>
    <row r="20" spans="1:16" ht="19.5" thickBot="1" x14ac:dyDescent="0.35">
      <c r="A20" s="11" t="s">
        <v>36</v>
      </c>
      <c r="B20" s="12">
        <f>ABS((B17-B18)/B17)*100</f>
        <v>0.27757651175662984</v>
      </c>
      <c r="F20" s="9">
        <v>17</v>
      </c>
      <c r="G20">
        <v>335.26053150962787</v>
      </c>
      <c r="H20">
        <v>304.78757959882779</v>
      </c>
      <c r="I20">
        <f t="shared" si="10"/>
        <v>-5.9141914971225784</v>
      </c>
      <c r="J20">
        <f t="shared" si="11"/>
        <v>-1.9729748289247708</v>
      </c>
      <c r="K20">
        <f t="shared" si="12"/>
        <v>5157.5222930321452</v>
      </c>
      <c r="L20">
        <f t="shared" si="13"/>
        <v>7705.7309498053555</v>
      </c>
      <c r="M20">
        <f t="shared" si="0"/>
        <v>-5.7435681685369389E-3</v>
      </c>
      <c r="N20">
        <f t="shared" si="1"/>
        <v>4.3166252733424226E-3</v>
      </c>
      <c r="O20">
        <f t="shared" si="14"/>
        <v>3.2988575306630768E-5</v>
      </c>
      <c r="P20">
        <f t="shared" si="15"/>
        <v>1.8633253750458545E-5</v>
      </c>
    </row>
    <row r="21" spans="1:16" x14ac:dyDescent="0.25">
      <c r="F21" s="9">
        <v>18</v>
      </c>
      <c r="G21">
        <v>332.90372530269724</v>
      </c>
      <c r="H21">
        <v>304.02538284631402</v>
      </c>
      <c r="I21">
        <f t="shared" si="10"/>
        <v>-5.6175281935005161</v>
      </c>
      <c r="J21">
        <f t="shared" si="11"/>
        <v>-1.8655602046750117</v>
      </c>
      <c r="K21">
        <f t="shared" si="12"/>
        <v>5141.5392757344071</v>
      </c>
      <c r="L21">
        <f t="shared" si="13"/>
        <v>7682.3767473116532</v>
      </c>
      <c r="M21">
        <f t="shared" si="0"/>
        <v>-8.5565485530647578E-4</v>
      </c>
      <c r="N21">
        <f t="shared" si="1"/>
        <v>1.3958556656813004E-2</v>
      </c>
      <c r="O21">
        <f t="shared" si="14"/>
        <v>7.3214523140954605E-7</v>
      </c>
      <c r="P21">
        <f t="shared" si="15"/>
        <v>1.9484130394145863E-4</v>
      </c>
    </row>
    <row r="22" spans="1:16" x14ac:dyDescent="0.25">
      <c r="F22" s="9">
        <v>19</v>
      </c>
      <c r="G22">
        <v>330.5792580150441</v>
      </c>
      <c r="H22">
        <v>303.23294609493195</v>
      </c>
      <c r="I22">
        <f t="shared" si="10"/>
        <v>-5.3400299479449354</v>
      </c>
      <c r="J22">
        <f t="shared" si="11"/>
        <v>-1.7807436854918477</v>
      </c>
      <c r="K22">
        <f t="shared" si="12"/>
        <v>5125.8843840992758</v>
      </c>
      <c r="L22">
        <f t="shared" si="13"/>
        <v>7658.1575690895816</v>
      </c>
      <c r="M22">
        <f t="shared" si="0"/>
        <v>-5.0848202433328993E-3</v>
      </c>
      <c r="N22">
        <f t="shared" si="1"/>
        <v>4.693064366195987E-3</v>
      </c>
      <c r="O22">
        <f t="shared" si="14"/>
        <v>2.5855396907008046E-5</v>
      </c>
      <c r="P22">
        <f t="shared" si="15"/>
        <v>2.2024853145258542E-5</v>
      </c>
    </row>
    <row r="23" spans="1:16" x14ac:dyDescent="0.25">
      <c r="F23" s="9">
        <v>20</v>
      </c>
      <c r="G23">
        <v>328.45370034607646</v>
      </c>
      <c r="H23">
        <v>302.54142977507081</v>
      </c>
      <c r="I23">
        <f t="shared" si="10"/>
        <v>-5.070562233933515</v>
      </c>
      <c r="J23">
        <f t="shared" si="11"/>
        <v>-1.6815311215126256</v>
      </c>
      <c r="K23">
        <f t="shared" si="12"/>
        <v>5111.6637027449096</v>
      </c>
      <c r="L23">
        <f t="shared" si="13"/>
        <v>7637.0741224722206</v>
      </c>
      <c r="M23">
        <f t="shared" si="0"/>
        <v>-1.3182308331085579E-3</v>
      </c>
      <c r="N23">
        <f t="shared" si="1"/>
        <v>1.4947801924712456E-2</v>
      </c>
      <c r="O23">
        <f t="shared" si="14"/>
        <v>1.7377325293580828E-6</v>
      </c>
      <c r="P23">
        <f t="shared" si="15"/>
        <v>2.2343678238043741E-4</v>
      </c>
    </row>
    <row r="24" spans="1:16" x14ac:dyDescent="0.25">
      <c r="F24" s="9">
        <v>21</v>
      </c>
      <c r="G24">
        <v>326.35378948676617</v>
      </c>
      <c r="H24">
        <v>301.83167016033809</v>
      </c>
      <c r="I24">
        <f t="shared" si="10"/>
        <v>-4.8142512441040024</v>
      </c>
      <c r="J24">
        <f t="shared" si="11"/>
        <v>-1.6049570971096954</v>
      </c>
      <c r="K24">
        <f t="shared" si="12"/>
        <v>5097.7033380724015</v>
      </c>
      <c r="L24">
        <f t="shared" si="13"/>
        <v>7615.4841896210237</v>
      </c>
      <c r="M24">
        <f t="shared" si="0"/>
        <v>-3.826293855593299E-3</v>
      </c>
      <c r="N24">
        <f t="shared" si="1"/>
        <v>5.0599888589644149E-3</v>
      </c>
      <c r="O24">
        <f t="shared" si="14"/>
        <v>1.4640524669351034E-5</v>
      </c>
      <c r="P24">
        <f t="shared" si="15"/>
        <v>2.5603487252844001E-5</v>
      </c>
    </row>
    <row r="25" spans="1:16" x14ac:dyDescent="0.25">
      <c r="F25" s="9">
        <v>22</v>
      </c>
      <c r="G25">
        <v>324.44182430932312</v>
      </c>
      <c r="H25">
        <v>301.2039655274794</v>
      </c>
      <c r="I25">
        <f t="shared" si="10"/>
        <v>-4.5711933677186831</v>
      </c>
      <c r="J25">
        <f t="shared" si="11"/>
        <v>-1.5136431246875643</v>
      </c>
      <c r="K25">
        <f>4000+0.1*G25+0.01*G25*G25</f>
        <v>5085.0691560425494</v>
      </c>
      <c r="L25">
        <f>3000+0.2*H25+0.05*H25*H25</f>
        <v>7596.4322355794457</v>
      </c>
      <c r="M25">
        <f t="shared" si="0"/>
        <v>-1.3717844211669217E-3</v>
      </c>
      <c r="N25">
        <f t="shared" si="1"/>
        <v>1.5881398219679932E-2</v>
      </c>
      <c r="O25">
        <f>M25*M25</f>
        <v>1.8817924981562664E-6</v>
      </c>
      <c r="P25">
        <f>N25*N25</f>
        <v>2.5221880941205292E-4</v>
      </c>
    </row>
    <row r="26" spans="1:16" x14ac:dyDescent="0.25">
      <c r="F26" s="9">
        <v>23</v>
      </c>
      <c r="G26">
        <v>322.54446168033394</v>
      </c>
      <c r="H26">
        <v>300.57030088976512</v>
      </c>
      <c r="I26">
        <f t="shared" si="10"/>
        <v>-4.334499856336083</v>
      </c>
      <c r="J26">
        <f t="shared" si="11"/>
        <v>-1.4447586329752766</v>
      </c>
      <c r="K26">
        <f t="shared" ref="K26:K27" si="16">4000+0.1*G26+0.01*G26*G26</f>
        <v>5072.6037437745981</v>
      </c>
      <c r="L26">
        <f t="shared" ref="L26:L27" si="17">3000+0.2*H26+0.05*H26*H26</f>
        <v>7577.2393490261511</v>
      </c>
      <c r="M26">
        <f t="shared" si="0"/>
        <v>-2.5705552277877075E-3</v>
      </c>
      <c r="N26">
        <f t="shared" si="1"/>
        <v>5.252365647394619E-3</v>
      </c>
      <c r="O26">
        <f t="shared" ref="O26:O27" si="18">M26*M26</f>
        <v>6.607754179106713E-6</v>
      </c>
      <c r="P26">
        <f t="shared" ref="P26:P27" si="19">N26*N26</f>
        <v>2.7587344893931094E-5</v>
      </c>
    </row>
    <row r="27" spans="1:16" x14ac:dyDescent="0.25">
      <c r="F27" s="9">
        <v>24</v>
      </c>
      <c r="G27">
        <v>320.82974109570972</v>
      </c>
      <c r="H27">
        <v>300</v>
      </c>
      <c r="I27">
        <f>(G27-G26)/($C$12)</f>
        <v>-4.1153294030981211</v>
      </c>
      <c r="J27">
        <f>(H27-H26)/($C$12)</f>
        <v>-1.3687221354362917</v>
      </c>
      <c r="K27">
        <f t="shared" si="16"/>
        <v>5061.4002018249721</v>
      </c>
      <c r="L27">
        <f t="shared" si="17"/>
        <v>7560</v>
      </c>
      <c r="M27">
        <f t="shared" si="0"/>
        <v>8.140519939470181E-5</v>
      </c>
      <c r="N27">
        <f t="shared" si="1"/>
        <v>8.9062439095892731E-3</v>
      </c>
      <c r="O27">
        <f t="shared" si="18"/>
        <v>6.6268064884911598E-9</v>
      </c>
      <c r="P27">
        <f t="shared" si="19"/>
        <v>7.9321180577096023E-5</v>
      </c>
    </row>
    <row r="28" spans="1:16" x14ac:dyDescent="0.25">
      <c r="N28" s="6" t="s">
        <v>31</v>
      </c>
      <c r="O28" s="7">
        <f>SUM(O3:O27)</f>
        <v>1.189512061208345E-3</v>
      </c>
      <c r="P28" s="7">
        <f>SUM(P3:P27)</f>
        <v>1.4667616589178725E-3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3"/>
  <sheetViews>
    <sheetView topLeftCell="A9" workbookViewId="0">
      <selection activeCell="A22" sqref="A22"/>
    </sheetView>
  </sheetViews>
  <sheetFormatPr defaultRowHeight="15" x14ac:dyDescent="0.25"/>
  <cols>
    <col min="1" max="1" width="30.7109375" bestFit="1" customWidth="1"/>
    <col min="2" max="2" width="18.140625" bestFit="1" customWidth="1"/>
    <col min="3" max="3" width="12" bestFit="1" customWidth="1"/>
    <col min="7" max="8" width="12" bestFit="1" customWidth="1"/>
    <col min="9" max="10" width="12.7109375" bestFit="1" customWidth="1"/>
    <col min="11" max="12" width="12" bestFit="1" customWidth="1"/>
    <col min="13" max="13" width="12.7109375" bestFit="1" customWidth="1"/>
    <col min="14" max="14" width="15.7109375" bestFit="1" customWidth="1"/>
    <col min="15" max="15" width="13.7109375" bestFit="1" customWidth="1"/>
    <col min="16" max="16" width="12" bestFit="1" customWidth="1"/>
  </cols>
  <sheetData>
    <row r="1" spans="1:16" ht="26.25" x14ac:dyDescent="0.4">
      <c r="A1" s="8" t="s">
        <v>33</v>
      </c>
      <c r="F1" s="9"/>
    </row>
    <row r="2" spans="1:16" ht="19.5" x14ac:dyDescent="0.35">
      <c r="F2" s="5" t="s">
        <v>20</v>
      </c>
      <c r="G2" s="5" t="s">
        <v>21</v>
      </c>
      <c r="H2" s="5" t="s">
        <v>22</v>
      </c>
      <c r="I2" s="5" t="s">
        <v>23</v>
      </c>
      <c r="J2" s="5" t="s">
        <v>24</v>
      </c>
      <c r="K2" s="5" t="s">
        <v>25</v>
      </c>
      <c r="L2" s="5" t="s">
        <v>26</v>
      </c>
      <c r="M2" s="5" t="s">
        <v>27</v>
      </c>
      <c r="N2" s="5" t="s">
        <v>28</v>
      </c>
      <c r="O2" s="5" t="s">
        <v>29</v>
      </c>
      <c r="P2" s="5" t="s">
        <v>30</v>
      </c>
    </row>
    <row r="3" spans="1:16" x14ac:dyDescent="0.25">
      <c r="A3" s="13" t="s">
        <v>10</v>
      </c>
      <c r="B3" s="14" t="s">
        <v>0</v>
      </c>
      <c r="C3" s="15">
        <v>1</v>
      </c>
      <c r="D3" s="16" t="s">
        <v>1</v>
      </c>
      <c r="F3" s="9">
        <v>0</v>
      </c>
      <c r="G3">
        <v>400</v>
      </c>
      <c r="H3">
        <v>326.50489863451349</v>
      </c>
      <c r="I3">
        <f>(G4-G3)/$C$12</f>
        <v>-13.030854369351648</v>
      </c>
      <c r="J3">
        <f>(H4-H3)/$C$12</f>
        <v>-4.3784887170803986</v>
      </c>
      <c r="K3">
        <f>4000+0.1*G3+0.01*G3*G3</f>
        <v>5640</v>
      </c>
      <c r="L3">
        <f>3000+0.2*H3+0.05*H3*H3</f>
        <v>8395.573421343599</v>
      </c>
      <c r="M3">
        <f t="shared" ref="M3:M42" si="0">I3+(P*U*(G3-H3)/(ma*K3))</f>
        <v>1.9197204666987489E-4</v>
      </c>
      <c r="N3">
        <f t="shared" ref="N3:N42" si="1">J3+(P*U*(G3-H3)/(mb*L3))</f>
        <v>-1.4737309066132909E-3</v>
      </c>
      <c r="O3">
        <f>M3*M3</f>
        <v>3.6853266702620624E-8</v>
      </c>
      <c r="P3">
        <f>N3*N3</f>
        <v>2.1718827851072323E-6</v>
      </c>
    </row>
    <row r="4" spans="1:16" x14ac:dyDescent="0.25">
      <c r="A4" s="17" t="s">
        <v>11</v>
      </c>
      <c r="B4" s="18" t="s">
        <v>2</v>
      </c>
      <c r="C4" s="19">
        <v>2</v>
      </c>
      <c r="D4" s="20" t="s">
        <v>1</v>
      </c>
      <c r="F4" s="9">
        <v>1</v>
      </c>
      <c r="G4">
        <v>396.65875528990983</v>
      </c>
      <c r="H4">
        <v>325.3822092198775</v>
      </c>
      <c r="I4">
        <f>(G5-G3)/(2*$C$12)</f>
        <v>-12.708620955489955</v>
      </c>
      <c r="J4">
        <f>(H5-H3)/(2*$C$12)</f>
        <v>-4.259263252041058</v>
      </c>
      <c r="K4">
        <f t="shared" ref="K4:K7" si="2">4000+0.1*G4+0.01*G4*G4</f>
        <v>5613.0475570103972</v>
      </c>
      <c r="L4">
        <f t="shared" ref="L4:L7" si="3">3000+0.2*H4+0.05*H4*H4</f>
        <v>8358.755545684382</v>
      </c>
      <c r="M4">
        <f t="shared" si="0"/>
        <v>-1.0252494133924372E-2</v>
      </c>
      <c r="N4">
        <f t="shared" si="1"/>
        <v>4.3227375523544609E-3</v>
      </c>
      <c r="O4">
        <f t="shared" ref="O4:P7" si="4">M4*M4</f>
        <v>1.0511363596615366E-4</v>
      </c>
      <c r="P4">
        <f t="shared" si="4"/>
        <v>1.8686059946535434E-5</v>
      </c>
    </row>
    <row r="5" spans="1:16" ht="17.25" x14ac:dyDescent="0.25">
      <c r="A5" s="17" t="s">
        <v>6</v>
      </c>
      <c r="B5" s="18" t="s">
        <v>7</v>
      </c>
      <c r="C5" s="19">
        <v>100</v>
      </c>
      <c r="D5" s="20" t="s">
        <v>8</v>
      </c>
      <c r="F5" s="9">
        <v>2</v>
      </c>
      <c r="G5">
        <v>393.48275848436413</v>
      </c>
      <c r="H5">
        <v>324.32066106936423</v>
      </c>
      <c r="I5">
        <f t="shared" ref="I5:I41" si="5">(G6-G4)/(2*$C$12)</f>
        <v>-12.377576433455966</v>
      </c>
      <c r="J5">
        <f t="shared" ref="J5:J41" si="6">(H6-H4)/(2*$C$12)</f>
        <v>-4.1552043425276741</v>
      </c>
      <c r="K5">
        <f t="shared" si="2"/>
        <v>5587.6350880930804</v>
      </c>
      <c r="L5">
        <f t="shared" si="3"/>
        <v>8324.0586920373444</v>
      </c>
      <c r="M5">
        <f t="shared" si="0"/>
        <v>1.2832439055721068E-4</v>
      </c>
      <c r="N5">
        <f t="shared" si="1"/>
        <v>-8.5488550383061579E-4</v>
      </c>
      <c r="O5">
        <f t="shared" si="4"/>
        <v>1.646714921187954E-8</v>
      </c>
      <c r="P5">
        <f t="shared" si="4"/>
        <v>7.3082922465972578E-7</v>
      </c>
    </row>
    <row r="6" spans="1:16" x14ac:dyDescent="0.25">
      <c r="A6" s="17" t="s">
        <v>12</v>
      </c>
      <c r="B6" s="18" t="s">
        <v>3</v>
      </c>
      <c r="C6" s="19">
        <v>10</v>
      </c>
      <c r="D6" s="20" t="s">
        <v>4</v>
      </c>
      <c r="F6" s="9">
        <v>3</v>
      </c>
      <c r="G6">
        <v>390.31128019582985</v>
      </c>
      <c r="H6">
        <v>323.25133519806843</v>
      </c>
      <c r="I6">
        <f t="shared" si="5"/>
        <v>-12.065126979656428</v>
      </c>
      <c r="J6">
        <f t="shared" si="6"/>
        <v>-4.0416108022314745</v>
      </c>
      <c r="K6">
        <f t="shared" si="2"/>
        <v>5562.4600825006592</v>
      </c>
      <c r="L6">
        <f t="shared" si="3"/>
        <v>8289.221552406314</v>
      </c>
      <c r="M6">
        <f t="shared" si="0"/>
        <v>-9.3200159839899044E-3</v>
      </c>
      <c r="N6">
        <f t="shared" si="1"/>
        <v>3.3978016400366684E-3</v>
      </c>
      <c r="O6">
        <f t="shared" si="4"/>
        <v>8.6862697941827307E-5</v>
      </c>
      <c r="P6">
        <f t="shared" si="4"/>
        <v>1.1545055985035874E-5</v>
      </c>
    </row>
    <row r="7" spans="1:16" x14ac:dyDescent="0.25">
      <c r="A7" s="17" t="s">
        <v>13</v>
      </c>
      <c r="B7" s="18" t="s">
        <v>5</v>
      </c>
      <c r="C7" s="19">
        <v>10</v>
      </c>
      <c r="D7" s="20" t="s">
        <v>4</v>
      </c>
      <c r="F7" s="9">
        <v>4</v>
      </c>
      <c r="G7">
        <v>387.29551387941211</v>
      </c>
      <c r="H7">
        <v>322.24804014514297</v>
      </c>
      <c r="I7">
        <f t="shared" si="5"/>
        <v>-11.743145320479195</v>
      </c>
      <c r="J7">
        <f t="shared" si="6"/>
        <v>-3.9400058173314849</v>
      </c>
      <c r="K7">
        <f t="shared" si="2"/>
        <v>5538.7077020991201</v>
      </c>
      <c r="L7">
        <f t="shared" si="3"/>
        <v>8256.639576898313</v>
      </c>
      <c r="M7">
        <f t="shared" si="0"/>
        <v>1.015453633643304E-3</v>
      </c>
      <c r="N7">
        <f t="shared" si="1"/>
        <v>-9.0485934193562656E-4</v>
      </c>
      <c r="O7">
        <f t="shared" si="4"/>
        <v>1.0311460820793895E-6</v>
      </c>
      <c r="P7">
        <f t="shared" si="4"/>
        <v>8.1877042868817518E-7</v>
      </c>
    </row>
    <row r="8" spans="1:16" ht="18.75" x14ac:dyDescent="0.35">
      <c r="A8" s="17" t="s">
        <v>14</v>
      </c>
      <c r="B8" s="18" t="s">
        <v>21</v>
      </c>
      <c r="C8" s="19">
        <v>400</v>
      </c>
      <c r="D8" s="20" t="s">
        <v>9</v>
      </c>
      <c r="F8" s="9">
        <v>5</v>
      </c>
      <c r="G8">
        <v>384.28915439045591</v>
      </c>
      <c r="H8">
        <v>321.2308193943087</v>
      </c>
      <c r="I8">
        <f t="shared" si="5"/>
        <v>-11.441582186320518</v>
      </c>
      <c r="J8">
        <f t="shared" si="6"/>
        <v>-3.8311829133140667</v>
      </c>
      <c r="K8">
        <f>4000+0.1*G8+0.01*G8*G8</f>
        <v>5515.2104572603621</v>
      </c>
      <c r="L8">
        <f>3000+0.2*H8+0.05*H8*H8</f>
        <v>8223.7081303158102</v>
      </c>
      <c r="M8">
        <f t="shared" si="0"/>
        <v>-8.0502323158206934E-3</v>
      </c>
      <c r="N8">
        <f t="shared" si="1"/>
        <v>2.7527028886460414E-3</v>
      </c>
      <c r="O8">
        <f>M8*M8</f>
        <v>6.4806240338683799E-5</v>
      </c>
      <c r="P8">
        <f>N8*N8</f>
        <v>7.5773731931602605E-6</v>
      </c>
    </row>
    <row r="9" spans="1:16" ht="18.75" x14ac:dyDescent="0.35">
      <c r="A9" s="21" t="s">
        <v>15</v>
      </c>
      <c r="B9" s="22" t="s">
        <v>22</v>
      </c>
      <c r="C9" s="23">
        <v>300</v>
      </c>
      <c r="D9" s="24" t="s">
        <v>9</v>
      </c>
      <c r="F9" s="9">
        <v>6</v>
      </c>
      <c r="G9">
        <v>381.42803583514518</v>
      </c>
      <c r="H9">
        <v>320.28333095882806</v>
      </c>
      <c r="I9">
        <f t="shared" si="5"/>
        <v>-11.129762416223569</v>
      </c>
      <c r="J9">
        <f t="shared" si="6"/>
        <v>-3.7321735156537277</v>
      </c>
      <c r="K9">
        <f t="shared" ref="K9:K18" si="7">4000+0.1*G9+0.01*G9*G9</f>
        <v>5493.0162687940829</v>
      </c>
      <c r="L9">
        <f t="shared" ref="L9:L18" si="8">3000+0.2*H9+0.05*H9*H9</f>
        <v>8193.1272706958753</v>
      </c>
      <c r="M9">
        <f t="shared" si="0"/>
        <v>1.590903023128476E-3</v>
      </c>
      <c r="N9">
        <f t="shared" si="1"/>
        <v>-7.1037245249616632E-4</v>
      </c>
      <c r="O9">
        <f t="shared" ref="O9:P18" si="9">M9*M9</f>
        <v>2.5309724289993243E-6</v>
      </c>
      <c r="P9">
        <f t="shared" si="9"/>
        <v>5.0462902126541802E-7</v>
      </c>
    </row>
    <row r="10" spans="1:16" ht="15.75" thickBot="1" x14ac:dyDescent="0.3">
      <c r="F10" s="9">
        <v>7</v>
      </c>
      <c r="G10">
        <v>378.58158392059767</v>
      </c>
      <c r="H10">
        <v>319.31688425807602</v>
      </c>
      <c r="I10">
        <f t="shared" si="5"/>
        <v>-10.839201607875498</v>
      </c>
      <c r="J10">
        <f t="shared" si="6"/>
        <v>-3.6286346964982732</v>
      </c>
      <c r="K10">
        <f t="shared" si="7"/>
        <v>5471.0983152303452</v>
      </c>
      <c r="L10">
        <f t="shared" si="8"/>
        <v>8162.0270054658904</v>
      </c>
      <c r="M10">
        <f t="shared" si="0"/>
        <v>-6.8794217539949187E-3</v>
      </c>
      <c r="N10">
        <f t="shared" si="1"/>
        <v>1.8788770805491239E-3</v>
      </c>
      <c r="O10">
        <f t="shared" si="9"/>
        <v>4.7326443669338526E-5</v>
      </c>
      <c r="P10">
        <f t="shared" si="9"/>
        <v>3.5301790838127994E-6</v>
      </c>
    </row>
    <row r="11" spans="1:16" x14ac:dyDescent="0.25">
      <c r="A11" t="s">
        <v>16</v>
      </c>
      <c r="B11" s="1" t="s">
        <v>17</v>
      </c>
      <c r="C11" s="2">
        <v>40</v>
      </c>
      <c r="F11" s="9">
        <v>8</v>
      </c>
      <c r="G11">
        <v>375.86947090802954</v>
      </c>
      <c r="H11">
        <v>318.42249265293151</v>
      </c>
      <c r="I11">
        <f t="shared" si="5"/>
        <v>-10.538708174855239</v>
      </c>
      <c r="J11">
        <f t="shared" si="6"/>
        <v>-3.5321770047850438</v>
      </c>
      <c r="K11">
        <f t="shared" si="7"/>
        <v>5450.3655386976234</v>
      </c>
      <c r="L11">
        <f t="shared" si="8"/>
        <v>8133.3286898958977</v>
      </c>
      <c r="M11">
        <f t="shared" si="0"/>
        <v>1.3148469447088473E-3</v>
      </c>
      <c r="N11">
        <f t="shared" si="1"/>
        <v>-5.9845648015999231E-4</v>
      </c>
      <c r="O11">
        <f t="shared" si="9"/>
        <v>1.7288224880101906E-6</v>
      </c>
      <c r="P11">
        <f t="shared" si="9"/>
        <v>3.5815015864548729E-7</v>
      </c>
    </row>
    <row r="12" spans="1:16" ht="15.75" thickBot="1" x14ac:dyDescent="0.3">
      <c r="A12" t="s">
        <v>19</v>
      </c>
      <c r="B12" s="3" t="s">
        <v>18</v>
      </c>
      <c r="C12" s="4">
        <f>L/(C11-1)</f>
        <v>0.25641025641025639</v>
      </c>
      <c r="F12" s="9">
        <v>9</v>
      </c>
      <c r="G12">
        <v>373.17711818990267</v>
      </c>
      <c r="H12">
        <v>317.50551143510933</v>
      </c>
      <c r="I12">
        <f t="shared" si="5"/>
        <v>-10.25873417656803</v>
      </c>
      <c r="J12">
        <f t="shared" si="6"/>
        <v>-3.4337799020725215</v>
      </c>
      <c r="K12">
        <f t="shared" si="7"/>
        <v>5429.9293272241957</v>
      </c>
      <c r="L12">
        <f t="shared" si="8"/>
        <v>8103.9885918705386</v>
      </c>
      <c r="M12">
        <f t="shared" si="0"/>
        <v>-6.0028057063554741E-3</v>
      </c>
      <c r="N12">
        <f t="shared" si="1"/>
        <v>1.0476599159008337E-3</v>
      </c>
      <c r="O12">
        <f t="shared" si="9"/>
        <v>3.6033676348253844E-5</v>
      </c>
      <c r="P12">
        <f t="shared" si="9"/>
        <v>1.0975912993853419E-6</v>
      </c>
    </row>
    <row r="13" spans="1:16" x14ac:dyDescent="0.25">
      <c r="F13" s="9">
        <v>10</v>
      </c>
      <c r="G13">
        <v>370.6085815867126</v>
      </c>
      <c r="H13">
        <v>316.66157988263791</v>
      </c>
      <c r="I13">
        <f t="shared" si="5"/>
        <v>-9.9693359147870648</v>
      </c>
      <c r="J13">
        <f t="shared" si="6"/>
        <v>-3.3399205410686252</v>
      </c>
      <c r="K13">
        <f t="shared" si="7"/>
        <v>5410.5680656158211</v>
      </c>
      <c r="L13">
        <f t="shared" si="8"/>
        <v>8077.0601246649412</v>
      </c>
      <c r="M13">
        <f t="shared" si="0"/>
        <v>1.3364896334771004E-3</v>
      </c>
      <c r="N13">
        <f t="shared" si="1"/>
        <v>-4.0090945559656532E-4</v>
      </c>
      <c r="O13">
        <f t="shared" si="9"/>
        <v>1.7862045403917541E-6</v>
      </c>
      <c r="P13">
        <f t="shared" si="9"/>
        <v>1.6072839158673437E-7</v>
      </c>
    </row>
    <row r="14" spans="1:16" ht="19.5" x14ac:dyDescent="0.35">
      <c r="A14" s="31" t="s">
        <v>32</v>
      </c>
      <c r="B14" s="34">
        <f>O43+P43</f>
        <v>7.6451418825840669E-4</v>
      </c>
      <c r="F14" s="9">
        <v>11</v>
      </c>
      <c r="G14">
        <v>368.06463823360161</v>
      </c>
      <c r="H14">
        <v>315.79273167045875</v>
      </c>
      <c r="I14">
        <f t="shared" si="5"/>
        <v>-9.7001983743831293</v>
      </c>
      <c r="J14">
        <f t="shared" si="6"/>
        <v>-3.2468815348212532</v>
      </c>
      <c r="K14">
        <f t="shared" si="7"/>
        <v>5391.5222430036802</v>
      </c>
      <c r="L14">
        <f t="shared" si="8"/>
        <v>8049.4110151286095</v>
      </c>
      <c r="M14">
        <f t="shared" si="0"/>
        <v>-4.9946439387991148E-3</v>
      </c>
      <c r="N14">
        <f t="shared" si="1"/>
        <v>5.830120522709592E-5</v>
      </c>
      <c r="O14">
        <f t="shared" si="9"/>
        <v>2.4946468075382735E-5</v>
      </c>
      <c r="P14">
        <f t="shared" si="9"/>
        <v>3.3990305309319568E-9</v>
      </c>
    </row>
    <row r="15" spans="1:16" ht="18.75" x14ac:dyDescent="0.35">
      <c r="A15" s="31" t="s">
        <v>38</v>
      </c>
      <c r="B15" s="32">
        <f>4000*(400-G42)+0.05*(400^2-(G42)^2)+(0.01*(400^3-(G42)^3)/3)</f>
        <v>422667.46347850439</v>
      </c>
      <c r="F15" s="9">
        <v>12</v>
      </c>
      <c r="G15">
        <v>365.63412088190074</v>
      </c>
      <c r="H15">
        <v>314.99651242888342</v>
      </c>
      <c r="I15">
        <f t="shared" si="5"/>
        <v>-9.4221999346068213</v>
      </c>
      <c r="J15">
        <f t="shared" si="6"/>
        <v>-3.1561610989400579</v>
      </c>
      <c r="K15">
        <f t="shared" si="7"/>
        <v>5373.4465156189945</v>
      </c>
      <c r="L15">
        <f t="shared" si="8"/>
        <v>8024.1394446037621</v>
      </c>
      <c r="M15">
        <f t="shared" si="0"/>
        <v>1.4741088267573588E-3</v>
      </c>
      <c r="N15">
        <f t="shared" si="1"/>
        <v>-8.3155845761151426E-4</v>
      </c>
      <c r="O15">
        <f t="shared" si="9"/>
        <v>2.172996833123957E-6</v>
      </c>
      <c r="P15">
        <f t="shared" si="9"/>
        <v>6.9148946842524059E-7</v>
      </c>
    </row>
    <row r="16" spans="1:16" ht="18.75" x14ac:dyDescent="0.35">
      <c r="A16" s="31" t="s">
        <v>39</v>
      </c>
      <c r="B16" s="32">
        <f>3000*(H3-300)+0.1*((H3)^2-300^2)+(0.05*((H3)^3-300^3)/3)</f>
        <v>211295.2618682406</v>
      </c>
      <c r="F16" s="9">
        <v>13</v>
      </c>
      <c r="G16">
        <v>363.23274083123914</v>
      </c>
      <c r="H16">
        <v>314.17418751715616</v>
      </c>
      <c r="I16">
        <f t="shared" si="5"/>
        <v>-9.1640593519564764</v>
      </c>
      <c r="J16">
        <f t="shared" si="6"/>
        <v>-3.0678965816048707</v>
      </c>
      <c r="K16">
        <f t="shared" si="7"/>
        <v>5355.7035142008654</v>
      </c>
      <c r="L16">
        <f t="shared" si="8"/>
        <v>7998.1058426066911</v>
      </c>
      <c r="M16">
        <f t="shared" si="0"/>
        <v>-4.0016333015433503E-3</v>
      </c>
      <c r="N16">
        <f t="shared" si="1"/>
        <v>-1.0108539402478023E-3</v>
      </c>
      <c r="O16">
        <f t="shared" si="9"/>
        <v>1.6013069080020733E-5</v>
      </c>
      <c r="P16">
        <f t="shared" si="9"/>
        <v>1.0218256885145074E-6</v>
      </c>
    </row>
    <row r="17" spans="1:16" ht="18.75" x14ac:dyDescent="0.35">
      <c r="A17" s="10" t="s">
        <v>34</v>
      </c>
      <c r="B17" s="32">
        <f>ma*B15</f>
        <v>422667.46347850439</v>
      </c>
      <c r="F17" s="9">
        <v>14</v>
      </c>
      <c r="G17">
        <v>360.93460326551281</v>
      </c>
      <c r="H17">
        <v>313.42323213062451</v>
      </c>
      <c r="I17">
        <f t="shared" si="5"/>
        <v>-8.8977774712369495</v>
      </c>
      <c r="J17">
        <f t="shared" si="6"/>
        <v>-2.9801074397398368</v>
      </c>
      <c r="K17">
        <f t="shared" si="7"/>
        <v>5338.8313386708833</v>
      </c>
      <c r="L17">
        <f t="shared" si="8"/>
        <v>7974.3907683864927</v>
      </c>
      <c r="M17">
        <f t="shared" si="0"/>
        <v>1.4306364903085012E-3</v>
      </c>
      <c r="N17">
        <f t="shared" si="1"/>
        <v>-1.1105160349327292E-3</v>
      </c>
      <c r="O17">
        <f t="shared" si="9"/>
        <v>2.0467207674022262E-6</v>
      </c>
      <c r="P17">
        <f t="shared" si="9"/>
        <v>1.2332458638427107E-6</v>
      </c>
    </row>
    <row r="18" spans="1:16" ht="18.75" x14ac:dyDescent="0.35">
      <c r="A18" s="10" t="s">
        <v>35</v>
      </c>
      <c r="B18" s="32">
        <f>mb*B16</f>
        <v>422590.52373648121</v>
      </c>
      <c r="F18" s="9">
        <v>15</v>
      </c>
      <c r="G18">
        <v>358.6697780254766</v>
      </c>
      <c r="H18">
        <v>312.64592729164855</v>
      </c>
      <c r="I18">
        <f t="shared" si="5"/>
        <v>-8.6508625900599014</v>
      </c>
      <c r="J18">
        <f t="shared" si="6"/>
        <v>-2.8966232179072766</v>
      </c>
      <c r="K18">
        <f t="shared" si="7"/>
        <v>5322.3070744909946</v>
      </c>
      <c r="L18">
        <f t="shared" si="8"/>
        <v>7949.902978061069</v>
      </c>
      <c r="M18">
        <f t="shared" si="0"/>
        <v>-3.5128431027313667E-3</v>
      </c>
      <c r="N18">
        <f t="shared" si="1"/>
        <v>-2.0060847902017009E-3</v>
      </c>
      <c r="O18">
        <f t="shared" si="9"/>
        <v>1.2340066664407336E-5</v>
      </c>
      <c r="P18">
        <f t="shared" si="9"/>
        <v>4.0243761854786027E-6</v>
      </c>
    </row>
    <row r="19" spans="1:16" ht="15.75" thickBot="1" x14ac:dyDescent="0.3">
      <c r="F19" s="9">
        <v>16</v>
      </c>
      <c r="G19">
        <v>356.4982634757385</v>
      </c>
      <c r="H19">
        <v>311.9377843265695</v>
      </c>
      <c r="I19">
        <f t="shared" si="5"/>
        <v>-8.3962054388412213</v>
      </c>
      <c r="J19">
        <f t="shared" si="6"/>
        <v>-2.811678930135955</v>
      </c>
      <c r="K19">
        <f t="shared" ref="K19:K42" si="10">4000+0.1*G19+0.01*G19*G19</f>
        <v>5306.5599449597448</v>
      </c>
      <c r="L19">
        <f t="shared" ref="L19:L42" si="11">3000+0.2*H19+0.05*H19*H19</f>
        <v>7927.6466213937838</v>
      </c>
      <c r="M19">
        <f t="shared" si="0"/>
        <v>1.0386536321433937E-3</v>
      </c>
      <c r="N19">
        <f t="shared" si="1"/>
        <v>-1.2308061670611714E-3</v>
      </c>
      <c r="O19">
        <f t="shared" ref="O19:O42" si="12">M19*M19</f>
        <v>1.0788013675646641E-6</v>
      </c>
      <c r="P19">
        <f t="shared" ref="P19:P42" si="13">N19*N19</f>
        <v>1.5148838208758122E-6</v>
      </c>
    </row>
    <row r="20" spans="1:16" ht="19.5" thickBot="1" x14ac:dyDescent="0.35">
      <c r="A20" s="11" t="s">
        <v>36</v>
      </c>
      <c r="B20" s="12">
        <f>ABS((B17-B18)/B17)*100</f>
        <v>1.8203374678991923E-2</v>
      </c>
      <c r="F20" s="9">
        <v>17</v>
      </c>
      <c r="G20">
        <v>354.36403164658367</v>
      </c>
      <c r="H20">
        <v>311.2040406608096</v>
      </c>
      <c r="I20">
        <f t="shared" si="5"/>
        <v>-8.1602491746493371</v>
      </c>
      <c r="J20">
        <f t="shared" si="6"/>
        <v>-2.7326598188055757</v>
      </c>
      <c r="K20">
        <f t="shared" si="10"/>
        <v>5291.1750724128678</v>
      </c>
      <c r="L20">
        <f t="shared" si="11"/>
        <v>7904.6385543129036</v>
      </c>
      <c r="M20">
        <f t="shared" si="0"/>
        <v>-3.2726249975105759E-3</v>
      </c>
      <c r="N20">
        <f t="shared" si="1"/>
        <v>-2.6177878372366514E-3</v>
      </c>
      <c r="O20">
        <f t="shared" si="12"/>
        <v>1.0710074374331096E-5</v>
      </c>
      <c r="P20">
        <f t="shared" si="13"/>
        <v>6.8528131607841451E-6</v>
      </c>
    </row>
    <row r="21" spans="1:16" x14ac:dyDescent="0.25">
      <c r="F21" s="9">
        <v>18</v>
      </c>
      <c r="G21">
        <v>352.31352030925166</v>
      </c>
      <c r="H21">
        <v>310.53642031692561</v>
      </c>
      <c r="I21">
        <f t="shared" si="5"/>
        <v>-7.9170195011816711</v>
      </c>
      <c r="J21">
        <f t="shared" si="6"/>
        <v>-2.651009719514386</v>
      </c>
      <c r="K21">
        <f t="shared" si="10"/>
        <v>5276.4795179578996</v>
      </c>
      <c r="L21">
        <f t="shared" si="11"/>
        <v>7883.7507012258993</v>
      </c>
      <c r="M21">
        <f t="shared" si="0"/>
        <v>5.8917144605796778E-4</v>
      </c>
      <c r="N21">
        <f t="shared" si="1"/>
        <v>-1.4396369755105276E-3</v>
      </c>
      <c r="O21">
        <f t="shared" si="12"/>
        <v>3.4712299285003685E-7</v>
      </c>
      <c r="P21">
        <f t="shared" si="13"/>
        <v>2.0725546212570994E-6</v>
      </c>
    </row>
    <row r="22" spans="1:16" x14ac:dyDescent="0.25">
      <c r="F22" s="9">
        <v>19</v>
      </c>
      <c r="G22">
        <v>350.30402164597768</v>
      </c>
      <c r="H22">
        <v>309.84454849695607</v>
      </c>
      <c r="I22">
        <f t="shared" si="5"/>
        <v>-7.6917718535797039</v>
      </c>
      <c r="J22">
        <f t="shared" si="6"/>
        <v>-2.5761927237448647</v>
      </c>
      <c r="K22">
        <f t="shared" si="10"/>
        <v>5262.1594779780535</v>
      </c>
      <c r="L22">
        <f t="shared" si="11"/>
        <v>7862.1511213635204</v>
      </c>
      <c r="M22">
        <f t="shared" si="0"/>
        <v>-3.0134040604430368E-3</v>
      </c>
      <c r="N22">
        <f t="shared" si="1"/>
        <v>-3.1390820333325742E-3</v>
      </c>
      <c r="O22">
        <f t="shared" si="12"/>
        <v>9.0806040314945807E-6</v>
      </c>
      <c r="P22">
        <f t="shared" si="13"/>
        <v>9.8538360119913681E-6</v>
      </c>
    </row>
    <row r="23" spans="1:16" x14ac:dyDescent="0.25">
      <c r="F23" s="9">
        <v>20</v>
      </c>
      <c r="G23">
        <v>348.36902192280053</v>
      </c>
      <c r="H23">
        <v>309.2152958432103</v>
      </c>
      <c r="I23">
        <f t="shared" si="5"/>
        <v>-7.4600469589134075</v>
      </c>
      <c r="J23">
        <f t="shared" si="6"/>
        <v>-2.4970699211336611</v>
      </c>
      <c r="K23">
        <f t="shared" si="10"/>
        <v>5248.4466565467665</v>
      </c>
      <c r="L23">
        <f t="shared" si="11"/>
        <v>7842.5480183388454</v>
      </c>
      <c r="M23">
        <f t="shared" si="0"/>
        <v>1.2872456118806497E-5</v>
      </c>
      <c r="N23">
        <f t="shared" si="1"/>
        <v>-8.3234706755419552E-4</v>
      </c>
      <c r="O23">
        <f t="shared" si="12"/>
        <v>1.6570012653059882E-10</v>
      </c>
      <c r="P23">
        <f t="shared" si="13"/>
        <v>6.9280164086606851E-7</v>
      </c>
    </row>
    <row r="24" spans="1:16" x14ac:dyDescent="0.25">
      <c r="F24" s="9">
        <v>21</v>
      </c>
      <c r="G24">
        <v>346.4783565388426</v>
      </c>
      <c r="H24">
        <v>308.56399981945162</v>
      </c>
      <c r="I24">
        <f t="shared" si="5"/>
        <v>-7.2451661308807962</v>
      </c>
      <c r="J24">
        <f t="shared" si="6"/>
        <v>-2.4264344816302299</v>
      </c>
      <c r="K24">
        <f t="shared" si="10"/>
        <v>5235.1203511524573</v>
      </c>
      <c r="L24">
        <f t="shared" si="11"/>
        <v>7822.299899192818</v>
      </c>
      <c r="M24">
        <f t="shared" si="0"/>
        <v>-2.8576114511462691E-3</v>
      </c>
      <c r="N24">
        <f t="shared" si="1"/>
        <v>-2.9556321870272129E-3</v>
      </c>
      <c r="O24">
        <f t="shared" si="12"/>
        <v>8.1659432057222853E-6</v>
      </c>
      <c r="P24">
        <f t="shared" si="13"/>
        <v>8.7357616249912649E-6</v>
      </c>
    </row>
    <row r="25" spans="1:16" x14ac:dyDescent="0.25">
      <c r="F25" s="9">
        <v>22</v>
      </c>
      <c r="G25">
        <v>344.65355211209243</v>
      </c>
      <c r="H25">
        <v>307.97097046801531</v>
      </c>
      <c r="I25">
        <f t="shared" si="5"/>
        <v>-7.0246606357795347</v>
      </c>
      <c r="J25">
        <f t="shared" si="6"/>
        <v>-2.3507583596103419</v>
      </c>
      <c r="K25">
        <f t="shared" si="10"/>
        <v>5222.326065046037</v>
      </c>
      <c r="L25">
        <f t="shared" si="11"/>
        <v>7803.900126644161</v>
      </c>
      <c r="M25">
        <f t="shared" si="0"/>
        <v>-4.7616564462682476E-4</v>
      </c>
      <c r="N25">
        <f t="shared" si="1"/>
        <v>-4.8599266685389608E-4</v>
      </c>
      <c r="O25">
        <f t="shared" si="12"/>
        <v>2.2673372112287956E-7</v>
      </c>
      <c r="P25">
        <f t="shared" si="13"/>
        <v>2.3618887223576202E-7</v>
      </c>
    </row>
    <row r="26" spans="1:16" x14ac:dyDescent="0.25">
      <c r="F26" s="9">
        <v>23</v>
      </c>
      <c r="G26">
        <v>342.87596646921207</v>
      </c>
      <c r="H26">
        <v>307.35848271195914</v>
      </c>
      <c r="I26">
        <f t="shared" si="5"/>
        <v>-6.8202408159223955</v>
      </c>
      <c r="J26">
        <f t="shared" si="6"/>
        <v>-2.2844380153636652</v>
      </c>
      <c r="K26">
        <f t="shared" si="10"/>
        <v>5209.9268804688836</v>
      </c>
      <c r="L26">
        <f t="shared" si="11"/>
        <v>7784.9335412922755</v>
      </c>
      <c r="M26">
        <f t="shared" si="0"/>
        <v>-2.969753942264397E-3</v>
      </c>
      <c r="N26">
        <f t="shared" si="1"/>
        <v>-3.2699380214697982E-3</v>
      </c>
      <c r="O26">
        <f t="shared" si="12"/>
        <v>8.8194384775949275E-6</v>
      </c>
      <c r="P26">
        <f t="shared" si="13"/>
        <v>1.0692494664253818E-5</v>
      </c>
    </row>
    <row r="27" spans="1:16" x14ac:dyDescent="0.25">
      <c r="F27" s="9">
        <v>24</v>
      </c>
      <c r="G27">
        <v>341.15599271931171</v>
      </c>
      <c r="H27">
        <v>306.79946379346984</v>
      </c>
      <c r="I27">
        <f t="shared" si="5"/>
        <v>-6.6105747712142353</v>
      </c>
      <c r="J27">
        <f t="shared" si="6"/>
        <v>-2.2115591695798376</v>
      </c>
      <c r="K27">
        <f t="shared" si="10"/>
        <v>5197.9897129549227</v>
      </c>
      <c r="L27">
        <f t="shared" si="11"/>
        <v>7767.6554419567256</v>
      </c>
      <c r="M27">
        <f t="shared" si="0"/>
        <v>-9.9475603735399432E-4</v>
      </c>
      <c r="N27">
        <f t="shared" si="1"/>
        <v>-4.7009793098684582E-5</v>
      </c>
      <c r="O27">
        <f t="shared" si="12"/>
        <v>9.8953957385222133E-7</v>
      </c>
      <c r="P27">
        <f t="shared" si="13"/>
        <v>2.2099206471811326E-9</v>
      </c>
    </row>
    <row r="28" spans="1:16" x14ac:dyDescent="0.25">
      <c r="F28" s="9">
        <v>25</v>
      </c>
      <c r="G28">
        <v>339.48592812499965</v>
      </c>
      <c r="H28">
        <v>306.2243498044823</v>
      </c>
      <c r="I28">
        <f t="shared" si="5"/>
        <v>-6.4163143593714951</v>
      </c>
      <c r="J28">
        <f t="shared" si="6"/>
        <v>-2.149238171384019</v>
      </c>
      <c r="K28">
        <f t="shared" si="10"/>
        <v>5186.4555467614246</v>
      </c>
      <c r="L28">
        <f t="shared" si="11"/>
        <v>7749.912490619794</v>
      </c>
      <c r="M28">
        <f t="shared" si="0"/>
        <v>-3.1526113089190844E-3</v>
      </c>
      <c r="N28">
        <f t="shared" si="1"/>
        <v>-3.3056617733673299E-3</v>
      </c>
      <c r="O28">
        <f t="shared" si="12"/>
        <v>9.9389580651245018E-6</v>
      </c>
      <c r="P28">
        <f t="shared" si="13"/>
        <v>1.0927399759902041E-5</v>
      </c>
    </row>
    <row r="29" spans="1:16" x14ac:dyDescent="0.25">
      <c r="F29" s="9">
        <v>26</v>
      </c>
      <c r="G29">
        <v>337.8655750991212</v>
      </c>
      <c r="H29">
        <v>305.69729037224727</v>
      </c>
      <c r="I29">
        <f t="shared" si="5"/>
        <v>-6.2169596317312292</v>
      </c>
      <c r="J29">
        <f t="shared" si="6"/>
        <v>-2.079516559723058</v>
      </c>
      <c r="K29">
        <f t="shared" si="10"/>
        <v>5175.3180258805114</v>
      </c>
      <c r="L29">
        <f t="shared" si="11"/>
        <v>7733.6811251211529</v>
      </c>
      <c r="M29">
        <f t="shared" si="0"/>
        <v>-1.2479467665302835E-3</v>
      </c>
      <c r="N29">
        <f t="shared" si="1"/>
        <v>2.359026833875788E-4</v>
      </c>
      <c r="O29">
        <f t="shared" si="12"/>
        <v>1.5573711320933898E-6</v>
      </c>
      <c r="P29">
        <f t="shared" si="13"/>
        <v>5.5650076029460246E-8</v>
      </c>
    </row>
    <row r="30" spans="1:16" x14ac:dyDescent="0.25">
      <c r="F30" s="9">
        <v>27</v>
      </c>
      <c r="G30">
        <v>336.29774369847081</v>
      </c>
      <c r="H30">
        <v>305.15793105590637</v>
      </c>
      <c r="I30">
        <f t="shared" si="5"/>
        <v>-6.0329798825114098</v>
      </c>
      <c r="J30">
        <f t="shared" si="6"/>
        <v>-2.0210483412688007</v>
      </c>
      <c r="K30">
        <f t="shared" si="10"/>
        <v>5164.5914985366708</v>
      </c>
      <c r="L30">
        <f t="shared" si="11"/>
        <v>7717.0997305272467</v>
      </c>
      <c r="M30">
        <f t="shared" si="0"/>
        <v>-3.4976569786540068E-3</v>
      </c>
      <c r="N30">
        <f t="shared" si="1"/>
        <v>-3.4631259720621088E-3</v>
      </c>
      <c r="O30">
        <f t="shared" si="12"/>
        <v>1.2233604340327076E-5</v>
      </c>
      <c r="P30">
        <f t="shared" si="13"/>
        <v>1.1993241498371126E-5</v>
      </c>
    </row>
    <row r="31" spans="1:16" x14ac:dyDescent="0.25">
      <c r="F31" s="9">
        <v>28</v>
      </c>
      <c r="G31">
        <v>334.77173926193586</v>
      </c>
      <c r="H31">
        <v>304.66085532544275</v>
      </c>
      <c r="I31">
        <f t="shared" si="5"/>
        <v>-5.8434167350770538</v>
      </c>
      <c r="J31">
        <f t="shared" si="6"/>
        <v>-1.9541976831590804</v>
      </c>
      <c r="K31">
        <f t="shared" si="10"/>
        <v>5154.1983480108092</v>
      </c>
      <c r="L31">
        <f t="shared" si="11"/>
        <v>7701.8440094466068</v>
      </c>
      <c r="M31">
        <f t="shared" si="0"/>
        <v>-1.4056397698682943E-3</v>
      </c>
      <c r="N31">
        <f t="shared" si="1"/>
        <v>5.8638540689925911E-4</v>
      </c>
      <c r="O31">
        <f t="shared" si="12"/>
        <v>1.9758231626353913E-6</v>
      </c>
      <c r="P31">
        <f t="shared" si="13"/>
        <v>3.4384784542440969E-7</v>
      </c>
    </row>
    <row r="32" spans="1:16" x14ac:dyDescent="0.25">
      <c r="F32" s="9">
        <v>29</v>
      </c>
      <c r="G32">
        <v>333.30111973176463</v>
      </c>
      <c r="H32">
        <v>304.15577839787608</v>
      </c>
      <c r="I32">
        <f t="shared" si="5"/>
        <v>-5.6691248630442042</v>
      </c>
      <c r="J32">
        <f t="shared" si="6"/>
        <v>-1.8993041645807582</v>
      </c>
      <c r="K32">
        <f t="shared" si="10"/>
        <v>5144.2264761176575</v>
      </c>
      <c r="L32">
        <f t="shared" si="11"/>
        <v>7686.3680323204708</v>
      </c>
      <c r="M32">
        <f t="shared" si="0"/>
        <v>-3.4836885746631907E-3</v>
      </c>
      <c r="N32">
        <f t="shared" si="1"/>
        <v>-3.393039109334639E-3</v>
      </c>
      <c r="O32">
        <f t="shared" si="12"/>
        <v>1.2136086085238854E-5</v>
      </c>
      <c r="P32">
        <f t="shared" si="13"/>
        <v>1.1512714397474401E-5</v>
      </c>
    </row>
    <row r="33" spans="6:16" x14ac:dyDescent="0.25">
      <c r="F33" s="9">
        <v>30</v>
      </c>
      <c r="G33">
        <v>331.86449574242602</v>
      </c>
      <c r="H33">
        <v>303.68685318976031</v>
      </c>
      <c r="I33">
        <f t="shared" si="5"/>
        <v>-5.4894528757874186</v>
      </c>
      <c r="J33">
        <f t="shared" si="6"/>
        <v>-1.8354062669710773</v>
      </c>
      <c r="K33">
        <f t="shared" si="10"/>
        <v>5134.5268849179893</v>
      </c>
      <c r="L33">
        <f t="shared" si="11"/>
        <v>7672.0226106529044</v>
      </c>
      <c r="M33">
        <f t="shared" si="0"/>
        <v>-1.5777152864782096E-3</v>
      </c>
      <c r="N33">
        <f t="shared" si="1"/>
        <v>9.831692083690502E-4</v>
      </c>
      <c r="O33">
        <f t="shared" si="12"/>
        <v>2.4891855251870191E-6</v>
      </c>
      <c r="P33">
        <f t="shared" si="13"/>
        <v>9.6662169228502479E-7</v>
      </c>
    </row>
    <row r="34" spans="6:16" x14ac:dyDescent="0.25">
      <c r="F34" s="9">
        <v>31</v>
      </c>
      <c r="G34">
        <v>330.48601569289929</v>
      </c>
      <c r="H34">
        <v>303.21454441481399</v>
      </c>
      <c r="I34">
        <f t="shared" si="5"/>
        <v>-5.3244405842969913</v>
      </c>
      <c r="J34">
        <f t="shared" si="6"/>
        <v>-1.7838050462604715</v>
      </c>
      <c r="K34">
        <f t="shared" si="10"/>
        <v>5125.2586672549623</v>
      </c>
      <c r="L34">
        <f t="shared" si="11"/>
        <v>7657.5959061171234</v>
      </c>
      <c r="M34">
        <f t="shared" si="0"/>
        <v>-3.4464552940098869E-3</v>
      </c>
      <c r="N34">
        <f t="shared" si="1"/>
        <v>-3.1240327650996491E-3</v>
      </c>
      <c r="O34">
        <f t="shared" si="12"/>
        <v>1.1878054093608775E-5</v>
      </c>
      <c r="P34">
        <f t="shared" si="13"/>
        <v>9.7595807174161599E-6</v>
      </c>
    </row>
    <row r="35" spans="6:16" x14ac:dyDescent="0.25">
      <c r="F35" s="9">
        <v>32</v>
      </c>
      <c r="G35">
        <v>329.13401339150448</v>
      </c>
      <c r="H35">
        <v>302.7720813711652</v>
      </c>
      <c r="I35">
        <f t="shared" si="5"/>
        <v>-5.1543181159832985</v>
      </c>
      <c r="J35">
        <f t="shared" si="6"/>
        <v>-1.7223718057243362</v>
      </c>
      <c r="K35">
        <f t="shared" si="10"/>
        <v>5116.2053890511406</v>
      </c>
      <c r="L35">
        <f t="shared" si="11"/>
        <v>7644.1010791656081</v>
      </c>
      <c r="M35">
        <f t="shared" si="0"/>
        <v>-1.6844713773291886E-3</v>
      </c>
      <c r="N35">
        <f t="shared" si="1"/>
        <v>1.9599206175673345E-3</v>
      </c>
      <c r="O35">
        <f t="shared" si="12"/>
        <v>2.8374438210412939E-6</v>
      </c>
      <c r="P35">
        <f t="shared" si="13"/>
        <v>3.8412888271655214E-6</v>
      </c>
    </row>
    <row r="36" spans="6:16" x14ac:dyDescent="0.25">
      <c r="F36" s="9">
        <v>33</v>
      </c>
      <c r="G36">
        <v>327.84277563342067</v>
      </c>
      <c r="H36">
        <v>302.33127682213484</v>
      </c>
      <c r="I36">
        <f t="shared" si="5"/>
        <v>-4.9981192801749756</v>
      </c>
      <c r="J36">
        <f t="shared" si="6"/>
        <v>-1.6741293004277253</v>
      </c>
      <c r="K36">
        <f t="shared" si="10"/>
        <v>5107.5931329135965</v>
      </c>
      <c r="L36">
        <f t="shared" si="11"/>
        <v>7630.6763026095432</v>
      </c>
      <c r="M36">
        <f t="shared" si="0"/>
        <v>-3.3011442337231856E-3</v>
      </c>
      <c r="N36">
        <f t="shared" si="1"/>
        <v>-2.4885572237844933E-3</v>
      </c>
      <c r="O36">
        <f t="shared" si="12"/>
        <v>1.0897553251843838E-5</v>
      </c>
      <c r="P36">
        <f t="shared" si="13"/>
        <v>6.1929170560499848E-6</v>
      </c>
    </row>
    <row r="37" spans="6:16" x14ac:dyDescent="0.25">
      <c r="F37" s="9">
        <v>34</v>
      </c>
      <c r="G37">
        <v>326.57087529910706</v>
      </c>
      <c r="H37">
        <v>301.91355352479201</v>
      </c>
      <c r="I37">
        <f t="shared" si="5"/>
        <v>-4.8369195898297193</v>
      </c>
      <c r="J37">
        <f t="shared" si="6"/>
        <v>-1.6154129638327277</v>
      </c>
      <c r="K37">
        <f t="shared" si="10"/>
        <v>5099.1424534661601</v>
      </c>
      <c r="L37">
        <f t="shared" si="11"/>
        <v>7617.9724008033309</v>
      </c>
      <c r="M37">
        <f t="shared" si="0"/>
        <v>-1.3375288590253831E-3</v>
      </c>
      <c r="N37">
        <f t="shared" si="1"/>
        <v>2.9521651689792261E-3</v>
      </c>
      <c r="O37">
        <f t="shared" si="12"/>
        <v>1.7889834487257432E-6</v>
      </c>
      <c r="P37">
        <f t="shared" si="13"/>
        <v>8.7152791849341419E-6</v>
      </c>
    </row>
    <row r="38" spans="6:16" x14ac:dyDescent="0.25">
      <c r="F38" s="9">
        <v>35</v>
      </c>
      <c r="G38">
        <v>325.36230404889261</v>
      </c>
      <c r="H38">
        <v>301.50285991760524</v>
      </c>
      <c r="I38">
        <f t="shared" si="5"/>
        <v>-4.6897153557443119</v>
      </c>
      <c r="J38">
        <f t="shared" si="6"/>
        <v>-1.5704174970009435</v>
      </c>
      <c r="K38">
        <f t="shared" si="10"/>
        <v>5091.1425193649302</v>
      </c>
      <c r="L38">
        <f t="shared" si="11"/>
        <v>7605.4992989082757</v>
      </c>
      <c r="M38">
        <f t="shared" si="0"/>
        <v>-3.2537136798103106E-3</v>
      </c>
      <c r="N38">
        <f t="shared" si="1"/>
        <v>-1.8522264267777366E-3</v>
      </c>
      <c r="O38">
        <f t="shared" si="12"/>
        <v>1.0586652710184753E-5</v>
      </c>
      <c r="P38">
        <f t="shared" si="13"/>
        <v>3.4307427360538222E-6</v>
      </c>
    </row>
    <row r="39" spans="6:16" x14ac:dyDescent="0.25">
      <c r="F39" s="9">
        <v>36</v>
      </c>
      <c r="G39">
        <v>324.16589306539203</v>
      </c>
      <c r="H39">
        <v>301.10821121863768</v>
      </c>
      <c r="I39">
        <f t="shared" si="5"/>
        <v>-4.537239760669542</v>
      </c>
      <c r="J39">
        <f t="shared" si="6"/>
        <v>-1.5133712609474772</v>
      </c>
      <c r="K39">
        <f t="shared" si="10"/>
        <v>5083.2518515753709</v>
      </c>
      <c r="L39">
        <f t="shared" si="11"/>
        <v>7593.5293854081137</v>
      </c>
      <c r="M39">
        <f t="shared" si="0"/>
        <v>-1.2296395876107979E-3</v>
      </c>
      <c r="N39">
        <f t="shared" si="1"/>
        <v>4.8741211710456867E-3</v>
      </c>
      <c r="O39">
        <f t="shared" si="12"/>
        <v>1.5120135154196533E-6</v>
      </c>
      <c r="P39">
        <f t="shared" si="13"/>
        <v>2.3757057190035774E-5</v>
      </c>
    </row>
    <row r="40" spans="6:16" x14ac:dyDescent="0.25">
      <c r="F40" s="9">
        <v>37</v>
      </c>
      <c r="G40">
        <v>323.03551442803644</v>
      </c>
      <c r="H40">
        <v>300.72677209147832</v>
      </c>
      <c r="I40">
        <f t="shared" si="5"/>
        <v>-4.3982704266235659</v>
      </c>
      <c r="J40">
        <f t="shared" si="6"/>
        <v>-1.4714921785652793</v>
      </c>
      <c r="K40">
        <f t="shared" si="10"/>
        <v>5075.8229872606653</v>
      </c>
      <c r="L40">
        <f t="shared" si="11"/>
        <v>7581.9749270462926</v>
      </c>
      <c r="M40">
        <f t="shared" si="0"/>
        <v>-3.1718598396679454E-3</v>
      </c>
      <c r="N40">
        <f t="shared" si="1"/>
        <v>-3.2255909194489618E-4</v>
      </c>
      <c r="O40">
        <f t="shared" si="12"/>
        <v>1.0060694842498363E-5</v>
      </c>
      <c r="P40">
        <f t="shared" si="13"/>
        <v>1.0404436779631599E-7</v>
      </c>
    </row>
    <row r="41" spans="6:16" x14ac:dyDescent="0.25">
      <c r="F41" s="9">
        <v>38</v>
      </c>
      <c r="G41">
        <v>321.91036976968763</v>
      </c>
      <c r="H41">
        <v>300.35359984501446</v>
      </c>
      <c r="I41">
        <f t="shared" si="5"/>
        <v>-4.2543357583215347</v>
      </c>
      <c r="J41">
        <f t="shared" si="6"/>
        <v>-1.417205578382732</v>
      </c>
      <c r="K41">
        <f t="shared" si="10"/>
        <v>5068.4538986295393</v>
      </c>
      <c r="L41">
        <f t="shared" si="11"/>
        <v>7570.6849669619569</v>
      </c>
      <c r="M41">
        <f t="shared" si="0"/>
        <v>-1.2103761410005021E-3</v>
      </c>
      <c r="N41">
        <f t="shared" si="1"/>
        <v>6.4945239690172851E-3</v>
      </c>
      <c r="O41">
        <f t="shared" si="12"/>
        <v>1.4650104027032673E-6</v>
      </c>
      <c r="P41">
        <f t="shared" si="13"/>
        <v>4.2178841584140032E-5</v>
      </c>
    </row>
    <row r="42" spans="6:16" x14ac:dyDescent="0.25">
      <c r="F42" s="9">
        <v>39</v>
      </c>
      <c r="G42">
        <v>320.85380378274334</v>
      </c>
      <c r="H42">
        <v>300</v>
      </c>
      <c r="I42">
        <f>(G42-G41)/($C$12)</f>
        <v>-4.1206073490827411</v>
      </c>
      <c r="J42">
        <f>(H42-H41)/($C$12)</f>
        <v>-1.3790393955563844</v>
      </c>
      <c r="K42">
        <f t="shared" si="10"/>
        <v>5061.5570143968262</v>
      </c>
      <c r="L42">
        <f t="shared" si="11"/>
        <v>7560</v>
      </c>
      <c r="M42">
        <f t="shared" si="0"/>
        <v>-5.7003182485360071E-4</v>
      </c>
      <c r="N42">
        <f t="shared" si="1"/>
        <v>1.8043134463008315E-4</v>
      </c>
      <c r="O42">
        <f t="shared" si="12"/>
        <v>3.2493628134592609E-7</v>
      </c>
      <c r="P42">
        <f t="shared" si="13"/>
        <v>3.2555470125019833E-8</v>
      </c>
    </row>
    <row r="43" spans="6:16" x14ac:dyDescent="0.25">
      <c r="N43" s="6" t="s">
        <v>31</v>
      </c>
      <c r="O43" s="7">
        <f>SUM(O3:O42)</f>
        <v>5.3589327576262645E-4</v>
      </c>
      <c r="P43" s="7">
        <f>SUM(P3:P42)</f>
        <v>2.2862091249578026E-4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4"/>
  <sheetViews>
    <sheetView topLeftCell="A10" workbookViewId="0">
      <selection activeCell="A22" sqref="A22"/>
    </sheetView>
  </sheetViews>
  <sheetFormatPr defaultRowHeight="15" x14ac:dyDescent="0.25"/>
  <cols>
    <col min="1" max="1" width="30.7109375" bestFit="1" customWidth="1"/>
    <col min="2" max="2" width="18.140625" bestFit="1" customWidth="1"/>
    <col min="3" max="3" width="12" bestFit="1" customWidth="1"/>
    <col min="4" max="4" width="7.7109375" bestFit="1" customWidth="1"/>
    <col min="7" max="8" width="12" bestFit="1" customWidth="1"/>
    <col min="9" max="10" width="12.7109375" bestFit="1" customWidth="1"/>
    <col min="11" max="12" width="12" bestFit="1" customWidth="1"/>
    <col min="13" max="13" width="12.7109375" bestFit="1" customWidth="1"/>
    <col min="14" max="14" width="15.7109375" bestFit="1" customWidth="1"/>
    <col min="15" max="15" width="13.7109375" bestFit="1" customWidth="1"/>
    <col min="16" max="16" width="12" bestFit="1" customWidth="1"/>
  </cols>
  <sheetData>
    <row r="1" spans="1:16" ht="26.25" x14ac:dyDescent="0.4">
      <c r="A1" s="8" t="s">
        <v>33</v>
      </c>
      <c r="F1" s="9"/>
    </row>
    <row r="2" spans="1:16" ht="19.5" x14ac:dyDescent="0.35">
      <c r="F2" s="5" t="s">
        <v>20</v>
      </c>
      <c r="G2" s="5" t="s">
        <v>21</v>
      </c>
      <c r="H2" s="5" t="s">
        <v>22</v>
      </c>
      <c r="I2" s="5" t="s">
        <v>23</v>
      </c>
      <c r="J2" s="5" t="s">
        <v>24</v>
      </c>
      <c r="K2" s="5" t="s">
        <v>25</v>
      </c>
      <c r="L2" s="5" t="s">
        <v>26</v>
      </c>
      <c r="M2" s="5" t="s">
        <v>27</v>
      </c>
      <c r="N2" s="5" t="s">
        <v>28</v>
      </c>
      <c r="O2" s="5" t="s">
        <v>29</v>
      </c>
      <c r="P2" s="5" t="s">
        <v>30</v>
      </c>
    </row>
    <row r="3" spans="1:16" x14ac:dyDescent="0.25">
      <c r="A3" s="13" t="s">
        <v>10</v>
      </c>
      <c r="B3" s="14" t="s">
        <v>0</v>
      </c>
      <c r="C3" s="15">
        <v>1</v>
      </c>
      <c r="D3" s="16" t="s">
        <v>1</v>
      </c>
      <c r="F3" s="9">
        <v>0</v>
      </c>
      <c r="G3">
        <v>400</v>
      </c>
      <c r="H3">
        <v>326.47747453360768</v>
      </c>
      <c r="I3">
        <f>(G4-G3)/$C$12</f>
        <v>-13.039007836369985</v>
      </c>
      <c r="J3">
        <f>(H4-H3)/$C$12</f>
        <v>-4.3819579633351617</v>
      </c>
      <c r="K3">
        <f>4000+0.1*G3+0.01*G3*G3</f>
        <v>5640</v>
      </c>
      <c r="L3">
        <f>3000+0.2*H3+0.05*H3*H3</f>
        <v>8394.6725637988457</v>
      </c>
      <c r="M3">
        <f t="shared" ref="M3:M34" si="0">I3+(P*U*(G3-H3)/(ma*K3))</f>
        <v>-3.0990657330480786E-3</v>
      </c>
      <c r="N3">
        <f t="shared" ref="N3:N34" si="1">J3+(P*U*(G3-H3)/(mb*L3))</f>
        <v>-2.8398436213219469E-3</v>
      </c>
      <c r="O3">
        <f>M3*M3</f>
        <v>9.6042084177528249E-6</v>
      </c>
      <c r="P3">
        <f>N3*N3</f>
        <v>8.0647117935629499E-6</v>
      </c>
    </row>
    <row r="4" spans="1:16" x14ac:dyDescent="0.25">
      <c r="A4" s="17" t="s">
        <v>11</v>
      </c>
      <c r="B4" s="18" t="s">
        <v>2</v>
      </c>
      <c r="C4" s="19">
        <v>2</v>
      </c>
      <c r="D4" s="20" t="s">
        <v>1</v>
      </c>
      <c r="F4" s="9">
        <v>1</v>
      </c>
      <c r="G4">
        <v>397.33897799257755</v>
      </c>
      <c r="H4">
        <v>325.58319739823315</v>
      </c>
      <c r="I4">
        <f t="shared" ref="I4:J6" si="2">(G5-G3)/(2*$C$12)</f>
        <v>-12.780741293562714</v>
      </c>
      <c r="J4">
        <f t="shared" si="2"/>
        <v>-4.2807899043165349</v>
      </c>
      <c r="K4">
        <f t="shared" ref="K4:K7" si="3">4000+0.1*G4+0.01*G4*G4</f>
        <v>5618.516532121118</v>
      </c>
      <c r="L4">
        <f t="shared" ref="L4:L7" si="4">3000+0.2*H4+0.05*H4*H4</f>
        <v>8365.3375608824899</v>
      </c>
      <c r="M4">
        <f t="shared" si="0"/>
        <v>-9.4376613466575776E-3</v>
      </c>
      <c r="N4">
        <f t="shared" si="1"/>
        <v>8.0854741191567214E-3</v>
      </c>
      <c r="O4">
        <f t="shared" ref="O4:P7" si="5">M4*M4</f>
        <v>8.9069451694194523E-5</v>
      </c>
      <c r="P4">
        <f t="shared" si="5"/>
        <v>6.5374891731553156E-5</v>
      </c>
    </row>
    <row r="5" spans="1:16" ht="17.25" x14ac:dyDescent="0.25">
      <c r="A5" s="17" t="s">
        <v>6</v>
      </c>
      <c r="B5" s="18" t="s">
        <v>7</v>
      </c>
      <c r="C5" s="19">
        <v>100</v>
      </c>
      <c r="D5" s="20" t="s">
        <v>8</v>
      </c>
      <c r="F5" s="9">
        <v>2</v>
      </c>
      <c r="G5">
        <v>394.78337090058665</v>
      </c>
      <c r="H5">
        <v>324.73021334817236</v>
      </c>
      <c r="I5">
        <f t="shared" si="2"/>
        <v>-12.519773213346062</v>
      </c>
      <c r="J5">
        <f t="shared" si="2"/>
        <v>-4.2041967164818512</v>
      </c>
      <c r="K5">
        <f t="shared" si="3"/>
        <v>5598.0174364863606</v>
      </c>
      <c r="L5">
        <f t="shared" si="4"/>
        <v>8337.4316157271114</v>
      </c>
      <c r="M5">
        <f t="shared" si="0"/>
        <v>-5.8504992389565302E-3</v>
      </c>
      <c r="N5">
        <f t="shared" si="1"/>
        <v>-3.0733501281634545E-3</v>
      </c>
      <c r="O5">
        <f t="shared" si="5"/>
        <v>3.4228341345030941E-5</v>
      </c>
      <c r="P5">
        <f t="shared" si="5"/>
        <v>9.445481010282322E-6</v>
      </c>
    </row>
    <row r="6" spans="1:16" x14ac:dyDescent="0.25">
      <c r="A6" s="17" t="s">
        <v>12</v>
      </c>
      <c r="B6" s="18" t="s">
        <v>3</v>
      </c>
      <c r="C6" s="19">
        <v>10</v>
      </c>
      <c r="D6" s="20" t="s">
        <v>4</v>
      </c>
      <c r="F6" s="9">
        <v>3</v>
      </c>
      <c r="G6">
        <v>392.2288664769261</v>
      </c>
      <c r="H6">
        <v>323.86719873844464</v>
      </c>
      <c r="I6">
        <f t="shared" si="2"/>
        <v>-12.264831152230604</v>
      </c>
      <c r="J6">
        <f t="shared" si="2"/>
        <v>-4.1054855111155542</v>
      </c>
      <c r="K6">
        <f t="shared" si="3"/>
        <v>5577.6577236254361</v>
      </c>
      <c r="L6">
        <f t="shared" si="4"/>
        <v>8309.2715606820493</v>
      </c>
      <c r="M6">
        <f t="shared" si="0"/>
        <v>-8.4914616611939664E-3</v>
      </c>
      <c r="N6">
        <f t="shared" si="1"/>
        <v>8.0921496481369815E-3</v>
      </c>
      <c r="O6">
        <f t="shared" si="5"/>
        <v>7.2104921143527001E-5</v>
      </c>
      <c r="P6">
        <f t="shared" si="5"/>
        <v>6.5482885927843477E-5</v>
      </c>
    </row>
    <row r="7" spans="1:16" x14ac:dyDescent="0.25">
      <c r="A7" s="17" t="s">
        <v>13</v>
      </c>
      <c r="B7" s="18" t="s">
        <v>5</v>
      </c>
      <c r="C7" s="19">
        <v>10</v>
      </c>
      <c r="D7" s="20" t="s">
        <v>4</v>
      </c>
      <c r="F7" s="9">
        <v>4</v>
      </c>
      <c r="G7">
        <v>389.77731736906395</v>
      </c>
      <c r="H7">
        <v>323.05450497628846</v>
      </c>
      <c r="I7">
        <f t="shared" ref="I7:J15" si="6">(G8-G6)/(2*$C$12)</f>
        <v>-12.007917048976028</v>
      </c>
      <c r="J7">
        <f t="shared" si="6"/>
        <v>-4.0307075177440739</v>
      </c>
      <c r="K7">
        <f t="shared" si="3"/>
        <v>5558.2413030911466</v>
      </c>
      <c r="L7">
        <f t="shared" si="4"/>
        <v>8282.8215602689961</v>
      </c>
      <c r="M7">
        <f t="shared" si="0"/>
        <v>-3.6141131411913108E-3</v>
      </c>
      <c r="N7">
        <f t="shared" si="1"/>
        <v>-2.9247201023139269E-3</v>
      </c>
      <c r="O7">
        <f t="shared" si="5"/>
        <v>1.3061813797331724E-5</v>
      </c>
      <c r="P7">
        <f t="shared" si="5"/>
        <v>8.5539876768791875E-6</v>
      </c>
    </row>
    <row r="8" spans="1:16" ht="18.75" x14ac:dyDescent="0.35">
      <c r="A8" s="17" t="s">
        <v>14</v>
      </c>
      <c r="B8" s="18" t="s">
        <v>21</v>
      </c>
      <c r="C8" s="19">
        <v>400</v>
      </c>
      <c r="D8" s="20" t="s">
        <v>9</v>
      </c>
      <c r="F8" s="9">
        <v>5</v>
      </c>
      <c r="G8">
        <v>387.32767584469099</v>
      </c>
      <c r="H8">
        <v>322.22201199650829</v>
      </c>
      <c r="I8">
        <f t="shared" si="6"/>
        <v>-11.761124567921188</v>
      </c>
      <c r="J8">
        <f t="shared" si="6"/>
        <v>-3.9351522597071154</v>
      </c>
      <c r="K8">
        <f>4000+0.1*G8+0.01*G8*G8</f>
        <v>5538.9600523369691</v>
      </c>
      <c r="L8">
        <f>3000+0.2*H8+0.05*H8*H8</f>
        <v>8255.7956531531981</v>
      </c>
      <c r="M8">
        <f t="shared" si="0"/>
        <v>-6.9932448917580103E-3</v>
      </c>
      <c r="N8">
        <f t="shared" si="1"/>
        <v>7.8755587755532375E-3</v>
      </c>
      <c r="O8">
        <f>M8*M8</f>
        <v>4.8905474116099503E-5</v>
      </c>
      <c r="P8">
        <f>N8*N8</f>
        <v>6.2024426027193613E-5</v>
      </c>
    </row>
    <row r="9" spans="1:16" ht="18.75" x14ac:dyDescent="0.35">
      <c r="A9" s="21" t="s">
        <v>15</v>
      </c>
      <c r="B9" s="22" t="s">
        <v>22</v>
      </c>
      <c r="C9" s="23">
        <v>300</v>
      </c>
      <c r="D9" s="24" t="s">
        <v>9</v>
      </c>
      <c r="F9" s="9">
        <v>6</v>
      </c>
      <c r="G9">
        <v>384.97685836174918</v>
      </c>
      <c r="H9">
        <v>321.44832038048963</v>
      </c>
      <c r="I9">
        <f t="shared" si="6"/>
        <v>-11.509999516708854</v>
      </c>
      <c r="J9">
        <f t="shared" si="6"/>
        <v>-3.861921784466253</v>
      </c>
      <c r="K9">
        <f t="shared" ref="K9:K17" si="7">4000+0.1*G9+0.01*G9*G9</f>
        <v>5520.5695005769976</v>
      </c>
      <c r="L9">
        <f t="shared" ref="L9:L17" si="8">3000+0.2*H9+0.05*H9*H9</f>
        <v>8230.7407978479932</v>
      </c>
      <c r="M9">
        <f t="shared" si="0"/>
        <v>-2.3936483976783052E-3</v>
      </c>
      <c r="N9">
        <f t="shared" si="1"/>
        <v>-2.6982017074752562E-3</v>
      </c>
      <c r="O9">
        <f t="shared" ref="O9:P17" si="9">M9*M9</f>
        <v>5.7295526517079176E-6</v>
      </c>
      <c r="P9">
        <f t="shared" si="9"/>
        <v>7.280292454222388E-6</v>
      </c>
    </row>
    <row r="10" spans="1:16" ht="15.75" thickBot="1" x14ac:dyDescent="0.3">
      <c r="F10" s="9">
        <v>7</v>
      </c>
      <c r="G10">
        <v>382.62971685827921</v>
      </c>
      <c r="H10">
        <v>320.64571739060369</v>
      </c>
      <c r="I10">
        <f t="shared" si="6"/>
        <v>-11.271213386669805</v>
      </c>
      <c r="J10">
        <f t="shared" si="6"/>
        <v>-3.7701129045149853</v>
      </c>
      <c r="K10">
        <f t="shared" si="7"/>
        <v>5502.317973916297</v>
      </c>
      <c r="L10">
        <f t="shared" si="8"/>
        <v>8204.8129475248643</v>
      </c>
      <c r="M10">
        <f t="shared" si="0"/>
        <v>-6.1429633481679957E-3</v>
      </c>
      <c r="N10">
        <f t="shared" si="1"/>
        <v>7.1821943558640911E-3</v>
      </c>
      <c r="O10">
        <f t="shared" si="9"/>
        <v>3.7735998696935355E-5</v>
      </c>
      <c r="P10">
        <f t="shared" si="9"/>
        <v>5.1583915765406009E-5</v>
      </c>
    </row>
    <row r="11" spans="1:16" x14ac:dyDescent="0.25">
      <c r="A11" t="s">
        <v>16</v>
      </c>
      <c r="B11" s="1" t="s">
        <v>17</v>
      </c>
      <c r="C11" s="2">
        <v>50</v>
      </c>
      <c r="F11" s="9">
        <v>8</v>
      </c>
      <c r="G11">
        <v>380.37636310188395</v>
      </c>
      <c r="H11">
        <v>319.90949878681005</v>
      </c>
      <c r="I11">
        <f t="shared" si="6"/>
        <v>-11.026269753484769</v>
      </c>
      <c r="J11">
        <f t="shared" si="6"/>
        <v>-3.6980417298402615</v>
      </c>
      <c r="K11">
        <f t="shared" si="7"/>
        <v>5484.8994123763505</v>
      </c>
      <c r="L11">
        <f t="shared" si="8"/>
        <v>8181.0862704587635</v>
      </c>
      <c r="M11">
        <f t="shared" si="0"/>
        <v>-2.0266873979029043E-3</v>
      </c>
      <c r="N11">
        <f t="shared" si="1"/>
        <v>-2.5138796197574642E-3</v>
      </c>
      <c r="O11">
        <f t="shared" si="9"/>
        <v>4.1074618088184452E-6</v>
      </c>
      <c r="P11">
        <f t="shared" si="9"/>
        <v>6.3195907426319333E-6</v>
      </c>
    </row>
    <row r="12" spans="1:16" ht="15.75" thickBot="1" x14ac:dyDescent="0.3">
      <c r="A12" t="s">
        <v>19</v>
      </c>
      <c r="B12" s="3" t="s">
        <v>18</v>
      </c>
      <c r="C12" s="4">
        <f>L/(C11-1)</f>
        <v>0.20408163265306123</v>
      </c>
      <c r="F12" s="9">
        <v>9</v>
      </c>
      <c r="G12">
        <v>378.12919859155073</v>
      </c>
      <c r="H12">
        <v>319.13631260291379</v>
      </c>
      <c r="I12">
        <f t="shared" si="6"/>
        <v>-10.794839864788104</v>
      </c>
      <c r="J12">
        <f t="shared" si="6"/>
        <v>-3.6102236817514237</v>
      </c>
      <c r="K12">
        <f t="shared" si="7"/>
        <v>5467.6298281340387</v>
      </c>
      <c r="L12">
        <f t="shared" si="8"/>
        <v>8156.2265636098191</v>
      </c>
      <c r="M12">
        <f t="shared" si="0"/>
        <v>-5.3592593006452915E-3</v>
      </c>
      <c r="N12">
        <f t="shared" si="1"/>
        <v>6.2088393755765914E-3</v>
      </c>
      <c r="O12">
        <f t="shared" si="9"/>
        <v>2.8721660251553058E-5</v>
      </c>
      <c r="P12">
        <f t="shared" si="9"/>
        <v>3.8549686391710315E-5</v>
      </c>
    </row>
    <row r="13" spans="1:16" x14ac:dyDescent="0.25">
      <c r="F13" s="9">
        <v>10</v>
      </c>
      <c r="G13">
        <v>375.97030601421534</v>
      </c>
      <c r="H13">
        <v>318.43593810038089</v>
      </c>
      <c r="I13">
        <f t="shared" si="6"/>
        <v>-10.555978364138038</v>
      </c>
      <c r="J13">
        <f t="shared" si="6"/>
        <v>-3.5393748437212849</v>
      </c>
      <c r="K13">
        <f t="shared" si="7"/>
        <v>5451.1337406456487</v>
      </c>
      <c r="L13">
        <f t="shared" si="8"/>
        <v>8133.7595213135573</v>
      </c>
      <c r="M13">
        <f t="shared" si="0"/>
        <v>-1.4092320624232713E-3</v>
      </c>
      <c r="N13">
        <f t="shared" si="1"/>
        <v>-2.6113235389866318E-3</v>
      </c>
      <c r="O13">
        <f t="shared" si="9"/>
        <v>1.9859350057617466E-6</v>
      </c>
      <c r="P13">
        <f t="shared" si="9"/>
        <v>6.819010625265667E-6</v>
      </c>
    </row>
    <row r="14" spans="1:16" ht="19.5" x14ac:dyDescent="0.35">
      <c r="A14" s="31" t="s">
        <v>32</v>
      </c>
      <c r="B14" s="34">
        <f>O53+P53</f>
        <v>2.544910261900811E-3</v>
      </c>
      <c r="F14" s="9">
        <v>11</v>
      </c>
      <c r="G14">
        <v>373.82063599394337</v>
      </c>
      <c r="H14">
        <v>317.69166980955816</v>
      </c>
      <c r="I14">
        <f t="shared" si="6"/>
        <v>-10.332129853782538</v>
      </c>
      <c r="J14">
        <f t="shared" si="6"/>
        <v>-3.4554740668516586</v>
      </c>
      <c r="K14">
        <f t="shared" si="7"/>
        <v>5434.8007425485575</v>
      </c>
      <c r="L14">
        <f t="shared" si="8"/>
        <v>8109.9381872811773</v>
      </c>
      <c r="M14">
        <f t="shared" si="0"/>
        <v>-4.4345355426855804E-3</v>
      </c>
      <c r="N14">
        <f t="shared" si="1"/>
        <v>5.0311113759824444E-3</v>
      </c>
      <c r="O14">
        <f t="shared" si="9"/>
        <v>1.9665105479341694E-5</v>
      </c>
      <c r="P14">
        <f t="shared" si="9"/>
        <v>2.5312081677539966E-5</v>
      </c>
    </row>
    <row r="15" spans="1:16" ht="18.75" x14ac:dyDescent="0.35">
      <c r="A15" s="31" t="s">
        <v>38</v>
      </c>
      <c r="B15" s="32">
        <f>4000*(400-G52)+0.05*(400^2-(G52)^2)+(0.01*(400^3-(G52)^3)/3)</f>
        <v>422785.23158873228</v>
      </c>
      <c r="F15" s="9">
        <v>12</v>
      </c>
      <c r="G15">
        <v>371.75311015552859</v>
      </c>
      <c r="H15">
        <v>317.0255405220741</v>
      </c>
      <c r="I15">
        <f t="shared" si="6"/>
        <v>-10.099687660542335</v>
      </c>
      <c r="J15">
        <f t="shared" si="6"/>
        <v>-3.3854760757248923</v>
      </c>
      <c r="K15">
        <f t="shared" si="7"/>
        <v>5419.1790601186385</v>
      </c>
      <c r="L15">
        <f t="shared" si="8"/>
        <v>8088.6647752700774</v>
      </c>
      <c r="M15">
        <f t="shared" si="0"/>
        <v>-8.2046565463222976E-4</v>
      </c>
      <c r="N15">
        <f t="shared" si="1"/>
        <v>-2.496860120845934E-3</v>
      </c>
      <c r="O15">
        <f t="shared" si="9"/>
        <v>6.7316389043109335E-7</v>
      </c>
      <c r="P15">
        <f t="shared" si="9"/>
        <v>6.2343104630707723E-6</v>
      </c>
    </row>
    <row r="16" spans="1:16" ht="18.75" x14ac:dyDescent="0.35">
      <c r="A16" s="31" t="s">
        <v>39</v>
      </c>
      <c r="B16" s="32">
        <f>3000*(H3-300)+0.1*((H3)^2-300^2)+(0.05*((H3)^3-300^3)/3)</f>
        <v>211065.03316834752</v>
      </c>
      <c r="F16" s="9">
        <v>13</v>
      </c>
      <c r="G16">
        <v>369.69831449984446</v>
      </c>
      <c r="H16">
        <v>316.30984283987453</v>
      </c>
      <c r="I16">
        <f t="shared" ref="I16:J51" si="10">(G17-G15)/(2*$C$12)</f>
        <v>-9.8839598910499653</v>
      </c>
      <c r="J16">
        <f t="shared" si="10"/>
        <v>-3.3057305864550242</v>
      </c>
      <c r="K16">
        <f t="shared" si="7"/>
        <v>5403.7382688902435</v>
      </c>
      <c r="L16">
        <f t="shared" si="8"/>
        <v>8065.857802437281</v>
      </c>
      <c r="M16">
        <f t="shared" si="0"/>
        <v>-4.0454682268507014E-3</v>
      </c>
      <c r="N16">
        <f t="shared" si="1"/>
        <v>3.8040574508846348E-3</v>
      </c>
      <c r="O16">
        <f t="shared" si="9"/>
        <v>1.6365813174458559E-5</v>
      </c>
      <c r="P16">
        <f t="shared" si="9"/>
        <v>1.4470853089630906E-5</v>
      </c>
    </row>
    <row r="17" spans="1:16" ht="18.75" x14ac:dyDescent="0.35">
      <c r="A17" s="10" t="s">
        <v>34</v>
      </c>
      <c r="B17" s="32">
        <f>ma*B15</f>
        <v>422785.23158873228</v>
      </c>
      <c r="F17" s="9">
        <v>14</v>
      </c>
      <c r="G17">
        <v>367.71884081224289</v>
      </c>
      <c r="H17">
        <v>315.67626273168429</v>
      </c>
      <c r="I17">
        <f t="shared" si="10"/>
        <v>-9.6579141793743588</v>
      </c>
      <c r="J17">
        <f t="shared" si="10"/>
        <v>-3.2366266068441689</v>
      </c>
      <c r="K17">
        <f t="shared" si="7"/>
        <v>5388.9433429642204</v>
      </c>
      <c r="L17">
        <f t="shared" si="8"/>
        <v>8045.710395158505</v>
      </c>
      <c r="M17">
        <f t="shared" si="0"/>
        <v>-6.2614191426035859E-4</v>
      </c>
      <c r="N17">
        <f t="shared" si="1"/>
        <v>-2.4449420482830497E-3</v>
      </c>
      <c r="O17">
        <f t="shared" si="9"/>
        <v>3.9205369679362623E-7</v>
      </c>
      <c r="P17">
        <f t="shared" si="9"/>
        <v>5.9777416194625146E-6</v>
      </c>
    </row>
    <row r="18" spans="1:16" ht="18.75" x14ac:dyDescent="0.35">
      <c r="A18" s="10" t="s">
        <v>35</v>
      </c>
      <c r="B18" s="32">
        <f>mb*B16</f>
        <v>422130.06633669505</v>
      </c>
      <c r="F18" s="9">
        <v>15</v>
      </c>
      <c r="G18">
        <v>365.75630871234472</v>
      </c>
      <c r="H18">
        <v>314.98877075544834</v>
      </c>
      <c r="I18">
        <f t="shared" si="10"/>
        <v>-9.4499235302885154</v>
      </c>
      <c r="J18">
        <f t="shared" si="10"/>
        <v>-3.161154236157492</v>
      </c>
      <c r="K18">
        <f t="shared" ref="K18:K52" si="11">4000+0.1*G18+0.01*G18*G18</f>
        <v>5374.352404500034</v>
      </c>
      <c r="L18">
        <f t="shared" ref="L18:L52" si="12">3000+0.2*H18+0.05*H18*H18</f>
        <v>8023.8940392525092</v>
      </c>
      <c r="M18">
        <f t="shared" si="0"/>
        <v>-3.662076650329027E-3</v>
      </c>
      <c r="N18">
        <f t="shared" si="1"/>
        <v>2.368219930785731E-3</v>
      </c>
      <c r="O18">
        <f t="shared" ref="O18:O52" si="13">M18*M18</f>
        <v>1.3410805392885066E-5</v>
      </c>
      <c r="P18">
        <f t="shared" ref="P18:P52" si="14">N18*N18</f>
        <v>5.6084656405707728E-6</v>
      </c>
    </row>
    <row r="19" spans="1:16" ht="15.75" thickBot="1" x14ac:dyDescent="0.3">
      <c r="F19" s="9">
        <v>16</v>
      </c>
      <c r="G19">
        <v>363.86172916722717</v>
      </c>
      <c r="H19">
        <v>314.38599569651797</v>
      </c>
      <c r="I19">
        <f t="shared" si="10"/>
        <v>-9.2299110407939082</v>
      </c>
      <c r="J19">
        <f t="shared" si="10"/>
        <v>-3.09257519795527</v>
      </c>
      <c r="K19">
        <f t="shared" si="11"/>
        <v>5360.339752442369</v>
      </c>
      <c r="L19">
        <f t="shared" si="12"/>
        <v>8004.8049136438549</v>
      </c>
      <c r="M19">
        <f t="shared" si="0"/>
        <v>5.119213474635842E-5</v>
      </c>
      <c r="N19">
        <f t="shared" si="1"/>
        <v>-2.197980493050089E-3</v>
      </c>
      <c r="O19">
        <f t="shared" si="13"/>
        <v>2.620634659889317E-9</v>
      </c>
      <c r="P19">
        <f t="shared" si="14"/>
        <v>4.8311182478287125E-6</v>
      </c>
    </row>
    <row r="20" spans="1:16" ht="19.5" thickBot="1" x14ac:dyDescent="0.35">
      <c r="A20" s="11" t="s">
        <v>36</v>
      </c>
      <c r="B20" s="12">
        <f>ABS((B17-B18)/B17)*100</f>
        <v>0.15496408178101811</v>
      </c>
      <c r="F20" s="9">
        <v>17</v>
      </c>
      <c r="G20">
        <v>361.98899808344925</v>
      </c>
      <c r="H20">
        <v>313.72649516444619</v>
      </c>
      <c r="I20">
        <f t="shared" si="10"/>
        <v>-9.0297693399162871</v>
      </c>
      <c r="J20">
        <f t="shared" si="10"/>
        <v>-3.0212116177547359</v>
      </c>
      <c r="K20">
        <f t="shared" si="11"/>
        <v>5346.5592471429391</v>
      </c>
      <c r="L20">
        <f t="shared" si="12"/>
        <v>7983.9609874412536</v>
      </c>
      <c r="M20">
        <f t="shared" si="0"/>
        <v>-2.9353167464751806E-3</v>
      </c>
      <c r="N20">
        <f t="shared" si="1"/>
        <v>1.2544861578347444E-3</v>
      </c>
      <c r="O20">
        <f t="shared" si="13"/>
        <v>8.6160844021376398E-6</v>
      </c>
      <c r="P20">
        <f t="shared" si="14"/>
        <v>1.5737355201989792E-6</v>
      </c>
    </row>
    <row r="21" spans="1:16" x14ac:dyDescent="0.25">
      <c r="F21" s="9">
        <v>18</v>
      </c>
      <c r="G21">
        <v>360.17610902848583</v>
      </c>
      <c r="H21">
        <v>313.1528480974344</v>
      </c>
      <c r="I21">
        <f t="shared" si="10"/>
        <v>-8.8173138463897942</v>
      </c>
      <c r="J21">
        <f t="shared" si="10"/>
        <v>-2.9536229643325922</v>
      </c>
      <c r="K21">
        <f t="shared" si="11"/>
        <v>5333.2859060518458</v>
      </c>
      <c r="L21">
        <f t="shared" si="12"/>
        <v>7965.8658831962284</v>
      </c>
      <c r="M21">
        <f t="shared" si="0"/>
        <v>-3.7401616380527969E-4</v>
      </c>
      <c r="N21">
        <f t="shared" si="1"/>
        <v>-2.0755983239779674E-3</v>
      </c>
      <c r="O21">
        <f t="shared" si="13"/>
        <v>1.3988809078761782E-7</v>
      </c>
      <c r="P21">
        <f t="shared" si="14"/>
        <v>4.3081084025001476E-6</v>
      </c>
    </row>
    <row r="22" spans="1:16" x14ac:dyDescent="0.25">
      <c r="F22" s="9">
        <v>19</v>
      </c>
      <c r="G22">
        <v>358.3900944726779</v>
      </c>
      <c r="H22">
        <v>312.52093477084105</v>
      </c>
      <c r="I22">
        <f t="shared" si="10"/>
        <v>-8.6245645445865993</v>
      </c>
      <c r="J22">
        <f t="shared" si="10"/>
        <v>-2.8858988303250896</v>
      </c>
      <c r="K22">
        <f t="shared" si="11"/>
        <v>5320.2736076086176</v>
      </c>
      <c r="L22">
        <f t="shared" si="12"/>
        <v>7945.9709204561832</v>
      </c>
      <c r="M22">
        <f t="shared" si="0"/>
        <v>-2.9854520680210328E-3</v>
      </c>
      <c r="N22">
        <f t="shared" si="1"/>
        <v>4.1677295448216967E-4</v>
      </c>
      <c r="O22">
        <f t="shared" si="13"/>
        <v>8.9129240504510607E-6</v>
      </c>
      <c r="P22">
        <f t="shared" si="14"/>
        <v>1.7369969558779667E-7</v>
      </c>
    </row>
    <row r="23" spans="1:16" x14ac:dyDescent="0.25">
      <c r="F23" s="9">
        <v>20</v>
      </c>
      <c r="G23">
        <v>356.65587860212395</v>
      </c>
      <c r="H23">
        <v>311.97493020750579</v>
      </c>
      <c r="I23">
        <f t="shared" si="10"/>
        <v>-8.4191121192445557</v>
      </c>
      <c r="J23">
        <f t="shared" si="10"/>
        <v>-2.8195477398989142</v>
      </c>
      <c r="K23">
        <f t="shared" si="11"/>
        <v>5307.6997452747419</v>
      </c>
      <c r="L23">
        <f t="shared" si="12"/>
        <v>7928.8128399404068</v>
      </c>
      <c r="M23">
        <f t="shared" si="0"/>
        <v>-9.7421790678176023E-4</v>
      </c>
      <c r="N23">
        <f t="shared" si="1"/>
        <v>-1.9160656119736608E-3</v>
      </c>
      <c r="O23">
        <f t="shared" si="13"/>
        <v>9.4910052989423445E-7</v>
      </c>
      <c r="P23">
        <f t="shared" si="14"/>
        <v>3.6713074293879992E-6</v>
      </c>
    </row>
    <row r="24" spans="1:16" x14ac:dyDescent="0.25">
      <c r="F24" s="9">
        <v>21</v>
      </c>
      <c r="G24">
        <v>354.95372217910869</v>
      </c>
      <c r="H24">
        <v>311.37009895863741</v>
      </c>
      <c r="I24">
        <f t="shared" si="10"/>
        <v>-8.2330810352155073</v>
      </c>
      <c r="J24">
        <f t="shared" si="10"/>
        <v>-2.7554173819695249</v>
      </c>
      <c r="K24">
        <f t="shared" si="11"/>
        <v>5295.4168211059496</v>
      </c>
      <c r="L24">
        <f t="shared" si="12"/>
        <v>7909.8409460673101</v>
      </c>
      <c r="M24">
        <f t="shared" si="0"/>
        <v>-2.6386181502484618E-3</v>
      </c>
      <c r="N24">
        <f t="shared" si="1"/>
        <v>-3.9212181302339388E-4</v>
      </c>
      <c r="O24">
        <f t="shared" si="13"/>
        <v>6.9623057428206141E-6</v>
      </c>
      <c r="P24">
        <f t="shared" si="14"/>
        <v>1.5375951624875347E-7</v>
      </c>
    </row>
    <row r="25" spans="1:16" x14ac:dyDescent="0.25">
      <c r="F25" s="9">
        <v>22</v>
      </c>
      <c r="G25">
        <v>353.29543736326048</v>
      </c>
      <c r="H25">
        <v>310.85027005159986</v>
      </c>
      <c r="I25">
        <f t="shared" si="10"/>
        <v>-8.0349587370824018</v>
      </c>
      <c r="J25">
        <f t="shared" si="10"/>
        <v>-2.6895404574833748</v>
      </c>
      <c r="K25">
        <f t="shared" si="11"/>
        <v>5283.5062043533007</v>
      </c>
      <c r="L25">
        <f t="shared" si="12"/>
        <v>7893.5645735679482</v>
      </c>
      <c r="M25">
        <f t="shared" si="0"/>
        <v>-1.4359834442458919E-3</v>
      </c>
      <c r="N25">
        <f t="shared" si="1"/>
        <v>-9.4730567774581331E-4</v>
      </c>
      <c r="O25">
        <f t="shared" si="13"/>
        <v>2.0620484521482946E-6</v>
      </c>
      <c r="P25">
        <f t="shared" si="14"/>
        <v>8.9738804708945465E-7</v>
      </c>
    </row>
    <row r="26" spans="1:16" x14ac:dyDescent="0.25">
      <c r="F26" s="9">
        <v>23</v>
      </c>
      <c r="G26">
        <v>351.67414718438118</v>
      </c>
      <c r="H26">
        <v>310.27232734333808</v>
      </c>
      <c r="I26">
        <f t="shared" si="10"/>
        <v>-7.8563283553556911</v>
      </c>
      <c r="J26">
        <f t="shared" si="10"/>
        <v>-2.6294375143526563</v>
      </c>
      <c r="K26">
        <f t="shared" si="11"/>
        <v>5271.9144726970562</v>
      </c>
      <c r="L26">
        <f t="shared" si="12"/>
        <v>7875.500321221245</v>
      </c>
      <c r="M26">
        <f t="shared" si="0"/>
        <v>-3.0484784796973585E-3</v>
      </c>
      <c r="N26">
        <f t="shared" si="1"/>
        <v>-9.1753769274971475E-4</v>
      </c>
      <c r="O26">
        <f t="shared" si="13"/>
        <v>9.2932210411779191E-6</v>
      </c>
      <c r="P26">
        <f t="shared" si="14"/>
        <v>8.4187541761646996E-7</v>
      </c>
    </row>
    <row r="27" spans="1:16" x14ac:dyDescent="0.25">
      <c r="F27" s="9">
        <v>24</v>
      </c>
      <c r="G27">
        <v>350.08877272842142</v>
      </c>
      <c r="H27">
        <v>309.77703024982327</v>
      </c>
      <c r="I27">
        <f t="shared" si="10"/>
        <v>-7.6651700574489299</v>
      </c>
      <c r="J27">
        <f t="shared" si="10"/>
        <v>-2.5643843204091579</v>
      </c>
      <c r="K27">
        <f t="shared" si="11"/>
        <v>5260.6303651777653</v>
      </c>
      <c r="L27">
        <f t="shared" si="12"/>
        <v>7860.0458295699609</v>
      </c>
      <c r="M27">
        <f t="shared" si="0"/>
        <v>-2.2590220266662797E-3</v>
      </c>
      <c r="N27">
        <f t="shared" si="1"/>
        <v>-3.9063862244947956E-5</v>
      </c>
      <c r="O27">
        <f t="shared" si="13"/>
        <v>5.103180516963426E-6</v>
      </c>
      <c r="P27">
        <f t="shared" si="14"/>
        <v>1.5259853334922704E-9</v>
      </c>
    </row>
    <row r="28" spans="1:16" x14ac:dyDescent="0.25">
      <c r="F28" s="9">
        <v>25</v>
      </c>
      <c r="G28">
        <v>348.54550634460611</v>
      </c>
      <c r="H28">
        <v>309.22563986562005</v>
      </c>
      <c r="I28">
        <f t="shared" si="10"/>
        <v>-7.4923481355346127</v>
      </c>
      <c r="J28">
        <f t="shared" si="10"/>
        <v>-2.50803563006244</v>
      </c>
      <c r="K28">
        <f t="shared" si="11"/>
        <v>5249.6942505646393</v>
      </c>
      <c r="L28">
        <f t="shared" si="12"/>
        <v>7842.8699454882317</v>
      </c>
      <c r="M28">
        <f t="shared" si="0"/>
        <v>-2.4135598672883063E-3</v>
      </c>
      <c r="N28">
        <f t="shared" si="1"/>
        <v>-1.3087078848257327E-3</v>
      </c>
      <c r="O28">
        <f t="shared" si="13"/>
        <v>5.8252712329847467E-6</v>
      </c>
      <c r="P28">
        <f t="shared" si="14"/>
        <v>1.7127163278050434E-6</v>
      </c>
    </row>
    <row r="29" spans="1:16" x14ac:dyDescent="0.25">
      <c r="F29" s="9">
        <v>26</v>
      </c>
      <c r="G29">
        <v>347.03067144861137</v>
      </c>
      <c r="H29">
        <v>308.75334223755289</v>
      </c>
      <c r="I29">
        <f t="shared" si="10"/>
        <v>-7.3089774041091768</v>
      </c>
      <c r="J29">
        <f t="shared" si="10"/>
        <v>-2.4441737474238834</v>
      </c>
      <c r="K29">
        <f t="shared" si="11"/>
        <v>5239.0059364056015</v>
      </c>
      <c r="L29">
        <f t="shared" si="12"/>
        <v>7828.1819855904832</v>
      </c>
      <c r="M29">
        <f t="shared" si="0"/>
        <v>-2.7575456678725629E-3</v>
      </c>
      <c r="N29">
        <f t="shared" si="1"/>
        <v>6.6780592250381687E-4</v>
      </c>
      <c r="O29">
        <f t="shared" si="13"/>
        <v>7.6040581104027392E-6</v>
      </c>
      <c r="P29">
        <f t="shared" si="14"/>
        <v>4.4596475013117388E-7</v>
      </c>
    </row>
    <row r="30" spans="1:16" x14ac:dyDescent="0.25">
      <c r="F30" s="9">
        <v>27</v>
      </c>
      <c r="G30">
        <v>345.56225026129624</v>
      </c>
      <c r="H30">
        <v>308.22801792789602</v>
      </c>
      <c r="I30">
        <f t="shared" si="10"/>
        <v>-7.1426718184448843</v>
      </c>
      <c r="J30">
        <f t="shared" si="10"/>
        <v>-2.3908203159726922</v>
      </c>
      <c r="K30">
        <f t="shared" si="11"/>
        <v>5228.6889130826366</v>
      </c>
      <c r="L30">
        <f t="shared" si="12"/>
        <v>7811.8711553735493</v>
      </c>
      <c r="M30">
        <f t="shared" si="0"/>
        <v>-2.4053091892453082E-3</v>
      </c>
      <c r="N30">
        <f t="shared" si="1"/>
        <v>-1.237104035105574E-3</v>
      </c>
      <c r="O30">
        <f t="shared" si="13"/>
        <v>5.7855122958679218E-6</v>
      </c>
      <c r="P30">
        <f t="shared" si="14"/>
        <v>1.5304263936744933E-6</v>
      </c>
    </row>
    <row r="31" spans="1:16" x14ac:dyDescent="0.25">
      <c r="F31" s="9">
        <v>28</v>
      </c>
      <c r="G31">
        <v>344.11529519618489</v>
      </c>
      <c r="H31">
        <v>307.77749721062526</v>
      </c>
      <c r="I31">
        <f t="shared" si="10"/>
        <v>-6.9664160085154379</v>
      </c>
      <c r="J31">
        <f t="shared" si="10"/>
        <v>-2.3280598845648766</v>
      </c>
      <c r="K31">
        <f t="shared" si="11"/>
        <v>5218.5648933991934</v>
      </c>
      <c r="L31">
        <f t="shared" si="12"/>
        <v>7797.9048889039477</v>
      </c>
      <c r="M31">
        <f t="shared" si="0"/>
        <v>-3.2376773381770363E-3</v>
      </c>
      <c r="N31">
        <f t="shared" si="1"/>
        <v>1.9119798821121137E-3</v>
      </c>
      <c r="O31">
        <f t="shared" si="13"/>
        <v>1.0482554546145139E-5</v>
      </c>
      <c r="P31">
        <f t="shared" si="14"/>
        <v>3.6556670696014521E-6</v>
      </c>
    </row>
    <row r="32" spans="1:16" x14ac:dyDescent="0.25">
      <c r="F32" s="9">
        <v>29</v>
      </c>
      <c r="G32">
        <v>342.71881515577974</v>
      </c>
      <c r="H32">
        <v>307.27778940358382</v>
      </c>
      <c r="I32">
        <f t="shared" si="10"/>
        <v>-6.8061161843990927</v>
      </c>
      <c r="J32">
        <f t="shared" si="10"/>
        <v>-2.2778238464815983</v>
      </c>
      <c r="K32">
        <f t="shared" si="11"/>
        <v>5208.8337441333933</v>
      </c>
      <c r="L32">
        <f t="shared" si="12"/>
        <v>7782.4375509183774</v>
      </c>
      <c r="M32">
        <f t="shared" si="0"/>
        <v>-2.0929628646291221E-3</v>
      </c>
      <c r="N32">
        <f t="shared" si="1"/>
        <v>-8.3636535406617085E-4</v>
      </c>
      <c r="O32">
        <f t="shared" si="13"/>
        <v>4.3804935527165409E-6</v>
      </c>
      <c r="P32">
        <f t="shared" si="14"/>
        <v>6.9950700548223135E-7</v>
      </c>
    </row>
    <row r="33" spans="6:16" x14ac:dyDescent="0.25">
      <c r="F33" s="9">
        <v>30</v>
      </c>
      <c r="G33">
        <v>341.33728859030771</v>
      </c>
      <c r="H33">
        <v>306.84777319165318</v>
      </c>
      <c r="I33">
        <f t="shared" si="10"/>
        <v>-6.6373177546643571</v>
      </c>
      <c r="J33">
        <f t="shared" si="10"/>
        <v>-2.2163413505873932</v>
      </c>
      <c r="K33">
        <f t="shared" si="11"/>
        <v>5199.2451746808611</v>
      </c>
      <c r="L33">
        <f t="shared" si="12"/>
        <v>7769.1473502721428</v>
      </c>
      <c r="M33">
        <f t="shared" si="0"/>
        <v>-3.7557201962359343E-3</v>
      </c>
      <c r="N33">
        <f t="shared" si="1"/>
        <v>3.3047600920759201E-3</v>
      </c>
      <c r="O33">
        <f t="shared" si="13"/>
        <v>1.4105434192414485E-5</v>
      </c>
      <c r="P33">
        <f t="shared" si="14"/>
        <v>1.0921439266177644E-5</v>
      </c>
    </row>
    <row r="34" spans="6:16" x14ac:dyDescent="0.25">
      <c r="F34" s="9">
        <v>31</v>
      </c>
      <c r="G34">
        <v>340.00970586816163</v>
      </c>
      <c r="H34">
        <v>306.37316028089509</v>
      </c>
      <c r="I34">
        <f t="shared" si="10"/>
        <v>-6.4828962643176533</v>
      </c>
      <c r="J34">
        <f t="shared" si="10"/>
        <v>-2.1691579737838365</v>
      </c>
      <c r="K34">
        <f t="shared" si="11"/>
        <v>5190.066971432354</v>
      </c>
      <c r="L34">
        <f t="shared" si="12"/>
        <v>7754.5002990813309</v>
      </c>
      <c r="M34">
        <f t="shared" si="0"/>
        <v>-1.9499157614744078E-3</v>
      </c>
      <c r="N34">
        <f t="shared" si="1"/>
        <v>-3.1766880303507605E-4</v>
      </c>
      <c r="O34">
        <f t="shared" si="13"/>
        <v>3.8021714768463198E-6</v>
      </c>
      <c r="P34">
        <f t="shared" si="14"/>
        <v>1.0091346842173794E-7</v>
      </c>
    </row>
    <row r="35" spans="6:16" x14ac:dyDescent="0.25">
      <c r="F35" s="9">
        <v>32</v>
      </c>
      <c r="G35">
        <v>338.69120848242295</v>
      </c>
      <c r="H35">
        <v>305.96240259010875</v>
      </c>
      <c r="I35">
        <f t="shared" si="10"/>
        <v>-6.3215706921151531</v>
      </c>
      <c r="J35">
        <f t="shared" si="10"/>
        <v>-2.1091228374877602</v>
      </c>
      <c r="K35">
        <f t="shared" si="11"/>
        <v>5180.9864678810827</v>
      </c>
      <c r="L35">
        <f t="shared" si="12"/>
        <v>7741.8420704536111</v>
      </c>
      <c r="M35">
        <f t="shared" ref="M35:M52" si="15">I35+(P*U*(G35-H35)/(ma*K35))</f>
        <v>-4.4714108851042766E-3</v>
      </c>
      <c r="N35">
        <f t="shared" ref="N35:N52" si="16">J35+(P*U*(G35-H35)/(mb*L35))</f>
        <v>4.6380474844482933E-3</v>
      </c>
      <c r="O35">
        <f t="shared" si="13"/>
        <v>1.999351530342901E-5</v>
      </c>
      <c r="P35">
        <f t="shared" si="14"/>
        <v>2.151148446799714E-5</v>
      </c>
    </row>
    <row r="36" spans="6:16" x14ac:dyDescent="0.25">
      <c r="F36" s="9">
        <v>33</v>
      </c>
      <c r="G36">
        <v>337.42947293260443</v>
      </c>
      <c r="H36">
        <v>305.51229381661437</v>
      </c>
      <c r="I36">
        <f t="shared" si="10"/>
        <v>-6.1722763433167787</v>
      </c>
      <c r="J36">
        <f t="shared" si="10"/>
        <v>-2.0649823480933862</v>
      </c>
      <c r="K36">
        <f t="shared" si="11"/>
        <v>5172.3294393290125</v>
      </c>
      <c r="L36">
        <f t="shared" si="12"/>
        <v>7727.9905424177887</v>
      </c>
      <c r="M36">
        <f t="shared" si="15"/>
        <v>-1.5210791024884429E-3</v>
      </c>
      <c r="N36">
        <f t="shared" si="16"/>
        <v>5.5059807245516623E-5</v>
      </c>
      <c r="O36">
        <f t="shared" si="13"/>
        <v>2.3136816360270469E-6</v>
      </c>
      <c r="P36">
        <f t="shared" si="14"/>
        <v>3.0315823739134448E-9</v>
      </c>
    </row>
    <row r="37" spans="6:16" x14ac:dyDescent="0.25">
      <c r="F37" s="9">
        <v>34</v>
      </c>
      <c r="G37">
        <v>336.17191201576304</v>
      </c>
      <c r="H37">
        <v>305.11955265211145</v>
      </c>
      <c r="I37">
        <f t="shared" si="10"/>
        <v>-6.0182663620254457</v>
      </c>
      <c r="J37">
        <f t="shared" si="10"/>
        <v>-2.0061550982379033</v>
      </c>
      <c r="K37">
        <f t="shared" si="11"/>
        <v>5163.7327354849149</v>
      </c>
      <c r="L37">
        <f t="shared" si="12"/>
        <v>7715.9209810616521</v>
      </c>
      <c r="M37">
        <f t="shared" si="15"/>
        <v>-4.7174519005430682E-3</v>
      </c>
      <c r="N37">
        <f t="shared" si="16"/>
        <v>6.0712736928150157E-3</v>
      </c>
      <c r="O37">
        <f t="shared" si="13"/>
        <v>2.2254352433937405E-5</v>
      </c>
      <c r="P37">
        <f t="shared" si="14"/>
        <v>3.686036425306768E-5</v>
      </c>
    </row>
    <row r="38" spans="6:16" x14ac:dyDescent="0.25">
      <c r="F38" s="9">
        <v>35</v>
      </c>
      <c r="G38">
        <v>334.97303768279812</v>
      </c>
      <c r="H38">
        <v>304.69345500100707</v>
      </c>
      <c r="I38">
        <f t="shared" si="10"/>
        <v>-5.8743420247980564</v>
      </c>
      <c r="J38">
        <f t="shared" si="10"/>
        <v>-1.9644263351680222</v>
      </c>
      <c r="K38">
        <f t="shared" si="11"/>
        <v>5155.5666635126927</v>
      </c>
      <c r="L38">
        <f t="shared" si="12"/>
        <v>7702.8437670227377</v>
      </c>
      <c r="M38">
        <f t="shared" si="15"/>
        <v>-1.1597621987453621E-3</v>
      </c>
      <c r="N38">
        <f t="shared" si="16"/>
        <v>1.0544403491579146E-3</v>
      </c>
      <c r="O38">
        <f t="shared" si="13"/>
        <v>1.3450483576386768E-6</v>
      </c>
      <c r="P38">
        <f t="shared" si="14"/>
        <v>1.1118444499322649E-6</v>
      </c>
    </row>
    <row r="39" spans="6:16" x14ac:dyDescent="0.25">
      <c r="F39" s="9">
        <v>36</v>
      </c>
      <c r="G39">
        <v>333.77422139339649</v>
      </c>
      <c r="H39">
        <v>304.31774598469593</v>
      </c>
      <c r="I39">
        <f t="shared" si="10"/>
        <v>-5.7275012334635278</v>
      </c>
      <c r="J39">
        <f t="shared" si="10"/>
        <v>-1.9073882830015123</v>
      </c>
      <c r="K39">
        <f t="shared" si="11"/>
        <v>5147.42973080702</v>
      </c>
      <c r="L39">
        <f t="shared" si="12"/>
        <v>7691.3280752572355</v>
      </c>
      <c r="M39">
        <f t="shared" si="15"/>
        <v>-4.9412473785235278E-3</v>
      </c>
      <c r="N39">
        <f t="shared" si="16"/>
        <v>7.5264833742145765E-3</v>
      </c>
      <c r="O39">
        <f t="shared" si="13"/>
        <v>2.4415925655765636E-5</v>
      </c>
      <c r="P39">
        <f t="shared" si="14"/>
        <v>5.6647951982328439E-5</v>
      </c>
    </row>
    <row r="40" spans="6:16" x14ac:dyDescent="0.25">
      <c r="F40" s="9">
        <v>37</v>
      </c>
      <c r="G40">
        <v>332.6352820773028</v>
      </c>
      <c r="H40">
        <v>303.91492917121053</v>
      </c>
      <c r="I40">
        <f t="shared" si="10"/>
        <v>-5.5885396298312431</v>
      </c>
      <c r="J40">
        <f t="shared" si="10"/>
        <v>-1.867488260794721</v>
      </c>
      <c r="K40">
        <f t="shared" si="11"/>
        <v>5139.7258370341988</v>
      </c>
      <c r="L40">
        <f t="shared" si="12"/>
        <v>7678.9971944913377</v>
      </c>
      <c r="M40">
        <f t="shared" si="15"/>
        <v>-6.2427855933133714E-4</v>
      </c>
      <c r="N40">
        <f t="shared" si="16"/>
        <v>2.5705619051570316E-3</v>
      </c>
      <c r="O40">
        <f t="shared" si="13"/>
        <v>3.8972371964080982E-7</v>
      </c>
      <c r="P40">
        <f t="shared" si="14"/>
        <v>6.6077885082445485E-6</v>
      </c>
    </row>
    <row r="41" spans="6:16" x14ac:dyDescent="0.25">
      <c r="F41" s="9">
        <v>38</v>
      </c>
      <c r="G41">
        <v>331.4931848097919</v>
      </c>
      <c r="H41">
        <v>303.55550587824911</v>
      </c>
      <c r="I41">
        <f t="shared" si="10"/>
        <v>-5.4494212516303691</v>
      </c>
      <c r="J41">
        <f t="shared" si="10"/>
        <v>-1.8124176043488518</v>
      </c>
      <c r="K41">
        <f t="shared" si="11"/>
        <v>5132.0266342343675</v>
      </c>
      <c r="L41">
        <f t="shared" si="12"/>
        <v>7668.008358625636</v>
      </c>
      <c r="M41">
        <f t="shared" si="15"/>
        <v>-5.6305383908741291E-3</v>
      </c>
      <c r="N41">
        <f t="shared" si="16"/>
        <v>9.2861305014164675E-3</v>
      </c>
      <c r="O41">
        <f t="shared" si="13"/>
        <v>3.1702962571107425E-5</v>
      </c>
      <c r="P41">
        <f t="shared" si="14"/>
        <v>8.6232219689337248E-5</v>
      </c>
    </row>
    <row r="42" spans="6:16" x14ac:dyDescent="0.25">
      <c r="F42" s="9">
        <v>39</v>
      </c>
      <c r="G42">
        <v>330.41102850520878</v>
      </c>
      <c r="H42">
        <v>303.1751668837212</v>
      </c>
      <c r="I42">
        <f t="shared" si="10"/>
        <v>-5.3144851823878838</v>
      </c>
      <c r="J42">
        <f t="shared" si="10"/>
        <v>-1.7749067207936691</v>
      </c>
      <c r="K42">
        <f t="shared" si="11"/>
        <v>5124.7555804292197</v>
      </c>
      <c r="L42">
        <f t="shared" si="12"/>
        <v>7656.3941241253542</v>
      </c>
      <c r="M42">
        <f t="shared" si="15"/>
        <v>8.2740714208107136E-5</v>
      </c>
      <c r="N42">
        <f t="shared" si="16"/>
        <v>3.7283115688351298E-3</v>
      </c>
      <c r="O42">
        <f t="shared" si="13"/>
        <v>6.8460257876676624E-9</v>
      </c>
      <c r="P42">
        <f t="shared" si="14"/>
        <v>1.3900307154309868E-5</v>
      </c>
    </row>
    <row r="43" spans="6:16" x14ac:dyDescent="0.25">
      <c r="F43" s="9">
        <v>40</v>
      </c>
      <c r="G43">
        <v>329.32400718432746</v>
      </c>
      <c r="H43">
        <v>302.83105415547618</v>
      </c>
      <c r="I43">
        <f t="shared" si="10"/>
        <v>-5.1830956328861557</v>
      </c>
      <c r="J43">
        <f t="shared" si="10"/>
        <v>-1.7217169872321563</v>
      </c>
      <c r="K43">
        <f t="shared" si="11"/>
        <v>5117.475417797863</v>
      </c>
      <c r="L43">
        <f t="shared" si="12"/>
        <v>7645.8985788769432</v>
      </c>
      <c r="M43">
        <f t="shared" si="15"/>
        <v>-6.1380774648842618E-3</v>
      </c>
      <c r="N43">
        <f t="shared" si="16"/>
        <v>1.0777418464149369E-2</v>
      </c>
      <c r="O43">
        <f t="shared" si="13"/>
        <v>3.7675994964920005E-5</v>
      </c>
      <c r="P43">
        <f t="shared" si="14"/>
        <v>1.1615274875138774E-4</v>
      </c>
    </row>
    <row r="44" spans="6:16" x14ac:dyDescent="0.25">
      <c r="F44" s="9">
        <v>41</v>
      </c>
      <c r="G44">
        <v>328.29547926729606</v>
      </c>
      <c r="H44">
        <v>302.47242525627951</v>
      </c>
      <c r="I44">
        <f t="shared" si="10"/>
        <v>-5.0525723020772881</v>
      </c>
      <c r="J44">
        <f t="shared" si="10"/>
        <v>-1.6863351400702868</v>
      </c>
      <c r="K44">
        <f t="shared" si="11"/>
        <v>5110.6087650001655</v>
      </c>
      <c r="L44">
        <f t="shared" si="12"/>
        <v>7634.9728870720355</v>
      </c>
      <c r="M44">
        <f t="shared" si="15"/>
        <v>2.6097051929241388E-4</v>
      </c>
      <c r="N44">
        <f t="shared" si="16"/>
        <v>4.7680500105578005E-3</v>
      </c>
      <c r="O44">
        <f t="shared" si="13"/>
        <v>6.8105611939752171E-8</v>
      </c>
      <c r="P44">
        <f t="shared" si="14"/>
        <v>2.2734300903180241E-5</v>
      </c>
    </row>
    <row r="45" spans="6:16" x14ac:dyDescent="0.25">
      <c r="F45" s="9">
        <v>42</v>
      </c>
      <c r="G45">
        <v>327.26173277531632</v>
      </c>
      <c r="H45">
        <v>302.14275409830464</v>
      </c>
      <c r="I45">
        <f t="shared" si="10"/>
        <v>-4.9277372064919147</v>
      </c>
      <c r="J45">
        <f t="shared" si="10"/>
        <v>-1.635155107400456</v>
      </c>
      <c r="K45">
        <f t="shared" si="11"/>
        <v>5103.7285906685574</v>
      </c>
      <c r="L45">
        <f t="shared" si="12"/>
        <v>7624.9407435250896</v>
      </c>
      <c r="M45">
        <f t="shared" si="15"/>
        <v>-6.0454999740233717E-3</v>
      </c>
      <c r="N45">
        <f t="shared" si="16"/>
        <v>1.2003835988192435E-2</v>
      </c>
      <c r="O45">
        <f t="shared" si="13"/>
        <v>3.6548069935916585E-5</v>
      </c>
      <c r="P45">
        <f t="shared" si="14"/>
        <v>1.4409207843142386E-4</v>
      </c>
    </row>
    <row r="46" spans="6:16" x14ac:dyDescent="0.25">
      <c r="F46" s="9">
        <v>43</v>
      </c>
      <c r="G46">
        <v>326.28415795852385</v>
      </c>
      <c r="H46">
        <v>301.80501500836095</v>
      </c>
      <c r="I46">
        <f t="shared" si="10"/>
        <v>-4.8025595407961106</v>
      </c>
      <c r="J46">
        <f t="shared" si="10"/>
        <v>-1.6014442404866174</v>
      </c>
      <c r="K46">
        <f t="shared" si="11"/>
        <v>5097.2419331428819</v>
      </c>
      <c r="L46">
        <f t="shared" si="12"/>
        <v>7614.6743572115211</v>
      </c>
      <c r="M46">
        <f t="shared" si="15"/>
        <v>-1.3044850669885477E-4</v>
      </c>
      <c r="N46">
        <f t="shared" si="16"/>
        <v>5.9221288302651054E-3</v>
      </c>
      <c r="O46">
        <f t="shared" si="13"/>
        <v>1.7016812899961157E-8</v>
      </c>
      <c r="P46">
        <f t="shared" si="14"/>
        <v>3.5071609882257147E-5</v>
      </c>
    </row>
    <row r="47" spans="6:16" x14ac:dyDescent="0.25">
      <c r="F47" s="9">
        <v>44</v>
      </c>
      <c r="G47">
        <v>325.30150439131791</v>
      </c>
      <c r="H47">
        <v>301.48910338790193</v>
      </c>
      <c r="I47">
        <f t="shared" si="10"/>
        <v>-4.6838088343094393</v>
      </c>
      <c r="J47">
        <f t="shared" si="10"/>
        <v>-1.5522578067066546</v>
      </c>
      <c r="K47">
        <f t="shared" si="11"/>
        <v>5090.7408380316783</v>
      </c>
      <c r="L47">
        <f t="shared" si="12"/>
        <v>7605.0817937596321</v>
      </c>
      <c r="M47">
        <f t="shared" si="15"/>
        <v>-6.2183300906122341E-3</v>
      </c>
      <c r="N47">
        <f t="shared" si="16"/>
        <v>1.3300700695283885E-2</v>
      </c>
      <c r="O47">
        <f t="shared" si="13"/>
        <v>3.8667629115813556E-5</v>
      </c>
      <c r="P47">
        <f t="shared" si="14"/>
        <v>1.7690863898552523E-4</v>
      </c>
    </row>
    <row r="48" spans="6:16" x14ac:dyDescent="0.25">
      <c r="F48" s="9">
        <v>45</v>
      </c>
      <c r="G48">
        <v>324.37239925064245</v>
      </c>
      <c r="H48">
        <v>301.17144039337865</v>
      </c>
      <c r="I48">
        <f t="shared" si="10"/>
        <v>-4.5629154883544203</v>
      </c>
      <c r="J48">
        <f t="shared" si="10"/>
        <v>-1.5204384858822293</v>
      </c>
      <c r="K48">
        <f t="shared" si="11"/>
        <v>5084.6117738812463</v>
      </c>
      <c r="L48">
        <f t="shared" si="12"/>
        <v>7595.4461135097972</v>
      </c>
      <c r="M48">
        <f t="shared" si="15"/>
        <v>5.9993164745364425E-5</v>
      </c>
      <c r="N48">
        <f t="shared" si="16"/>
        <v>6.8555341488609756E-3</v>
      </c>
      <c r="O48">
        <f t="shared" si="13"/>
        <v>3.5991798161644367E-9</v>
      </c>
      <c r="P48">
        <f t="shared" si="14"/>
        <v>4.6998348466198984E-5</v>
      </c>
    </row>
    <row r="49" spans="6:16" x14ac:dyDescent="0.25">
      <c r="F49" s="9">
        <v>46</v>
      </c>
      <c r="G49">
        <v>323.43908990627529</v>
      </c>
      <c r="H49">
        <v>300.86851625080715</v>
      </c>
      <c r="I49">
        <f t="shared" si="10"/>
        <v>-4.4504674005454374</v>
      </c>
      <c r="J49">
        <f t="shared" si="10"/>
        <v>-1.4729856728485913</v>
      </c>
      <c r="K49">
        <f t="shared" si="11"/>
        <v>5078.4723577846235</v>
      </c>
      <c r="L49">
        <f t="shared" si="12"/>
        <v>7586.2669067982715</v>
      </c>
      <c r="M49">
        <f t="shared" si="15"/>
        <v>-6.1045950906732926E-3</v>
      </c>
      <c r="N49">
        <f t="shared" si="16"/>
        <v>1.4608550552776212E-2</v>
      </c>
      <c r="O49">
        <f t="shared" si="13"/>
        <v>3.7266081221072469E-5</v>
      </c>
      <c r="P49">
        <f t="shared" si="14"/>
        <v>2.1340974925301815E-4</v>
      </c>
    </row>
    <row r="50" spans="6:16" x14ac:dyDescent="0.25">
      <c r="F50" s="9">
        <v>47</v>
      </c>
      <c r="G50">
        <v>322.55588194429737</v>
      </c>
      <c r="H50">
        <v>300.57022175139963</v>
      </c>
      <c r="I50">
        <f t="shared" si="10"/>
        <v>-4.3338776158732886</v>
      </c>
      <c r="J50">
        <f t="shared" si="10"/>
        <v>-1.4416350072652675</v>
      </c>
      <c r="K50">
        <f t="shared" si="11"/>
        <v>5072.678557963065</v>
      </c>
      <c r="L50">
        <f t="shared" si="12"/>
        <v>7577.2369545345573</v>
      </c>
      <c r="M50">
        <f t="shared" si="15"/>
        <v>2.5472499517853464E-4</v>
      </c>
      <c r="N50">
        <f t="shared" si="16"/>
        <v>9.1352619514379896E-3</v>
      </c>
      <c r="O50">
        <f t="shared" si="13"/>
        <v>6.48848231687045E-8</v>
      </c>
      <c r="P50">
        <f t="shared" si="14"/>
        <v>8.3453010921390625E-5</v>
      </c>
    </row>
    <row r="51" spans="6:16" x14ac:dyDescent="0.25">
      <c r="F51" s="9">
        <v>48</v>
      </c>
      <c r="G51">
        <v>321.67016026714333</v>
      </c>
      <c r="H51">
        <v>300.28009379886214</v>
      </c>
      <c r="I51">
        <f t="shared" si="10"/>
        <v>-4.2270969174942676</v>
      </c>
      <c r="J51">
        <f t="shared" si="10"/>
        <v>-1.3970432909290906</v>
      </c>
      <c r="K51">
        <f t="shared" si="11"/>
        <v>5066.8839360896109</v>
      </c>
      <c r="L51">
        <f t="shared" si="12"/>
        <v>7568.4627553524442</v>
      </c>
      <c r="M51">
        <f t="shared" si="15"/>
        <v>-5.5543011482797056E-3</v>
      </c>
      <c r="N51">
        <f t="shared" si="16"/>
        <v>1.6061797891889551E-2</v>
      </c>
      <c r="O51">
        <f t="shared" si="13"/>
        <v>3.0850261245781258E-5</v>
      </c>
      <c r="P51">
        <f t="shared" si="14"/>
        <v>2.5798135151990765E-4</v>
      </c>
    </row>
    <row r="52" spans="6:16" x14ac:dyDescent="0.25">
      <c r="F52" s="9">
        <v>49</v>
      </c>
      <c r="G52">
        <v>320.83053626368746</v>
      </c>
      <c r="H52">
        <v>300</v>
      </c>
      <c r="I52">
        <f>(G52-G51)/($C$12)</f>
        <v>-4.1141576169337499</v>
      </c>
      <c r="J52">
        <f>(H52-H51)/($C$12)</f>
        <v>-1.3724596144244856</v>
      </c>
      <c r="K52">
        <f t="shared" si="11"/>
        <v>5061.4053836188214</v>
      </c>
      <c r="L52">
        <f t="shared" si="12"/>
        <v>7560</v>
      </c>
      <c r="M52">
        <f t="shared" si="15"/>
        <v>1.4060822524974981E-3</v>
      </c>
      <c r="N52">
        <f t="shared" si="16"/>
        <v>5.2213553961137915E-3</v>
      </c>
      <c r="O52">
        <f t="shared" si="13"/>
        <v>1.9770673007884378E-6</v>
      </c>
      <c r="P52">
        <f t="shared" si="14"/>
        <v>2.7262552172526609E-5</v>
      </c>
    </row>
    <row r="53" spans="6:16" x14ac:dyDescent="0.25">
      <c r="F53" s="9"/>
      <c r="N53" s="6" t="s">
        <v>31</v>
      </c>
      <c r="O53" s="7">
        <f>SUM(O3:O52)</f>
        <v>7.7534939534649235E-4</v>
      </c>
      <c r="P53" s="7">
        <f>SUM(P3:P52)</f>
        <v>1.7695608665543186E-3</v>
      </c>
    </row>
    <row r="54" spans="6:16" x14ac:dyDescent="0.25">
      <c r="F54" s="9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3"/>
  <sheetViews>
    <sheetView topLeftCell="A4" workbookViewId="0">
      <selection activeCell="A22" sqref="A22"/>
    </sheetView>
  </sheetViews>
  <sheetFormatPr defaultRowHeight="15" x14ac:dyDescent="0.25"/>
  <cols>
    <col min="1" max="1" width="30.7109375" bestFit="1" customWidth="1"/>
    <col min="2" max="2" width="18.140625" bestFit="1" customWidth="1"/>
    <col min="3" max="3" width="12" bestFit="1" customWidth="1"/>
    <col min="4" max="4" width="7.7109375" bestFit="1" customWidth="1"/>
    <col min="7" max="7" width="12.7109375" bestFit="1" customWidth="1"/>
    <col min="8" max="8" width="12" bestFit="1" customWidth="1"/>
    <col min="9" max="10" width="12.7109375" bestFit="1" customWidth="1"/>
    <col min="11" max="12" width="12" bestFit="1" customWidth="1"/>
    <col min="13" max="13" width="12.7109375" bestFit="1" customWidth="1"/>
    <col min="14" max="14" width="15.7109375" bestFit="1" customWidth="1"/>
    <col min="15" max="15" width="13.7109375" bestFit="1" customWidth="1"/>
    <col min="16" max="16" width="12" bestFit="1" customWidth="1"/>
  </cols>
  <sheetData>
    <row r="1" spans="1:16" ht="26.25" x14ac:dyDescent="0.4">
      <c r="A1" s="8" t="s">
        <v>33</v>
      </c>
      <c r="F1" s="9"/>
    </row>
    <row r="2" spans="1:16" ht="19.5" x14ac:dyDescent="0.35">
      <c r="F2" s="5" t="s">
        <v>20</v>
      </c>
      <c r="G2" s="5" t="s">
        <v>21</v>
      </c>
      <c r="H2" s="5" t="s">
        <v>22</v>
      </c>
      <c r="I2" s="5" t="s">
        <v>23</v>
      </c>
      <c r="J2" s="5" t="s">
        <v>24</v>
      </c>
      <c r="K2" s="5" t="s">
        <v>25</v>
      </c>
      <c r="L2" s="5" t="s">
        <v>26</v>
      </c>
      <c r="M2" s="5" t="s">
        <v>27</v>
      </c>
      <c r="N2" s="5" t="s">
        <v>28</v>
      </c>
      <c r="O2" s="5" t="s">
        <v>29</v>
      </c>
      <c r="P2" s="5" t="s">
        <v>30</v>
      </c>
    </row>
    <row r="3" spans="1:16" x14ac:dyDescent="0.25">
      <c r="A3" s="13" t="s">
        <v>10</v>
      </c>
      <c r="B3" s="14" t="s">
        <v>0</v>
      </c>
      <c r="C3" s="15">
        <v>1</v>
      </c>
      <c r="D3" s="16" t="s">
        <v>1</v>
      </c>
      <c r="F3" s="9">
        <v>0</v>
      </c>
      <c r="G3">
        <v>400</v>
      </c>
      <c r="H3">
        <v>326.2583113589609</v>
      </c>
      <c r="I3">
        <f>(G4-G3)/$C$12</f>
        <v>-13.094620812272803</v>
      </c>
      <c r="J3">
        <f>(H4-H3)/$C$12</f>
        <v>-4.3961726132187549</v>
      </c>
      <c r="K3">
        <f>4000+0.1*G3+0.01*G3*G3</f>
        <v>5640</v>
      </c>
      <c r="L3">
        <f>3000+0.2*H3+0.05*H3*H3</f>
        <v>8387.4759488118252</v>
      </c>
      <c r="M3">
        <f t="shared" ref="M3:M34" si="0">I3+(P*U*(G3-H3)/(ma*K3))</f>
        <v>-1.9853322726863354E-2</v>
      </c>
      <c r="N3">
        <f t="shared" ref="N3:N34" si="1">J3+(P*U*(G3-H3)/(mb*L3))</f>
        <v>-2.3222000156852829E-4</v>
      </c>
      <c r="O3">
        <f>M3*M3</f>
        <v>3.9415442329698895E-4</v>
      </c>
      <c r="P3">
        <f>N3*N3</f>
        <v>5.3926129128487282E-8</v>
      </c>
    </row>
    <row r="4" spans="1:16" x14ac:dyDescent="0.25">
      <c r="A4" s="17" t="s">
        <v>11</v>
      </c>
      <c r="B4" s="18" t="s">
        <v>2</v>
      </c>
      <c r="C4" s="19">
        <v>2</v>
      </c>
      <c r="D4" s="20" t="s">
        <v>1</v>
      </c>
      <c r="F4" s="9">
        <v>1</v>
      </c>
      <c r="G4">
        <v>398.10222886778655</v>
      </c>
      <c r="H4">
        <v>325.62118489327702</v>
      </c>
      <c r="I4">
        <f t="shared" ref="I4:I12" si="2">(G5-G3)/(2*$C$12)</f>
        <v>-12.920341516224179</v>
      </c>
      <c r="J4">
        <f t="shared" ref="J4:J12" si="3">(H5-H3)/(2*$C$12)</f>
        <v>-4.3264354651604009</v>
      </c>
      <c r="K4">
        <f t="shared" ref="K4:K7" si="4">4000+0.1*G4+0.01*G4*G4</f>
        <v>5624.6640691817738</v>
      </c>
      <c r="L4">
        <f t="shared" ref="L4:L7" si="5">3000+0.2*H4+0.05*H4*H4</f>
        <v>8366.5820395437404</v>
      </c>
      <c r="M4">
        <f t="shared" si="0"/>
        <v>-3.4053004943640275E-2</v>
      </c>
      <c r="N4">
        <f t="shared" si="1"/>
        <v>5.1448403894500672E-3</v>
      </c>
      <c r="O4">
        <f t="shared" ref="O4:P7" si="6">M4*M4</f>
        <v>1.159607145691589E-3</v>
      </c>
      <c r="P4">
        <f t="shared" si="6"/>
        <v>2.6469382632916718E-5</v>
      </c>
    </row>
    <row r="5" spans="1:16" ht="17.25" x14ac:dyDescent="0.25">
      <c r="A5" s="17" t="s">
        <v>6</v>
      </c>
      <c r="B5" s="18" t="s">
        <v>7</v>
      </c>
      <c r="C5" s="19">
        <v>100</v>
      </c>
      <c r="D5" s="20" t="s">
        <v>8</v>
      </c>
      <c r="F5" s="9">
        <v>2</v>
      </c>
      <c r="G5">
        <v>396.25497347355821</v>
      </c>
      <c r="H5">
        <v>325.00427209369701</v>
      </c>
      <c r="I5">
        <f t="shared" si="2"/>
        <v>-12.734118850838808</v>
      </c>
      <c r="J5">
        <f t="shared" si="3"/>
        <v>-4.2649530841882122</v>
      </c>
      <c r="K5">
        <f t="shared" si="4"/>
        <v>5609.8055373726593</v>
      </c>
      <c r="L5">
        <f t="shared" si="5"/>
        <v>8346.3896983764316</v>
      </c>
      <c r="M5">
        <f t="shared" si="0"/>
        <v>-3.3018802862578411E-2</v>
      </c>
      <c r="N5">
        <f t="shared" si="1"/>
        <v>3.4014951409275795E-3</v>
      </c>
      <c r="O5">
        <f t="shared" si="6"/>
        <v>1.0902413424778163E-3</v>
      </c>
      <c r="P5">
        <f t="shared" si="6"/>
        <v>1.1570169193753935E-5</v>
      </c>
    </row>
    <row r="6" spans="1:16" x14ac:dyDescent="0.25">
      <c r="A6" s="17" t="s">
        <v>12</v>
      </c>
      <c r="B6" s="18" t="s">
        <v>3</v>
      </c>
      <c r="C6" s="19">
        <v>10</v>
      </c>
      <c r="D6" s="20" t="s">
        <v>4</v>
      </c>
      <c r="F6" s="9">
        <v>3</v>
      </c>
      <c r="G6">
        <v>394.41117992551443</v>
      </c>
      <c r="H6">
        <v>324.38496660800507</v>
      </c>
      <c r="I6">
        <f t="shared" si="2"/>
        <v>-12.548347762327525</v>
      </c>
      <c r="J6">
        <f t="shared" si="3"/>
        <v>-4.1987727871499514</v>
      </c>
      <c r="K6">
        <f t="shared" si="4"/>
        <v>5595.0429064949167</v>
      </c>
      <c r="L6">
        <f t="shared" si="5"/>
        <v>8326.1573213854299</v>
      </c>
      <c r="M6">
        <f t="shared" si="0"/>
        <v>-3.2587921376073581E-2</v>
      </c>
      <c r="N6">
        <f t="shared" si="1"/>
        <v>6.4211945713399388E-3</v>
      </c>
      <c r="O6">
        <f t="shared" si="6"/>
        <v>1.0619726196131533E-3</v>
      </c>
      <c r="P6">
        <f t="shared" si="6"/>
        <v>4.1231739723005498E-5</v>
      </c>
    </row>
    <row r="7" spans="1:16" x14ac:dyDescent="0.25">
      <c r="A7" s="17" t="s">
        <v>13</v>
      </c>
      <c r="B7" s="18" t="s">
        <v>5</v>
      </c>
      <c r="C7" s="19">
        <v>10</v>
      </c>
      <c r="D7" s="20" t="s">
        <v>4</v>
      </c>
      <c r="F7" s="9">
        <v>4</v>
      </c>
      <c r="G7">
        <v>392.6177712236082</v>
      </c>
      <c r="H7">
        <v>323.78723650321876</v>
      </c>
      <c r="I7">
        <f t="shared" si="2"/>
        <v>-12.365251848546174</v>
      </c>
      <c r="J7">
        <f t="shared" si="3"/>
        <v>-4.138620959657902</v>
      </c>
      <c r="K7">
        <f t="shared" si="4"/>
        <v>5580.7489199282963</v>
      </c>
      <c r="L7">
        <f t="shared" si="5"/>
        <v>8306.6661734202098</v>
      </c>
      <c r="M7">
        <f t="shared" si="0"/>
        <v>-3.1685922546085266E-2</v>
      </c>
      <c r="N7">
        <f t="shared" si="1"/>
        <v>4.4692574880800251E-3</v>
      </c>
      <c r="O7">
        <f t="shared" si="6"/>
        <v>1.0039976875965146E-3</v>
      </c>
      <c r="P7">
        <f t="shared" si="6"/>
        <v>1.9974262494759377E-5</v>
      </c>
    </row>
    <row r="8" spans="1:16" ht="18.75" x14ac:dyDescent="0.35">
      <c r="A8" s="17" t="s">
        <v>14</v>
      </c>
      <c r="B8" s="18" t="s">
        <v>21</v>
      </c>
      <c r="C8" s="19">
        <v>400</v>
      </c>
      <c r="D8" s="20" t="s">
        <v>9</v>
      </c>
      <c r="F8" s="9">
        <v>5</v>
      </c>
      <c r="G8">
        <v>390.82704895492134</v>
      </c>
      <c r="H8">
        <v>323.18536632984336</v>
      </c>
      <c r="I8">
        <f t="shared" si="2"/>
        <v>-12.183597013601004</v>
      </c>
      <c r="J8">
        <f t="shared" si="3"/>
        <v>-4.0734343850290626</v>
      </c>
      <c r="K8">
        <f>4000+0.1*G8+0.01*G8*G8</f>
        <v>5566.540526843617</v>
      </c>
      <c r="L8">
        <f>3000+0.2*H8+0.05*H8*H8</f>
        <v>8287.0761237537226</v>
      </c>
      <c r="M8">
        <f t="shared" si="0"/>
        <v>-3.2121191429512308E-2</v>
      </c>
      <c r="N8">
        <f t="shared" si="1"/>
        <v>7.7205129688406871E-3</v>
      </c>
      <c r="O8">
        <f>M8*M8</f>
        <v>1.0317709388513749E-3</v>
      </c>
      <c r="P8">
        <f>N8*N8</f>
        <v>5.9606320502037241E-5</v>
      </c>
    </row>
    <row r="9" spans="1:16" ht="18.75" x14ac:dyDescent="0.35">
      <c r="A9" s="21" t="s">
        <v>15</v>
      </c>
      <c r="B9" s="22" t="s">
        <v>22</v>
      </c>
      <c r="C9" s="23">
        <v>300</v>
      </c>
      <c r="D9" s="24" t="s">
        <v>9</v>
      </c>
      <c r="F9" s="9">
        <v>6</v>
      </c>
      <c r="G9">
        <v>389.08629382836153</v>
      </c>
      <c r="H9">
        <v>322.60653088436976</v>
      </c>
      <c r="I9">
        <f t="shared" si="2"/>
        <v>-12.003046196109173</v>
      </c>
      <c r="J9">
        <f t="shared" si="3"/>
        <v>-4.0133771982971549</v>
      </c>
      <c r="K9">
        <f t="shared" ref="K9:K12" si="7">4000+0.1*G9+0.01*G9*G9</f>
        <v>5552.7900698337371</v>
      </c>
      <c r="L9">
        <f t="shared" ref="L9:L12" si="8">3000+0.2*H9+0.05*H9*H9</f>
        <v>8268.269994639264</v>
      </c>
      <c r="M9">
        <f t="shared" si="0"/>
        <v>-3.0729197281530674E-2</v>
      </c>
      <c r="N9">
        <f t="shared" si="1"/>
        <v>6.7964890094982522E-3</v>
      </c>
      <c r="O9">
        <f t="shared" ref="O9:P12" si="9">M9*M9</f>
        <v>9.4428356556723212E-4</v>
      </c>
      <c r="P9">
        <f t="shared" si="9"/>
        <v>4.619226285623053E-5</v>
      </c>
    </row>
    <row r="10" spans="1:16" ht="15.75" thickBot="1" x14ac:dyDescent="0.3">
      <c r="F10" s="9">
        <v>7</v>
      </c>
      <c r="G10">
        <v>387.34790512996216</v>
      </c>
      <c r="H10">
        <v>322.02206859120651</v>
      </c>
      <c r="I10">
        <f t="shared" si="2"/>
        <v>-11.824820999367278</v>
      </c>
      <c r="J10">
        <f t="shared" si="3"/>
        <v>-3.9493127459173363</v>
      </c>
      <c r="K10">
        <f t="shared" si="7"/>
        <v>5539.1187865986976</v>
      </c>
      <c r="L10">
        <f t="shared" si="8"/>
        <v>8249.315046706226</v>
      </c>
      <c r="M10">
        <f t="shared" si="0"/>
        <v>-3.1277828420213538E-2</v>
      </c>
      <c r="N10">
        <f t="shared" si="1"/>
        <v>1.0157596098444355E-2</v>
      </c>
      <c r="O10">
        <f t="shared" si="9"/>
        <v>9.7830255068431771E-4</v>
      </c>
      <c r="P10">
        <f t="shared" si="9"/>
        <v>1.0317675849913198E-4</v>
      </c>
    </row>
    <row r="11" spans="1:16" x14ac:dyDescent="0.25">
      <c r="A11" t="s">
        <v>16</v>
      </c>
      <c r="B11" s="1" t="s">
        <v>17</v>
      </c>
      <c r="C11" s="2">
        <v>70</v>
      </c>
      <c r="F11" s="9">
        <v>8</v>
      </c>
      <c r="G11">
        <v>385.65880948071884</v>
      </c>
      <c r="H11">
        <v>321.46180255221981</v>
      </c>
      <c r="I11">
        <f t="shared" si="2"/>
        <v>-11.647062404986212</v>
      </c>
      <c r="J11">
        <f t="shared" si="3"/>
        <v>-3.8901449696085848</v>
      </c>
      <c r="K11">
        <f t="shared" si="7"/>
        <v>5525.8930542489261</v>
      </c>
      <c r="L11">
        <f t="shared" si="8"/>
        <v>8231.1768855165628</v>
      </c>
      <c r="M11">
        <f t="shared" si="0"/>
        <v>-2.9572471999328442E-2</v>
      </c>
      <c r="N11">
        <f t="shared" si="1"/>
        <v>9.4800670893255834E-3</v>
      </c>
      <c r="O11">
        <f t="shared" si="9"/>
        <v>8.7453110015106475E-4</v>
      </c>
      <c r="P11">
        <f t="shared" si="9"/>
        <v>8.9871672018114042E-5</v>
      </c>
    </row>
    <row r="12" spans="1:16" ht="15.75" thickBot="1" x14ac:dyDescent="0.3">
      <c r="A12" t="s">
        <v>19</v>
      </c>
      <c r="B12" s="3" t="s">
        <v>18</v>
      </c>
      <c r="C12" s="4">
        <f>L/(C11-1)</f>
        <v>0.14492753623188406</v>
      </c>
      <c r="F12" s="9">
        <v>9</v>
      </c>
      <c r="G12">
        <v>383.97194501257485</v>
      </c>
      <c r="H12">
        <v>320.89449033914605</v>
      </c>
      <c r="I12">
        <f t="shared" si="2"/>
        <v>-11.472024882141397</v>
      </c>
      <c r="J12">
        <f t="shared" si="3"/>
        <v>-3.8276723359214881</v>
      </c>
      <c r="K12">
        <f t="shared" si="7"/>
        <v>5512.7417400686554</v>
      </c>
      <c r="L12">
        <f t="shared" si="8"/>
        <v>8212.8425945688432</v>
      </c>
      <c r="M12">
        <f t="shared" si="0"/>
        <v>-2.9904491309659775E-2</v>
      </c>
      <c r="N12">
        <f t="shared" si="1"/>
        <v>1.2499562365102079E-2</v>
      </c>
      <c r="O12">
        <f t="shared" si="9"/>
        <v>8.9427860048951703E-4</v>
      </c>
      <c r="P12">
        <f t="shared" si="9"/>
        <v>1.5623905931907628E-4</v>
      </c>
    </row>
    <row r="13" spans="1:16" x14ac:dyDescent="0.25">
      <c r="F13" s="9">
        <v>10</v>
      </c>
      <c r="G13">
        <v>382.3335848771996</v>
      </c>
      <c r="H13">
        <v>320.35233230992372</v>
      </c>
      <c r="I13">
        <f t="shared" ref="I13:I71" si="10">(G14-G12)/(2*$C$12)</f>
        <v>-11.298004051279511</v>
      </c>
      <c r="J13">
        <f t="shared" ref="J13:J71" si="11">(H14-H12)/(2*$C$12)</f>
        <v>-3.76918271898694</v>
      </c>
      <c r="K13">
        <f t="shared" ref="K13:K72" si="12">4000+0.1*G13+0.01*G13*G13</f>
        <v>5500.0230597382279</v>
      </c>
      <c r="L13">
        <f t="shared" ref="L13:L72" si="13">3000+0.2*H13+0.05*H13*H13</f>
        <v>8195.3513072823753</v>
      </c>
      <c r="M13">
        <f t="shared" si="0"/>
        <v>-2.8732651129081077E-2</v>
      </c>
      <c r="N13">
        <f t="shared" si="1"/>
        <v>1.2305727530260047E-2</v>
      </c>
      <c r="O13">
        <f t="shared" ref="O13:O72" si="14">M13*M13</f>
        <v>8.2556524090548415E-4</v>
      </c>
      <c r="P13">
        <f t="shared" ref="P13:P72" si="15">N13*N13</f>
        <v>1.5143093004900003E-4</v>
      </c>
    </row>
    <row r="14" spans="1:16" ht="19.5" x14ac:dyDescent="0.35">
      <c r="A14" s="31" t="s">
        <v>32</v>
      </c>
      <c r="B14" s="34">
        <f>O73+P73</f>
        <v>8.9743721714891145E-2</v>
      </c>
      <c r="F14" s="9">
        <v>11</v>
      </c>
      <c r="G14">
        <v>380.69716122959528</v>
      </c>
      <c r="H14">
        <v>319.8019736090049</v>
      </c>
      <c r="I14">
        <f t="shared" si="10"/>
        <v>-11.12689906297719</v>
      </c>
      <c r="J14">
        <f t="shared" si="11"/>
        <v>-3.7086559563686503</v>
      </c>
      <c r="K14">
        <f t="shared" si="12"/>
        <v>5487.373001805684</v>
      </c>
      <c r="L14">
        <f t="shared" si="13"/>
        <v>8177.6255109325348</v>
      </c>
      <c r="M14">
        <f t="shared" si="0"/>
        <v>-2.9569320575477676E-2</v>
      </c>
      <c r="N14">
        <f t="shared" si="1"/>
        <v>1.4624569205710536E-2</v>
      </c>
      <c r="O14">
        <f t="shared" si="14"/>
        <v>8.743447192953674E-4</v>
      </c>
      <c r="P14">
        <f t="shared" si="15"/>
        <v>2.1387802445261691E-4</v>
      </c>
    </row>
    <row r="15" spans="1:16" ht="18.75" x14ac:dyDescent="0.35">
      <c r="A15" s="31" t="s">
        <v>38</v>
      </c>
      <c r="B15" s="32">
        <f>4000*(400-G72)+0.05*(400^2-(G72)^2)+(0.01*(400^3-(G72)^3)/3)</f>
        <v>423614.46226353035</v>
      </c>
      <c r="F15" s="9">
        <v>12</v>
      </c>
      <c r="G15">
        <v>379.10839674300331</v>
      </c>
      <c r="H15">
        <v>319.2773595689473</v>
      </c>
      <c r="I15">
        <f t="shared" si="10"/>
        <v>-10.955993537749757</v>
      </c>
      <c r="J15">
        <f t="shared" si="11"/>
        <v>-3.651408784391148</v>
      </c>
      <c r="K15">
        <f t="shared" si="12"/>
        <v>5475.1426044848049</v>
      </c>
      <c r="L15">
        <f t="shared" si="13"/>
        <v>8160.757088579734</v>
      </c>
      <c r="M15">
        <f t="shared" si="0"/>
        <v>-2.823484794921427E-2</v>
      </c>
      <c r="N15">
        <f t="shared" si="1"/>
        <v>1.4368576987755954E-2</v>
      </c>
      <c r="O15">
        <f t="shared" si="14"/>
        <v>7.9720663871524927E-4</v>
      </c>
      <c r="P15">
        <f t="shared" si="15"/>
        <v>2.0645600465306997E-4</v>
      </c>
    </row>
    <row r="16" spans="1:16" ht="18.75" x14ac:dyDescent="0.35">
      <c r="A16" s="31" t="s">
        <v>39</v>
      </c>
      <c r="B16" s="32">
        <f>3000*(H3-300)+0.1*((H3)^2-300^2)+(0.05*((H3)^3-300^3)/3)</f>
        <v>209226.01878336334</v>
      </c>
      <c r="F16" s="9">
        <v>13</v>
      </c>
      <c r="G16">
        <v>377.52151092879825</v>
      </c>
      <c r="H16">
        <v>318.74359425121037</v>
      </c>
      <c r="I16">
        <f t="shared" si="10"/>
        <v>-10.787946063674056</v>
      </c>
      <c r="J16">
        <f t="shared" si="11"/>
        <v>-3.5936544157458941</v>
      </c>
      <c r="K16">
        <f t="shared" si="12"/>
        <v>5462.9770632325071</v>
      </c>
      <c r="L16">
        <f t="shared" si="13"/>
        <v>8143.6226626592534</v>
      </c>
      <c r="M16">
        <f t="shared" si="0"/>
        <v>-2.8626374565146051E-2</v>
      </c>
      <c r="N16">
        <f t="shared" si="1"/>
        <v>1.5176636010763023E-2</v>
      </c>
      <c r="O16">
        <f t="shared" si="14"/>
        <v>8.1946932074404078E-4</v>
      </c>
      <c r="P16">
        <f t="shared" si="15"/>
        <v>2.3033028060318896E-4</v>
      </c>
    </row>
    <row r="17" spans="1:16" ht="18.75" x14ac:dyDescent="0.35">
      <c r="A17" s="10" t="s">
        <v>34</v>
      </c>
      <c r="B17" s="32">
        <f>ma*B15</f>
        <v>423614.46226353035</v>
      </c>
      <c r="F17" s="9">
        <v>14</v>
      </c>
      <c r="G17">
        <v>375.98145585498185</v>
      </c>
      <c r="H17">
        <v>318.23572060786154</v>
      </c>
      <c r="I17">
        <f t="shared" si="10"/>
        <v>-10.620012766276588</v>
      </c>
      <c r="J17">
        <f t="shared" si="11"/>
        <v>-3.5360580107699291</v>
      </c>
      <c r="K17">
        <f t="shared" si="12"/>
        <v>5451.218697053815</v>
      </c>
      <c r="L17">
        <f t="shared" si="13"/>
        <v>8127.3458376618182</v>
      </c>
      <c r="M17">
        <f t="shared" si="0"/>
        <v>-2.6833799098152866E-2</v>
      </c>
      <c r="N17">
        <f t="shared" si="1"/>
        <v>1.6500007588827081E-2</v>
      </c>
      <c r="O17">
        <f t="shared" si="14"/>
        <v>7.2005277404002955E-4</v>
      </c>
      <c r="P17">
        <f t="shared" si="15"/>
        <v>2.7225025043135125E-4</v>
      </c>
    </row>
    <row r="18" spans="1:16" ht="18.75" x14ac:dyDescent="0.35">
      <c r="A18" s="10" t="s">
        <v>35</v>
      </c>
      <c r="B18" s="32">
        <f>mb*B16</f>
        <v>418452.03756672668</v>
      </c>
      <c r="F18" s="9">
        <v>15</v>
      </c>
      <c r="G18">
        <v>374.44324635886301</v>
      </c>
      <c r="H18">
        <v>317.71864990026256</v>
      </c>
      <c r="I18">
        <f t="shared" si="10"/>
        <v>-10.456118212276538</v>
      </c>
      <c r="J18">
        <f t="shared" si="11"/>
        <v>-3.4806155573346556</v>
      </c>
      <c r="K18">
        <f t="shared" si="12"/>
        <v>5439.5217720735282</v>
      </c>
      <c r="L18">
        <f t="shared" si="13"/>
        <v>8110.8007547023335</v>
      </c>
      <c r="M18">
        <f t="shared" si="0"/>
        <v>-2.7885945641596521E-2</v>
      </c>
      <c r="N18">
        <f t="shared" si="1"/>
        <v>1.6239942765854387E-2</v>
      </c>
      <c r="O18">
        <f t="shared" si="14"/>
        <v>7.7762596432607602E-4</v>
      </c>
      <c r="P18">
        <f t="shared" si="15"/>
        <v>2.6373574103822625E-4</v>
      </c>
    </row>
    <row r="19" spans="1:16" ht="15.75" thickBot="1" x14ac:dyDescent="0.3">
      <c r="F19" s="9">
        <v>16</v>
      </c>
      <c r="G19">
        <v>372.9506969528727</v>
      </c>
      <c r="H19">
        <v>317.22684653327178</v>
      </c>
      <c r="I19">
        <f t="shared" si="10"/>
        <v>-10.291090697839223</v>
      </c>
      <c r="J19">
        <f t="shared" si="11"/>
        <v>-3.4247449778420416</v>
      </c>
      <c r="K19">
        <f t="shared" si="12"/>
        <v>5428.2172932716221</v>
      </c>
      <c r="L19">
        <f t="shared" si="13"/>
        <v>8095.0889773788531</v>
      </c>
      <c r="M19">
        <f t="shared" si="0"/>
        <v>-2.5501203352389368E-2</v>
      </c>
      <c r="N19">
        <f t="shared" si="1"/>
        <v>1.708565399642481E-2</v>
      </c>
      <c r="O19">
        <f t="shared" si="14"/>
        <v>6.5031137241991477E-4</v>
      </c>
      <c r="P19">
        <f t="shared" si="15"/>
        <v>2.9191957248554705E-4</v>
      </c>
    </row>
    <row r="20" spans="1:16" ht="19.5" thickBot="1" x14ac:dyDescent="0.35">
      <c r="A20" s="11" t="s">
        <v>36</v>
      </c>
      <c r="B20" s="12">
        <f>((B17-B18)/B17)*100</f>
        <v>1.218661107370818</v>
      </c>
      <c r="F20" s="9">
        <v>17</v>
      </c>
      <c r="G20">
        <v>371.46032151890961</v>
      </c>
      <c r="H20">
        <v>316.72597019654023</v>
      </c>
      <c r="I20">
        <f t="shared" si="10"/>
        <v>-10.131020410507642</v>
      </c>
      <c r="J20">
        <f t="shared" si="11"/>
        <v>-3.3705175301894088</v>
      </c>
      <c r="K20">
        <f t="shared" si="12"/>
        <v>5416.9737367812086</v>
      </c>
      <c r="L20">
        <f t="shared" si="13"/>
        <v>8079.1122038862923</v>
      </c>
      <c r="M20">
        <f t="shared" si="0"/>
        <v>-2.6789896941815883E-2</v>
      </c>
      <c r="N20">
        <f t="shared" si="1"/>
        <v>1.6881353566688517E-2</v>
      </c>
      <c r="O20">
        <f t="shared" si="14"/>
        <v>7.17698578153116E-4</v>
      </c>
      <c r="P20">
        <f t="shared" si="15"/>
        <v>2.8498009824354714E-4</v>
      </c>
    </row>
    <row r="21" spans="1:16" x14ac:dyDescent="0.25">
      <c r="F21" s="9">
        <v>18</v>
      </c>
      <c r="G21">
        <v>370.0141692976531</v>
      </c>
      <c r="H21">
        <v>316.24988493031833</v>
      </c>
      <c r="I21">
        <f t="shared" si="10"/>
        <v>-9.9699594499935156</v>
      </c>
      <c r="J21">
        <f t="shared" si="11"/>
        <v>-3.3159330450454405</v>
      </c>
      <c r="K21">
        <f t="shared" si="12"/>
        <v>5406.1062717400882</v>
      </c>
      <c r="L21">
        <f t="shared" si="13"/>
        <v>8063.9494629080436</v>
      </c>
      <c r="M21">
        <f t="shared" si="0"/>
        <v>-2.4856326811772078E-2</v>
      </c>
      <c r="N21">
        <f t="shared" si="1"/>
        <v>1.7686827861485011E-2</v>
      </c>
      <c r="O21">
        <f t="shared" si="14"/>
        <v>6.1783698257361944E-4</v>
      </c>
      <c r="P21">
        <f t="shared" si="15"/>
        <v>3.1282387980180243E-4</v>
      </c>
    </row>
    <row r="22" spans="1:16" x14ac:dyDescent="0.25">
      <c r="F22" s="9">
        <v>19</v>
      </c>
      <c r="G22">
        <v>368.57047820007091</v>
      </c>
      <c r="H22">
        <v>315.76483018348358</v>
      </c>
      <c r="I22">
        <f t="shared" si="10"/>
        <v>-9.8129818911587794</v>
      </c>
      <c r="J22">
        <f t="shared" si="11"/>
        <v>-3.262267595326847</v>
      </c>
      <c r="K22">
        <f t="shared" si="12"/>
        <v>5395.2990218262967</v>
      </c>
      <c r="L22">
        <f t="shared" si="13"/>
        <v>8048.524365076908</v>
      </c>
      <c r="M22">
        <f t="shared" si="0"/>
        <v>-2.5637797167723519E-2</v>
      </c>
      <c r="N22">
        <f t="shared" si="1"/>
        <v>1.8187654688584853E-2</v>
      </c>
      <c r="O22">
        <f t="shared" si="14"/>
        <v>6.5729664361333215E-4</v>
      </c>
      <c r="P22">
        <f t="shared" si="15"/>
        <v>3.3079078307120258E-4</v>
      </c>
    </row>
    <row r="23" spans="1:16" x14ac:dyDescent="0.25">
      <c r="F23" s="9">
        <v>20</v>
      </c>
      <c r="G23">
        <v>367.16982672050563</v>
      </c>
      <c r="H23">
        <v>315.30430012007866</v>
      </c>
      <c r="I23">
        <f t="shared" si="10"/>
        <v>-9.6558450253285422</v>
      </c>
      <c r="J23">
        <f t="shared" si="11"/>
        <v>-3.2099541029999359</v>
      </c>
      <c r="K23">
        <f t="shared" si="12"/>
        <v>5384.8537992117117</v>
      </c>
      <c r="L23">
        <f t="shared" si="13"/>
        <v>8033.9009437346485</v>
      </c>
      <c r="M23">
        <f t="shared" si="0"/>
        <v>-2.4102264175111188E-2</v>
      </c>
      <c r="N23">
        <f t="shared" si="1"/>
        <v>1.7962631576871502E-2</v>
      </c>
      <c r="O23">
        <f t="shared" si="14"/>
        <v>5.809191383668482E-4</v>
      </c>
      <c r="P23">
        <f t="shared" si="15"/>
        <v>3.2265613316642119E-4</v>
      </c>
    </row>
    <row r="24" spans="1:16" x14ac:dyDescent="0.25">
      <c r="F24" s="9">
        <v>21</v>
      </c>
      <c r="G24">
        <v>365.77168254055539</v>
      </c>
      <c r="H24">
        <v>314.83440870435317</v>
      </c>
      <c r="I24">
        <f t="shared" si="10"/>
        <v>-9.5016712803682726</v>
      </c>
      <c r="J24">
        <f t="shared" si="11"/>
        <v>-3.1559731283630041</v>
      </c>
      <c r="K24">
        <f t="shared" si="12"/>
        <v>5374.4664057395439</v>
      </c>
      <c r="L24">
        <f t="shared" si="13"/>
        <v>8019.0021269518547</v>
      </c>
      <c r="M24">
        <f t="shared" si="0"/>
        <v>-2.40282939306109E-2</v>
      </c>
      <c r="N24">
        <f t="shared" si="1"/>
        <v>2.0062557236960821E-2</v>
      </c>
      <c r="O24">
        <f t="shared" si="14"/>
        <v>5.7735890921583265E-4</v>
      </c>
      <c r="P24">
        <f t="shared" si="15"/>
        <v>4.0250620288632901E-4</v>
      </c>
    </row>
    <row r="25" spans="1:16" x14ac:dyDescent="0.25">
      <c r="F25" s="9">
        <v>22</v>
      </c>
      <c r="G25">
        <v>364.41571910300758</v>
      </c>
      <c r="H25">
        <v>314.3895253002633</v>
      </c>
      <c r="I25">
        <f t="shared" si="10"/>
        <v>-9.3489908547989806</v>
      </c>
      <c r="J25">
        <f t="shared" si="11"/>
        <v>-3.1054017441888133</v>
      </c>
      <c r="K25">
        <f t="shared" si="12"/>
        <v>5364.4297352039221</v>
      </c>
      <c r="L25">
        <f t="shared" si="13"/>
        <v>8004.9165859862987</v>
      </c>
      <c r="M25">
        <f t="shared" si="0"/>
        <v>-2.3452769278211605E-2</v>
      </c>
      <c r="N25">
        <f t="shared" si="1"/>
        <v>1.931500116253515E-2</v>
      </c>
      <c r="O25">
        <f t="shared" si="14"/>
        <v>5.500323868170261E-4</v>
      </c>
      <c r="P25">
        <f t="shared" si="15"/>
        <v>3.7306926990873421E-4</v>
      </c>
    </row>
    <row r="26" spans="1:16" x14ac:dyDescent="0.25">
      <c r="F26" s="9">
        <v>23</v>
      </c>
      <c r="G26">
        <v>363.06183011887452</v>
      </c>
      <c r="H26">
        <v>313.93429225676221</v>
      </c>
      <c r="I26">
        <f t="shared" si="10"/>
        <v>-9.1977662421587549</v>
      </c>
      <c r="J26">
        <f t="shared" si="11"/>
        <v>-3.0530674314487753</v>
      </c>
      <c r="K26">
        <f t="shared" si="12"/>
        <v>5354.4451079045521</v>
      </c>
      <c r="L26">
        <f t="shared" si="13"/>
        <v>7990.523851189062</v>
      </c>
      <c r="M26">
        <f t="shared" si="0"/>
        <v>-2.2672115301929807E-2</v>
      </c>
      <c r="N26">
        <f t="shared" si="1"/>
        <v>2.1045028324540915E-2</v>
      </c>
      <c r="O26">
        <f t="shared" si="14"/>
        <v>5.1402481226399974E-4</v>
      </c>
      <c r="P26">
        <f t="shared" si="15"/>
        <v>4.4289321718072943E-4</v>
      </c>
    </row>
    <row r="27" spans="1:16" x14ac:dyDescent="0.25">
      <c r="F27" s="9">
        <v>24</v>
      </c>
      <c r="G27">
        <v>361.74969990238185</v>
      </c>
      <c r="H27">
        <v>313.50457821868395</v>
      </c>
      <c r="I27">
        <f t="shared" si="10"/>
        <v>-9.0482421838940148</v>
      </c>
      <c r="J27">
        <f t="shared" si="11"/>
        <v>-3.0026302984101734</v>
      </c>
      <c r="K27">
        <f t="shared" si="12"/>
        <v>5344.8034237848715</v>
      </c>
      <c r="L27">
        <f t="shared" si="13"/>
        <v>7976.9569438474828</v>
      </c>
      <c r="M27">
        <f t="shared" si="0"/>
        <v>-2.1694739884637215E-2</v>
      </c>
      <c r="N27">
        <f t="shared" si="1"/>
        <v>2.1400169806701008E-2</v>
      </c>
      <c r="O27">
        <f t="shared" si="14"/>
        <v>4.7066173866206878E-4</v>
      </c>
      <c r="P27">
        <f t="shared" si="15"/>
        <v>4.5796726775563747E-4</v>
      </c>
    </row>
    <row r="28" spans="1:16" x14ac:dyDescent="0.25">
      <c r="F28" s="9">
        <v>25</v>
      </c>
      <c r="G28">
        <v>360.4391512249922</v>
      </c>
      <c r="H28">
        <v>313.06396463403462</v>
      </c>
      <c r="I28">
        <f t="shared" si="10"/>
        <v>-8.9017654923651719</v>
      </c>
      <c r="J28">
        <f t="shared" si="11"/>
        <v>-2.9515811634100317</v>
      </c>
      <c r="K28">
        <f t="shared" si="12"/>
        <v>5335.2077324804268</v>
      </c>
      <c r="L28">
        <f t="shared" si="13"/>
        <v>7963.0650905458106</v>
      </c>
      <c r="M28">
        <f t="shared" si="0"/>
        <v>-2.2038785091849533E-2</v>
      </c>
      <c r="N28">
        <f t="shared" si="1"/>
        <v>2.3101703819322861E-2</v>
      </c>
      <c r="O28">
        <f t="shared" si="14"/>
        <v>4.8570804832472926E-4</v>
      </c>
      <c r="P28">
        <f t="shared" si="15"/>
        <v>5.3368871935571642E-4</v>
      </c>
    </row>
    <row r="29" spans="1:16" x14ac:dyDescent="0.25">
      <c r="F29" s="9">
        <v>26</v>
      </c>
      <c r="G29">
        <v>359.16947802053687</v>
      </c>
      <c r="H29">
        <v>312.64904744668104</v>
      </c>
      <c r="I29">
        <f t="shared" si="10"/>
        <v>-8.7552370082451372</v>
      </c>
      <c r="J29">
        <f t="shared" si="11"/>
        <v>-2.9032364929890262</v>
      </c>
      <c r="K29">
        <f t="shared" si="12"/>
        <v>5325.9440872175028</v>
      </c>
      <c r="L29">
        <f t="shared" si="13"/>
        <v>7950.0011529551866</v>
      </c>
      <c r="M29">
        <f t="shared" si="0"/>
        <v>-2.0554515894740888E-2</v>
      </c>
      <c r="N29">
        <f t="shared" si="1"/>
        <v>2.2576326331332552E-2</v>
      </c>
      <c r="O29">
        <f t="shared" si="14"/>
        <v>4.2248812366715578E-4</v>
      </c>
      <c r="P29">
        <f t="shared" si="15"/>
        <v>5.0969051061881951E-4</v>
      </c>
    </row>
    <row r="30" spans="1:16" x14ac:dyDescent="0.25">
      <c r="F30" s="9">
        <v>27</v>
      </c>
      <c r="G30">
        <v>357.90140136752984</v>
      </c>
      <c r="H30">
        <v>312.22244680997983</v>
      </c>
      <c r="I30">
        <f t="shared" si="10"/>
        <v>-8.6127969059529246</v>
      </c>
      <c r="J30">
        <f t="shared" si="11"/>
        <v>-2.8533512431650592</v>
      </c>
      <c r="K30">
        <f t="shared" si="12"/>
        <v>5316.72427114517</v>
      </c>
      <c r="L30">
        <f t="shared" si="13"/>
        <v>7936.5873039625312</v>
      </c>
      <c r="M30">
        <f t="shared" si="0"/>
        <v>-2.1237098073095595E-2</v>
      </c>
      <c r="N30">
        <f t="shared" si="1"/>
        <v>2.4394115645755221E-2</v>
      </c>
      <c r="O30">
        <f t="shared" si="14"/>
        <v>4.5101433456628062E-4</v>
      </c>
      <c r="P30">
        <f t="shared" si="15"/>
        <v>5.9507287813847967E-4</v>
      </c>
    </row>
    <row r="31" spans="1:16" x14ac:dyDescent="0.25">
      <c r="F31" s="9">
        <v>28</v>
      </c>
      <c r="G31">
        <v>356.67301514924617</v>
      </c>
      <c r="H31">
        <v>311.82198911532885</v>
      </c>
      <c r="I31">
        <f t="shared" si="10"/>
        <v>-8.4695221745871283</v>
      </c>
      <c r="J31">
        <f t="shared" si="11"/>
        <v>-2.8066202364292536</v>
      </c>
      <c r="K31">
        <f t="shared" si="12"/>
        <v>5307.8236988714689</v>
      </c>
      <c r="L31">
        <f t="shared" si="13"/>
        <v>7924.0120426150788</v>
      </c>
      <c r="M31">
        <f t="shared" si="0"/>
        <v>-1.9538042021951085E-2</v>
      </c>
      <c r="N31">
        <f t="shared" si="1"/>
        <v>2.3450300611197683E-2</v>
      </c>
      <c r="O31">
        <f t="shared" si="14"/>
        <v>3.8173508605152644E-4</v>
      </c>
      <c r="P31">
        <f t="shared" si="15"/>
        <v>5.4991659875553843E-4</v>
      </c>
    </row>
    <row r="32" spans="1:16" x14ac:dyDescent="0.25">
      <c r="F32" s="9">
        <v>29</v>
      </c>
      <c r="G32">
        <v>355.4464674038814</v>
      </c>
      <c r="H32">
        <v>311.40893369797135</v>
      </c>
      <c r="I32">
        <f t="shared" si="10"/>
        <v>-8.3314569423474545</v>
      </c>
      <c r="J32">
        <f t="shared" si="11"/>
        <v>-2.7570529891392792</v>
      </c>
      <c r="K32">
        <f t="shared" si="12"/>
        <v>5298.966558639373</v>
      </c>
      <c r="L32">
        <f t="shared" si="13"/>
        <v>7911.0579860849703</v>
      </c>
      <c r="M32">
        <f t="shared" si="0"/>
        <v>-2.086784566561839E-2</v>
      </c>
      <c r="N32">
        <f t="shared" si="1"/>
        <v>2.6236792288765631E-2</v>
      </c>
      <c r="O32">
        <f t="shared" si="14"/>
        <v>4.3546698272406821E-4</v>
      </c>
      <c r="P32">
        <f t="shared" si="15"/>
        <v>6.8836926960383165E-4</v>
      </c>
    </row>
    <row r="33" spans="6:16" x14ac:dyDescent="0.25">
      <c r="F33" s="9">
        <v>30</v>
      </c>
      <c r="G33">
        <v>354.25810009349328</v>
      </c>
      <c r="H33">
        <v>311.02284332137543</v>
      </c>
      <c r="I33">
        <f t="shared" si="10"/>
        <v>-8.1913223439506506</v>
      </c>
      <c r="J33">
        <f t="shared" si="11"/>
        <v>-2.712934683331818</v>
      </c>
      <c r="K33">
        <f t="shared" si="12"/>
        <v>5290.4138248278641</v>
      </c>
      <c r="L33">
        <f t="shared" si="13"/>
        <v>7898.9650220499179</v>
      </c>
      <c r="M33">
        <f t="shared" si="0"/>
        <v>-1.8945247623104677E-2</v>
      </c>
      <c r="N33">
        <f t="shared" si="1"/>
        <v>2.3832516638485846E-2</v>
      </c>
      <c r="O33">
        <f t="shared" si="14"/>
        <v>3.5892240750075343E-4</v>
      </c>
      <c r="P33">
        <f t="shared" si="15"/>
        <v>5.6798884932370464E-4</v>
      </c>
    </row>
    <row r="34" spans="6:16" x14ac:dyDescent="0.25">
      <c r="F34" s="9">
        <v>31</v>
      </c>
      <c r="G34">
        <v>353.0721710723015</v>
      </c>
      <c r="H34">
        <v>310.62257581874474</v>
      </c>
      <c r="I34">
        <f t="shared" si="10"/>
        <v>-8.0553911659487216</v>
      </c>
      <c r="J34">
        <f t="shared" si="11"/>
        <v>-2.6638086275199044</v>
      </c>
      <c r="K34">
        <f t="shared" si="12"/>
        <v>5281.9067969643156</v>
      </c>
      <c r="L34">
        <f t="shared" si="13"/>
        <v>7886.4437455773405</v>
      </c>
      <c r="M34">
        <f t="shared" si="0"/>
        <v>-1.8597469029659308E-2</v>
      </c>
      <c r="N34">
        <f t="shared" si="1"/>
        <v>2.7492840100541205E-2</v>
      </c>
      <c r="O34">
        <f t="shared" si="14"/>
        <v>3.4586585430913716E-4</v>
      </c>
      <c r="P34">
        <f t="shared" si="15"/>
        <v>7.5585625679392657E-4</v>
      </c>
    </row>
    <row r="35" spans="6:16" x14ac:dyDescent="0.25">
      <c r="F35" s="9">
        <v>32</v>
      </c>
      <c r="G35">
        <v>351.92320410336322</v>
      </c>
      <c r="H35">
        <v>310.25072487861604</v>
      </c>
      <c r="I35">
        <f t="shared" si="10"/>
        <v>-7.9207541850566026</v>
      </c>
      <c r="J35">
        <f t="shared" si="11"/>
        <v>-2.6200477240819366</v>
      </c>
      <c r="K35">
        <f t="shared" si="12"/>
        <v>5273.6917362741106</v>
      </c>
      <c r="L35">
        <f t="shared" si="13"/>
        <v>7874.8257593610588</v>
      </c>
      <c r="M35">
        <f t="shared" ref="M35:M66" si="16">I35+(P*U*(G35-H35)/(ma*K35))</f>
        <v>-1.8798342982869087E-2</v>
      </c>
      <c r="N35">
        <f t="shared" ref="N35:N66" si="17">J35+(P*U*(G35-H35)/(mb*L35))</f>
        <v>2.588251603859959E-2</v>
      </c>
      <c r="O35">
        <f t="shared" si="14"/>
        <v>3.5337769890158346E-4</v>
      </c>
      <c r="P35">
        <f t="shared" si="15"/>
        <v>6.6990463648836497E-4</v>
      </c>
    </row>
    <row r="36" spans="6:16" x14ac:dyDescent="0.25">
      <c r="F36" s="9">
        <v>33</v>
      </c>
      <c r="G36">
        <v>350.77630029402422</v>
      </c>
      <c r="H36">
        <v>309.86314169582243</v>
      </c>
      <c r="I36">
        <f t="shared" si="10"/>
        <v>-7.7874213906589453</v>
      </c>
      <c r="J36">
        <f t="shared" si="11"/>
        <v>-2.572380144189097</v>
      </c>
      <c r="K36">
        <f t="shared" si="12"/>
        <v>5265.5177585090369</v>
      </c>
      <c r="L36">
        <f t="shared" si="13"/>
        <v>7862.7309574194314</v>
      </c>
      <c r="M36">
        <f t="shared" si="16"/>
        <v>-1.7405131177827826E-2</v>
      </c>
      <c r="N36">
        <f t="shared" si="17"/>
        <v>2.9334121488231446E-2</v>
      </c>
      <c r="O36">
        <f t="shared" si="14"/>
        <v>3.0293859131739424E-4</v>
      </c>
      <c r="P36">
        <f t="shared" si="15"/>
        <v>8.604906834863219E-4</v>
      </c>
    </row>
    <row r="37" spans="6:16" x14ac:dyDescent="0.25">
      <c r="F37" s="9">
        <v>34</v>
      </c>
      <c r="G37">
        <v>349.66598051186787</v>
      </c>
      <c r="H37">
        <v>309.50510744551775</v>
      </c>
      <c r="I37">
        <f t="shared" si="10"/>
        <v>-7.6570053151015856</v>
      </c>
      <c r="J37">
        <f t="shared" si="11"/>
        <v>-2.5301648704517814</v>
      </c>
      <c r="K37">
        <f t="shared" si="12"/>
        <v>5257.6295773244465</v>
      </c>
      <c r="L37">
        <f t="shared" si="13"/>
        <v>7851.5715982321781</v>
      </c>
      <c r="M37">
        <f t="shared" si="16"/>
        <v>-1.8416008704010167E-2</v>
      </c>
      <c r="N37">
        <f t="shared" si="17"/>
        <v>2.7340500536146006E-2</v>
      </c>
      <c r="O37">
        <f t="shared" si="14"/>
        <v>3.3914937658617822E-4</v>
      </c>
      <c r="P37">
        <f t="shared" si="15"/>
        <v>7.4750296956700008E-4</v>
      </c>
    </row>
    <row r="38" spans="6:16" x14ac:dyDescent="0.25">
      <c r="F38" s="9">
        <v>35</v>
      </c>
      <c r="G38">
        <v>348.55687846356</v>
      </c>
      <c r="H38">
        <v>309.12976057395235</v>
      </c>
      <c r="I38">
        <f t="shared" si="10"/>
        <v>-7.5270751958356072</v>
      </c>
      <c r="J38">
        <f t="shared" si="11"/>
        <v>-2.4840522978562092</v>
      </c>
      <c r="K38">
        <f t="shared" si="12"/>
        <v>5249.7746630889651</v>
      </c>
      <c r="L38">
        <f t="shared" si="13"/>
        <v>7839.8863957402464</v>
      </c>
      <c r="M38">
        <f t="shared" si="16"/>
        <v>-1.6825628969675321E-2</v>
      </c>
      <c r="N38">
        <f t="shared" si="17"/>
        <v>3.0468697692280333E-2</v>
      </c>
      <c r="O38">
        <f t="shared" si="14"/>
        <v>2.8310179022517741E-4</v>
      </c>
      <c r="P38">
        <f t="shared" si="15"/>
        <v>9.2834153906356891E-4</v>
      </c>
    </row>
    <row r="39" spans="6:16" x14ac:dyDescent="0.25">
      <c r="F39" s="9">
        <v>36</v>
      </c>
      <c r="G39">
        <v>347.48421958553871</v>
      </c>
      <c r="H39">
        <v>308.78509228671885</v>
      </c>
      <c r="I39">
        <f t="shared" si="10"/>
        <v>-7.4000286576663079</v>
      </c>
      <c r="J39">
        <f t="shared" si="11"/>
        <v>-2.4430109571286778</v>
      </c>
      <c r="K39">
        <f t="shared" si="12"/>
        <v>5242.2012505682633</v>
      </c>
      <c r="L39">
        <f t="shared" si="13"/>
        <v>7829.1686793832178</v>
      </c>
      <c r="M39">
        <f t="shared" si="16"/>
        <v>-1.780019121343912E-2</v>
      </c>
      <c r="N39">
        <f t="shared" si="17"/>
        <v>2.846008172678971E-2</v>
      </c>
      <c r="O39">
        <f t="shared" si="14"/>
        <v>3.1684680723499529E-4</v>
      </c>
      <c r="P39">
        <f t="shared" si="15"/>
        <v>8.0997625189554957E-4</v>
      </c>
    </row>
    <row r="40" spans="6:16" x14ac:dyDescent="0.25">
      <c r="F40" s="9">
        <v>37</v>
      </c>
      <c r="G40">
        <v>346.41194262075817</v>
      </c>
      <c r="H40">
        <v>308.42164145594404</v>
      </c>
      <c r="I40">
        <f t="shared" si="10"/>
        <v>-7.2750772136176183</v>
      </c>
      <c r="J40">
        <f t="shared" si="11"/>
        <v>-2.3985557601659875</v>
      </c>
      <c r="K40">
        <f t="shared" si="12"/>
        <v>5234.6535341649505</v>
      </c>
      <c r="L40">
        <f t="shared" si="13"/>
        <v>7817.8797742101342</v>
      </c>
      <c r="M40">
        <f t="shared" si="16"/>
        <v>-1.7614820574165968E-2</v>
      </c>
      <c r="N40">
        <f t="shared" si="17"/>
        <v>3.1150391758842488E-2</v>
      </c>
      <c r="O40">
        <f t="shared" si="14"/>
        <v>3.1028190386006067E-4</v>
      </c>
      <c r="P40">
        <f t="shared" si="15"/>
        <v>9.7034690672936203E-4</v>
      </c>
    </row>
    <row r="41" spans="6:16" x14ac:dyDescent="0.25">
      <c r="F41" s="9">
        <v>38</v>
      </c>
      <c r="G41">
        <v>345.37550155260607</v>
      </c>
      <c r="H41">
        <v>308.08985873304755</v>
      </c>
      <c r="I41">
        <f t="shared" si="10"/>
        <v>-7.1500819277247842</v>
      </c>
      <c r="J41">
        <f t="shared" si="11"/>
        <v>-2.3585729786281573</v>
      </c>
      <c r="K41">
        <f t="shared" si="12"/>
        <v>5227.379920882403</v>
      </c>
      <c r="L41">
        <f t="shared" si="13"/>
        <v>7807.586024454069</v>
      </c>
      <c r="M41">
        <f t="shared" si="16"/>
        <v>-1.7322613520479813E-2</v>
      </c>
      <c r="N41">
        <f t="shared" si="17"/>
        <v>2.9210050772767282E-2</v>
      </c>
      <c r="O41">
        <f t="shared" si="14"/>
        <v>3.0007293917991003E-4</v>
      </c>
      <c r="P41">
        <f t="shared" si="15"/>
        <v>8.5322706614764251E-4</v>
      </c>
    </row>
    <row r="42" spans="6:16" x14ac:dyDescent="0.25">
      <c r="F42" s="9">
        <v>39</v>
      </c>
      <c r="G42">
        <v>344.33945510547562</v>
      </c>
      <c r="H42">
        <v>307.73799711431269</v>
      </c>
      <c r="I42">
        <f t="shared" si="10"/>
        <v>-7.0303175677060121</v>
      </c>
      <c r="J42">
        <f t="shared" si="11"/>
        <v>-2.3151181594306478</v>
      </c>
      <c r="K42">
        <f t="shared" si="12"/>
        <v>5220.1305489339056</v>
      </c>
      <c r="L42">
        <f t="shared" si="13"/>
        <v>7796.6813428192991</v>
      </c>
      <c r="M42">
        <f t="shared" si="16"/>
        <v>-1.8719361864596884E-2</v>
      </c>
      <c r="N42">
        <f t="shared" si="17"/>
        <v>3.2127827791382124E-2</v>
      </c>
      <c r="O42">
        <f t="shared" si="14"/>
        <v>3.5041450861772412E-4</v>
      </c>
      <c r="P42">
        <f t="shared" si="15"/>
        <v>1.0321973185927055E-3</v>
      </c>
    </row>
    <row r="43" spans="6:16" x14ac:dyDescent="0.25">
      <c r="F43" s="9">
        <v>40</v>
      </c>
      <c r="G43">
        <v>343.33772834457534</v>
      </c>
      <c r="H43">
        <v>307.41880999118359</v>
      </c>
      <c r="I43">
        <f t="shared" si="10"/>
        <v>-6.9062625423520894</v>
      </c>
      <c r="J43">
        <f t="shared" si="11"/>
        <v>-2.2774248218211395</v>
      </c>
      <c r="K43">
        <f t="shared" si="12"/>
        <v>5213.1417298825918</v>
      </c>
      <c r="L43">
        <f t="shared" si="13"/>
        <v>7786.799998818009</v>
      </c>
      <c r="M43">
        <f t="shared" si="16"/>
        <v>-1.6191215977332085E-2</v>
      </c>
      <c r="N43">
        <f t="shared" si="17"/>
        <v>2.8973079681661851E-2</v>
      </c>
      <c r="O43">
        <f t="shared" si="14"/>
        <v>2.6215547482461379E-4</v>
      </c>
      <c r="P43">
        <f t="shared" si="15"/>
        <v>8.394393462399268E-4</v>
      </c>
    </row>
    <row r="44" spans="6:16" x14ac:dyDescent="0.25">
      <c r="F44" s="9">
        <v>41</v>
      </c>
      <c r="G44">
        <v>342.33763987580835</v>
      </c>
      <c r="H44">
        <v>307.07787397755294</v>
      </c>
      <c r="I44">
        <f t="shared" si="10"/>
        <v>-6.791190548336087</v>
      </c>
      <c r="J44">
        <f t="shared" si="11"/>
        <v>-2.2339817451682733</v>
      </c>
      <c r="K44">
        <f t="shared" si="12"/>
        <v>5206.1843607449673</v>
      </c>
      <c r="L44">
        <f t="shared" si="13"/>
        <v>7776.2566091242061</v>
      </c>
      <c r="M44">
        <f t="shared" si="16"/>
        <v>-1.8521073909330887E-2</v>
      </c>
      <c r="N44">
        <f t="shared" si="17"/>
        <v>3.316089624634122E-2</v>
      </c>
      <c r="O44">
        <f t="shared" si="14"/>
        <v>3.4303017875489731E-4</v>
      </c>
      <c r="P44">
        <f t="shared" si="15"/>
        <v>1.0996450398606072E-3</v>
      </c>
    </row>
    <row r="45" spans="6:16" x14ac:dyDescent="0.25">
      <c r="F45" s="9">
        <v>42</v>
      </c>
      <c r="G45">
        <v>341.36926731607213</v>
      </c>
      <c r="H45">
        <v>306.77127905055511</v>
      </c>
      <c r="I45">
        <f t="shared" si="10"/>
        <v>-6.6699218585329048</v>
      </c>
      <c r="J45">
        <f t="shared" si="11"/>
        <v>-2.1994001533327148</v>
      </c>
      <c r="K45">
        <f t="shared" si="12"/>
        <v>5199.4666934107263</v>
      </c>
      <c r="L45">
        <f t="shared" si="13"/>
        <v>7766.7851383257894</v>
      </c>
      <c r="M45">
        <f t="shared" si="16"/>
        <v>-1.5780134851325123E-2</v>
      </c>
      <c r="N45">
        <f t="shared" si="17"/>
        <v>2.7904172030337904E-2</v>
      </c>
      <c r="O45">
        <f t="shared" si="14"/>
        <v>2.4901265592600574E-4</v>
      </c>
      <c r="P45">
        <f t="shared" si="15"/>
        <v>7.7864281669869214E-4</v>
      </c>
    </row>
    <row r="46" spans="6:16" x14ac:dyDescent="0.25">
      <c r="F46" s="9">
        <v>43</v>
      </c>
      <c r="G46">
        <v>340.40432919217562</v>
      </c>
      <c r="H46">
        <v>306.44036668673186</v>
      </c>
      <c r="I46">
        <f t="shared" si="10"/>
        <v>-6.5587758333668003</v>
      </c>
      <c r="J46">
        <f t="shared" si="11"/>
        <v>-2.1565030061328909</v>
      </c>
      <c r="K46">
        <f t="shared" si="12"/>
        <v>5192.7915062469683</v>
      </c>
      <c r="L46">
        <f t="shared" si="13"/>
        <v>7756.5729900922815</v>
      </c>
      <c r="M46">
        <f t="shared" si="16"/>
        <v>-1.8177685995611981E-2</v>
      </c>
      <c r="N46">
        <f t="shared" si="17"/>
        <v>3.2863518801962144E-2</v>
      </c>
      <c r="O46">
        <f t="shared" si="14"/>
        <v>3.3042826815506794E-4</v>
      </c>
      <c r="P46">
        <f t="shared" si="15"/>
        <v>1.0800108680469192E-3</v>
      </c>
    </row>
    <row r="47" spans="6:16" x14ac:dyDescent="0.25">
      <c r="F47" s="9">
        <v>44</v>
      </c>
      <c r="G47">
        <v>339.46817287161798</v>
      </c>
      <c r="H47">
        <v>306.14620571544413</v>
      </c>
      <c r="I47">
        <f t="shared" si="10"/>
        <v>-6.4400016693191562</v>
      </c>
      <c r="J47">
        <f t="shared" si="11"/>
        <v>-2.1223453028042201</v>
      </c>
      <c r="K47">
        <f t="shared" si="12"/>
        <v>5186.333221215109</v>
      </c>
      <c r="L47">
        <f t="shared" si="13"/>
        <v>7747.5042048412406</v>
      </c>
      <c r="M47">
        <f t="shared" si="16"/>
        <v>-1.5044819291144762E-2</v>
      </c>
      <c r="N47">
        <f t="shared" si="17"/>
        <v>2.815157174743943E-2</v>
      </c>
      <c r="O47">
        <f t="shared" si="14"/>
        <v>2.2634658750320157E-4</v>
      </c>
      <c r="P47">
        <f t="shared" si="15"/>
        <v>7.925109918512299E-4</v>
      </c>
    </row>
    <row r="48" spans="6:16" x14ac:dyDescent="0.25">
      <c r="F48" s="9">
        <v>45</v>
      </c>
      <c r="G48">
        <v>338.53766204164833</v>
      </c>
      <c r="H48">
        <v>305.82519413519441</v>
      </c>
      <c r="I48">
        <f t="shared" si="10"/>
        <v>-6.3332853163351528</v>
      </c>
      <c r="J48">
        <f t="shared" si="11"/>
        <v>-2.0807372823435002</v>
      </c>
      <c r="K48">
        <f t="shared" si="12"/>
        <v>5179.931252410418</v>
      </c>
      <c r="L48">
        <f t="shared" si="13"/>
        <v>7737.6175072185069</v>
      </c>
      <c r="M48">
        <f t="shared" si="16"/>
        <v>-1.8053257756851515E-2</v>
      </c>
      <c r="N48">
        <f t="shared" si="17"/>
        <v>3.3121917593438521E-2</v>
      </c>
      <c r="O48">
        <f t="shared" si="14"/>
        <v>3.259201156353194E-4</v>
      </c>
      <c r="P48">
        <f t="shared" si="15"/>
        <v>1.0970614250665322E-3</v>
      </c>
    </row>
    <row r="49" spans="6:16" x14ac:dyDescent="0.25">
      <c r="F49" s="9">
        <v>46</v>
      </c>
      <c r="G49">
        <v>337.63243799731794</v>
      </c>
      <c r="H49">
        <v>305.54309345969239</v>
      </c>
      <c r="I49">
        <f t="shared" si="10"/>
        <v>-6.2176598528572979</v>
      </c>
      <c r="J49">
        <f t="shared" si="11"/>
        <v>-2.0466234000868266</v>
      </c>
      <c r="K49">
        <f t="shared" si="12"/>
        <v>5173.7198756798589</v>
      </c>
      <c r="L49">
        <f t="shared" si="13"/>
        <v>7728.9377167378543</v>
      </c>
      <c r="M49">
        <f t="shared" si="16"/>
        <v>-1.5286065967877072E-2</v>
      </c>
      <c r="N49">
        <f t="shared" si="17"/>
        <v>2.9298655031601228E-2</v>
      </c>
      <c r="O49">
        <f t="shared" si="14"/>
        <v>2.3366381277428961E-4</v>
      </c>
      <c r="P49">
        <f t="shared" si="15"/>
        <v>8.5841118666077202E-4</v>
      </c>
    </row>
    <row r="50" spans="6:16" x14ac:dyDescent="0.25">
      <c r="F50" s="9">
        <v>47</v>
      </c>
      <c r="G50">
        <v>336.73544179444332</v>
      </c>
      <c r="H50">
        <v>305.2319699612562</v>
      </c>
      <c r="I50">
        <f t="shared" si="10"/>
        <v>-6.1142992946844972</v>
      </c>
      <c r="J50">
        <f t="shared" si="11"/>
        <v>-2.0074858072209762</v>
      </c>
      <c r="K50">
        <f t="shared" si="12"/>
        <v>5167.5811217844339</v>
      </c>
      <c r="L50">
        <f t="shared" si="13"/>
        <v>7719.3741683137114</v>
      </c>
      <c r="M50">
        <f t="shared" si="16"/>
        <v>-1.7932137450871188E-2</v>
      </c>
      <c r="N50">
        <f t="shared" si="17"/>
        <v>3.3059912307801032E-2</v>
      </c>
      <c r="O50">
        <f t="shared" si="14"/>
        <v>3.2156155355693704E-4</v>
      </c>
      <c r="P50">
        <f t="shared" si="15"/>
        <v>1.0929578017994941E-3</v>
      </c>
    </row>
    <row r="51" spans="6:16" x14ac:dyDescent="0.25">
      <c r="F51" s="9">
        <v>48</v>
      </c>
      <c r="G51">
        <v>335.86017733219199</v>
      </c>
      <c r="H51">
        <v>304.96121351557036</v>
      </c>
      <c r="I51">
        <f t="shared" si="10"/>
        <v>-6.0012342560152883</v>
      </c>
      <c r="J51">
        <f t="shared" si="11"/>
        <v>-1.9731951272189718</v>
      </c>
      <c r="K51">
        <f t="shared" si="12"/>
        <v>5161.6066049093333</v>
      </c>
      <c r="L51">
        <f t="shared" si="13"/>
        <v>7711.0593301475792</v>
      </c>
      <c r="M51">
        <f t="shared" si="16"/>
        <v>-1.4926855673532025E-2</v>
      </c>
      <c r="N51">
        <f t="shared" si="17"/>
        <v>3.0353444623638204E-2</v>
      </c>
      <c r="O51">
        <f t="shared" si="14"/>
        <v>2.228110202984552E-4</v>
      </c>
      <c r="P51">
        <f t="shared" si="15"/>
        <v>9.2133160052027094E-4</v>
      </c>
    </row>
    <row r="52" spans="6:16" x14ac:dyDescent="0.25">
      <c r="F52" s="9">
        <v>49</v>
      </c>
      <c r="G52">
        <v>334.99595360429396</v>
      </c>
      <c r="H52">
        <v>304.66002934467099</v>
      </c>
      <c r="I52">
        <f t="shared" si="10"/>
        <v>-5.9010002165114086</v>
      </c>
      <c r="J52">
        <f t="shared" si="11"/>
        <v>-1.9355656785126598</v>
      </c>
      <c r="K52">
        <f t="shared" si="12"/>
        <v>5155.7224846729323</v>
      </c>
      <c r="L52">
        <f t="shared" si="13"/>
        <v>7701.8186798837232</v>
      </c>
      <c r="M52">
        <f t="shared" si="16"/>
        <v>-1.7067489370565347E-2</v>
      </c>
      <c r="N52">
        <f t="shared" si="17"/>
        <v>3.3834376233952357E-2</v>
      </c>
      <c r="O52">
        <f t="shared" si="14"/>
        <v>2.912991934143611E-4</v>
      </c>
      <c r="P52">
        <f t="shared" si="15"/>
        <v>1.1447650151406401E-3</v>
      </c>
    </row>
    <row r="53" spans="6:16" x14ac:dyDescent="0.25">
      <c r="F53" s="9">
        <v>50</v>
      </c>
      <c r="G53">
        <v>334.14974248682637</v>
      </c>
      <c r="H53">
        <v>304.40017998556669</v>
      </c>
      <c r="I53">
        <f t="shared" si="10"/>
        <v>-5.7909508868496085</v>
      </c>
      <c r="J53">
        <f t="shared" si="11"/>
        <v>-1.9021848822241678</v>
      </c>
      <c r="K53">
        <f t="shared" si="12"/>
        <v>5149.9754782888067</v>
      </c>
      <c r="L53">
        <f t="shared" si="13"/>
        <v>7693.853514759383</v>
      </c>
      <c r="M53">
        <f t="shared" si="16"/>
        <v>-1.4309303471695678E-2</v>
      </c>
      <c r="N53">
        <f t="shared" si="17"/>
        <v>3.1148163705941867E-2</v>
      </c>
      <c r="O53">
        <f t="shared" si="14"/>
        <v>2.0475616584508197E-4</v>
      </c>
      <c r="P53">
        <f t="shared" si="15"/>
        <v>9.7020810225215419E-4</v>
      </c>
    </row>
    <row r="54" spans="6:16" x14ac:dyDescent="0.25">
      <c r="F54" s="9">
        <v>51</v>
      </c>
      <c r="G54">
        <v>333.31741711535204</v>
      </c>
      <c r="H54">
        <v>304.10867140779442</v>
      </c>
      <c r="I54">
        <f t="shared" si="10"/>
        <v>-5.694313312417739</v>
      </c>
      <c r="J54">
        <f t="shared" si="11"/>
        <v>-1.8663558114164771</v>
      </c>
      <c r="K54">
        <f t="shared" si="12"/>
        <v>5144.3367472360314</v>
      </c>
      <c r="L54">
        <f t="shared" si="13"/>
        <v>7684.9259355522527</v>
      </c>
      <c r="M54">
        <f t="shared" si="16"/>
        <v>-1.6468501179242701E-2</v>
      </c>
      <c r="N54">
        <f t="shared" si="17"/>
        <v>3.4036329803204701E-2</v>
      </c>
      <c r="O54">
        <f t="shared" si="14"/>
        <v>2.7121153109071821E-4</v>
      </c>
      <c r="P54">
        <f t="shared" si="15"/>
        <v>1.1584717464725206E-3</v>
      </c>
    </row>
    <row r="55" spans="6:16" x14ac:dyDescent="0.25">
      <c r="F55" s="9">
        <v>52</v>
      </c>
      <c r="G55">
        <v>332.49921688902413</v>
      </c>
      <c r="H55">
        <v>303.8592072866054</v>
      </c>
      <c r="I55">
        <f t="shared" si="10"/>
        <v>-5.5866791368992006</v>
      </c>
      <c r="J55">
        <f t="shared" si="11"/>
        <v>-1.8328152081652718</v>
      </c>
      <c r="K55">
        <f t="shared" si="12"/>
        <v>5138.8072140070453</v>
      </c>
      <c r="L55">
        <f t="shared" si="13"/>
        <v>7677.292734099532</v>
      </c>
      <c r="M55">
        <f t="shared" si="16"/>
        <v>-1.3399500264156039E-2</v>
      </c>
      <c r="N55">
        <f t="shared" si="17"/>
        <v>3.2426263949697054E-2</v>
      </c>
      <c r="O55">
        <f t="shared" si="14"/>
        <v>1.7954660732911776E-4</v>
      </c>
      <c r="P55">
        <f t="shared" si="15"/>
        <v>1.0514625937354228E-3</v>
      </c>
    </row>
    <row r="56" spans="6:16" x14ac:dyDescent="0.25">
      <c r="F56" s="9">
        <v>53</v>
      </c>
      <c r="G56">
        <v>331.6980898292943</v>
      </c>
      <c r="H56">
        <v>303.57742062281898</v>
      </c>
      <c r="I56">
        <f t="shared" si="10"/>
        <v>-5.4936842160485897</v>
      </c>
      <c r="J56">
        <f t="shared" si="11"/>
        <v>-1.7995426515364896</v>
      </c>
      <c r="K56">
        <f t="shared" si="12"/>
        <v>5133.4060369469553</v>
      </c>
      <c r="L56">
        <f t="shared" si="13"/>
        <v>7668.6779997247622</v>
      </c>
      <c r="M56">
        <f t="shared" si="16"/>
        <v>-1.5709358014599495E-2</v>
      </c>
      <c r="N56">
        <f t="shared" si="17"/>
        <v>3.3933027549567285E-2</v>
      </c>
      <c r="O56">
        <f t="shared" si="14"/>
        <v>2.467839292308614E-4</v>
      </c>
      <c r="P56">
        <f t="shared" si="15"/>
        <v>1.1514503586796923E-3</v>
      </c>
    </row>
    <row r="57" spans="6:16" x14ac:dyDescent="0.25">
      <c r="F57" s="9">
        <v>54</v>
      </c>
      <c r="G57">
        <v>330.9068446524883</v>
      </c>
      <c r="H57">
        <v>303.33760072094265</v>
      </c>
      <c r="I57">
        <f t="shared" si="10"/>
        <v>-5.3887710153851538</v>
      </c>
      <c r="J57">
        <f t="shared" si="11"/>
        <v>-1.7643510760745358</v>
      </c>
      <c r="K57">
        <f t="shared" si="12"/>
        <v>5128.0840828439086</v>
      </c>
      <c r="L57">
        <f t="shared" si="13"/>
        <v>7661.3525207010898</v>
      </c>
      <c r="M57">
        <f t="shared" si="16"/>
        <v>-1.264155140482881E-2</v>
      </c>
      <c r="N57">
        <f t="shared" si="17"/>
        <v>3.4890236543121844E-2</v>
      </c>
      <c r="O57">
        <f t="shared" si="14"/>
        <v>1.5980882192092926E-4</v>
      </c>
      <c r="P57">
        <f t="shared" si="15"/>
        <v>1.2173286060349949E-3</v>
      </c>
    </row>
    <row r="58" spans="6:16" x14ac:dyDescent="0.25">
      <c r="F58" s="9">
        <v>55</v>
      </c>
      <c r="G58">
        <v>330.13612721613919</v>
      </c>
      <c r="H58">
        <v>303.06601451381187</v>
      </c>
      <c r="I58">
        <f t="shared" si="10"/>
        <v>-5.2980631975373056</v>
      </c>
      <c r="J58">
        <f t="shared" si="11"/>
        <v>-1.7345645667128422</v>
      </c>
      <c r="K58">
        <f t="shared" si="12"/>
        <v>5122.9122376543219</v>
      </c>
      <c r="L58">
        <f t="shared" si="13"/>
        <v>7653.0636605670634</v>
      </c>
      <c r="M58">
        <f t="shared" si="16"/>
        <v>-1.3937402182634173E-2</v>
      </c>
      <c r="N58">
        <f t="shared" si="17"/>
        <v>3.4015566875222669E-2</v>
      </c>
      <c r="O58">
        <f t="shared" si="14"/>
        <v>1.9425117960049582E-4</v>
      </c>
      <c r="P58">
        <f t="shared" si="15"/>
        <v>1.1570587898427458E-3</v>
      </c>
    </row>
    <row r="59" spans="6:16" x14ac:dyDescent="0.25">
      <c r="F59" s="9">
        <v>56</v>
      </c>
      <c r="G59">
        <v>329.3711741604485</v>
      </c>
      <c r="H59">
        <v>302.83482838276501</v>
      </c>
      <c r="I59">
        <f t="shared" si="10"/>
        <v>-5.197958891474542</v>
      </c>
      <c r="J59">
        <f t="shared" si="11"/>
        <v>-1.6969314396415853</v>
      </c>
      <c r="K59">
        <f t="shared" si="12"/>
        <v>5117.7908210943697</v>
      </c>
      <c r="L59">
        <f t="shared" si="13"/>
        <v>7646.01362975749</v>
      </c>
      <c r="M59">
        <f t="shared" si="16"/>
        <v>-1.2841581031389104E-2</v>
      </c>
      <c r="N59">
        <f t="shared" si="17"/>
        <v>3.8374502948341327E-2</v>
      </c>
      <c r="O59">
        <f t="shared" si="14"/>
        <v>1.6490620338573245E-4</v>
      </c>
      <c r="P59">
        <f t="shared" si="15"/>
        <v>1.4726024765322572E-3</v>
      </c>
    </row>
    <row r="60" spans="6:16" x14ac:dyDescent="0.25">
      <c r="F60" s="9">
        <v>57</v>
      </c>
      <c r="G60">
        <v>328.62947246498715</v>
      </c>
      <c r="H60">
        <v>302.57415032840851</v>
      </c>
      <c r="I60">
        <f t="shared" si="10"/>
        <v>-5.1077988030976114</v>
      </c>
      <c r="J60">
        <f t="shared" si="11"/>
        <v>-1.6713502087899741</v>
      </c>
      <c r="K60">
        <f t="shared" si="12"/>
        <v>5112.836248972656</v>
      </c>
      <c r="L60">
        <f t="shared" si="13"/>
        <v>7638.0706524136003</v>
      </c>
      <c r="M60">
        <f t="shared" si="16"/>
        <v>-1.1738442898505674E-2</v>
      </c>
      <c r="N60">
        <f t="shared" si="17"/>
        <v>3.4271755334255305E-2</v>
      </c>
      <c r="O60">
        <f t="shared" si="14"/>
        <v>1.3779104168147829E-4</v>
      </c>
      <c r="P60">
        <f t="shared" si="15"/>
        <v>1.1745532136910569E-3</v>
      </c>
    </row>
    <row r="61" spans="6:16" x14ac:dyDescent="0.25">
      <c r="F61" s="9">
        <v>58</v>
      </c>
      <c r="G61">
        <v>327.8906527682463</v>
      </c>
      <c r="H61">
        <v>302.35037904688386</v>
      </c>
      <c r="I61">
        <f t="shared" si="10"/>
        <v>-5.0124168315606568</v>
      </c>
      <c r="J61">
        <f t="shared" si="11"/>
        <v>-1.6316588915564068</v>
      </c>
      <c r="K61">
        <f t="shared" si="12"/>
        <v>5107.9118670046919</v>
      </c>
      <c r="L61">
        <f t="shared" si="13"/>
        <v>7631.2576612990943</v>
      </c>
      <c r="M61">
        <f t="shared" si="16"/>
        <v>-1.227697277734574E-2</v>
      </c>
      <c r="N61">
        <f t="shared" si="17"/>
        <v>4.1739836079702997E-2</v>
      </c>
      <c r="O61">
        <f t="shared" si="14"/>
        <v>1.5072406057568837E-4</v>
      </c>
      <c r="P61">
        <f t="shared" si="15"/>
        <v>1.7422139159604759E-3</v>
      </c>
    </row>
    <row r="62" spans="6:16" x14ac:dyDescent="0.25">
      <c r="F62" s="9">
        <v>59</v>
      </c>
      <c r="G62">
        <v>327.17659802105652</v>
      </c>
      <c r="H62">
        <v>302.10120572216027</v>
      </c>
      <c r="I62">
        <f t="shared" si="10"/>
        <v>-4.9221291181529434</v>
      </c>
      <c r="J62">
        <f t="shared" si="11"/>
        <v>-1.6075188703544483</v>
      </c>
      <c r="K62">
        <f t="shared" si="12"/>
        <v>5103.1629227284257</v>
      </c>
      <c r="L62">
        <f t="shared" si="13"/>
        <v>7623.6771660835821</v>
      </c>
      <c r="M62">
        <f t="shared" si="16"/>
        <v>-8.4329108036405032E-3</v>
      </c>
      <c r="N62">
        <f t="shared" si="17"/>
        <v>3.7054460377099474E-2</v>
      </c>
      <c r="O62">
        <f t="shared" si="14"/>
        <v>7.1113984622156711E-5</v>
      </c>
      <c r="P62">
        <f t="shared" si="15"/>
        <v>1.3730330338380349E-3</v>
      </c>
    </row>
    <row r="63" spans="6:16" x14ac:dyDescent="0.25">
      <c r="F63" s="9">
        <v>60</v>
      </c>
      <c r="G63">
        <v>326.46394867602805</v>
      </c>
      <c r="H63">
        <v>301.8844315482304</v>
      </c>
      <c r="I63">
        <f t="shared" si="10"/>
        <v>-4.8321649923310641</v>
      </c>
      <c r="J63">
        <f t="shared" si="11"/>
        <v>-1.5677155822497355</v>
      </c>
      <c r="K63">
        <f t="shared" si="12"/>
        <v>5098.4334927190457</v>
      </c>
      <c r="L63">
        <f t="shared" si="13"/>
        <v>7617.0873868695562</v>
      </c>
      <c r="M63">
        <f t="shared" si="16"/>
        <v>-1.1171021751846588E-2</v>
      </c>
      <c r="N63">
        <f t="shared" si="17"/>
        <v>4.5730337391949316E-2</v>
      </c>
      <c r="O63">
        <f t="shared" si="14"/>
        <v>1.2479172698022961E-4</v>
      </c>
      <c r="P63">
        <f t="shared" si="15"/>
        <v>2.0912637579815177E-3</v>
      </c>
    </row>
    <row r="64" spans="6:16" x14ac:dyDescent="0.25">
      <c r="F64" s="9">
        <v>61</v>
      </c>
      <c r="G64">
        <v>325.77597048704752</v>
      </c>
      <c r="H64">
        <v>301.6467954084647</v>
      </c>
      <c r="I64">
        <f t="shared" si="10"/>
        <v>-4.7425140844787705</v>
      </c>
      <c r="J64">
        <f t="shared" si="11"/>
        <v>-1.5456016833703246</v>
      </c>
      <c r="K64">
        <f t="shared" si="12"/>
        <v>5093.8774265164811</v>
      </c>
      <c r="L64">
        <f t="shared" si="13"/>
        <v>7609.8688180915015</v>
      </c>
      <c r="M64">
        <f t="shared" si="16"/>
        <v>-5.6166175360115034E-3</v>
      </c>
      <c r="N64">
        <f t="shared" si="17"/>
        <v>3.9785374893988479E-2</v>
      </c>
      <c r="O64">
        <f t="shared" si="14"/>
        <v>3.1546392545831932E-5</v>
      </c>
      <c r="P64">
        <f t="shared" si="15"/>
        <v>1.5828760554552088E-3</v>
      </c>
    </row>
    <row r="65" spans="6:16" x14ac:dyDescent="0.25">
      <c r="F65" s="9">
        <v>62</v>
      </c>
      <c r="G65">
        <v>325.08930691241102</v>
      </c>
      <c r="H65">
        <v>301.43643106029697</v>
      </c>
      <c r="I65">
        <f t="shared" si="10"/>
        <v>-4.655995225075654</v>
      </c>
      <c r="J65">
        <f t="shared" si="11"/>
        <v>-1.5067844230032534</v>
      </c>
      <c r="K65">
        <f t="shared" si="12"/>
        <v>5089.3395053791592</v>
      </c>
      <c r="L65">
        <f t="shared" si="13"/>
        <v>7603.4833847305181</v>
      </c>
      <c r="M65">
        <f t="shared" si="16"/>
        <v>-8.4617235055128859E-3</v>
      </c>
      <c r="N65">
        <f t="shared" si="17"/>
        <v>4.8612929453271558E-2</v>
      </c>
      <c r="O65">
        <f t="shared" si="14"/>
        <v>7.1600764683749283E-5</v>
      </c>
      <c r="P65">
        <f t="shared" si="15"/>
        <v>2.3632169100287572E-3</v>
      </c>
    </row>
    <row r="66" spans="6:16" x14ac:dyDescent="0.25">
      <c r="F66" s="9">
        <v>63</v>
      </c>
      <c r="G66">
        <v>324.42640665369225</v>
      </c>
      <c r="H66">
        <v>301.21004630034781</v>
      </c>
      <c r="I66">
        <f t="shared" si="10"/>
        <v>-4.569494949864497</v>
      </c>
      <c r="J66">
        <f t="shared" si="11"/>
        <v>-1.4863248730560001</v>
      </c>
      <c r="K66">
        <f t="shared" si="12"/>
        <v>5084.9675740076382</v>
      </c>
      <c r="L66">
        <f t="shared" si="13"/>
        <v>7596.6166088729533</v>
      </c>
      <c r="M66">
        <f t="shared" si="16"/>
        <v>-3.809915407762432E-3</v>
      </c>
      <c r="N66">
        <f t="shared" si="17"/>
        <v>4.1747527374700111E-2</v>
      </c>
      <c r="O66">
        <f t="shared" si="14"/>
        <v>1.4515455414305579E-5</v>
      </c>
      <c r="P66">
        <f t="shared" si="15"/>
        <v>1.7428560419013351E-3</v>
      </c>
    </row>
    <row r="67" spans="6:16" x14ac:dyDescent="0.25">
      <c r="F67" s="9">
        <v>64</v>
      </c>
      <c r="G67">
        <v>323.76481562259522</v>
      </c>
      <c r="H67">
        <v>301.00561225651262</v>
      </c>
      <c r="I67">
        <f t="shared" si="10"/>
        <v>-4.4851874459087151</v>
      </c>
      <c r="J67">
        <f t="shared" si="11"/>
        <v>-1.4477255340338728</v>
      </c>
      <c r="K67">
        <f t="shared" si="12"/>
        <v>5080.61303991359</v>
      </c>
      <c r="L67">
        <f t="shared" si="13"/>
        <v>7590.4200529472037</v>
      </c>
      <c r="M67">
        <f t="shared" ref="M67:M72" si="18">I67+(P*U*(G67-H67)/(ma*K67))</f>
        <v>-5.5698904513352687E-3</v>
      </c>
      <c r="N67">
        <f t="shared" ref="N67:N72" si="19">J67+(P*U*(G67-H67)/(mb*L67))</f>
        <v>5.1480254797647174E-2</v>
      </c>
      <c r="O67">
        <f t="shared" si="14"/>
        <v>3.1023679639875802E-5</v>
      </c>
      <c r="P67">
        <f t="shared" si="15"/>
        <v>2.6502166340306747E-3</v>
      </c>
    </row>
    <row r="68" spans="6:16" x14ac:dyDescent="0.25">
      <c r="F68" s="9">
        <v>65</v>
      </c>
      <c r="G68">
        <v>323.1263523215448</v>
      </c>
      <c r="H68">
        <v>300.79041571077278</v>
      </c>
      <c r="I68">
        <f t="shared" si="10"/>
        <v>-4.4034858312148346</v>
      </c>
      <c r="J68">
        <f t="shared" si="11"/>
        <v>-1.4280835667141729</v>
      </c>
      <c r="K68">
        <f t="shared" si="12"/>
        <v>5076.4190308784255</v>
      </c>
      <c r="L68">
        <f t="shared" si="13"/>
        <v>7583.9017923151296</v>
      </c>
      <c r="M68">
        <f t="shared" si="18"/>
        <v>-3.5463315579269405E-3</v>
      </c>
      <c r="N68">
        <f t="shared" si="19"/>
        <v>4.4505162836975254E-2</v>
      </c>
      <c r="O68">
        <f t="shared" si="14"/>
        <v>1.2576467518748522E-5</v>
      </c>
      <c r="P68">
        <f t="shared" si="15"/>
        <v>1.9807095191456832E-3</v>
      </c>
    </row>
    <row r="69" spans="6:16" x14ac:dyDescent="0.25">
      <c r="F69" s="9">
        <v>66</v>
      </c>
      <c r="G69">
        <v>322.48844291789527</v>
      </c>
      <c r="H69">
        <v>300.59167499079837</v>
      </c>
      <c r="I69">
        <f t="shared" si="10"/>
        <v>-4.3215780357858335</v>
      </c>
      <c r="J69">
        <f t="shared" si="11"/>
        <v>-1.3903209270700643</v>
      </c>
      <c r="K69">
        <f t="shared" si="12"/>
        <v>5072.2368024478756</v>
      </c>
      <c r="L69">
        <f t="shared" si="13"/>
        <v>7577.8860886868479</v>
      </c>
      <c r="M69">
        <f t="shared" si="18"/>
        <v>-4.5934824366167248E-3</v>
      </c>
      <c r="N69">
        <f t="shared" si="19"/>
        <v>5.4459825162867181E-2</v>
      </c>
      <c r="O69">
        <f t="shared" si="14"/>
        <v>2.1100080895506322E-5</v>
      </c>
      <c r="P69">
        <f t="shared" si="15"/>
        <v>2.9658725567700615E-3</v>
      </c>
    </row>
    <row r="70" spans="6:16" x14ac:dyDescent="0.25">
      <c r="F70" s="9">
        <v>67</v>
      </c>
      <c r="G70">
        <v>321.87372100682427</v>
      </c>
      <c r="H70">
        <v>300.38742413770899</v>
      </c>
      <c r="I70">
        <f t="shared" si="10"/>
        <v>-4.243244784029244</v>
      </c>
      <c r="J70">
        <f t="shared" si="11"/>
        <v>-1.3710539573889549</v>
      </c>
      <c r="K70">
        <f t="shared" si="12"/>
        <v>5068.2142948484716</v>
      </c>
      <c r="L70">
        <f t="shared" si="13"/>
        <v>7571.7077138319364</v>
      </c>
      <c r="M70">
        <f t="shared" si="18"/>
        <v>-3.8232404384812568E-3</v>
      </c>
      <c r="N70">
        <f t="shared" si="19"/>
        <v>4.7800129507735489E-2</v>
      </c>
      <c r="O70">
        <f t="shared" si="14"/>
        <v>1.4617167450438353E-5</v>
      </c>
      <c r="P70">
        <f t="shared" si="15"/>
        <v>2.2848523809562852E-3</v>
      </c>
    </row>
    <row r="71" spans="6:16" x14ac:dyDescent="0.25">
      <c r="F71" s="9">
        <v>68</v>
      </c>
      <c r="G71">
        <v>321.25851689353897</v>
      </c>
      <c r="H71">
        <v>300.19426804662766</v>
      </c>
      <c r="I71">
        <f t="shared" si="10"/>
        <v>-4.1642745429470605</v>
      </c>
      <c r="J71">
        <f t="shared" si="11"/>
        <v>-1.3366132750960162</v>
      </c>
      <c r="K71">
        <f t="shared" si="12"/>
        <v>5064.1961984557165</v>
      </c>
      <c r="L71">
        <f t="shared" si="13"/>
        <v>7565.8687820118521</v>
      </c>
      <c r="M71">
        <f t="shared" si="18"/>
        <v>-4.8288932436237886E-3</v>
      </c>
      <c r="N71">
        <f t="shared" si="19"/>
        <v>5.5444230381238802E-2</v>
      </c>
      <c r="O71">
        <f t="shared" si="14"/>
        <v>2.3318209958315473E-5</v>
      </c>
      <c r="P71">
        <f t="shared" si="15"/>
        <v>3.0740626825678835E-3</v>
      </c>
    </row>
    <row r="72" spans="6:16" x14ac:dyDescent="0.25">
      <c r="F72" s="9">
        <v>69</v>
      </c>
      <c r="G72">
        <v>320.66668490741932</v>
      </c>
      <c r="H72">
        <v>300</v>
      </c>
      <c r="I72">
        <f>(G72-G71)/($C$12)</f>
        <v>-4.0836407042255418</v>
      </c>
      <c r="J72">
        <f>(H72-H71)/($C$12)</f>
        <v>-1.3404495217308237</v>
      </c>
      <c r="K72">
        <f t="shared" si="12"/>
        <v>5060.3378965858838</v>
      </c>
      <c r="L72">
        <f t="shared" si="13"/>
        <v>7560</v>
      </c>
      <c r="M72">
        <f t="shared" si="18"/>
        <v>4.1165151986266579E-4</v>
      </c>
      <c r="N72">
        <f t="shared" si="19"/>
        <v>2.6394718177861654E-2</v>
      </c>
      <c r="O72">
        <f t="shared" si="14"/>
        <v>1.6945697380524274E-7</v>
      </c>
      <c r="P72">
        <f t="shared" si="15"/>
        <v>6.9668114768874035E-4</v>
      </c>
    </row>
    <row r="73" spans="6:16" x14ac:dyDescent="0.25">
      <c r="N73" s="6" t="s">
        <v>31</v>
      </c>
      <c r="O73" s="7">
        <f>SUM(O3:O72)</f>
        <v>2.995331143578446E-2</v>
      </c>
      <c r="P73" s="7">
        <f>SUM(P3:P72)</f>
        <v>5.9790410279106677E-2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0"/>
  <sheetViews>
    <sheetView topLeftCell="A6" workbookViewId="0">
      <selection activeCell="D19" sqref="D19"/>
    </sheetView>
  </sheetViews>
  <sheetFormatPr defaultRowHeight="15" x14ac:dyDescent="0.25"/>
  <cols>
    <col min="1" max="1" width="30.7109375" bestFit="1" customWidth="1"/>
    <col min="2" max="2" width="18.140625" bestFit="1" customWidth="1"/>
    <col min="3" max="3" width="12" bestFit="1" customWidth="1"/>
    <col min="4" max="4" width="7.7109375" bestFit="1" customWidth="1"/>
    <col min="7" max="7" width="12.7109375" bestFit="1" customWidth="1"/>
    <col min="8" max="8" width="12" bestFit="1" customWidth="1"/>
    <col min="9" max="10" width="12.7109375" bestFit="1" customWidth="1"/>
    <col min="11" max="12" width="12" bestFit="1" customWidth="1"/>
    <col min="13" max="13" width="12.7109375" bestFit="1" customWidth="1"/>
    <col min="14" max="14" width="15.7109375" bestFit="1" customWidth="1"/>
    <col min="15" max="15" width="13.7109375" bestFit="1" customWidth="1"/>
    <col min="16" max="16" width="12" bestFit="1" customWidth="1"/>
  </cols>
  <sheetData>
    <row r="1" spans="1:16" ht="26.25" x14ac:dyDescent="0.4">
      <c r="A1" s="8" t="s">
        <v>33</v>
      </c>
      <c r="F1" s="9"/>
    </row>
    <row r="2" spans="1:16" ht="19.5" x14ac:dyDescent="0.35">
      <c r="F2" s="5" t="s">
        <v>20</v>
      </c>
      <c r="G2" s="5" t="s">
        <v>21</v>
      </c>
      <c r="H2" s="5" t="s">
        <v>22</v>
      </c>
      <c r="I2" s="5" t="s">
        <v>23</v>
      </c>
      <c r="J2" s="5" t="s">
        <v>24</v>
      </c>
      <c r="K2" s="5" t="s">
        <v>25</v>
      </c>
      <c r="L2" s="5" t="s">
        <v>26</v>
      </c>
      <c r="M2" s="5" t="s">
        <v>27</v>
      </c>
      <c r="N2" s="5" t="s">
        <v>28</v>
      </c>
      <c r="O2" s="5" t="s">
        <v>29</v>
      </c>
      <c r="P2" s="5" t="s">
        <v>30</v>
      </c>
    </row>
    <row r="3" spans="1:16" x14ac:dyDescent="0.25">
      <c r="A3" s="13" t="s">
        <v>10</v>
      </c>
      <c r="B3" s="14" t="s">
        <v>0</v>
      </c>
      <c r="C3" s="15">
        <v>1</v>
      </c>
      <c r="D3" s="16" t="s">
        <v>1</v>
      </c>
      <c r="F3" s="9">
        <v>0</v>
      </c>
      <c r="G3">
        <v>400</v>
      </c>
      <c r="H3">
        <v>326.16545285749498</v>
      </c>
      <c r="I3">
        <f>(G4-G3)/$C$12</f>
        <v>-13.134991418128113</v>
      </c>
      <c r="J3">
        <f>(H4-H3)/$C$12</f>
        <v>-4.4090677815821149</v>
      </c>
      <c r="K3">
        <f>4000+0.1*G3+0.01*G3*G3</f>
        <v>5640</v>
      </c>
      <c r="L3">
        <f>3000+0.2*H3+0.05*H3*H3</f>
        <v>8384.4282224582385</v>
      </c>
      <c r="M3">
        <f t="shared" ref="M3:M34" si="0">I3+(P*U*(G3-H3)/(ma*K3))</f>
        <v>-4.3759655272612719E-2</v>
      </c>
      <c r="N3">
        <f t="shared" ref="N3:N34" si="1">J3+(P*U*(G3-H3)/(mb*L3))</f>
        <v>-5.9919138244088899E-3</v>
      </c>
      <c r="O3">
        <f>M3*M3</f>
        <v>1.9149074295779021E-3</v>
      </c>
      <c r="P3">
        <f>N3*N3</f>
        <v>3.5903031279142367E-5</v>
      </c>
    </row>
    <row r="4" spans="1:16" x14ac:dyDescent="0.25">
      <c r="A4" s="17" t="s">
        <v>11</v>
      </c>
      <c r="B4" s="18" t="s">
        <v>2</v>
      </c>
      <c r="C4" s="19">
        <v>2</v>
      </c>
      <c r="D4" s="20" t="s">
        <v>1</v>
      </c>
      <c r="F4" s="9">
        <v>1</v>
      </c>
      <c r="G4">
        <v>398.67323319008807</v>
      </c>
      <c r="H4">
        <v>325.72009247551699</v>
      </c>
      <c r="I4">
        <f t="shared" ref="I4:I12" si="2">(G5-G3)/(2*$C$12)</f>
        <v>-13.002352233836204</v>
      </c>
      <c r="J4">
        <f t="shared" ref="J4:J12" si="3">(H5-H3)/(2*$C$12)</f>
        <v>-4.3397275792625631</v>
      </c>
      <c r="K4">
        <f t="shared" ref="K4:K7" si="4">4000+0.1*G4+0.01*G4*G4</f>
        <v>5629.2707919413924</v>
      </c>
      <c r="L4">
        <f t="shared" ref="L4:L7" si="5">3000+0.2*H4+0.05*H4*H4</f>
        <v>8369.8229506080716</v>
      </c>
      <c r="M4">
        <f t="shared" si="0"/>
        <v>-4.2744602416611599E-2</v>
      </c>
      <c r="N4">
        <f t="shared" si="1"/>
        <v>1.8377791967004065E-2</v>
      </c>
      <c r="O4">
        <f t="shared" ref="O4:P7" si="6">M4*M4</f>
        <v>1.8271010357541982E-3</v>
      </c>
      <c r="P4">
        <f t="shared" si="6"/>
        <v>3.3774323758247913E-4</v>
      </c>
    </row>
    <row r="5" spans="1:16" ht="17.25" x14ac:dyDescent="0.25">
      <c r="A5" s="17" t="s">
        <v>6</v>
      </c>
      <c r="B5" s="18" t="s">
        <v>7</v>
      </c>
      <c r="C5" s="19">
        <v>100</v>
      </c>
      <c r="D5" s="20" t="s">
        <v>8</v>
      </c>
      <c r="F5" s="9">
        <v>2</v>
      </c>
      <c r="G5">
        <v>397.37326217498259</v>
      </c>
      <c r="H5">
        <v>325.28874021521972</v>
      </c>
      <c r="I5">
        <f t="shared" si="2"/>
        <v>-12.90829674379161</v>
      </c>
      <c r="J5">
        <f t="shared" si="3"/>
        <v>-4.3204020645903487</v>
      </c>
      <c r="K5">
        <f t="shared" si="4"/>
        <v>5618.792421133373</v>
      </c>
      <c r="L5">
        <f t="shared" si="5"/>
        <v>8355.6959735832788</v>
      </c>
      <c r="M5">
        <f t="shared" si="0"/>
        <v>-7.9112720434752148E-2</v>
      </c>
      <c r="N5">
        <f t="shared" si="1"/>
        <v>-6.9060860590752782E-3</v>
      </c>
      <c r="O5">
        <f t="shared" si="6"/>
        <v>6.2588225345872502E-3</v>
      </c>
      <c r="P5">
        <f t="shared" si="6"/>
        <v>4.7694024655353904E-5</v>
      </c>
    </row>
    <row r="6" spans="1:16" x14ac:dyDescent="0.25">
      <c r="A6" s="17" t="s">
        <v>12</v>
      </c>
      <c r="B6" s="18" t="s">
        <v>3</v>
      </c>
      <c r="C6" s="19">
        <v>10</v>
      </c>
      <c r="D6" s="20" t="s">
        <v>4</v>
      </c>
      <c r="F6" s="9">
        <v>3</v>
      </c>
      <c r="G6">
        <v>396.06549647417057</v>
      </c>
      <c r="H6">
        <v>324.84728397761995</v>
      </c>
      <c r="I6">
        <f t="shared" si="2"/>
        <v>-12.740277879251726</v>
      </c>
      <c r="J6">
        <f t="shared" si="3"/>
        <v>-4.2489229929917824</v>
      </c>
      <c r="K6">
        <f t="shared" si="4"/>
        <v>5608.2853246207296</v>
      </c>
      <c r="L6">
        <f t="shared" si="5"/>
        <v>8341.2573521773484</v>
      </c>
      <c r="M6">
        <f t="shared" si="0"/>
        <v>-4.1528016455314898E-2</v>
      </c>
      <c r="N6">
        <f t="shared" si="1"/>
        <v>2.011040866679803E-2</v>
      </c>
      <c r="O6">
        <f t="shared" si="6"/>
        <v>1.7245761507129048E-3</v>
      </c>
      <c r="P6">
        <f t="shared" si="6"/>
        <v>4.0442853674562529E-4</v>
      </c>
    </row>
    <row r="7" spans="1:16" x14ac:dyDescent="0.25">
      <c r="A7" s="17" t="s">
        <v>13</v>
      </c>
      <c r="B7" s="18" t="s">
        <v>5</v>
      </c>
      <c r="C7" s="19">
        <v>10</v>
      </c>
      <c r="D7" s="20" t="s">
        <v>4</v>
      </c>
      <c r="F7" s="9">
        <v>4</v>
      </c>
      <c r="G7">
        <v>394.79946866402264</v>
      </c>
      <c r="H7">
        <v>324.43037193380724</v>
      </c>
      <c r="I7">
        <f t="shared" si="2"/>
        <v>-12.647142482402343</v>
      </c>
      <c r="J7">
        <f t="shared" si="3"/>
        <v>-4.2320902902851971</v>
      </c>
      <c r="K7">
        <f t="shared" si="4"/>
        <v>5598.1461514403481</v>
      </c>
      <c r="L7">
        <f t="shared" si="5"/>
        <v>8327.6393860421867</v>
      </c>
      <c r="M7">
        <f t="shared" si="0"/>
        <v>-7.7071100448492302E-2</v>
      </c>
      <c r="N7">
        <f t="shared" si="1"/>
        <v>-7.0576328817173462E-3</v>
      </c>
      <c r="O7">
        <f t="shared" si="6"/>
        <v>5.93995452434159E-3</v>
      </c>
      <c r="P7">
        <f t="shared" si="6"/>
        <v>4.9810181893097893E-5</v>
      </c>
    </row>
    <row r="8" spans="1:16" ht="18.75" x14ac:dyDescent="0.35">
      <c r="A8" s="17" t="s">
        <v>14</v>
      </c>
      <c r="B8" s="18" t="s">
        <v>21</v>
      </c>
      <c r="C8" s="19">
        <v>400</v>
      </c>
      <c r="D8" s="20" t="s">
        <v>9</v>
      </c>
      <c r="F8" s="9">
        <v>5</v>
      </c>
      <c r="G8">
        <v>393.51051819489737</v>
      </c>
      <c r="H8">
        <v>323.9923162422088</v>
      </c>
      <c r="I8">
        <f t="shared" si="2"/>
        <v>-12.481063986131131</v>
      </c>
      <c r="J8">
        <f t="shared" si="3"/>
        <v>-4.1603943602101623</v>
      </c>
      <c r="K8">
        <f>4000+0.1*G8+0.01*G8*G8</f>
        <v>5587.8563311196567</v>
      </c>
      <c r="L8">
        <f>3000+0.2*H8+0.05*H8*H8</f>
        <v>8313.3495124480141</v>
      </c>
      <c r="M8">
        <f t="shared" si="0"/>
        <v>-4.0121013862732369E-2</v>
      </c>
      <c r="N8">
        <f t="shared" si="1"/>
        <v>2.0724324177840536E-2</v>
      </c>
      <c r="O8">
        <f>M8*M8</f>
        <v>1.6096957533735629E-3</v>
      </c>
      <c r="P8">
        <f>N8*N8</f>
        <v>4.294976126282258E-4</v>
      </c>
    </row>
    <row r="9" spans="1:16" ht="18.75" x14ac:dyDescent="0.35">
      <c r="A9" s="21" t="s">
        <v>15</v>
      </c>
      <c r="B9" s="22" t="s">
        <v>22</v>
      </c>
      <c r="C9" s="23">
        <v>300</v>
      </c>
      <c r="D9" s="24" t="s">
        <v>9</v>
      </c>
      <c r="F9" s="9">
        <v>6</v>
      </c>
      <c r="G9">
        <v>392.27804159611736</v>
      </c>
      <c r="H9">
        <v>323.58988822467387</v>
      </c>
      <c r="I9">
        <f t="shared" si="2"/>
        <v>-12.389608455858212</v>
      </c>
      <c r="J9">
        <f t="shared" si="3"/>
        <v>-4.1453687047485488</v>
      </c>
      <c r="K9">
        <f t="shared" ref="K9:K13" si="7">4000+0.1*G9+0.01*G9*G9</f>
        <v>5578.048423344464</v>
      </c>
      <c r="L9">
        <f t="shared" ref="L9:L13" si="8">3000+0.2*H9+0.05*H9*H9</f>
        <v>8300.2387657077816</v>
      </c>
      <c r="M9">
        <f t="shared" si="0"/>
        <v>-7.5596787551518219E-2</v>
      </c>
      <c r="N9">
        <f t="shared" si="1"/>
        <v>-7.6471698436257896E-3</v>
      </c>
      <c r="O9">
        <f t="shared" ref="O9:P13" si="9">M9*M9</f>
        <v>5.7148742881093801E-3</v>
      </c>
      <c r="P9">
        <f t="shared" si="9"/>
        <v>5.8479206617259686E-5</v>
      </c>
    </row>
    <row r="10" spans="1:16" ht="15.75" thickBot="1" x14ac:dyDescent="0.3">
      <c r="F10" s="9">
        <v>7</v>
      </c>
      <c r="G10">
        <v>391.00756699169369</v>
      </c>
      <c r="H10">
        <v>323.15486801902728</v>
      </c>
      <c r="I10">
        <f t="shared" si="2"/>
        <v>-12.224796877858848</v>
      </c>
      <c r="J10">
        <f t="shared" si="3"/>
        <v>-4.0724503311382652</v>
      </c>
      <c r="K10">
        <f t="shared" si="7"/>
        <v>5567.9699311468075</v>
      </c>
      <c r="L10">
        <f t="shared" si="8"/>
        <v>8286.0844098235539</v>
      </c>
      <c r="M10">
        <f t="shared" si="0"/>
        <v>-3.8542316191140458E-2</v>
      </c>
      <c r="N10">
        <f t="shared" si="1"/>
        <v>2.1926193208008371E-2</v>
      </c>
      <c r="O10">
        <f t="shared" si="9"/>
        <v>1.4855101373778478E-3</v>
      </c>
      <c r="P10">
        <f t="shared" si="9"/>
        <v>4.8075794859491242E-4</v>
      </c>
    </row>
    <row r="11" spans="1:16" x14ac:dyDescent="0.25">
      <c r="A11" t="s">
        <v>16</v>
      </c>
      <c r="B11" s="1" t="s">
        <v>17</v>
      </c>
      <c r="C11" s="2">
        <v>100</v>
      </c>
      <c r="F11" s="9">
        <v>8</v>
      </c>
      <c r="G11">
        <v>389.80838566119638</v>
      </c>
      <c r="H11">
        <v>322.76717098606008</v>
      </c>
      <c r="I11">
        <f t="shared" si="2"/>
        <v>-12.135528405189467</v>
      </c>
      <c r="J11">
        <f t="shared" si="3"/>
        <v>-4.0593380603901181</v>
      </c>
      <c r="K11">
        <f t="shared" si="7"/>
        <v>5558.4866138839998</v>
      </c>
      <c r="L11">
        <f t="shared" si="8"/>
        <v>8273.4857675144394</v>
      </c>
      <c r="M11">
        <f t="shared" si="0"/>
        <v>-7.447306187342484E-2</v>
      </c>
      <c r="N11">
        <f t="shared" si="1"/>
        <v>-7.7679870861091516E-3</v>
      </c>
      <c r="O11">
        <f t="shared" si="9"/>
        <v>5.5462369448029646E-3</v>
      </c>
      <c r="P11">
        <f t="shared" si="9"/>
        <v>6.0341623369958548E-5</v>
      </c>
    </row>
    <row r="12" spans="1:16" ht="15.75" thickBot="1" x14ac:dyDescent="0.3">
      <c r="A12" t="s">
        <v>19</v>
      </c>
      <c r="B12" s="3" t="s">
        <v>18</v>
      </c>
      <c r="C12" s="4">
        <f>L/(C11-1)</f>
        <v>0.10101010101010101</v>
      </c>
      <c r="F12" s="9">
        <v>9</v>
      </c>
      <c r="G12">
        <v>388.55594509165542</v>
      </c>
      <c r="H12">
        <v>322.33479972399897</v>
      </c>
      <c r="I12">
        <f t="shared" si="2"/>
        <v>-11.973355922004249</v>
      </c>
      <c r="J12">
        <f t="shared" si="3"/>
        <v>-3.9861978535325364</v>
      </c>
      <c r="K12">
        <f t="shared" si="7"/>
        <v>5548.6128191698608</v>
      </c>
      <c r="L12">
        <f t="shared" si="8"/>
        <v>8259.453115600325</v>
      </c>
      <c r="M12">
        <f t="shared" si="0"/>
        <v>-3.8635024040436505E-2</v>
      </c>
      <c r="N12">
        <f t="shared" si="1"/>
        <v>2.2611473236265223E-2</v>
      </c>
      <c r="O12">
        <f t="shared" si="9"/>
        <v>1.4926650826051068E-3</v>
      </c>
      <c r="P12">
        <f t="shared" si="9"/>
        <v>5.1127872191433841E-4</v>
      </c>
    </row>
    <row r="13" spans="1:16" x14ac:dyDescent="0.25">
      <c r="F13" s="9">
        <v>10</v>
      </c>
      <c r="G13">
        <v>387.3895258789733</v>
      </c>
      <c r="H13">
        <v>321.96187849039694</v>
      </c>
      <c r="I13">
        <f t="shared" ref="I13:I76" si="10">(G14-G12)/(2*$C$12)</f>
        <v>-11.884104879020365</v>
      </c>
      <c r="J13">
        <f t="shared" ref="J13:J76" si="11">(H14-H12)/(2*$C$12)</f>
        <v>-3.9740979156302672</v>
      </c>
      <c r="K13">
        <f t="shared" si="7"/>
        <v>5539.4454001952545</v>
      </c>
      <c r="L13">
        <f t="shared" si="8"/>
        <v>8247.364935751335</v>
      </c>
      <c r="M13">
        <f t="shared" si="0"/>
        <v>-7.2877822559050287E-2</v>
      </c>
      <c r="N13">
        <f t="shared" si="1"/>
        <v>-7.5190205364306095E-3</v>
      </c>
      <c r="O13">
        <f t="shared" si="9"/>
        <v>5.3111770209484186E-3</v>
      </c>
      <c r="P13">
        <f t="shared" si="9"/>
        <v>5.6535669827265248E-5</v>
      </c>
    </row>
    <row r="14" spans="1:16" ht="19.5" x14ac:dyDescent="0.35">
      <c r="A14" s="31" t="s">
        <v>32</v>
      </c>
      <c r="B14" s="33">
        <f>O103+P103</f>
        <v>0.32645405247056947</v>
      </c>
      <c r="F14" s="9">
        <v>11</v>
      </c>
      <c r="G14">
        <v>386.15511582316645</v>
      </c>
      <c r="H14">
        <v>321.53195166023528</v>
      </c>
      <c r="I14">
        <f t="shared" si="10"/>
        <v>-11.725466771550968</v>
      </c>
      <c r="J14">
        <f t="shared" si="11"/>
        <v>-3.9009143421603172</v>
      </c>
      <c r="K14">
        <f t="shared" ref="K14:K77" si="12">4000+0.1*G14+0.01*G14*G14</f>
        <v>5529.7732463463472</v>
      </c>
      <c r="L14">
        <f t="shared" ref="L14:L77" si="13">3000+0.2*H14+0.05*H14*H14</f>
        <v>8233.4461872540414</v>
      </c>
      <c r="M14">
        <f t="shared" si="0"/>
        <v>-3.9062775577129116E-2</v>
      </c>
      <c r="N14">
        <f t="shared" si="1"/>
        <v>2.3515519479661684E-2</v>
      </c>
      <c r="O14">
        <f t="shared" ref="O14:O77" si="14">M14*M14</f>
        <v>1.5259004357891549E-3</v>
      </c>
      <c r="P14">
        <f t="shared" ref="P14:P77" si="15">N14*N14</f>
        <v>5.529796563983481E-4</v>
      </c>
    </row>
    <row r="15" spans="1:16" ht="18.75" x14ac:dyDescent="0.35">
      <c r="A15" s="31" t="s">
        <v>38</v>
      </c>
      <c r="B15" s="32">
        <f>4000*(400-G102)+0.05*(400^2-(G102)^2)+(0.01*(400^3-(G102)^3)/3)</f>
        <v>424037.36200568563</v>
      </c>
      <c r="F15" s="9">
        <v>12</v>
      </c>
      <c r="G15">
        <v>385.02074471300341</v>
      </c>
      <c r="H15">
        <v>321.17381498693021</v>
      </c>
      <c r="I15">
        <f t="shared" si="10"/>
        <v>-11.636502949712051</v>
      </c>
      <c r="J15">
        <f t="shared" si="11"/>
        <v>-3.8897324786301057</v>
      </c>
      <c r="K15">
        <f t="shared" si="12"/>
        <v>5520.9118130648576</v>
      </c>
      <c r="L15">
        <f t="shared" si="13"/>
        <v>8221.8657346603304</v>
      </c>
      <c r="M15">
        <f t="shared" si="0"/>
        <v>-7.194044846292158E-2</v>
      </c>
      <c r="N15">
        <f t="shared" si="1"/>
        <v>-6.9805713033859185E-3</v>
      </c>
      <c r="O15">
        <f t="shared" si="14"/>
        <v>5.1754281250462756E-3</v>
      </c>
      <c r="P15">
        <f t="shared" si="15"/>
        <v>4.8728375721654979E-5</v>
      </c>
    </row>
    <row r="16" spans="1:16" ht="18.75" x14ac:dyDescent="0.35">
      <c r="A16" s="31" t="s">
        <v>39</v>
      </c>
      <c r="B16" s="32">
        <f>3000*(H3-300)+0.1*((H3)^2-300^2)+(0.05*((H3)^3-300^3)/3)</f>
        <v>208447.31184599875</v>
      </c>
      <c r="F16" s="9">
        <v>13</v>
      </c>
      <c r="G16">
        <v>383.80430714645695</v>
      </c>
      <c r="H16">
        <v>320.74614711909788</v>
      </c>
      <c r="I16">
        <f t="shared" si="10"/>
        <v>-11.480220250555718</v>
      </c>
      <c r="J16">
        <f t="shared" si="11"/>
        <v>-3.8170133043275967</v>
      </c>
      <c r="K16">
        <f t="shared" si="12"/>
        <v>5511.4378925563642</v>
      </c>
      <c r="L16">
        <f t="shared" si="13"/>
        <v>8208.0537740111176</v>
      </c>
      <c r="M16">
        <f t="shared" si="0"/>
        <v>-3.8893820564711135E-2</v>
      </c>
      <c r="N16">
        <f t="shared" si="1"/>
        <v>2.4223715038552029E-2</v>
      </c>
      <c r="O16">
        <f t="shared" si="14"/>
        <v>1.5127292781199468E-3</v>
      </c>
      <c r="P16">
        <f t="shared" si="15"/>
        <v>5.8678837026897171E-4</v>
      </c>
    </row>
    <row r="17" spans="1:16" ht="18.75" x14ac:dyDescent="0.35">
      <c r="A17" s="10" t="s">
        <v>34</v>
      </c>
      <c r="B17" s="32">
        <f>ma*B15</f>
        <v>424037.36200568563</v>
      </c>
      <c r="F17" s="9">
        <v>14</v>
      </c>
      <c r="G17">
        <v>382.70150829874973</v>
      </c>
      <c r="H17">
        <v>320.40270118807615</v>
      </c>
      <c r="I17">
        <f t="shared" si="10"/>
        <v>-11.391403937302575</v>
      </c>
      <c r="J17">
        <f t="shared" si="11"/>
        <v>-3.806286748411563</v>
      </c>
      <c r="K17">
        <f t="shared" si="12"/>
        <v>5502.8745953712551</v>
      </c>
      <c r="L17">
        <f t="shared" si="13"/>
        <v>8196.9750866683971</v>
      </c>
      <c r="M17">
        <f t="shared" si="0"/>
        <v>-7.0265134125733653E-2</v>
      </c>
      <c r="N17">
        <f t="shared" si="1"/>
        <v>-6.1771682326088317E-3</v>
      </c>
      <c r="O17">
        <f t="shared" si="14"/>
        <v>4.9371890737073395E-3</v>
      </c>
      <c r="P17">
        <f t="shared" si="15"/>
        <v>3.8157407373951718E-5</v>
      </c>
    </row>
    <row r="18" spans="1:16" ht="18.75" x14ac:dyDescent="0.35">
      <c r="A18" s="10" t="s">
        <v>35</v>
      </c>
      <c r="B18" s="32">
        <f>mb*B16</f>
        <v>416894.62369199749</v>
      </c>
      <c r="F18" s="9">
        <v>15</v>
      </c>
      <c r="G18">
        <v>381.50301342174936</v>
      </c>
      <c r="H18">
        <v>319.97720030123696</v>
      </c>
      <c r="I18">
        <f t="shared" si="10"/>
        <v>-11.237731255464215</v>
      </c>
      <c r="J18">
        <f t="shared" si="11"/>
        <v>-3.7348115150142802</v>
      </c>
      <c r="K18">
        <f t="shared" si="12"/>
        <v>5493.5957938409292</v>
      </c>
      <c r="L18">
        <f t="shared" si="13"/>
        <v>8183.2658756911433</v>
      </c>
      <c r="M18">
        <f t="shared" si="0"/>
        <v>-3.8179007828663458E-2</v>
      </c>
      <c r="N18">
        <f t="shared" si="1"/>
        <v>2.4434124509563393E-2</v>
      </c>
      <c r="O18">
        <f t="shared" si="14"/>
        <v>1.4576366387811456E-3</v>
      </c>
      <c r="P18">
        <f t="shared" si="15"/>
        <v>5.9702644054884649E-4</v>
      </c>
    </row>
    <row r="19" spans="1:16" ht="15.75" thickBot="1" x14ac:dyDescent="0.3">
      <c r="F19" s="9">
        <v>16</v>
      </c>
      <c r="G19">
        <v>380.43125956027211</v>
      </c>
      <c r="H19">
        <v>319.64819381130559</v>
      </c>
      <c r="I19">
        <f t="shared" si="10"/>
        <v>-11.150863588212317</v>
      </c>
      <c r="J19">
        <f t="shared" si="11"/>
        <v>-3.7245148736419167</v>
      </c>
      <c r="K19">
        <f t="shared" si="12"/>
        <v>5485.3225584621787</v>
      </c>
      <c r="L19">
        <f t="shared" si="13"/>
        <v>8172.6780291037612</v>
      </c>
      <c r="M19">
        <f t="shared" si="0"/>
        <v>-6.9825946187638266E-2</v>
      </c>
      <c r="N19">
        <f t="shared" si="1"/>
        <v>-5.839946493699788E-3</v>
      </c>
      <c r="O19">
        <f t="shared" si="14"/>
        <v>4.875662760998955E-3</v>
      </c>
      <c r="P19">
        <f t="shared" si="15"/>
        <v>3.4104975049276451E-5</v>
      </c>
    </row>
    <row r="20" spans="1:16" ht="19.5" thickBot="1" x14ac:dyDescent="0.35">
      <c r="A20" s="11" t="s">
        <v>36</v>
      </c>
      <c r="B20" s="12">
        <f>((B17-B18)/B17)*100</f>
        <v>1.6844596617390444</v>
      </c>
      <c r="F20" s="9">
        <v>17</v>
      </c>
      <c r="G20">
        <v>379.25031370695899</v>
      </c>
      <c r="H20">
        <v>319.22477305403658</v>
      </c>
      <c r="I20">
        <f t="shared" si="10"/>
        <v>-10.999049408213343</v>
      </c>
      <c r="J20">
        <f t="shared" si="11"/>
        <v>-3.6529158246592659</v>
      </c>
      <c r="K20">
        <f t="shared" si="12"/>
        <v>5476.2330358389636</v>
      </c>
      <c r="L20">
        <f t="shared" si="13"/>
        <v>8159.0677411808647</v>
      </c>
      <c r="M20">
        <f t="shared" si="0"/>
        <v>-3.7948910829843641E-2</v>
      </c>
      <c r="N20">
        <f t="shared" si="1"/>
        <v>2.554000859472394E-2</v>
      </c>
      <c r="O20">
        <f t="shared" si="14"/>
        <v>1.4401198331714239E-3</v>
      </c>
      <c r="P20">
        <f t="shared" si="15"/>
        <v>6.5229203901857272E-4</v>
      </c>
    </row>
    <row r="21" spans="1:16" x14ac:dyDescent="0.25">
      <c r="F21" s="9">
        <v>18</v>
      </c>
      <c r="G21">
        <v>378.20922937679467</v>
      </c>
      <c r="H21">
        <v>318.91023101844513</v>
      </c>
      <c r="I21">
        <f t="shared" si="10"/>
        <v>-10.913192348380841</v>
      </c>
      <c r="J21">
        <f t="shared" si="11"/>
        <v>-3.6433702419428871</v>
      </c>
      <c r="K21">
        <f t="shared" si="12"/>
        <v>5468.243134795568</v>
      </c>
      <c r="L21">
        <f t="shared" si="13"/>
        <v>8148.9688186155909</v>
      </c>
      <c r="M21">
        <f t="shared" si="0"/>
        <v>-6.8941846603099322E-2</v>
      </c>
      <c r="N21">
        <f t="shared" si="1"/>
        <v>-4.9345282801795953E-3</v>
      </c>
      <c r="O21">
        <f t="shared" si="14"/>
        <v>4.7529782130452773E-3</v>
      </c>
      <c r="P21">
        <f t="shared" si="15"/>
        <v>2.4349569347892196E-5</v>
      </c>
    </row>
    <row r="22" spans="1:16" x14ac:dyDescent="0.25">
      <c r="F22" s="9">
        <v>19</v>
      </c>
      <c r="G22">
        <v>377.04562838405377</v>
      </c>
      <c r="H22">
        <v>318.48873866172488</v>
      </c>
      <c r="I22">
        <f t="shared" si="10"/>
        <v>-10.763802474328054</v>
      </c>
      <c r="J22">
        <f t="shared" si="11"/>
        <v>-3.5723857228291993</v>
      </c>
      <c r="K22">
        <f t="shared" si="12"/>
        <v>5459.3386216736653</v>
      </c>
      <c r="L22">
        <f t="shared" si="13"/>
        <v>8135.4515804491693</v>
      </c>
      <c r="M22">
        <f t="shared" si="0"/>
        <v>-3.7798139323616198E-2</v>
      </c>
      <c r="N22">
        <f t="shared" si="1"/>
        <v>2.6485780693158656E-2</v>
      </c>
      <c r="O22">
        <f t="shared" si="14"/>
        <v>1.4286993363275011E-3</v>
      </c>
      <c r="P22">
        <f t="shared" si="15"/>
        <v>7.0149657892609578E-4</v>
      </c>
    </row>
    <row r="23" spans="1:16" x14ac:dyDescent="0.25">
      <c r="F23" s="9">
        <v>20</v>
      </c>
      <c r="G23">
        <v>376.03472382642536</v>
      </c>
      <c r="H23">
        <v>318.18853693302509</v>
      </c>
      <c r="I23">
        <f t="shared" si="10"/>
        <v>-10.679243769428826</v>
      </c>
      <c r="J23">
        <f t="shared" si="11"/>
        <v>-3.5630073103495903</v>
      </c>
      <c r="K23">
        <f t="shared" si="12"/>
        <v>5451.6246076148018</v>
      </c>
      <c r="L23">
        <f t="shared" si="13"/>
        <v>8125.8349591655588</v>
      </c>
      <c r="M23">
        <f t="shared" si="0"/>
        <v>-6.8427534466314555E-2</v>
      </c>
      <c r="N23">
        <f t="shared" si="1"/>
        <v>-3.6077419303168767E-3</v>
      </c>
      <c r="O23">
        <f t="shared" si="14"/>
        <v>4.6823274731386663E-3</v>
      </c>
      <c r="P23">
        <f t="shared" si="15"/>
        <v>1.3015801835766544E-5</v>
      </c>
    </row>
    <row r="24" spans="1:16" x14ac:dyDescent="0.25">
      <c r="F24" s="9">
        <v>21</v>
      </c>
      <c r="G24">
        <v>374.88820540033078</v>
      </c>
      <c r="H24">
        <v>317.7689392050886</v>
      </c>
      <c r="I24">
        <f t="shared" si="10"/>
        <v>-10.53262093492132</v>
      </c>
      <c r="J24">
        <f t="shared" si="11"/>
        <v>-3.4919290964716994</v>
      </c>
      <c r="K24">
        <f t="shared" si="12"/>
        <v>5442.9004860228388</v>
      </c>
      <c r="L24">
        <f t="shared" si="13"/>
        <v>8112.4087240173831</v>
      </c>
      <c r="M24">
        <f t="shared" si="0"/>
        <v>-3.8351134853824576E-2</v>
      </c>
      <c r="N24">
        <f t="shared" si="1"/>
        <v>2.8558352967108291E-2</v>
      </c>
      <c r="O24">
        <f t="shared" si="14"/>
        <v>1.4708095445762381E-3</v>
      </c>
      <c r="P24">
        <f t="shared" si="15"/>
        <v>8.1557952419394301E-4</v>
      </c>
    </row>
    <row r="25" spans="1:16" x14ac:dyDescent="0.25">
      <c r="F25" s="9">
        <v>22</v>
      </c>
      <c r="G25">
        <v>373.90692161735035</v>
      </c>
      <c r="H25">
        <v>317.48309671151566</v>
      </c>
      <c r="I25">
        <f t="shared" si="10"/>
        <v>-10.447858704199517</v>
      </c>
      <c r="J25">
        <f t="shared" si="11"/>
        <v>-3.4824763591592105</v>
      </c>
      <c r="K25">
        <f t="shared" si="12"/>
        <v>5435.4545524953683</v>
      </c>
      <c r="L25">
        <f t="shared" si="13"/>
        <v>8103.2724542189835</v>
      </c>
      <c r="M25">
        <f t="shared" si="0"/>
        <v>-6.7158367015936804E-2</v>
      </c>
      <c r="N25">
        <f t="shared" si="1"/>
        <v>-9.3077219961568147E-4</v>
      </c>
      <c r="O25">
        <f t="shared" si="14"/>
        <v>4.5102462602472681E-3</v>
      </c>
      <c r="P25">
        <f t="shared" si="15"/>
        <v>8.6633688757741405E-7</v>
      </c>
    </row>
    <row r="26" spans="1:16" x14ac:dyDescent="0.25">
      <c r="F26" s="9">
        <v>23</v>
      </c>
      <c r="G26">
        <v>372.77752687422986</v>
      </c>
      <c r="H26">
        <v>317.06540862748068</v>
      </c>
      <c r="I26">
        <f t="shared" si="10"/>
        <v>-10.304779356603879</v>
      </c>
      <c r="J26">
        <f t="shared" si="11"/>
        <v>-3.4124457657812117</v>
      </c>
      <c r="K26">
        <f t="shared" si="12"/>
        <v>5426.9085981120952</v>
      </c>
      <c r="L26">
        <f t="shared" si="13"/>
        <v>8089.9367491310613</v>
      </c>
      <c r="M26">
        <f t="shared" si="0"/>
        <v>-3.8876174425681143E-2</v>
      </c>
      <c r="N26">
        <f t="shared" si="1"/>
        <v>3.0851751516016268E-2</v>
      </c>
      <c r="O26">
        <f t="shared" si="14"/>
        <v>1.5113569379759846E-3</v>
      </c>
      <c r="P26">
        <f t="shared" si="15"/>
        <v>9.5183057160601206E-4</v>
      </c>
    </row>
    <row r="27" spans="1:16" x14ac:dyDescent="0.25">
      <c r="F27" s="9">
        <v>24</v>
      </c>
      <c r="G27">
        <v>371.82514800995563</v>
      </c>
      <c r="H27">
        <v>316.79371372852955</v>
      </c>
      <c r="I27">
        <f t="shared" si="10"/>
        <v>-10.221039655383478</v>
      </c>
      <c r="J27">
        <f t="shared" si="11"/>
        <v>-3.4025547495129644</v>
      </c>
      <c r="K27">
        <f t="shared" si="12"/>
        <v>5419.7219217272504</v>
      </c>
      <c r="L27">
        <f t="shared" si="13"/>
        <v>8081.2715956413831</v>
      </c>
      <c r="M27">
        <f t="shared" si="0"/>
        <v>-6.7117539783918545E-2</v>
      </c>
      <c r="N27">
        <f t="shared" si="1"/>
        <v>2.3199431719813646E-3</v>
      </c>
      <c r="O27">
        <f t="shared" si="14"/>
        <v>4.5047641466458887E-3</v>
      </c>
      <c r="P27">
        <f t="shared" si="15"/>
        <v>5.3821363212229556E-6</v>
      </c>
    </row>
    <row r="28" spans="1:16" x14ac:dyDescent="0.25">
      <c r="F28" s="9">
        <v>25</v>
      </c>
      <c r="G28">
        <v>370.7126703781928</v>
      </c>
      <c r="H28">
        <v>316.37802382959927</v>
      </c>
      <c r="I28">
        <f t="shared" si="10"/>
        <v>-10.079878430540441</v>
      </c>
      <c r="J28">
        <f t="shared" si="11"/>
        <v>-3.3339320151346246</v>
      </c>
      <c r="K28">
        <f t="shared" si="12"/>
        <v>5411.3501068271253</v>
      </c>
      <c r="L28">
        <f t="shared" si="13"/>
        <v>8068.028302882045</v>
      </c>
      <c r="M28">
        <f t="shared" si="0"/>
        <v>-3.9011460938295883E-2</v>
      </c>
      <c r="N28">
        <f t="shared" si="1"/>
        <v>3.3349587557833349E-2</v>
      </c>
      <c r="O28">
        <f t="shared" si="14"/>
        <v>1.5218940845401856E-3</v>
      </c>
      <c r="P28">
        <f t="shared" si="15"/>
        <v>1.1121949902775929E-3</v>
      </c>
    </row>
    <row r="29" spans="1:16" x14ac:dyDescent="0.25">
      <c r="F29" s="9">
        <v>26</v>
      </c>
      <c r="G29">
        <v>369.78880893307877</v>
      </c>
      <c r="H29">
        <v>316.12019210931044</v>
      </c>
      <c r="I29">
        <f t="shared" si="10"/>
        <v>-9.9960315043826569</v>
      </c>
      <c r="J29">
        <f t="shared" si="11"/>
        <v>-3.3235042298885675</v>
      </c>
      <c r="K29">
        <f t="shared" si="12"/>
        <v>5404.4165130147585</v>
      </c>
      <c r="L29">
        <f t="shared" si="13"/>
        <v>8059.8228313832296</v>
      </c>
      <c r="M29">
        <f t="shared" si="0"/>
        <v>-6.5520653761664605E-2</v>
      </c>
      <c r="N29">
        <f t="shared" si="1"/>
        <v>5.8876157233602733E-3</v>
      </c>
      <c r="O29">
        <f t="shared" si="14"/>
        <v>4.2929560693559339E-3</v>
      </c>
      <c r="P29">
        <f t="shared" si="15"/>
        <v>3.4664018905959113E-5</v>
      </c>
    </row>
    <row r="30" spans="1:16" x14ac:dyDescent="0.25">
      <c r="F30" s="9">
        <v>27</v>
      </c>
      <c r="G30">
        <v>368.69327007427711</v>
      </c>
      <c r="H30">
        <v>315.70660883366219</v>
      </c>
      <c r="I30">
        <f t="shared" si="10"/>
        <v>-9.8579051134065061</v>
      </c>
      <c r="J30">
        <f t="shared" si="11"/>
        <v>-3.2560912124768264</v>
      </c>
      <c r="K30">
        <f t="shared" si="12"/>
        <v>5396.2166009880657</v>
      </c>
      <c r="L30">
        <f t="shared" si="13"/>
        <v>8046.6744648292815</v>
      </c>
      <c r="M30">
        <f t="shared" si="0"/>
        <v>-3.8680801522346542E-2</v>
      </c>
      <c r="N30">
        <f t="shared" si="1"/>
        <v>3.6365905815400001E-2</v>
      </c>
      <c r="O30">
        <f t="shared" si="14"/>
        <v>1.4962044064111665E-3</v>
      </c>
      <c r="P30">
        <f t="shared" si="15"/>
        <v>1.3224791057745437E-3</v>
      </c>
    </row>
    <row r="31" spans="1:16" x14ac:dyDescent="0.25">
      <c r="F31" s="9">
        <v>28</v>
      </c>
      <c r="G31">
        <v>367.7973129505724</v>
      </c>
      <c r="H31">
        <v>315.46239590476966</v>
      </c>
      <c r="I31">
        <f t="shared" si="10"/>
        <v>-9.7740667590141506</v>
      </c>
      <c r="J31">
        <f t="shared" si="11"/>
        <v>-3.2456763262887196</v>
      </c>
      <c r="K31">
        <f t="shared" si="12"/>
        <v>5389.52836543167</v>
      </c>
      <c r="L31">
        <f t="shared" si="13"/>
        <v>8038.9186406798362</v>
      </c>
      <c r="M31">
        <f t="shared" si="0"/>
        <v>-6.358496964685223E-2</v>
      </c>
      <c r="N31">
        <f t="shared" si="1"/>
        <v>9.4204961227628559E-3</v>
      </c>
      <c r="O31">
        <f t="shared" si="14"/>
        <v>4.0430483649911194E-3</v>
      </c>
      <c r="P31">
        <f t="shared" si="15"/>
        <v>8.8745747198989996E-5</v>
      </c>
    </row>
    <row r="32" spans="1:16" x14ac:dyDescent="0.25">
      <c r="F32" s="9">
        <v>29</v>
      </c>
      <c r="G32">
        <v>366.71871113306213</v>
      </c>
      <c r="H32">
        <v>315.05091664653315</v>
      </c>
      <c r="I32">
        <f t="shared" si="10"/>
        <v>-9.6391184295901091</v>
      </c>
      <c r="J32">
        <f t="shared" si="11"/>
        <v>-3.1788983318750299</v>
      </c>
      <c r="K32">
        <f t="shared" si="12"/>
        <v>5381.4980020642488</v>
      </c>
      <c r="L32">
        <f t="shared" si="13"/>
        <v>8025.864187320346</v>
      </c>
      <c r="M32">
        <f t="shared" si="0"/>
        <v>-3.8112451940371272E-2</v>
      </c>
      <c r="N32">
        <f t="shared" si="1"/>
        <v>3.9932268831887718E-2</v>
      </c>
      <c r="O32">
        <f t="shared" si="14"/>
        <v>1.4525589929071099E-3</v>
      </c>
      <c r="P32">
        <f t="shared" si="15"/>
        <v>1.5945860940621513E-3</v>
      </c>
    </row>
    <row r="33" spans="6:16" x14ac:dyDescent="0.25">
      <c r="F33" s="9">
        <v>30</v>
      </c>
      <c r="G33">
        <v>365.85001629812996</v>
      </c>
      <c r="H33">
        <v>314.82019422156259</v>
      </c>
      <c r="I33">
        <f t="shared" si="10"/>
        <v>-9.5557759221839831</v>
      </c>
      <c r="J33">
        <f t="shared" si="11"/>
        <v>-3.1691110574459147</v>
      </c>
      <c r="K33">
        <f t="shared" si="12"/>
        <v>5375.047345883233</v>
      </c>
      <c r="L33">
        <f t="shared" si="13"/>
        <v>8018.5517733294328</v>
      </c>
      <c r="M33">
        <f t="shared" si="0"/>
        <v>-6.1939162652686619E-2</v>
      </c>
      <c r="N33">
        <f t="shared" si="1"/>
        <v>1.2873889405588645E-2</v>
      </c>
      <c r="O33">
        <f t="shared" si="14"/>
        <v>3.8364598701159688E-3</v>
      </c>
      <c r="P33">
        <f t="shared" si="15"/>
        <v>1.6573702842732758E-4</v>
      </c>
    </row>
    <row r="34" spans="6:16" x14ac:dyDescent="0.25">
      <c r="F34" s="9">
        <v>31</v>
      </c>
      <c r="G34">
        <v>364.78825135080274</v>
      </c>
      <c r="H34">
        <v>314.41069219048347</v>
      </c>
      <c r="I34">
        <f t="shared" si="10"/>
        <v>-9.4236104181913838</v>
      </c>
      <c r="J34">
        <f t="shared" si="11"/>
        <v>-3.1036062965742985</v>
      </c>
      <c r="K34">
        <f t="shared" si="12"/>
        <v>5367.1835083708447</v>
      </c>
      <c r="L34">
        <f t="shared" si="13"/>
        <v>8005.5863066230449</v>
      </c>
      <c r="M34">
        <f t="shared" si="0"/>
        <v>-3.7391541615114932E-2</v>
      </c>
      <c r="N34">
        <f t="shared" si="1"/>
        <v>4.2794056304400918E-2</v>
      </c>
      <c r="O34">
        <f t="shared" si="14"/>
        <v>1.3981273843548718E-3</v>
      </c>
      <c r="P34">
        <f t="shared" si="15"/>
        <v>1.831331254984236E-3</v>
      </c>
    </row>
    <row r="35" spans="6:16" x14ac:dyDescent="0.25">
      <c r="F35" s="9">
        <v>32</v>
      </c>
      <c r="G35">
        <v>363.94625661768725</v>
      </c>
      <c r="H35">
        <v>314.19320305053748</v>
      </c>
      <c r="I35">
        <f t="shared" si="10"/>
        <v>-9.3405633480056736</v>
      </c>
      <c r="J35">
        <f t="shared" si="11"/>
        <v>-3.0927668478209145</v>
      </c>
      <c r="K35">
        <f t="shared" si="12"/>
        <v>5360.9634027220436</v>
      </c>
      <c r="L35">
        <f t="shared" si="13"/>
        <v>7998.7070827679217</v>
      </c>
      <c r="M35">
        <f t="shared" ref="M35:M66" si="16">I35+(P*U*(G35-H35)/(ma*K35))</f>
        <v>-5.994532664639074E-2</v>
      </c>
      <c r="N35">
        <f t="shared" ref="N35:N66" si="17">J35+(P*U*(G35-H35)/(mb*L35))</f>
        <v>1.7301632767383612E-2</v>
      </c>
      <c r="O35">
        <f t="shared" si="14"/>
        <v>3.5934421867424835E-3</v>
      </c>
      <c r="P35">
        <f t="shared" si="15"/>
        <v>2.9934649641740233E-4</v>
      </c>
    </row>
    <row r="36" spans="6:16" x14ac:dyDescent="0.25">
      <c r="F36" s="9">
        <v>33</v>
      </c>
      <c r="G36">
        <v>362.90126885625614</v>
      </c>
      <c r="H36">
        <v>313.78589080708531</v>
      </c>
      <c r="I36">
        <f t="shared" si="10"/>
        <v>-9.212896806826274</v>
      </c>
      <c r="J36">
        <f t="shared" si="11"/>
        <v>-3.0294309116623626</v>
      </c>
      <c r="K36">
        <f t="shared" si="12"/>
        <v>5353.2634362604331</v>
      </c>
      <c r="L36">
        <f t="shared" si="13"/>
        <v>7985.8364416412205</v>
      </c>
      <c r="M36">
        <f t="shared" si="16"/>
        <v>-3.8048859593400763E-2</v>
      </c>
      <c r="N36">
        <f t="shared" si="17"/>
        <v>4.5724609496596624E-2</v>
      </c>
      <c r="O36">
        <f t="shared" si="14"/>
        <v>1.4477157163583253E-3</v>
      </c>
      <c r="P36">
        <f t="shared" si="15"/>
        <v>2.0907399136162541E-3</v>
      </c>
    </row>
    <row r="37" spans="6:16" x14ac:dyDescent="0.25">
      <c r="F37" s="9">
        <v>34</v>
      </c>
      <c r="G37">
        <v>362.08506534358094</v>
      </c>
      <c r="H37">
        <v>313.5811968057572</v>
      </c>
      <c r="I37">
        <f t="shared" si="10"/>
        <v>-9.127365726895146</v>
      </c>
      <c r="J37">
        <f t="shared" si="11"/>
        <v>-3.0190015631400002</v>
      </c>
      <c r="K37">
        <f t="shared" si="12"/>
        <v>5347.264451983011</v>
      </c>
      <c r="L37">
        <f t="shared" si="13"/>
        <v>7979.3745888677031</v>
      </c>
      <c r="M37">
        <f t="shared" si="16"/>
        <v>-5.6584026574288515E-2</v>
      </c>
      <c r="N37">
        <f t="shared" si="17"/>
        <v>2.0326143413163411E-2</v>
      </c>
      <c r="O37">
        <f t="shared" si="14"/>
        <v>3.2017520633597888E-3</v>
      </c>
      <c r="P37">
        <f t="shared" si="15"/>
        <v>4.1315210605248631E-4</v>
      </c>
    </row>
    <row r="38" spans="6:16" x14ac:dyDescent="0.25">
      <c r="F38" s="9">
        <v>35</v>
      </c>
      <c r="G38">
        <v>361.05735658819651</v>
      </c>
      <c r="H38">
        <v>313.17599150140046</v>
      </c>
      <c r="I38">
        <f t="shared" si="10"/>
        <v>-9.0057915922338392</v>
      </c>
      <c r="J38">
        <f t="shared" si="11"/>
        <v>-2.9571584826504194</v>
      </c>
      <c r="K38">
        <f t="shared" si="12"/>
        <v>5339.7298831233811</v>
      </c>
      <c r="L38">
        <f t="shared" si="13"/>
        <v>7966.5952809445425</v>
      </c>
      <c r="M38">
        <f t="shared" si="16"/>
        <v>-3.8790239201222931E-2</v>
      </c>
      <c r="N38">
        <f t="shared" si="17"/>
        <v>4.7975040407068015E-2</v>
      </c>
      <c r="O38">
        <f t="shared" si="14"/>
        <v>1.5046826572880923E-3</v>
      </c>
      <c r="P38">
        <f t="shared" si="15"/>
        <v>2.3016045020598087E-3</v>
      </c>
    </row>
    <row r="39" spans="6:16" x14ac:dyDescent="0.25">
      <c r="F39" s="9">
        <v>36</v>
      </c>
      <c r="G39">
        <v>360.26571350676602</v>
      </c>
      <c r="H39">
        <v>312.98379105168641</v>
      </c>
      <c r="I39">
        <f t="shared" si="10"/>
        <v>-8.918275052083823</v>
      </c>
      <c r="J39">
        <f t="shared" si="11"/>
        <v>-2.9466518783102376</v>
      </c>
      <c r="K39">
        <f t="shared" si="12"/>
        <v>5333.9404146360685</v>
      </c>
      <c r="L39">
        <f t="shared" si="13"/>
        <v>7960.5394312646222</v>
      </c>
      <c r="M39">
        <f t="shared" si="16"/>
        <v>-5.3923600886440326E-2</v>
      </c>
      <c r="N39">
        <f t="shared" si="17"/>
        <v>2.3116870612870155E-2</v>
      </c>
      <c r="O39">
        <f t="shared" si="14"/>
        <v>2.9077547325601079E-3</v>
      </c>
      <c r="P39">
        <f t="shared" si="15"/>
        <v>5.3438970693217981E-4</v>
      </c>
    </row>
    <row r="40" spans="6:16" x14ac:dyDescent="0.25">
      <c r="F40" s="9">
        <v>37</v>
      </c>
      <c r="G40">
        <v>359.25568486050281</v>
      </c>
      <c r="H40">
        <v>312.58070829366102</v>
      </c>
      <c r="I40">
        <f t="shared" si="10"/>
        <v>-8.8010801967511121</v>
      </c>
      <c r="J40">
        <f t="shared" si="11"/>
        <v>-2.8852108460490427</v>
      </c>
      <c r="K40">
        <f t="shared" si="12"/>
        <v>5326.5720395319395</v>
      </c>
      <c r="L40">
        <f t="shared" si="13"/>
        <v>7947.8511015270724</v>
      </c>
      <c r="M40">
        <f t="shared" si="16"/>
        <v>-3.8413284441174866E-2</v>
      </c>
      <c r="N40">
        <f t="shared" si="17"/>
        <v>5.1115965475761804E-2</v>
      </c>
      <c r="O40">
        <f t="shared" si="14"/>
        <v>1.475580421558607E-3</v>
      </c>
      <c r="P40">
        <f t="shared" si="15"/>
        <v>2.6128419265192726E-3</v>
      </c>
    </row>
    <row r="41" spans="6:16" x14ac:dyDescent="0.25">
      <c r="F41" s="9">
        <v>38</v>
      </c>
      <c r="G41">
        <v>358.48771750742236</v>
      </c>
      <c r="H41">
        <v>312.4009201736967</v>
      </c>
      <c r="I41">
        <f t="shared" si="10"/>
        <v>-8.7125317875794313</v>
      </c>
      <c r="J41">
        <f t="shared" si="11"/>
        <v>-2.8760910725675246</v>
      </c>
      <c r="K41">
        <f t="shared" si="12"/>
        <v>5320.9832077875571</v>
      </c>
      <c r="L41">
        <f t="shared" si="13"/>
        <v>7942.1969303033602</v>
      </c>
      <c r="M41">
        <f t="shared" si="16"/>
        <v>-5.1200688793958449E-2</v>
      </c>
      <c r="N41">
        <f t="shared" si="17"/>
        <v>2.5297405844664667E-2</v>
      </c>
      <c r="O41">
        <f t="shared" si="14"/>
        <v>2.6215105329757821E-3</v>
      </c>
      <c r="P41">
        <f t="shared" si="15"/>
        <v>6.39958742469674E-4</v>
      </c>
    </row>
    <row r="42" spans="6:16" x14ac:dyDescent="0.25">
      <c r="F42" s="9">
        <v>39</v>
      </c>
      <c r="G42">
        <v>357.49557742866858</v>
      </c>
      <c r="H42">
        <v>311.99967979415243</v>
      </c>
      <c r="I42">
        <f t="shared" si="10"/>
        <v>-8.6001115120036644</v>
      </c>
      <c r="J42">
        <f t="shared" si="11"/>
        <v>-2.8152594928137602</v>
      </c>
      <c r="K42">
        <f t="shared" si="12"/>
        <v>5313.7804365534384</v>
      </c>
      <c r="L42">
        <f t="shared" si="13"/>
        <v>7929.5899455415129</v>
      </c>
      <c r="M42">
        <f t="shared" si="16"/>
        <v>-3.8241450239281605E-2</v>
      </c>
      <c r="N42">
        <f t="shared" si="17"/>
        <v>5.3482645617789704E-2</v>
      </c>
      <c r="O42">
        <f t="shared" si="14"/>
        <v>1.4624085164034511E-3</v>
      </c>
      <c r="P42">
        <f t="shared" si="15"/>
        <v>2.86039338227808E-3</v>
      </c>
    </row>
    <row r="43" spans="6:16" x14ac:dyDescent="0.25">
      <c r="F43" s="9">
        <v>40</v>
      </c>
      <c r="G43">
        <v>356.75032124237111</v>
      </c>
      <c r="H43">
        <v>311.83218088221918</v>
      </c>
      <c r="I43">
        <f t="shared" si="10"/>
        <v>-8.509756321863355</v>
      </c>
      <c r="J43">
        <f t="shared" si="11"/>
        <v>-2.8069183262918842</v>
      </c>
      <c r="K43">
        <f t="shared" si="12"/>
        <v>5308.3829491895867</v>
      </c>
      <c r="L43">
        <f t="shared" si="13"/>
        <v>7924.3318878644977</v>
      </c>
      <c r="M43">
        <f t="shared" si="16"/>
        <v>-4.8019331503711626E-2</v>
      </c>
      <c r="N43">
        <f t="shared" si="17"/>
        <v>2.727268159236429E-2</v>
      </c>
      <c r="O43">
        <f t="shared" si="14"/>
        <v>2.305856198063352E-3</v>
      </c>
      <c r="P43">
        <f t="shared" si="15"/>
        <v>7.4379916123848595E-4</v>
      </c>
    </row>
    <row r="44" spans="6:16" x14ac:dyDescent="0.25">
      <c r="F44" s="9">
        <v>41</v>
      </c>
      <c r="G44">
        <v>355.77643473738306</v>
      </c>
      <c r="H44">
        <v>311.43262558682073</v>
      </c>
      <c r="I44">
        <f t="shared" si="10"/>
        <v>-8.402715189548994</v>
      </c>
      <c r="J44">
        <f t="shared" si="11"/>
        <v>-2.7469281305726669</v>
      </c>
      <c r="K44">
        <f t="shared" si="12"/>
        <v>5301.3463586181715</v>
      </c>
      <c r="L44">
        <f t="shared" si="13"/>
        <v>7911.8005391124079</v>
      </c>
      <c r="M44">
        <f t="shared" si="16"/>
        <v>-3.808361280349537E-2</v>
      </c>
      <c r="N44">
        <f t="shared" si="17"/>
        <v>5.5456037945380121E-2</v>
      </c>
      <c r="O44">
        <f t="shared" si="14"/>
        <v>1.4503615641665564E-3</v>
      </c>
      <c r="P44">
        <f t="shared" si="15"/>
        <v>3.0753721445994399E-3</v>
      </c>
    </row>
    <row r="45" spans="6:16" x14ac:dyDescent="0.25">
      <c r="F45" s="9">
        <v>42</v>
      </c>
      <c r="G45">
        <v>355.05280302226021</v>
      </c>
      <c r="H45">
        <v>311.27724590634591</v>
      </c>
      <c r="I45">
        <f t="shared" si="10"/>
        <v>-8.3107493172058007</v>
      </c>
      <c r="J45">
        <f t="shared" si="11"/>
        <v>-2.7396797370063584</v>
      </c>
      <c r="K45">
        <f t="shared" si="12"/>
        <v>5296.1302096418649</v>
      </c>
      <c r="L45">
        <f t="shared" si="13"/>
        <v>7906.9316401332562</v>
      </c>
      <c r="M45">
        <f t="shared" si="16"/>
        <v>-4.5175136982900099E-2</v>
      </c>
      <c r="N45">
        <f t="shared" si="17"/>
        <v>2.8496282988708987E-2</v>
      </c>
      <c r="O45">
        <f t="shared" si="14"/>
        <v>2.0407930014237881E-3</v>
      </c>
      <c r="P45">
        <f t="shared" si="15"/>
        <v>8.1203814417258517E-4</v>
      </c>
    </row>
    <row r="46" spans="6:16" x14ac:dyDescent="0.25">
      <c r="F46" s="9">
        <v>43</v>
      </c>
      <c r="G46">
        <v>354.09749548138188</v>
      </c>
      <c r="H46">
        <v>310.87915493288006</v>
      </c>
      <c r="I46">
        <f t="shared" si="10"/>
        <v>-8.2086529164148772</v>
      </c>
      <c r="J46">
        <f t="shared" si="11"/>
        <v>-2.6811470264397146</v>
      </c>
      <c r="K46">
        <f t="shared" si="12"/>
        <v>5289.2601126100108</v>
      </c>
      <c r="L46">
        <f t="shared" si="13"/>
        <v>7894.468279575658</v>
      </c>
      <c r="M46">
        <f t="shared" si="16"/>
        <v>-3.769145330476853E-2</v>
      </c>
      <c r="N46">
        <f t="shared" si="17"/>
        <v>5.6107657344060868E-2</v>
      </c>
      <c r="O46">
        <f t="shared" si="14"/>
        <v>1.4206456522255465E-3</v>
      </c>
      <c r="P46">
        <f t="shared" si="15"/>
        <v>3.1480692126385477E-3</v>
      </c>
    </row>
    <row r="47" spans="6:16" x14ac:dyDescent="0.25">
      <c r="F47" s="9">
        <v>44</v>
      </c>
      <c r="G47">
        <v>353.39448930177235</v>
      </c>
      <c r="H47">
        <v>310.7356000424187</v>
      </c>
      <c r="I47">
        <f t="shared" si="10"/>
        <v>-8.1151167204639361</v>
      </c>
      <c r="J47">
        <f t="shared" si="11"/>
        <v>-2.6740837631603909</v>
      </c>
      <c r="K47">
        <f t="shared" si="12"/>
        <v>5284.2160996187822</v>
      </c>
      <c r="L47">
        <f t="shared" si="13"/>
        <v>7889.9777766945845</v>
      </c>
      <c r="M47">
        <f t="shared" si="16"/>
        <v>-4.2227865212314697E-2</v>
      </c>
      <c r="N47">
        <f t="shared" si="17"/>
        <v>2.9275515325759116E-2</v>
      </c>
      <c r="O47">
        <f t="shared" si="14"/>
        <v>1.7831926003894177E-3</v>
      </c>
      <c r="P47">
        <f t="shared" si="15"/>
        <v>8.5705579758875688E-4</v>
      </c>
    </row>
    <row r="48" spans="6:16" x14ac:dyDescent="0.25">
      <c r="F48" s="9">
        <v>45</v>
      </c>
      <c r="G48">
        <v>352.45807796209624</v>
      </c>
      <c r="H48">
        <v>310.33893599082745</v>
      </c>
      <c r="I48">
        <f t="shared" si="10"/>
        <v>-8.0187640217063993</v>
      </c>
      <c r="J48">
        <f t="shared" si="11"/>
        <v>-2.6176662722333561</v>
      </c>
      <c r="K48">
        <f t="shared" si="12"/>
        <v>5277.5127750035608</v>
      </c>
      <c r="L48">
        <f t="shared" si="13"/>
        <v>7877.58054679411</v>
      </c>
      <c r="M48">
        <f t="shared" si="16"/>
        <v>-3.7894288759070527E-2</v>
      </c>
      <c r="N48">
        <f t="shared" si="17"/>
        <v>5.568893632809413E-2</v>
      </c>
      <c r="O48">
        <f t="shared" si="14"/>
        <v>1.435977120555819E-3</v>
      </c>
      <c r="P48">
        <f t="shared" si="15"/>
        <v>3.1012576293545221E-3</v>
      </c>
    </row>
    <row r="49" spans="6:16" x14ac:dyDescent="0.25">
      <c r="F49" s="9">
        <v>46</v>
      </c>
      <c r="G49">
        <v>351.7745369741549</v>
      </c>
      <c r="H49">
        <v>310.20677857328064</v>
      </c>
      <c r="I49">
        <f t="shared" si="10"/>
        <v>-7.9229008863561239</v>
      </c>
      <c r="J49">
        <f t="shared" si="11"/>
        <v>-2.610112400039438</v>
      </c>
      <c r="K49">
        <f t="shared" si="12"/>
        <v>5272.6307023312256</v>
      </c>
      <c r="L49">
        <f t="shared" si="13"/>
        <v>7873.4536293552756</v>
      </c>
      <c r="M49">
        <f t="shared" si="16"/>
        <v>-3.9216109704573121E-2</v>
      </c>
      <c r="N49">
        <f t="shared" si="17"/>
        <v>2.9628707083718453E-2</v>
      </c>
      <c r="O49">
        <f t="shared" si="14"/>
        <v>1.5379032603611141E-3</v>
      </c>
      <c r="P49">
        <f t="shared" si="15"/>
        <v>8.7786028345278799E-4</v>
      </c>
    </row>
    <row r="50" spans="6:16" x14ac:dyDescent="0.25">
      <c r="F50" s="9">
        <v>47</v>
      </c>
      <c r="G50">
        <v>350.85749192444854</v>
      </c>
      <c r="H50">
        <v>309.81164055647605</v>
      </c>
      <c r="I50">
        <f t="shared" si="10"/>
        <v>-7.8327784204191406</v>
      </c>
      <c r="J50">
        <f t="shared" si="11"/>
        <v>-2.5552120359203032</v>
      </c>
      <c r="K50">
        <f t="shared" si="12"/>
        <v>5266.0955455875892</v>
      </c>
      <c r="L50">
        <f t="shared" si="13"/>
        <v>7861.1249593260518</v>
      </c>
      <c r="M50">
        <f t="shared" si="16"/>
        <v>-3.841711180892915E-2</v>
      </c>
      <c r="N50">
        <f t="shared" si="17"/>
        <v>5.5473558084770502E-2</v>
      </c>
      <c r="O50">
        <f t="shared" si="14"/>
        <v>1.4758744797397636E-3</v>
      </c>
      <c r="P50">
        <f t="shared" si="15"/>
        <v>3.0773156465844068E-3</v>
      </c>
    </row>
    <row r="51" spans="6:16" x14ac:dyDescent="0.25">
      <c r="F51" s="9">
        <v>48</v>
      </c>
      <c r="G51">
        <v>350.19215749528234</v>
      </c>
      <c r="H51">
        <v>309.69057412157957</v>
      </c>
      <c r="I51">
        <f t="shared" si="10"/>
        <v>-7.7335976574759542</v>
      </c>
      <c r="J51">
        <f t="shared" si="11"/>
        <v>-2.5468948316352424</v>
      </c>
      <c r="K51">
        <f t="shared" si="12"/>
        <v>5261.3646874615342</v>
      </c>
      <c r="L51">
        <f t="shared" si="13"/>
        <v>7857.3506998119956</v>
      </c>
      <c r="M51">
        <f t="shared" si="16"/>
        <v>-3.5674061679046076E-2</v>
      </c>
      <c r="N51">
        <f t="shared" si="17"/>
        <v>3.0410479089392872E-2</v>
      </c>
      <c r="O51">
        <f t="shared" si="14"/>
        <v>1.2726386766803838E-3</v>
      </c>
      <c r="P51">
        <f t="shared" si="15"/>
        <v>9.2479723844640118E-4</v>
      </c>
    </row>
    <row r="52" spans="6:16" x14ac:dyDescent="0.25">
      <c r="F52" s="9">
        <v>49</v>
      </c>
      <c r="G52">
        <v>349.29514896334229</v>
      </c>
      <c r="H52">
        <v>309.29711634806489</v>
      </c>
      <c r="I52">
        <f t="shared" si="10"/>
        <v>-7.6496638894717393</v>
      </c>
      <c r="J52">
        <f t="shared" si="11"/>
        <v>-2.4946892580193891</v>
      </c>
      <c r="K52">
        <f t="shared" si="12"/>
        <v>5255.0005257895691</v>
      </c>
      <c r="L52">
        <f t="shared" si="13"/>
        <v>7845.094732331032</v>
      </c>
      <c r="M52">
        <f t="shared" si="16"/>
        <v>-3.8240747079637316E-2</v>
      </c>
      <c r="N52">
        <f t="shared" si="17"/>
        <v>5.4549086448165696E-2</v>
      </c>
      <c r="O52">
        <f t="shared" si="14"/>
        <v>1.46235473720879E-3</v>
      </c>
      <c r="P52">
        <f t="shared" si="15"/>
        <v>2.9756028323294544E-3</v>
      </c>
    </row>
    <row r="53" spans="6:16" x14ac:dyDescent="0.25">
      <c r="F53" s="9">
        <v>50</v>
      </c>
      <c r="G53">
        <v>348.64677085094462</v>
      </c>
      <c r="H53">
        <v>309.18659649369687</v>
      </c>
      <c r="I53">
        <f t="shared" si="10"/>
        <v>-7.5480224230843591</v>
      </c>
      <c r="J53">
        <f t="shared" si="11"/>
        <v>-2.4847310671376222</v>
      </c>
      <c r="K53">
        <f t="shared" si="12"/>
        <v>5250.4103853330053</v>
      </c>
      <c r="L53">
        <f t="shared" si="13"/>
        <v>7841.6548918665458</v>
      </c>
      <c r="M53">
        <f t="shared" si="16"/>
        <v>-3.2386223011399373E-2</v>
      </c>
      <c r="N53">
        <f t="shared" si="17"/>
        <v>3.1330587027769141E-2</v>
      </c>
      <c r="O53">
        <f t="shared" si="14"/>
        <v>1.0488674409440944E-3</v>
      </c>
      <c r="P53">
        <f t="shared" si="15"/>
        <v>9.8160568350461595E-4</v>
      </c>
    </row>
    <row r="54" spans="6:16" x14ac:dyDescent="0.25">
      <c r="F54" s="9">
        <v>51</v>
      </c>
      <c r="G54">
        <v>347.77029594857777</v>
      </c>
      <c r="H54">
        <v>308.79515047591588</v>
      </c>
      <c r="I54">
        <f t="shared" si="10"/>
        <v>-7.4698092011883546</v>
      </c>
      <c r="J54">
        <f t="shared" si="11"/>
        <v>-2.4359074043073861</v>
      </c>
      <c r="K54">
        <f t="shared" si="12"/>
        <v>5244.2188170364716</v>
      </c>
      <c r="L54">
        <f t="shared" si="13"/>
        <v>7829.4812779673603</v>
      </c>
      <c r="M54">
        <f t="shared" si="16"/>
        <v>-3.7787992224595612E-2</v>
      </c>
      <c r="N54">
        <f t="shared" si="17"/>
        <v>5.3091808344181146E-2</v>
      </c>
      <c r="O54">
        <f t="shared" si="14"/>
        <v>1.4279323563660986E-3</v>
      </c>
      <c r="P54">
        <f t="shared" si="15"/>
        <v>2.8187401132552629E-3</v>
      </c>
    </row>
    <row r="55" spans="6:16" x14ac:dyDescent="0.25">
      <c r="F55" s="9">
        <v>52</v>
      </c>
      <c r="G55">
        <v>347.13771848706818</v>
      </c>
      <c r="H55">
        <v>308.69449398777618</v>
      </c>
      <c r="I55">
        <f t="shared" si="10"/>
        <v>-7.3665759363712287</v>
      </c>
      <c r="J55">
        <f t="shared" si="11"/>
        <v>-2.4238053568070397</v>
      </c>
      <c r="K55">
        <f t="shared" si="12"/>
        <v>5239.7597278127769</v>
      </c>
      <c r="L55">
        <f t="shared" si="13"/>
        <v>7826.3534297160149</v>
      </c>
      <c r="M55">
        <f t="shared" si="16"/>
        <v>-2.9746292211326519E-2</v>
      </c>
      <c r="N55">
        <f t="shared" si="17"/>
        <v>3.220591616501034E-2</v>
      </c>
      <c r="O55">
        <f t="shared" si="14"/>
        <v>8.848419003216248E-4</v>
      </c>
      <c r="P55">
        <f t="shared" si="15"/>
        <v>1.0372210360276744E-3</v>
      </c>
    </row>
    <row r="56" spans="6:16" x14ac:dyDescent="0.25">
      <c r="F56" s="9">
        <v>53</v>
      </c>
      <c r="G56">
        <v>346.28209878971489</v>
      </c>
      <c r="H56">
        <v>308.30549282807607</v>
      </c>
      <c r="I56">
        <f t="shared" si="10"/>
        <v>-7.2942258989691195</v>
      </c>
      <c r="J56">
        <f t="shared" si="11"/>
        <v>-2.3781121401898133</v>
      </c>
      <c r="K56">
        <f t="shared" si="12"/>
        <v>5233.74112930107</v>
      </c>
      <c r="L56">
        <f t="shared" si="13"/>
        <v>7814.2749439637591</v>
      </c>
      <c r="M56">
        <f t="shared" si="16"/>
        <v>-3.8115017017582353E-2</v>
      </c>
      <c r="N56">
        <f t="shared" si="17"/>
        <v>5.1838573981970448E-2</v>
      </c>
      <c r="O56">
        <f t="shared" si="14"/>
        <v>1.4527545222505925E-3</v>
      </c>
      <c r="P56">
        <f t="shared" si="15"/>
        <v>2.6872377524842237E-3</v>
      </c>
    </row>
    <row r="57" spans="6:16" x14ac:dyDescent="0.25">
      <c r="F57" s="9">
        <v>54</v>
      </c>
      <c r="G57">
        <v>345.66413749737745</v>
      </c>
      <c r="H57">
        <v>308.21406729278834</v>
      </c>
      <c r="I57">
        <f t="shared" si="10"/>
        <v>-7.1882708101283557</v>
      </c>
      <c r="J57">
        <f t="shared" si="11"/>
        <v>-2.3645068729347911</v>
      </c>
      <c r="K57">
        <f t="shared" si="12"/>
        <v>5229.4033732677963</v>
      </c>
      <c r="L57">
        <f t="shared" si="13"/>
        <v>7811.438377316731</v>
      </c>
      <c r="M57">
        <f t="shared" si="16"/>
        <v>-2.6828570650284433E-2</v>
      </c>
      <c r="N57">
        <f t="shared" si="17"/>
        <v>3.2623360681248492E-2</v>
      </c>
      <c r="O57">
        <f t="shared" si="14"/>
        <v>7.1977220313730334E-4</v>
      </c>
      <c r="P57">
        <f t="shared" si="15"/>
        <v>1.0642836621388302E-3</v>
      </c>
    </row>
    <row r="58" spans="6:16" x14ac:dyDescent="0.25">
      <c r="F58" s="9">
        <v>55</v>
      </c>
      <c r="G58">
        <v>344.82992286847684</v>
      </c>
      <c r="H58">
        <v>307.82781467192763</v>
      </c>
      <c r="I58">
        <f t="shared" si="10"/>
        <v>-7.1218091721927044</v>
      </c>
      <c r="J58">
        <f t="shared" si="11"/>
        <v>-2.3212029138670545</v>
      </c>
      <c r="K58">
        <f t="shared" si="12"/>
        <v>5223.5597493416444</v>
      </c>
      <c r="L58">
        <f t="shared" si="13"/>
        <v>7799.4637372191164</v>
      </c>
      <c r="M58">
        <f t="shared" si="16"/>
        <v>-3.8113383853572103E-2</v>
      </c>
      <c r="N58">
        <f t="shared" si="17"/>
        <v>5.0890184019586115E-2</v>
      </c>
      <c r="O58">
        <f t="shared" si="14"/>
        <v>1.4526300287697306E-3</v>
      </c>
      <c r="P58">
        <f t="shared" si="15"/>
        <v>2.5898108295473381E-3</v>
      </c>
    </row>
    <row r="59" spans="6:16" x14ac:dyDescent="0.25">
      <c r="F59" s="9">
        <v>56</v>
      </c>
      <c r="G59">
        <v>344.22538816966176</v>
      </c>
      <c r="H59">
        <v>307.74513741119904</v>
      </c>
      <c r="I59">
        <f t="shared" si="10"/>
        <v>-7.0133468474453826</v>
      </c>
      <c r="J59">
        <f t="shared" si="11"/>
        <v>-2.305255888935787</v>
      </c>
      <c r="K59">
        <f t="shared" si="12"/>
        <v>5219.3337174225089</v>
      </c>
      <c r="L59">
        <f t="shared" si="13"/>
        <v>7796.9025074941283</v>
      </c>
      <c r="M59">
        <f t="shared" si="16"/>
        <v>-2.3900927041973219E-2</v>
      </c>
      <c r="N59">
        <f t="shared" si="17"/>
        <v>3.4150735900106977E-2</v>
      </c>
      <c r="O59">
        <f t="shared" si="14"/>
        <v>5.7125431346572667E-4</v>
      </c>
      <c r="P59">
        <f t="shared" si="15"/>
        <v>1.1662727625188554E-3</v>
      </c>
    </row>
    <row r="60" spans="6:16" x14ac:dyDescent="0.25">
      <c r="F60" s="9">
        <v>57</v>
      </c>
      <c r="G60">
        <v>343.41308512151818</v>
      </c>
      <c r="H60">
        <v>307.36210641153656</v>
      </c>
      <c r="I60">
        <f t="shared" si="10"/>
        <v>-6.9523957038805548</v>
      </c>
      <c r="J60">
        <f t="shared" si="11"/>
        <v>-2.2661839168188012</v>
      </c>
      <c r="K60">
        <f t="shared" si="12"/>
        <v>5213.6667788389432</v>
      </c>
      <c r="L60">
        <f t="shared" si="13"/>
        <v>7785.045644169144</v>
      </c>
      <c r="M60">
        <f t="shared" si="16"/>
        <v>-3.7688600560462859E-2</v>
      </c>
      <c r="N60">
        <f t="shared" si="17"/>
        <v>4.9215398597103999E-2</v>
      </c>
      <c r="O60">
        <f t="shared" si="14"/>
        <v>1.4204306122061214E-3</v>
      </c>
      <c r="P60">
        <f t="shared" si="15"/>
        <v>2.4221554590718262E-3</v>
      </c>
    </row>
    <row r="61" spans="6:16" x14ac:dyDescent="0.25">
      <c r="F61" s="9">
        <v>58</v>
      </c>
      <c r="G61">
        <v>342.82086378503942</v>
      </c>
      <c r="H61">
        <v>307.28732247850837</v>
      </c>
      <c r="I61">
        <f t="shared" si="10"/>
        <v>-6.8414416478226059</v>
      </c>
      <c r="J61">
        <f t="shared" si="11"/>
        <v>-2.2463104420245346</v>
      </c>
      <c r="K61">
        <f t="shared" si="12"/>
        <v>5209.5435328417097</v>
      </c>
      <c r="L61">
        <f t="shared" si="13"/>
        <v>7782.7323922962423</v>
      </c>
      <c r="M61">
        <f t="shared" si="16"/>
        <v>-2.0586599290520979E-2</v>
      </c>
      <c r="N61">
        <f t="shared" si="17"/>
        <v>3.653441987152739E-2</v>
      </c>
      <c r="O61">
        <f t="shared" si="14"/>
        <v>4.2380807034847891E-4</v>
      </c>
      <c r="P61">
        <f t="shared" si="15"/>
        <v>1.3347638353490554E-3</v>
      </c>
    </row>
    <row r="62" spans="6:16" x14ac:dyDescent="0.25">
      <c r="F62" s="9">
        <v>59</v>
      </c>
      <c r="G62">
        <v>342.03097569771563</v>
      </c>
      <c r="H62">
        <v>306.90830632223867</v>
      </c>
      <c r="I62">
        <f t="shared" si="10"/>
        <v>-6.7857106269663232</v>
      </c>
      <c r="J62">
        <f t="shared" si="11"/>
        <v>-2.2126738683527094</v>
      </c>
      <c r="K62">
        <f t="shared" si="12"/>
        <v>5204.054980937085</v>
      </c>
      <c r="L62">
        <f t="shared" si="13"/>
        <v>7771.0170857437024</v>
      </c>
      <c r="M62">
        <f t="shared" si="16"/>
        <v>-3.6614104324957708E-2</v>
      </c>
      <c r="N62">
        <f t="shared" si="17"/>
        <v>4.7176353821628325E-2</v>
      </c>
      <c r="O62">
        <f t="shared" si="14"/>
        <v>1.3405926355188867E-3</v>
      </c>
      <c r="P62">
        <f t="shared" si="15"/>
        <v>2.2256083599034656E-3</v>
      </c>
    </row>
    <row r="63" spans="6:16" x14ac:dyDescent="0.25">
      <c r="F63" s="9">
        <v>60</v>
      </c>
      <c r="G63">
        <v>341.45001315332905</v>
      </c>
      <c r="H63">
        <v>306.84031765661894</v>
      </c>
      <c r="I63">
        <f t="shared" si="10"/>
        <v>-6.6734840654866616</v>
      </c>
      <c r="J63">
        <f t="shared" si="11"/>
        <v>-2.1890398670952123</v>
      </c>
      <c r="K63">
        <f t="shared" si="12"/>
        <v>5200.0261161394192</v>
      </c>
      <c r="L63">
        <f t="shared" si="13"/>
        <v>7768.9170905120654</v>
      </c>
      <c r="M63">
        <f t="shared" si="16"/>
        <v>-1.7806820079883323E-2</v>
      </c>
      <c r="N63">
        <f t="shared" si="17"/>
        <v>3.8406705798315954E-2</v>
      </c>
      <c r="O63">
        <f t="shared" si="14"/>
        <v>3.170828413573359E-4</v>
      </c>
      <c r="P63">
        <f t="shared" si="15"/>
        <v>1.4750750502783964E-3</v>
      </c>
    </row>
    <row r="64" spans="6:16" x14ac:dyDescent="0.25">
      <c r="F64" s="9">
        <v>61</v>
      </c>
      <c r="G64">
        <v>340.68279709862742</v>
      </c>
      <c r="H64">
        <v>306.46607604605782</v>
      </c>
      <c r="I64">
        <f t="shared" si="10"/>
        <v>-6.6226397687274217</v>
      </c>
      <c r="J64">
        <f t="shared" si="11"/>
        <v>-2.1612973132835949</v>
      </c>
      <c r="K64">
        <f t="shared" si="12"/>
        <v>5194.7159620993079</v>
      </c>
      <c r="L64">
        <f t="shared" si="13"/>
        <v>7757.3660035626162</v>
      </c>
      <c r="M64">
        <f t="shared" si="16"/>
        <v>-3.5807822146494139E-2</v>
      </c>
      <c r="N64">
        <f t="shared" si="17"/>
        <v>4.413691766898431E-2</v>
      </c>
      <c r="O64">
        <f t="shared" si="14"/>
        <v>1.2822001268749561E-3</v>
      </c>
      <c r="P64">
        <f t="shared" si="15"/>
        <v>1.9480675013186994E-3</v>
      </c>
    </row>
    <row r="65" spans="6:16" x14ac:dyDescent="0.25">
      <c r="F65" s="9">
        <v>62</v>
      </c>
      <c r="G65">
        <v>340.11210612934372</v>
      </c>
      <c r="H65">
        <v>306.40369193676366</v>
      </c>
      <c r="I65">
        <f t="shared" si="10"/>
        <v>-6.5091686215735853</v>
      </c>
      <c r="J65">
        <f t="shared" si="11"/>
        <v>-2.1324690287778396</v>
      </c>
      <c r="K65">
        <f t="shared" si="12"/>
        <v>5190.7736579703142</v>
      </c>
      <c r="L65">
        <f t="shared" si="13"/>
        <v>7755.4418600113113</v>
      </c>
      <c r="M65">
        <f t="shared" si="16"/>
        <v>-1.5259155723239104E-2</v>
      </c>
      <c r="N65">
        <f t="shared" si="17"/>
        <v>4.0741395658949742E-2</v>
      </c>
      <c r="O65">
        <f t="shared" si="14"/>
        <v>2.328418333860607E-4</v>
      </c>
      <c r="P65">
        <f t="shared" si="15"/>
        <v>1.6598613202390888E-3</v>
      </c>
    </row>
    <row r="66" spans="6:16" x14ac:dyDescent="0.25">
      <c r="F66" s="9">
        <v>63</v>
      </c>
      <c r="G66">
        <v>339.36781353871356</v>
      </c>
      <c r="H66">
        <v>306.0352742220623</v>
      </c>
      <c r="I66">
        <f t="shared" si="10"/>
        <v>-6.4624821475629686</v>
      </c>
      <c r="J66">
        <f t="shared" si="11"/>
        <v>-2.1097160347316417</v>
      </c>
      <c r="K66">
        <f t="shared" si="12"/>
        <v>5185.6419100143421</v>
      </c>
      <c r="L66">
        <f t="shared" si="13"/>
        <v>7744.0865082530563</v>
      </c>
      <c r="M66">
        <f t="shared" si="16"/>
        <v>-3.4630033000149218E-2</v>
      </c>
      <c r="N66">
        <f t="shared" si="17"/>
        <v>4.2412514008612678E-2</v>
      </c>
      <c r="O66">
        <f t="shared" si="14"/>
        <v>1.1992391855914239E-3</v>
      </c>
      <c r="P66">
        <f t="shared" si="15"/>
        <v>1.7988213445307667E-3</v>
      </c>
    </row>
    <row r="67" spans="6:16" x14ac:dyDescent="0.25">
      <c r="F67" s="9">
        <v>64</v>
      </c>
      <c r="G67">
        <v>338.8065541803411</v>
      </c>
      <c r="H67">
        <v>305.97748667722192</v>
      </c>
      <c r="I67">
        <f t="shared" si="10"/>
        <v>-6.3483925791626836</v>
      </c>
      <c r="J67">
        <f t="shared" si="11"/>
        <v>-2.0770036526093718</v>
      </c>
      <c r="K67">
        <f t="shared" si="12"/>
        <v>5181.7794669735986</v>
      </c>
      <c r="L67">
        <f t="shared" si="13"/>
        <v>7742.3066150009199</v>
      </c>
      <c r="M67">
        <f t="shared" ref="M67:M102" si="18">I67+(P*U*(G67-H67)/(ma*K67))</f>
        <v>-1.2911165421066073E-2</v>
      </c>
      <c r="N67">
        <f t="shared" ref="N67:N102" si="19">J67+(P*U*(G67-H67)/(mb*L67))</f>
        <v>4.3105323668576556E-2</v>
      </c>
      <c r="O67">
        <f t="shared" si="14"/>
        <v>1.6669819253013228E-4</v>
      </c>
      <c r="P67">
        <f t="shared" si="15"/>
        <v>1.8580689285727463E-3</v>
      </c>
    </row>
    <row r="68" spans="6:16" x14ac:dyDescent="0.25">
      <c r="F68" s="9">
        <v>65</v>
      </c>
      <c r="G68">
        <v>338.08530998736757</v>
      </c>
      <c r="H68">
        <v>305.61567752456546</v>
      </c>
      <c r="I68">
        <f t="shared" si="10"/>
        <v>-6.305197212917105</v>
      </c>
      <c r="J68">
        <f t="shared" si="11"/>
        <v>-2.0583343027111538</v>
      </c>
      <c r="K68">
        <f t="shared" si="12"/>
        <v>5176.8252992912812</v>
      </c>
      <c r="L68">
        <f t="shared" si="13"/>
        <v>7731.1702529448721</v>
      </c>
      <c r="M68">
        <f t="shared" si="18"/>
        <v>-3.3084366604274607E-2</v>
      </c>
      <c r="N68">
        <f t="shared" si="19"/>
        <v>4.1582747390940256E-2</v>
      </c>
      <c r="O68">
        <f t="shared" si="14"/>
        <v>1.0945753136060409E-3</v>
      </c>
      <c r="P68">
        <f t="shared" si="15"/>
        <v>1.7291248805787487E-3</v>
      </c>
    </row>
    <row r="69" spans="6:16" x14ac:dyDescent="0.25">
      <c r="F69" s="9">
        <v>66</v>
      </c>
      <c r="G69">
        <v>337.53277696561037</v>
      </c>
      <c r="H69">
        <v>305.5616615655631</v>
      </c>
      <c r="I69">
        <f t="shared" si="10"/>
        <v>-6.1906478407063821</v>
      </c>
      <c r="J69">
        <f t="shared" si="11"/>
        <v>-2.021646124180859</v>
      </c>
      <c r="K69">
        <f t="shared" si="12"/>
        <v>5173.0370329577254</v>
      </c>
      <c r="L69">
        <f t="shared" si="13"/>
        <v>7729.5087832484987</v>
      </c>
      <c r="M69">
        <f t="shared" si="18"/>
        <v>-1.0310217689690759E-2</v>
      </c>
      <c r="N69">
        <f t="shared" si="19"/>
        <v>4.6474651445628457E-2</v>
      </c>
      <c r="O69">
        <f t="shared" si="14"/>
        <v>1.0630058880881226E-4</v>
      </c>
      <c r="P69">
        <f t="shared" si="15"/>
        <v>2.1598932269926551E-3</v>
      </c>
    </row>
    <row r="70" spans="6:16" x14ac:dyDescent="0.25">
      <c r="F70" s="9">
        <v>67</v>
      </c>
      <c r="G70">
        <v>336.83467405995214</v>
      </c>
      <c r="H70">
        <v>305.20726416614508</v>
      </c>
      <c r="I70">
        <f t="shared" si="10"/>
        <v>-6.1514480861457486</v>
      </c>
      <c r="J70">
        <f t="shared" si="11"/>
        <v>-2.0073607999047853</v>
      </c>
      <c r="K70">
        <f t="shared" si="12"/>
        <v>5168.2594438967371</v>
      </c>
      <c r="L70">
        <f t="shared" si="13"/>
        <v>7718.6151578223817</v>
      </c>
      <c r="M70">
        <f t="shared" si="18"/>
        <v>-3.1900444017166407E-2</v>
      </c>
      <c r="N70">
        <f t="shared" si="19"/>
        <v>4.1414093461575874E-2</v>
      </c>
      <c r="O70">
        <f t="shared" si="14"/>
        <v>1.017638328492368E-3</v>
      </c>
      <c r="P70">
        <f t="shared" si="15"/>
        <v>1.7151271372441415E-3</v>
      </c>
    </row>
    <row r="71" spans="6:16" x14ac:dyDescent="0.25">
      <c r="F71" s="9">
        <v>68</v>
      </c>
      <c r="G71">
        <v>336.29006018053042</v>
      </c>
      <c r="H71">
        <v>305.1561341312389</v>
      </c>
      <c r="I71">
        <f t="shared" si="10"/>
        <v>-6.0362391748172799</v>
      </c>
      <c r="J71">
        <f t="shared" si="11"/>
        <v>-1.9682606875697843</v>
      </c>
      <c r="K71">
        <f t="shared" si="12"/>
        <v>5164.5390517803007</v>
      </c>
      <c r="L71">
        <f t="shared" si="13"/>
        <v>7717.0445367223811</v>
      </c>
      <c r="M71">
        <f t="shared" si="18"/>
        <v>-7.8355288889673247E-3</v>
      </c>
      <c r="N71">
        <f t="shared" si="19"/>
        <v>4.895755583527861E-2</v>
      </c>
      <c r="O71">
        <f t="shared" si="14"/>
        <v>6.1395512969841522E-5</v>
      </c>
      <c r="P71">
        <f t="shared" si="15"/>
        <v>2.3968422733644228E-3</v>
      </c>
    </row>
    <row r="72" spans="6:16" x14ac:dyDescent="0.25">
      <c r="F72" s="9">
        <v>69</v>
      </c>
      <c r="G72">
        <v>335.61523180241329</v>
      </c>
      <c r="H72">
        <v>304.80963574441381</v>
      </c>
      <c r="I72">
        <f t="shared" si="10"/>
        <v>-6.000744801427385</v>
      </c>
      <c r="J72">
        <f t="shared" si="11"/>
        <v>-1.9583585488006776</v>
      </c>
      <c r="K72">
        <f t="shared" si="12"/>
        <v>5159.9373613581174</v>
      </c>
      <c r="L72">
        <f t="shared" si="13"/>
        <v>7706.4076292809941</v>
      </c>
      <c r="M72">
        <f t="shared" si="18"/>
        <v>-3.059557273765634E-2</v>
      </c>
      <c r="N72">
        <f t="shared" si="19"/>
        <v>4.0341593983855617E-2</v>
      </c>
      <c r="O72">
        <f t="shared" si="14"/>
        <v>9.360890711452199E-4</v>
      </c>
      <c r="P72">
        <f t="shared" si="15"/>
        <v>1.6274442051582556E-3</v>
      </c>
    </row>
    <row r="73" spans="6:16" x14ac:dyDescent="0.25">
      <c r="F73" s="9">
        <v>70</v>
      </c>
      <c r="G73">
        <v>335.07778850347438</v>
      </c>
      <c r="H73">
        <v>304.7605061415822</v>
      </c>
      <c r="I73">
        <f t="shared" si="10"/>
        <v>-5.8852226336294224</v>
      </c>
      <c r="J73">
        <f t="shared" si="11"/>
        <v>-1.9155885918762834</v>
      </c>
      <c r="K73">
        <f t="shared" si="12"/>
        <v>5156.2790223341381</v>
      </c>
      <c r="L73">
        <f t="shared" si="13"/>
        <v>7704.9004064119854</v>
      </c>
      <c r="M73">
        <f t="shared" si="18"/>
        <v>-5.5403607007180611E-3</v>
      </c>
      <c r="N73">
        <f t="shared" si="19"/>
        <v>5.1814019626797769E-2</v>
      </c>
      <c r="O73">
        <f t="shared" si="14"/>
        <v>3.0695596694061122E-5</v>
      </c>
      <c r="P73">
        <f t="shared" si="15"/>
        <v>2.6846926298861843E-3</v>
      </c>
    </row>
    <row r="74" spans="6:16" x14ac:dyDescent="0.25">
      <c r="F74" s="9">
        <v>71</v>
      </c>
      <c r="G74">
        <v>334.42629793703361</v>
      </c>
      <c r="H74">
        <v>304.42264815009537</v>
      </c>
      <c r="I74">
        <f t="shared" si="10"/>
        <v>-5.8519749966522623</v>
      </c>
      <c r="J74">
        <f t="shared" si="11"/>
        <v>-1.9109928629402135</v>
      </c>
      <c r="K74">
        <f t="shared" si="12"/>
        <v>5151.8521173123991</v>
      </c>
      <c r="L74">
        <f t="shared" si="13"/>
        <v>7694.5419649658579</v>
      </c>
      <c r="M74">
        <f t="shared" si="18"/>
        <v>-2.8118041187002341E-2</v>
      </c>
      <c r="N74">
        <f t="shared" si="19"/>
        <v>3.8678080668147929E-2</v>
      </c>
      <c r="O74">
        <f t="shared" si="14"/>
        <v>7.9062424019395996E-4</v>
      </c>
      <c r="P74">
        <f t="shared" si="15"/>
        <v>1.4959939241717586E-3</v>
      </c>
    </row>
    <row r="75" spans="6:16" x14ac:dyDescent="0.25">
      <c r="F75" s="9">
        <v>72</v>
      </c>
      <c r="G75">
        <v>333.89557133243352</v>
      </c>
      <c r="H75">
        <v>304.37444697735185</v>
      </c>
      <c r="I75">
        <f t="shared" si="10"/>
        <v>-5.7379301257176483</v>
      </c>
      <c r="J75">
        <f t="shared" si="11"/>
        <v>-1.8638261604843251</v>
      </c>
      <c r="K75">
        <f t="shared" si="12"/>
        <v>5148.2520826873651</v>
      </c>
      <c r="L75">
        <f t="shared" si="13"/>
        <v>7693.065088033909</v>
      </c>
      <c r="M75">
        <f t="shared" si="18"/>
        <v>-3.7267726309107019E-3</v>
      </c>
      <c r="N75">
        <f t="shared" si="19"/>
        <v>5.485800618157044E-2</v>
      </c>
      <c r="O75">
        <f t="shared" si="14"/>
        <v>1.3888834242505075E-5</v>
      </c>
      <c r="P75">
        <f t="shared" si="15"/>
        <v>3.0094008422172206E-3</v>
      </c>
    </row>
    <row r="76" spans="6:16" x14ac:dyDescent="0.25">
      <c r="F76" s="9">
        <v>73</v>
      </c>
      <c r="G76">
        <v>333.26712013385833</v>
      </c>
      <c r="H76">
        <v>304.04611761262379</v>
      </c>
      <c r="I76">
        <f t="shared" si="10"/>
        <v>-5.7069089086355778</v>
      </c>
      <c r="J76">
        <f t="shared" si="11"/>
        <v>-1.8655944755102014</v>
      </c>
      <c r="K76">
        <f t="shared" si="12"/>
        <v>5143.9964456365415</v>
      </c>
      <c r="L76">
        <f t="shared" si="13"/>
        <v>7683.0113052879979</v>
      </c>
      <c r="M76">
        <f t="shared" si="18"/>
        <v>-2.6305737530820217E-2</v>
      </c>
      <c r="N76">
        <f t="shared" si="19"/>
        <v>3.6068906211139673E-2</v>
      </c>
      <c r="O76">
        <f t="shared" si="14"/>
        <v>6.9199182704040327E-4</v>
      </c>
      <c r="P76">
        <f t="shared" si="15"/>
        <v>1.30096599526799E-3</v>
      </c>
    </row>
    <row r="77" spans="6:16" x14ac:dyDescent="0.25">
      <c r="F77" s="9">
        <v>74</v>
      </c>
      <c r="G77">
        <v>332.74266044180007</v>
      </c>
      <c r="H77">
        <v>303.99755920452151</v>
      </c>
      <c r="I77">
        <f t="shared" ref="I77:I101" si="20">(G78-G76)/(2*$C$12)</f>
        <v>-5.5940858358673724</v>
      </c>
      <c r="J77">
        <f t="shared" ref="J77:J101" si="21">(H78-H76)/(2*$C$12)</f>
        <v>-1.8134084703579079</v>
      </c>
      <c r="K77">
        <f t="shared" si="12"/>
        <v>5140.451046823051</v>
      </c>
      <c r="L77">
        <f t="shared" si="13"/>
        <v>7681.5253119562321</v>
      </c>
      <c r="M77">
        <f t="shared" si="18"/>
        <v>-2.1443942610224198E-3</v>
      </c>
      <c r="N77">
        <f t="shared" si="19"/>
        <v>5.7645784487613705E-2</v>
      </c>
      <c r="O77">
        <f t="shared" si="14"/>
        <v>4.5984267467058903E-6</v>
      </c>
      <c r="P77">
        <f t="shared" si="15"/>
        <v>3.3230364691924047E-3</v>
      </c>
    </row>
    <row r="78" spans="6:16" x14ac:dyDescent="0.25">
      <c r="F78" s="9">
        <v>75</v>
      </c>
      <c r="G78">
        <v>332.13700178317805</v>
      </c>
      <c r="H78">
        <v>303.67977246709694</v>
      </c>
      <c r="I78">
        <f t="shared" si="20"/>
        <v>-5.5643826874230884</v>
      </c>
      <c r="J78">
        <f t="shared" si="21"/>
        <v>-1.821853454853624</v>
      </c>
      <c r="K78">
        <f t="shared" ref="K78:K102" si="22">4000+0.1*G78+0.01*G78*G78</f>
        <v>5136.3635797135057</v>
      </c>
      <c r="L78">
        <f t="shared" ref="L78:L102" si="23">3000+0.2*H78+0.05*H78*H78</f>
        <v>7671.8061647768081</v>
      </c>
      <c r="M78">
        <f t="shared" si="18"/>
        <v>-2.4037095752884596E-2</v>
      </c>
      <c r="N78">
        <f t="shared" si="19"/>
        <v>3.2809495752154305E-2</v>
      </c>
      <c r="O78">
        <f t="shared" ref="O78:O102" si="24">M78*M78</f>
        <v>5.7778197223334275E-4</v>
      </c>
      <c r="P78">
        <f t="shared" ref="P78:P102" si="25">N78*N78</f>
        <v>1.0764630115106314E-3</v>
      </c>
    </row>
    <row r="79" spans="6:16" x14ac:dyDescent="0.25">
      <c r="F79" s="9">
        <v>76</v>
      </c>
      <c r="G79">
        <v>331.61854272716914</v>
      </c>
      <c r="H79">
        <v>303.62950800152078</v>
      </c>
      <c r="I79">
        <f t="shared" si="20"/>
        <v>-5.4532107851490137</v>
      </c>
      <c r="J79">
        <f t="shared" si="21"/>
        <v>-1.7635300829100118</v>
      </c>
      <c r="K79">
        <f t="shared" si="22"/>
        <v>5132.87043307763</v>
      </c>
      <c r="L79">
        <f t="shared" si="23"/>
        <v>7670.2698080625833</v>
      </c>
      <c r="M79">
        <f t="shared" si="18"/>
        <v>-3.0970561283005793E-4</v>
      </c>
      <c r="N79">
        <f t="shared" si="19"/>
        <v>6.0984270954552944E-2</v>
      </c>
      <c r="O79">
        <f t="shared" si="24"/>
        <v>9.5917566618441743E-8</v>
      </c>
      <c r="P79">
        <f t="shared" si="25"/>
        <v>3.7190813038583299E-3</v>
      </c>
    </row>
    <row r="80" spans="6:16" x14ac:dyDescent="0.25">
      <c r="F80" s="9">
        <v>77</v>
      </c>
      <c r="G80">
        <v>331.0353430387035</v>
      </c>
      <c r="H80">
        <v>303.32350376347875</v>
      </c>
      <c r="I80">
        <f t="shared" si="20"/>
        <v>-5.4247408931735555</v>
      </c>
      <c r="J80">
        <f t="shared" si="21"/>
        <v>-1.7784505136796127</v>
      </c>
      <c r="K80">
        <f t="shared" si="22"/>
        <v>5128.9475177113909</v>
      </c>
      <c r="L80">
        <f t="shared" si="23"/>
        <v>7660.9220975203516</v>
      </c>
      <c r="M80">
        <f t="shared" si="18"/>
        <v>-2.1714408786723816E-2</v>
      </c>
      <c r="N80">
        <f t="shared" si="19"/>
        <v>3.0198557702693307E-2</v>
      </c>
      <c r="O80">
        <f t="shared" si="24"/>
        <v>4.7151554895694846E-4</v>
      </c>
      <c r="P80">
        <f t="shared" si="25"/>
        <v>9.1195288732289729E-4</v>
      </c>
    </row>
    <row r="81" spans="6:16" x14ac:dyDescent="0.25">
      <c r="F81" s="9">
        <v>78</v>
      </c>
      <c r="G81">
        <v>330.52263547602297</v>
      </c>
      <c r="H81">
        <v>303.27022506946429</v>
      </c>
      <c r="I81">
        <f t="shared" si="20"/>
        <v>-5.3171470214236853</v>
      </c>
      <c r="J81">
        <f t="shared" si="21"/>
        <v>-1.7149242365638571</v>
      </c>
      <c r="K81">
        <f t="shared" si="22"/>
        <v>5125.5043891677615</v>
      </c>
      <c r="L81">
        <f t="shared" si="23"/>
        <v>7659.2955156980697</v>
      </c>
      <c r="M81">
        <f t="shared" si="18"/>
        <v>-1.2681475799425357E-4</v>
      </c>
      <c r="N81">
        <f t="shared" si="19"/>
        <v>6.4117344395099529E-2</v>
      </c>
      <c r="O81">
        <f t="shared" si="24"/>
        <v>1.6081982845141098E-8</v>
      </c>
      <c r="P81">
        <f t="shared" si="25"/>
        <v>4.1110338522798006E-3</v>
      </c>
    </row>
    <row r="82" spans="6:16" x14ac:dyDescent="0.25">
      <c r="F82" s="9">
        <v>79</v>
      </c>
      <c r="G82">
        <v>329.96117192326437</v>
      </c>
      <c r="H82">
        <v>302.97705442275878</v>
      </c>
      <c r="I82">
        <f t="shared" si="20"/>
        <v>-5.2884603925046205</v>
      </c>
      <c r="J82">
        <f t="shared" si="21"/>
        <v>-1.7343457688313038</v>
      </c>
      <c r="K82">
        <f t="shared" si="22"/>
        <v>5121.739866962067</v>
      </c>
      <c r="L82">
        <f t="shared" si="23"/>
        <v>7650.3501862191188</v>
      </c>
      <c r="M82">
        <f t="shared" si="18"/>
        <v>-1.9915288414615873E-2</v>
      </c>
      <c r="N82">
        <f t="shared" si="19"/>
        <v>2.9241311738756881E-2</v>
      </c>
      <c r="O82">
        <f t="shared" si="24"/>
        <v>3.9661871263733321E-4</v>
      </c>
      <c r="P82">
        <f t="shared" si="25"/>
        <v>8.5505431220316095E-4</v>
      </c>
    </row>
    <row r="83" spans="6:16" x14ac:dyDescent="0.25">
      <c r="F83" s="9">
        <v>80</v>
      </c>
      <c r="G83">
        <v>329.45425963915335</v>
      </c>
      <c r="H83">
        <v>302.91985218687211</v>
      </c>
      <c r="I83">
        <f t="shared" si="20"/>
        <v>-5.1849059521824614</v>
      </c>
      <c r="J83">
        <f t="shared" si="21"/>
        <v>-1.6669348010684615</v>
      </c>
      <c r="K83">
        <f t="shared" si="22"/>
        <v>5118.3465179077421</v>
      </c>
      <c r="L83">
        <f t="shared" si="23"/>
        <v>7648.6058128831974</v>
      </c>
      <c r="M83">
        <f t="shared" si="18"/>
        <v>-7.3028931079655024E-4</v>
      </c>
      <c r="N83">
        <f t="shared" si="19"/>
        <v>6.7656319288864619E-2</v>
      </c>
      <c r="O83">
        <f t="shared" si="24"/>
        <v>5.333224774637003E-7</v>
      </c>
      <c r="P83">
        <f t="shared" si="25"/>
        <v>4.5773775397167944E-3</v>
      </c>
    </row>
    <row r="84" spans="6:16" x14ac:dyDescent="0.25">
      <c r="F84" s="9">
        <v>81</v>
      </c>
      <c r="G84">
        <v>328.91371617534872</v>
      </c>
      <c r="H84">
        <v>302.64029991749243</v>
      </c>
      <c r="I84">
        <f t="shared" si="20"/>
        <v>-5.1552601205537405</v>
      </c>
      <c r="J84">
        <f t="shared" si="21"/>
        <v>-1.6917140866942675</v>
      </c>
      <c r="K84">
        <f t="shared" si="22"/>
        <v>5114.733698500313</v>
      </c>
      <c r="L84">
        <f t="shared" si="23"/>
        <v>7640.0856166909871</v>
      </c>
      <c r="M84">
        <f t="shared" si="18"/>
        <v>-1.8449915643188319E-2</v>
      </c>
      <c r="N84">
        <f t="shared" si="19"/>
        <v>2.7731059342959163E-2</v>
      </c>
      <c r="O84">
        <f t="shared" si="24"/>
        <v>3.4039938724076508E-4</v>
      </c>
      <c r="P84">
        <f t="shared" si="25"/>
        <v>7.6901165228272274E-4</v>
      </c>
    </row>
    <row r="85" spans="6:16" x14ac:dyDescent="0.25">
      <c r="F85" s="9">
        <v>82</v>
      </c>
      <c r="G85">
        <v>328.41279294813239</v>
      </c>
      <c r="H85">
        <v>302.57809176531771</v>
      </c>
      <c r="I85">
        <f t="shared" si="20"/>
        <v>-5.0559666159711441</v>
      </c>
      <c r="J85">
        <f t="shared" si="21"/>
        <v>-1.6210204263844503</v>
      </c>
      <c r="K85">
        <f t="shared" si="22"/>
        <v>5111.3909050147422</v>
      </c>
      <c r="L85">
        <f t="shared" si="23"/>
        <v>7638.1906991701153</v>
      </c>
      <c r="M85">
        <f t="shared" si="18"/>
        <v>-1.6278532151048353E-3</v>
      </c>
      <c r="N85">
        <f t="shared" si="19"/>
        <v>7.0132766846350281E-2</v>
      </c>
      <c r="O85">
        <f t="shared" si="24"/>
        <v>2.6499060899271489E-6</v>
      </c>
      <c r="P85">
        <f t="shared" si="25"/>
        <v>4.9186049855245292E-3</v>
      </c>
    </row>
    <row r="86" spans="6:16" x14ac:dyDescent="0.25">
      <c r="F86" s="9">
        <v>83</v>
      </c>
      <c r="G86">
        <v>327.89230877818284</v>
      </c>
      <c r="H86">
        <v>302.31282104347537</v>
      </c>
      <c r="I86">
        <f t="shared" si="20"/>
        <v>-5.0241756602696572</v>
      </c>
      <c r="J86">
        <f t="shared" si="21"/>
        <v>-1.6499439260041555</v>
      </c>
      <c r="K86">
        <f t="shared" si="22"/>
        <v>5107.9228924366898</v>
      </c>
      <c r="L86">
        <f t="shared" si="23"/>
        <v>7630.1146525719132</v>
      </c>
      <c r="M86">
        <f t="shared" si="18"/>
        <v>-1.6369498476756839E-2</v>
      </c>
      <c r="N86">
        <f t="shared" si="19"/>
        <v>2.6275167642444419E-2</v>
      </c>
      <c r="O86">
        <f t="shared" si="24"/>
        <v>2.6796048038054445E-4</v>
      </c>
      <c r="P86">
        <f t="shared" si="25"/>
        <v>6.9038443463855827E-4</v>
      </c>
    </row>
    <row r="87" spans="6:16" x14ac:dyDescent="0.25">
      <c r="F87" s="9">
        <v>84</v>
      </c>
      <c r="G87">
        <v>327.39780796625973</v>
      </c>
      <c r="H87">
        <v>302.24476976006434</v>
      </c>
      <c r="I87">
        <f t="shared" si="20"/>
        <v>-4.9302243502350143</v>
      </c>
      <c r="J87">
        <f t="shared" si="21"/>
        <v>-1.576418915404679</v>
      </c>
      <c r="K87">
        <f t="shared" si="22"/>
        <v>5104.6330274077445</v>
      </c>
      <c r="L87">
        <f t="shared" si="23"/>
        <v>7628.0439963177287</v>
      </c>
      <c r="M87">
        <f t="shared" si="18"/>
        <v>-2.7323892764208324E-3</v>
      </c>
      <c r="N87">
        <f t="shared" si="19"/>
        <v>7.2302448705010791E-2</v>
      </c>
      <c r="O87">
        <f t="shared" si="24"/>
        <v>7.4659511578995599E-6</v>
      </c>
      <c r="P87">
        <f t="shared" si="25"/>
        <v>5.2276440887407162E-3</v>
      </c>
    </row>
    <row r="88" spans="6:16" x14ac:dyDescent="0.25">
      <c r="F88" s="9">
        <v>85</v>
      </c>
      <c r="G88">
        <v>326.89630385894344</v>
      </c>
      <c r="H88">
        <v>301.99435257571685</v>
      </c>
      <c r="I88">
        <f t="shared" si="20"/>
        <v>-4.8941203968596536</v>
      </c>
      <c r="J88">
        <f t="shared" si="21"/>
        <v>-1.6101082673272147</v>
      </c>
      <c r="K88">
        <f t="shared" si="22"/>
        <v>5101.301565152281</v>
      </c>
      <c r="L88">
        <f t="shared" si="23"/>
        <v>7620.4283198964622</v>
      </c>
      <c r="M88">
        <f t="shared" si="18"/>
        <v>-1.2630650529937171E-2</v>
      </c>
      <c r="N88">
        <f t="shared" si="19"/>
        <v>2.3786196203736454E-2</v>
      </c>
      <c r="O88">
        <f t="shared" si="24"/>
        <v>1.5953333280940214E-4</v>
      </c>
      <c r="P88">
        <f t="shared" si="25"/>
        <v>5.6578312984264644E-4</v>
      </c>
    </row>
    <row r="89" spans="6:16" x14ac:dyDescent="0.25">
      <c r="F89" s="9">
        <v>86</v>
      </c>
      <c r="G89">
        <v>326.40909677497496</v>
      </c>
      <c r="H89">
        <v>301.9194953626245</v>
      </c>
      <c r="I89">
        <f t="shared" si="20"/>
        <v>-4.8078150739012049</v>
      </c>
      <c r="J89">
        <f t="shared" si="21"/>
        <v>-1.5334396502654415</v>
      </c>
      <c r="K89">
        <f t="shared" si="22"/>
        <v>5098.0698942520467</v>
      </c>
      <c r="L89">
        <f t="shared" si="23"/>
        <v>7618.1529830736163</v>
      </c>
      <c r="M89">
        <f t="shared" si="18"/>
        <v>-4.1144734127920302E-3</v>
      </c>
      <c r="N89">
        <f t="shared" si="19"/>
        <v>7.3879175358213311E-2</v>
      </c>
      <c r="O89">
        <f t="shared" si="24"/>
        <v>1.6928891464572495E-5</v>
      </c>
      <c r="P89">
        <f t="shared" si="25"/>
        <v>5.4581325516096331E-3</v>
      </c>
    </row>
    <row r="90" spans="6:16" x14ac:dyDescent="0.25">
      <c r="F90" s="9">
        <v>87</v>
      </c>
      <c r="G90">
        <v>325.92502808643815</v>
      </c>
      <c r="H90">
        <v>301.68456678778443</v>
      </c>
      <c r="I90">
        <f t="shared" si="20"/>
        <v>-4.7679874888671634</v>
      </c>
      <c r="J90">
        <f t="shared" si="21"/>
        <v>-1.5714939629134137</v>
      </c>
      <c r="K90">
        <f t="shared" si="22"/>
        <v>5094.863742140099</v>
      </c>
      <c r="L90">
        <f t="shared" si="23"/>
        <v>7611.0158052542156</v>
      </c>
      <c r="M90">
        <f t="shared" si="18"/>
        <v>-1.0164213210432926E-2</v>
      </c>
      <c r="N90">
        <f t="shared" si="19"/>
        <v>2.0965041173758747E-2</v>
      </c>
      <c r="O90">
        <f t="shared" si="24"/>
        <v>1.0331123018713922E-4</v>
      </c>
      <c r="P90">
        <f t="shared" si="25"/>
        <v>4.3953295141739953E-4</v>
      </c>
    </row>
    <row r="91" spans="6:16" x14ac:dyDescent="0.25">
      <c r="F91" s="9">
        <v>88</v>
      </c>
      <c r="G91">
        <v>325.44586697924422</v>
      </c>
      <c r="H91">
        <v>301.60202183476321</v>
      </c>
      <c r="I91">
        <f t="shared" si="20"/>
        <v>-4.6884856925621277</v>
      </c>
      <c r="J91">
        <f t="shared" si="21"/>
        <v>-1.4906857975776091</v>
      </c>
      <c r="K91">
        <f t="shared" si="22"/>
        <v>5091.6947100366433</v>
      </c>
      <c r="L91">
        <f t="shared" si="23"/>
        <v>7608.5093831078011</v>
      </c>
      <c r="M91">
        <f t="shared" si="18"/>
        <v>-5.5959078543930119E-3</v>
      </c>
      <c r="N91">
        <f t="shared" si="19"/>
        <v>7.6233814654087961E-2</v>
      </c>
      <c r="O91">
        <f t="shared" si="24"/>
        <v>3.1314184714857402E-5</v>
      </c>
      <c r="P91">
        <f t="shared" si="25"/>
        <v>5.8115944967138365E-3</v>
      </c>
    </row>
    <row r="92" spans="6:16" x14ac:dyDescent="0.25">
      <c r="F92" s="9">
        <v>89</v>
      </c>
      <c r="G92">
        <v>324.97785925965792</v>
      </c>
      <c r="H92">
        <v>301.38341814180916</v>
      </c>
      <c r="I92">
        <f t="shared" si="20"/>
        <v>-4.6440581595207933</v>
      </c>
      <c r="J92">
        <f t="shared" si="21"/>
        <v>-1.5315775850352169</v>
      </c>
      <c r="K92">
        <f t="shared" si="22"/>
        <v>5088.6038760158663</v>
      </c>
      <c r="L92">
        <f t="shared" si="23"/>
        <v>7601.8749201703913</v>
      </c>
      <c r="M92">
        <f t="shared" si="18"/>
        <v>-7.3362427183241152E-3</v>
      </c>
      <c r="N92">
        <f t="shared" si="19"/>
        <v>2.0305428406939718E-2</v>
      </c>
      <c r="O92">
        <f t="shared" si="24"/>
        <v>5.3820457222163603E-5</v>
      </c>
      <c r="P92">
        <f t="shared" si="25"/>
        <v>4.1231042278935446E-4</v>
      </c>
    </row>
    <row r="93" spans="6:16" x14ac:dyDescent="0.25">
      <c r="F93" s="9">
        <v>90</v>
      </c>
      <c r="G93">
        <v>324.50767341166426</v>
      </c>
      <c r="H93">
        <v>301.29261222162478</v>
      </c>
      <c r="I93">
        <f t="shared" si="20"/>
        <v>-4.57222935240552</v>
      </c>
      <c r="J93">
        <f t="shared" si="21"/>
        <v>-1.4484352496420969</v>
      </c>
      <c r="K93">
        <f t="shared" si="22"/>
        <v>5085.5030683716795</v>
      </c>
      <c r="L93">
        <f t="shared" si="23"/>
        <v>7599.1204314108436</v>
      </c>
      <c r="M93">
        <f t="shared" si="18"/>
        <v>-7.2805404735909462E-3</v>
      </c>
      <c r="N93">
        <f t="shared" si="19"/>
        <v>7.9048187393615299E-2</v>
      </c>
      <c r="O93">
        <f t="shared" si="24"/>
        <v>5.3006269587595879E-5</v>
      </c>
      <c r="P93">
        <f t="shared" si="25"/>
        <v>6.248615930216121E-3</v>
      </c>
    </row>
    <row r="94" spans="6:16" x14ac:dyDescent="0.25">
      <c r="F94" s="9">
        <v>91</v>
      </c>
      <c r="G94">
        <v>324.05417656220226</v>
      </c>
      <c r="H94">
        <v>301.09080496006328</v>
      </c>
      <c r="I94">
        <f t="shared" si="20"/>
        <v>-4.5224791015867396</v>
      </c>
      <c r="J94">
        <f t="shared" si="21"/>
        <v>-1.4912532976993333</v>
      </c>
      <c r="K94">
        <f t="shared" si="22"/>
        <v>5082.5165111302904</v>
      </c>
      <c r="L94">
        <f t="shared" si="23"/>
        <v>7593.001802566956</v>
      </c>
      <c r="M94">
        <f t="shared" si="18"/>
        <v>-4.3685254870666768E-3</v>
      </c>
      <c r="N94">
        <f t="shared" si="19"/>
        <v>2.0887236389291575E-2</v>
      </c>
      <c r="O94">
        <f t="shared" si="24"/>
        <v>1.9084014931151146E-5</v>
      </c>
      <c r="P94">
        <f t="shared" si="25"/>
        <v>4.3627664398214613E-4</v>
      </c>
    </row>
    <row r="95" spans="6:16" x14ac:dyDescent="0.25">
      <c r="F95" s="9">
        <v>92</v>
      </c>
      <c r="G95">
        <v>323.59404126992956</v>
      </c>
      <c r="H95">
        <v>300.99134892916027</v>
      </c>
      <c r="I95">
        <f t="shared" si="20"/>
        <v>-4.4601269826366234</v>
      </c>
      <c r="J95">
        <f t="shared" si="21"/>
        <v>-1.4075049725429352</v>
      </c>
      <c r="K95">
        <f t="shared" si="22"/>
        <v>5079.4904395810418</v>
      </c>
      <c r="L95">
        <f t="shared" si="23"/>
        <v>7589.9878762956077</v>
      </c>
      <c r="M95">
        <f t="shared" si="18"/>
        <v>-1.0331750295645925E-2</v>
      </c>
      <c r="N95">
        <f t="shared" si="19"/>
        <v>8.1475820915251074E-2</v>
      </c>
      <c r="O95">
        <f t="shared" si="24"/>
        <v>1.0674506417157967E-4</v>
      </c>
      <c r="P95">
        <f t="shared" si="25"/>
        <v>6.638309393814064E-3</v>
      </c>
    </row>
    <row r="96" spans="6:16" x14ac:dyDescent="0.25">
      <c r="F96" s="9">
        <v>93</v>
      </c>
      <c r="G96">
        <v>323.15314080813425</v>
      </c>
      <c r="H96">
        <v>300.80646052116572</v>
      </c>
      <c r="I96">
        <f t="shared" si="20"/>
        <v>-4.4050137708706014</v>
      </c>
      <c r="J96">
        <f t="shared" si="21"/>
        <v>-1.4506048506069533</v>
      </c>
      <c r="K96">
        <f t="shared" si="22"/>
        <v>5076.5948382224324</v>
      </c>
      <c r="L96">
        <f t="shared" si="23"/>
        <v>7584.3876266678153</v>
      </c>
      <c r="M96">
        <f t="shared" si="18"/>
        <v>-3.110329863830863E-3</v>
      </c>
      <c r="N96">
        <f t="shared" si="19"/>
        <v>2.2597824873024752E-2</v>
      </c>
      <c r="O96">
        <f t="shared" si="24"/>
        <v>9.6741518618381148E-6</v>
      </c>
      <c r="P96">
        <f t="shared" si="25"/>
        <v>5.1066168899189612E-4</v>
      </c>
    </row>
    <row r="97" spans="6:16" x14ac:dyDescent="0.25">
      <c r="F97" s="9">
        <v>94</v>
      </c>
      <c r="G97">
        <v>322.70413949803651</v>
      </c>
      <c r="H97">
        <v>300.69829744418917</v>
      </c>
      <c r="I97">
        <f t="shared" si="20"/>
        <v>-4.3492365995957929</v>
      </c>
      <c r="J97">
        <f t="shared" si="21"/>
        <v>-1.3684560587953456</v>
      </c>
      <c r="K97">
        <f t="shared" si="22"/>
        <v>5073.6500304414858</v>
      </c>
      <c r="L97">
        <f t="shared" si="23"/>
        <v>7581.1129637805407</v>
      </c>
      <c r="M97">
        <f t="shared" si="18"/>
        <v>-1.1956353261479258E-2</v>
      </c>
      <c r="N97">
        <f t="shared" si="19"/>
        <v>8.2903534379315191E-2</v>
      </c>
      <c r="O97">
        <f t="shared" si="24"/>
        <v>1.4295438331328569E-4</v>
      </c>
      <c r="P97">
        <f t="shared" si="25"/>
        <v>6.8729960125822956E-3</v>
      </c>
    </row>
    <row r="98" spans="6:16" x14ac:dyDescent="0.25">
      <c r="F98" s="9">
        <v>95</v>
      </c>
      <c r="G98">
        <v>322.27450715165025</v>
      </c>
      <c r="H98">
        <v>300.53000475171211</v>
      </c>
      <c r="I98">
        <f t="shared" si="20"/>
        <v>-4.289797942937116</v>
      </c>
      <c r="J98">
        <f t="shared" si="21"/>
        <v>-1.4113550244690232</v>
      </c>
      <c r="K98">
        <f t="shared" si="22"/>
        <v>5070.836030313556</v>
      </c>
      <c r="L98">
        <f t="shared" si="23"/>
        <v>7576.0201887535486</v>
      </c>
      <c r="M98">
        <f t="shared" si="18"/>
        <v>-1.6485589008183865E-3</v>
      </c>
      <c r="N98">
        <f t="shared" si="19"/>
        <v>2.3732386743094747E-2</v>
      </c>
      <c r="O98">
        <f t="shared" si="24"/>
        <v>2.7177464494675267E-6</v>
      </c>
      <c r="P98">
        <f t="shared" si="25"/>
        <v>5.6322618052381931E-4</v>
      </c>
    </row>
    <row r="99" spans="6:16" x14ac:dyDescent="0.25">
      <c r="F99" s="9">
        <v>96</v>
      </c>
      <c r="G99">
        <v>321.83751365097851</v>
      </c>
      <c r="H99">
        <v>300.41317521702371</v>
      </c>
      <c r="I99">
        <f t="shared" si="20"/>
        <v>-4.2397160207563447</v>
      </c>
      <c r="J99">
        <f t="shared" si="21"/>
        <v>-1.3305481891142592</v>
      </c>
      <c r="K99">
        <f t="shared" si="22"/>
        <v>5067.977603295536</v>
      </c>
      <c r="L99">
        <f t="shared" si="23"/>
        <v>7572.4864272421146</v>
      </c>
      <c r="M99">
        <f t="shared" si="18"/>
        <v>-1.2321957289435304E-2</v>
      </c>
      <c r="N99">
        <f t="shared" si="19"/>
        <v>8.4068967337846079E-2</v>
      </c>
      <c r="O99">
        <f t="shared" si="24"/>
        <v>1.5183063144266781E-4</v>
      </c>
      <c r="P99">
        <f t="shared" si="25"/>
        <v>7.0675912692518307E-3</v>
      </c>
    </row>
    <row r="100" spans="6:16" x14ac:dyDescent="0.25">
      <c r="F100" s="9">
        <v>97</v>
      </c>
      <c r="G100">
        <v>321.41799886462877</v>
      </c>
      <c r="H100">
        <v>300.26120713774964</v>
      </c>
      <c r="I100">
        <f t="shared" si="20"/>
        <v>-4.1766855695515543</v>
      </c>
      <c r="J100">
        <f t="shared" si="21"/>
        <v>-1.3724989009435178</v>
      </c>
      <c r="K100">
        <f t="shared" si="22"/>
        <v>5065.2370998278875</v>
      </c>
      <c r="L100">
        <f t="shared" si="23"/>
        <v>7567.8918670184803</v>
      </c>
      <c r="M100">
        <f t="shared" si="18"/>
        <v>1.7551511475399906E-4</v>
      </c>
      <c r="N100">
        <f t="shared" si="19"/>
        <v>2.5300651338818758E-2</v>
      </c>
      <c r="O100">
        <f t="shared" si="24"/>
        <v>3.0805555507109459E-8</v>
      </c>
      <c r="P100">
        <f t="shared" si="25"/>
        <v>6.4012295816847145E-4</v>
      </c>
    </row>
    <row r="101" spans="6:16" x14ac:dyDescent="0.25">
      <c r="F101" s="9">
        <v>98</v>
      </c>
      <c r="G101">
        <v>320.99373878844284</v>
      </c>
      <c r="H101">
        <v>300.13590271178259</v>
      </c>
      <c r="I101">
        <f t="shared" si="20"/>
        <v>-4.1327049827731059</v>
      </c>
      <c r="J101">
        <f t="shared" si="21"/>
        <v>-1.2929753318606998</v>
      </c>
      <c r="K101">
        <f t="shared" si="22"/>
        <v>5062.4691772926753</v>
      </c>
      <c r="L101">
        <f t="shared" si="23"/>
        <v>7564.1051853731879</v>
      </c>
      <c r="M101">
        <f t="shared" si="18"/>
        <v>-1.2613512346677958E-2</v>
      </c>
      <c r="N101">
        <f t="shared" si="19"/>
        <v>8.5762507282080014E-2</v>
      </c>
      <c r="O101">
        <f t="shared" si="24"/>
        <v>1.5910069371979728E-4</v>
      </c>
      <c r="P101">
        <f t="shared" si="25"/>
        <v>7.3552076553088271E-3</v>
      </c>
    </row>
    <row r="102" spans="6:16" x14ac:dyDescent="0.25">
      <c r="F102" s="9">
        <v>99</v>
      </c>
      <c r="G102">
        <v>320.58310896911905</v>
      </c>
      <c r="H102">
        <v>300</v>
      </c>
      <c r="I102">
        <f>(G102-G101)/($C$12)</f>
        <v>-4.065235211305497</v>
      </c>
      <c r="J102">
        <f>(H102-H101)/($C$12)</f>
        <v>-1.3454368466476581</v>
      </c>
      <c r="K102">
        <f t="shared" si="22"/>
        <v>5059.7936084599723</v>
      </c>
      <c r="L102">
        <f t="shared" si="23"/>
        <v>7560</v>
      </c>
      <c r="M102">
        <f t="shared" si="18"/>
        <v>2.7388133077019816E-3</v>
      </c>
      <c r="N102">
        <f t="shared" si="19"/>
        <v>1.5879884114184062E-2</v>
      </c>
      <c r="O102">
        <f t="shared" si="24"/>
        <v>7.5010983344454692E-6</v>
      </c>
      <c r="P102">
        <f t="shared" si="25"/>
        <v>2.5217071947991534E-4</v>
      </c>
    </row>
    <row r="103" spans="6:16" x14ac:dyDescent="0.25">
      <c r="F103" s="9"/>
      <c r="N103" s="6" t="s">
        <v>31</v>
      </c>
      <c r="O103" s="7">
        <f>SUM(O3:O102)</f>
        <v>0.1568243964899973</v>
      </c>
      <c r="P103" s="7">
        <f>SUM(P3:P102)</f>
        <v>0.1696296559805722</v>
      </c>
    </row>
    <row r="104" spans="6:16" x14ac:dyDescent="0.25">
      <c r="F104" s="9"/>
    </row>
    <row r="105" spans="6:16" x14ac:dyDescent="0.25">
      <c r="F105" s="9"/>
    </row>
    <row r="106" spans="6:16" x14ac:dyDescent="0.25">
      <c r="F106" s="9"/>
    </row>
    <row r="107" spans="6:16" x14ac:dyDescent="0.25">
      <c r="F107" s="9"/>
    </row>
    <row r="108" spans="6:16" x14ac:dyDescent="0.25">
      <c r="F108" s="9"/>
    </row>
    <row r="109" spans="6:16" x14ac:dyDescent="0.25">
      <c r="F109" s="9"/>
    </row>
    <row r="110" spans="6:16" x14ac:dyDescent="0.25">
      <c r="F110" s="9"/>
    </row>
    <row r="111" spans="6:16" x14ac:dyDescent="0.25">
      <c r="F111" s="9"/>
    </row>
    <row r="112" spans="6:16" x14ac:dyDescent="0.25">
      <c r="F112" s="9"/>
    </row>
    <row r="113" spans="6:6" x14ac:dyDescent="0.25">
      <c r="F113" s="9"/>
    </row>
    <row r="114" spans="6:6" x14ac:dyDescent="0.25">
      <c r="F114" s="9"/>
    </row>
    <row r="115" spans="6:6" x14ac:dyDescent="0.25">
      <c r="F115" s="9"/>
    </row>
    <row r="116" spans="6:6" x14ac:dyDescent="0.25">
      <c r="F116" s="9"/>
    </row>
    <row r="117" spans="6:6" x14ac:dyDescent="0.25">
      <c r="F117" s="9"/>
    </row>
    <row r="118" spans="6:6" x14ac:dyDescent="0.25">
      <c r="F118" s="9"/>
    </row>
    <row r="119" spans="6:6" x14ac:dyDescent="0.25">
      <c r="F119" s="9"/>
    </row>
    <row r="120" spans="6:6" x14ac:dyDescent="0.25">
      <c r="F120" s="9"/>
    </row>
    <row r="121" spans="6:6" x14ac:dyDescent="0.25">
      <c r="F121" s="9"/>
    </row>
    <row r="122" spans="6:6" x14ac:dyDescent="0.25">
      <c r="F122" s="9"/>
    </row>
    <row r="123" spans="6:6" x14ac:dyDescent="0.25">
      <c r="F123" s="9"/>
    </row>
    <row r="124" spans="6:6" x14ac:dyDescent="0.25">
      <c r="F124" s="9"/>
    </row>
    <row r="125" spans="6:6" x14ac:dyDescent="0.25">
      <c r="F125" s="9"/>
    </row>
    <row r="126" spans="6:6" x14ac:dyDescent="0.25">
      <c r="F126" s="9"/>
    </row>
    <row r="127" spans="6:6" x14ac:dyDescent="0.25">
      <c r="F127" s="9"/>
    </row>
    <row r="128" spans="6:6" x14ac:dyDescent="0.25">
      <c r="F128" s="9"/>
    </row>
    <row r="129" spans="6:6" x14ac:dyDescent="0.25">
      <c r="F129" s="9"/>
    </row>
    <row r="130" spans="6:6" x14ac:dyDescent="0.25">
      <c r="F130" s="9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11"/>
  <sheetViews>
    <sheetView tabSelected="1" workbookViewId="0">
      <selection activeCell="Q14" sqref="Q14"/>
    </sheetView>
  </sheetViews>
  <sheetFormatPr defaultRowHeight="15" x14ac:dyDescent="0.25"/>
  <cols>
    <col min="1" max="1" width="29" bestFit="1" customWidth="1"/>
    <col min="2" max="2" width="12" bestFit="1" customWidth="1"/>
  </cols>
  <sheetData>
    <row r="1" spans="1:2" s="25" customFormat="1" ht="18.75" x14ac:dyDescent="0.3">
      <c r="A1" s="27" t="s">
        <v>40</v>
      </c>
      <c r="B1" s="27" t="s">
        <v>37</v>
      </c>
    </row>
    <row r="2" spans="1:2" x14ac:dyDescent="0.25">
      <c r="A2" s="26">
        <v>10</v>
      </c>
      <c r="B2" s="26">
        <f>'n=10'!B20</f>
        <v>0.1037997428256536</v>
      </c>
    </row>
    <row r="3" spans="1:2" x14ac:dyDescent="0.25">
      <c r="A3" s="26">
        <v>25</v>
      </c>
      <c r="B3" s="26">
        <f>'n=25'!B20</f>
        <v>0.27757651175662984</v>
      </c>
    </row>
    <row r="4" spans="1:2" x14ac:dyDescent="0.25">
      <c r="A4" s="26">
        <v>40</v>
      </c>
      <c r="B4" s="26">
        <f>'n=40'!B20</f>
        <v>1.8203374678991923E-2</v>
      </c>
    </row>
    <row r="5" spans="1:2" x14ac:dyDescent="0.25">
      <c r="A5" s="26">
        <v>50</v>
      </c>
      <c r="B5" s="26">
        <f>'n=50'!B20</f>
        <v>0.15496408178101811</v>
      </c>
    </row>
    <row r="6" spans="1:2" x14ac:dyDescent="0.25">
      <c r="A6" s="26">
        <v>70</v>
      </c>
      <c r="B6" s="26">
        <f>'n=70'!B20</f>
        <v>1.218661107370818</v>
      </c>
    </row>
    <row r="7" spans="1:2" x14ac:dyDescent="0.25">
      <c r="A7" s="26">
        <v>100</v>
      </c>
      <c r="B7" s="26">
        <f>'n=100'!B20</f>
        <v>1.6844596617390444</v>
      </c>
    </row>
    <row r="11" spans="1:2" x14ac:dyDescent="0.25"/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6</vt:i4>
      </vt:variant>
    </vt:vector>
  </HeadingPairs>
  <TitlesOfParts>
    <vt:vector size="13" baseType="lpstr">
      <vt:lpstr>n=10</vt:lpstr>
      <vt:lpstr>n=25</vt:lpstr>
      <vt:lpstr>n=40</vt:lpstr>
      <vt:lpstr>n=50</vt:lpstr>
      <vt:lpstr>n=70</vt:lpstr>
      <vt:lpstr>n=100</vt:lpstr>
      <vt:lpstr>Errors</vt:lpstr>
      <vt:lpstr>L</vt:lpstr>
      <vt:lpstr>ma</vt:lpstr>
      <vt:lpstr>mb</vt:lpstr>
      <vt:lpstr>n</vt:lpstr>
      <vt:lpstr>P</vt:lpstr>
      <vt:lpstr>U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2015-12-29T20:28:02Z</dcterms:modified>
</cp:coreProperties>
</file>