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A566A265-505A-4E6E-8CFE-DA1505816A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7" sheetId="9" r:id="rId2"/>
    <sheet name="Sheet6" sheetId="8" r:id="rId3"/>
    <sheet name="simple" sheetId="7" r:id="rId4"/>
    <sheet name="Sheet2" sheetId="2" r:id="rId5"/>
    <sheet name="Sheet4" sheetId="4" r:id="rId6"/>
    <sheet name="Sheet5" sheetId="5" r:id="rId7"/>
    <sheet name="Sheet3" sheetId="6" r:id="rId8"/>
  </sheets>
  <externalReferences>
    <externalReference r:id="rId9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D65" i="1"/>
  <c r="D66" i="1"/>
  <c r="D67" i="1"/>
  <c r="D64" i="1"/>
  <c r="D63" i="1"/>
  <c r="L6" i="2"/>
  <c r="B9" i="8"/>
  <c r="B3" i="8"/>
  <c r="B5" i="8"/>
  <c r="B4" i="8"/>
  <c r="B7" i="8"/>
  <c r="B6" i="8"/>
  <c r="B2" i="8"/>
  <c r="B11" i="5"/>
  <c r="B44" i="1"/>
  <c r="H43" i="1"/>
  <c r="B43" i="1" s="1"/>
  <c r="H1" i="6"/>
  <c r="H2" i="6" s="1"/>
  <c r="K9" i="6"/>
  <c r="K10" i="6" s="1"/>
  <c r="B9" i="7"/>
  <c r="AO40" i="1"/>
  <c r="B40" i="1" s="1"/>
  <c r="B45" i="1"/>
  <c r="B46" i="1"/>
  <c r="B16" i="7"/>
  <c r="F6" i="7"/>
  <c r="B69" i="2"/>
  <c r="B33" i="1"/>
  <c r="H32" i="1"/>
  <c r="B32" i="1" s="1"/>
  <c r="AR65" i="1"/>
  <c r="D14" i="5"/>
  <c r="C17" i="5"/>
  <c r="B17" i="5"/>
  <c r="L8" i="2"/>
  <c r="AO31" i="1"/>
  <c r="B34" i="1"/>
  <c r="B35" i="1"/>
  <c r="B36" i="1"/>
  <c r="B37" i="1"/>
  <c r="B38" i="1"/>
  <c r="B39" i="1"/>
  <c r="B41" i="1"/>
  <c r="B42" i="1"/>
  <c r="B30" i="1"/>
  <c r="B29" i="1"/>
  <c r="B28" i="1"/>
  <c r="AO27" i="1"/>
  <c r="B27" i="1" s="1"/>
  <c r="B26" i="1"/>
  <c r="H25" i="1"/>
  <c r="B25" i="1" s="1"/>
  <c r="H24" i="1"/>
  <c r="B24" i="1" s="1"/>
  <c r="AO23" i="1"/>
  <c r="B23" i="1" s="1"/>
  <c r="L4" i="2"/>
  <c r="L2" i="2" s="1"/>
  <c r="D8" i="5"/>
  <c r="D1" i="5"/>
  <c r="B21" i="1"/>
  <c r="B22" i="1"/>
  <c r="B16" i="1"/>
  <c r="B17" i="7" l="1"/>
  <c r="B11" i="7" s="1"/>
  <c r="B31" i="1"/>
  <c r="AS13" i="1"/>
  <c r="AS17" i="1"/>
  <c r="AS20" i="1"/>
  <c r="AS19" i="1"/>
  <c r="B19" i="1" s="1"/>
  <c r="AS14" i="1"/>
  <c r="B20" i="1" l="1"/>
  <c r="B6" i="2"/>
  <c r="B5" i="2"/>
  <c r="B2" i="2" l="1"/>
  <c r="C2" i="2" s="1"/>
  <c r="O17" i="1" l="1"/>
  <c r="B17" i="1" s="1"/>
  <c r="O5" i="1"/>
  <c r="B4" i="1" l="1"/>
  <c r="B6" i="1"/>
  <c r="B7" i="1"/>
  <c r="B8" i="1"/>
  <c r="B9" i="1"/>
  <c r="B12" i="1"/>
  <c r="B13" i="1"/>
  <c r="B14" i="1"/>
  <c r="O15" i="1"/>
  <c r="B15" i="1" s="1"/>
  <c r="O10" i="1"/>
  <c r="B10" i="1" s="1"/>
  <c r="O3" i="1"/>
  <c r="B3" i="1" s="1"/>
  <c r="O11" i="1"/>
  <c r="B11" i="1" s="1"/>
  <c r="B5" i="1" l="1"/>
  <c r="N2" i="2"/>
  <c r="B18" i="1"/>
  <c r="B48" i="1"/>
  <c r="B49" i="1"/>
  <c r="B50" i="1"/>
  <c r="B51" i="1"/>
  <c r="B52" i="1"/>
  <c r="B53" i="1"/>
  <c r="B47" i="1"/>
</calcChain>
</file>

<file path=xl/sharedStrings.xml><?xml version="1.0" encoding="utf-8"?>
<sst xmlns="http://schemas.openxmlformats.org/spreadsheetml/2006/main" count="337" uniqueCount="266">
  <si>
    <t>Month/Dates</t>
  </si>
  <si>
    <t>Rent</t>
  </si>
  <si>
    <t>Maintenance</t>
  </si>
  <si>
    <t>Electricity</t>
  </si>
  <si>
    <t>Wifi</t>
  </si>
  <si>
    <t>Tannu Kharch</t>
  </si>
  <si>
    <t>LIC Vinit</t>
  </si>
  <si>
    <t>PPF</t>
  </si>
  <si>
    <t>Total Expense</t>
  </si>
  <si>
    <t>LIC Neha</t>
  </si>
  <si>
    <t>Car</t>
  </si>
  <si>
    <t>White</t>
  </si>
  <si>
    <t>kala</t>
  </si>
  <si>
    <t>wapis</t>
  </si>
  <si>
    <t>wapis karwa rahey hain</t>
  </si>
  <si>
    <t>dadiji</t>
  </si>
  <si>
    <t>hope</t>
  </si>
  <si>
    <t>laya</t>
  </si>
  <si>
    <t>tannu laya</t>
  </si>
  <si>
    <t xml:space="preserve">shona </t>
  </si>
  <si>
    <t>neha acc</t>
  </si>
  <si>
    <t>in account</t>
  </si>
  <si>
    <t>awadh ko diya 23 may 20220 ko, to adjust intrest</t>
  </si>
  <si>
    <t>tauji ko ashok chacha k thru for kamal chacha 24th may 2022</t>
  </si>
  <si>
    <t>start</t>
  </si>
  <si>
    <t>tauji, kamal chacha</t>
  </si>
  <si>
    <t>Chacha hisaab</t>
  </si>
  <si>
    <t>5.75+.2</t>
  </si>
  <si>
    <t>awad,chacha</t>
  </si>
  <si>
    <t>vasavi ko diya 10-6-2022</t>
  </si>
  <si>
    <t>Used</t>
  </si>
  <si>
    <t>dadaji</t>
  </si>
  <si>
    <t>sona</t>
  </si>
  <si>
    <t>ppf</t>
  </si>
  <si>
    <t>sarovar</t>
  </si>
  <si>
    <t>mausaji se liya</t>
  </si>
  <si>
    <t>return-15th jun</t>
  </si>
  <si>
    <t>wapis 15th June</t>
  </si>
  <si>
    <t>return 15th jun</t>
  </si>
  <si>
    <t>wapis 15th june</t>
  </si>
  <si>
    <t>wapis 17th june</t>
  </si>
  <si>
    <t>return 17th june</t>
  </si>
  <si>
    <t>return 20th june</t>
  </si>
  <si>
    <t>wapis 20th june</t>
  </si>
  <si>
    <t>TV EMI</t>
  </si>
  <si>
    <t>hdfc</t>
  </si>
  <si>
    <t>utks</t>
  </si>
  <si>
    <t>bob</t>
  </si>
  <si>
    <t>return 8th sept</t>
  </si>
  <si>
    <t>wapis 8th sept</t>
  </si>
  <si>
    <t>aliens</t>
  </si>
  <si>
    <t xml:space="preserve">Household </t>
  </si>
  <si>
    <t>Health Emergency</t>
  </si>
  <si>
    <t>RD</t>
  </si>
  <si>
    <t>Cash</t>
  </si>
  <si>
    <t>SOS</t>
  </si>
  <si>
    <t>wapis 12th Nov</t>
  </si>
  <si>
    <t>return 12th Nov</t>
  </si>
  <si>
    <t>neha edu</t>
  </si>
  <si>
    <t>return 6th dec</t>
  </si>
  <si>
    <t>neha cash liya frm chacha</t>
  </si>
  <si>
    <t>neft</t>
  </si>
  <si>
    <t>iwish</t>
  </si>
  <si>
    <t>neft/uktksrd</t>
  </si>
  <si>
    <t>kotak</t>
  </si>
  <si>
    <t>neft bob</t>
  </si>
  <si>
    <t>Gadget</t>
  </si>
  <si>
    <t>return 20th dec</t>
  </si>
  <si>
    <t>rashi bob account</t>
  </si>
  <si>
    <t>wapis 20th dec rashi bob</t>
  </si>
  <si>
    <t>paytm</t>
  </si>
  <si>
    <t>travel2</t>
  </si>
  <si>
    <t>tanu bday</t>
  </si>
  <si>
    <t>VK H insurance</t>
  </si>
  <si>
    <t>Tanu h Insurance</t>
  </si>
  <si>
    <t>Iwish</t>
  </si>
  <si>
    <t>tanu wapis lic acc transfer</t>
  </si>
  <si>
    <t>wapis 4th feb</t>
  </si>
  <si>
    <t>return 4th feb</t>
  </si>
  <si>
    <t>child Birth1</t>
  </si>
  <si>
    <t>kunni</t>
  </si>
  <si>
    <t>retrun 23rd march</t>
  </si>
  <si>
    <t>wapis 23rd march rashi bob</t>
  </si>
  <si>
    <t>icici loan</t>
  </si>
  <si>
    <t>wapis 27 march rashi bob</t>
  </si>
  <si>
    <t>returned 27 march</t>
  </si>
  <si>
    <t>wapis from hope rashi account mama 21042023</t>
  </si>
  <si>
    <t>wapis from hope vinit account mama 23042023</t>
  </si>
  <si>
    <t>wapis  from hope sneha account mama 23042023</t>
  </si>
  <si>
    <t>rainyday2</t>
  </si>
  <si>
    <t>returned19th april</t>
  </si>
  <si>
    <t>returned 1 may</t>
  </si>
  <si>
    <t>wapis from akhilesh mummy account</t>
  </si>
  <si>
    <t>wapis from awadh enterprise rashi account</t>
  </si>
  <si>
    <t>rashi bob account from awadh</t>
  </si>
  <si>
    <t>total</t>
  </si>
  <si>
    <t>given 3rd may</t>
  </si>
  <si>
    <t>chacha from mausaji</t>
  </si>
  <si>
    <t xml:space="preserve">Kota se aayein 19th april 2023 ko new apart from home </t>
  </si>
  <si>
    <t>kriyansh gift</t>
  </si>
  <si>
    <t>mausaji se cash liya</t>
  </si>
  <si>
    <t>remaining</t>
  </si>
  <si>
    <t>kotak/neft</t>
  </si>
  <si>
    <t>name</t>
  </si>
  <si>
    <t>amount</t>
  </si>
  <si>
    <t>date</t>
  </si>
  <si>
    <t>opening</t>
  </si>
  <si>
    <t>sadguruagency</t>
  </si>
  <si>
    <t>remarks</t>
  </si>
  <si>
    <t>sangita khemka</t>
  </si>
  <si>
    <t>akhilesh kumar khemka</t>
  </si>
  <si>
    <t>rashi</t>
  </si>
  <si>
    <t>Mummy</t>
  </si>
  <si>
    <t>pnb</t>
  </si>
  <si>
    <t>Rashi</t>
  </si>
  <si>
    <t>sneha</t>
  </si>
  <si>
    <t>sbi</t>
  </si>
  <si>
    <t>fd</t>
  </si>
  <si>
    <t>savings</t>
  </si>
  <si>
    <t>awadh</t>
  </si>
  <si>
    <t>icici</t>
  </si>
  <si>
    <t>tanu gold</t>
  </si>
  <si>
    <t>diwali gold</t>
  </si>
  <si>
    <t>anuj shadi</t>
  </si>
  <si>
    <t>vasavi</t>
  </si>
  <si>
    <t>kunal gift</t>
  </si>
  <si>
    <t>feb march 22</t>
  </si>
  <si>
    <t>ankita</t>
  </si>
  <si>
    <t>gharkharch tannu may22-may23</t>
  </si>
  <si>
    <t>neha account deposited</t>
  </si>
  <si>
    <t>neha gym</t>
  </si>
  <si>
    <t>mummy ring</t>
  </si>
  <si>
    <t>rashi earrings</t>
  </si>
  <si>
    <t>cash deposit vinit mar23</t>
  </si>
  <si>
    <t>rashi cash deposit</t>
  </si>
  <si>
    <t>gharkharch vinit</t>
  </si>
  <si>
    <t>neha li chacha se</t>
  </si>
  <si>
    <t>anuj gift</t>
  </si>
  <si>
    <t>chinu gift</t>
  </si>
  <si>
    <t>neha cash deposit hdfc</t>
  </si>
  <si>
    <t>income tax</t>
  </si>
  <si>
    <t>converted</t>
  </si>
  <si>
    <t>childbirth</t>
  </si>
  <si>
    <t>Term Insurance</t>
  </si>
  <si>
    <t>gold for shaadi liya hyd se</t>
  </si>
  <si>
    <t>Term insurance(Max)</t>
  </si>
  <si>
    <t>include 2.25 mamaji ka</t>
  </si>
  <si>
    <t>mummy</t>
  </si>
  <si>
    <t>Mummy LIC</t>
  </si>
  <si>
    <t>vasavi ko diya 10-6-2022 for flat</t>
  </si>
  <si>
    <t>vasavi ko diya 17-10-2023 for GST</t>
  </si>
  <si>
    <t>vasavi GST</t>
  </si>
  <si>
    <t>manga cook</t>
  </si>
  <si>
    <t>iwish active</t>
  </si>
  <si>
    <t>neha pooja</t>
  </si>
  <si>
    <t xml:space="preserve">includes rashi 1.5 lic payout </t>
  </si>
  <si>
    <t>anniversary1</t>
  </si>
  <si>
    <t>Vinit</t>
  </si>
  <si>
    <t>paytm money</t>
  </si>
  <si>
    <t>Stocks+ SGB</t>
  </si>
  <si>
    <t>lumpsum</t>
  </si>
  <si>
    <t>epf</t>
  </si>
  <si>
    <t>nps</t>
  </si>
  <si>
    <t>liabilities</t>
  </si>
  <si>
    <t>true worth</t>
  </si>
  <si>
    <t>target</t>
  </si>
  <si>
    <t>10cr</t>
  </si>
  <si>
    <t>rainyday corpus</t>
  </si>
  <si>
    <t>rundown for</t>
  </si>
  <si>
    <t>months</t>
  </si>
  <si>
    <t>deficit</t>
  </si>
  <si>
    <t>sarovar target</t>
  </si>
  <si>
    <t>rashi shaadi target</t>
  </si>
  <si>
    <t>pooja neha shaadi</t>
  </si>
  <si>
    <t>neha cma exam</t>
  </si>
  <si>
    <t>Kids rd+health emergency</t>
  </si>
  <si>
    <t>wapis notion chemicals 9th feb24</t>
  </si>
  <si>
    <t>cash</t>
  </si>
  <si>
    <t>ghar</t>
  </si>
  <si>
    <t>NOT TO BE COUNTED</t>
  </si>
  <si>
    <t>updated on</t>
  </si>
  <si>
    <t>9th feb 2024</t>
  </si>
  <si>
    <t>PNB not to be inluded anywhere</t>
  </si>
  <si>
    <t>includes 5 lakh personal loan</t>
  </si>
  <si>
    <t>doesn’t includes 0.7 from tauji for bhaat</t>
  </si>
  <si>
    <t>US ind money</t>
  </si>
  <si>
    <t>car parking</t>
  </si>
  <si>
    <t>kid project1</t>
  </si>
  <si>
    <t>Kid project2</t>
  </si>
  <si>
    <t>babyshoot</t>
  </si>
  <si>
    <t>need</t>
  </si>
  <si>
    <t>want</t>
  </si>
  <si>
    <t>saving</t>
  </si>
  <si>
    <t>vedika account , chacha ko diya for sanju chacha, 6th march 2024</t>
  </si>
  <si>
    <t>chacha in vedika account cash</t>
  </si>
  <si>
    <t>given 6th march24</t>
  </si>
  <si>
    <t>hdfc neft</t>
  </si>
  <si>
    <t>kid party</t>
  </si>
  <si>
    <t>wapis from glitters 13th march2024</t>
  </si>
  <si>
    <t xml:space="preserve">given </t>
  </si>
  <si>
    <t>returned 13th march 2024</t>
  </si>
  <si>
    <t>from glitter</t>
  </si>
  <si>
    <t>travela</t>
  </si>
  <si>
    <t>rainyday</t>
  </si>
  <si>
    <t>rent</t>
  </si>
  <si>
    <t>household</t>
  </si>
  <si>
    <t>mine</t>
  </si>
  <si>
    <t>insurance + health</t>
  </si>
  <si>
    <t>self</t>
  </si>
  <si>
    <t>emergency fund</t>
  </si>
  <si>
    <t>rd, fd</t>
  </si>
  <si>
    <t>utks, hdfc, icici, kotak</t>
  </si>
  <si>
    <t>tannu+kid</t>
  </si>
  <si>
    <t>Stem cell</t>
  </si>
  <si>
    <t>Mundan</t>
  </si>
  <si>
    <t>ppf own</t>
  </si>
  <si>
    <t>medicines+Transportation + self</t>
  </si>
  <si>
    <t>agastya gold gift</t>
  </si>
  <si>
    <t>PNB 61K transferred to BOB 23rd septemeber 2024, and FD generated</t>
  </si>
  <si>
    <t>Mummy h insurance</t>
  </si>
  <si>
    <t>wapis from raju chacha</t>
  </si>
  <si>
    <t>US Stocks</t>
  </si>
  <si>
    <t>monthly needed including sarovar</t>
  </si>
  <si>
    <t>other expenses</t>
  </si>
  <si>
    <t>diwali</t>
  </si>
  <si>
    <t>Credit card payments</t>
  </si>
  <si>
    <t>emergency fund loan back</t>
  </si>
  <si>
    <t>utks+hdfc</t>
  </si>
  <si>
    <t>equity</t>
  </si>
  <si>
    <t>FD</t>
  </si>
  <si>
    <t>kotak/utks</t>
  </si>
  <si>
    <t>Car Wash</t>
  </si>
  <si>
    <t>water bill</t>
  </si>
  <si>
    <t>vedanshee gift</t>
  </si>
  <si>
    <t>mf sip ind money/fd</t>
  </si>
  <si>
    <t>car money in FD Kotak 10k</t>
  </si>
  <si>
    <t>Vasu kharch</t>
  </si>
  <si>
    <t>parag parikh</t>
  </si>
  <si>
    <t>quant tax</t>
  </si>
  <si>
    <t>nippon nifty smallcap</t>
  </si>
  <si>
    <t>navi nifty 50</t>
  </si>
  <si>
    <t>bandhan elss</t>
  </si>
  <si>
    <t>axis nifty 50</t>
  </si>
  <si>
    <t>sbi gold</t>
  </si>
  <si>
    <t xml:space="preserve">axis silver </t>
  </si>
  <si>
    <t>needs</t>
  </si>
  <si>
    <t>wants</t>
  </si>
  <si>
    <t>save</t>
  </si>
  <si>
    <t>arbitrage fund</t>
  </si>
  <si>
    <t>SIP(Vaasu)</t>
  </si>
  <si>
    <t>vaasu education</t>
  </si>
  <si>
    <t>vaasu shaadi</t>
  </si>
  <si>
    <t>Retirement</t>
  </si>
  <si>
    <t>year</t>
  </si>
  <si>
    <t>monthly</t>
  </si>
  <si>
    <t>with compounding</t>
  </si>
  <si>
    <t xml:space="preserve">9611 1 gm gold </t>
  </si>
  <si>
    <t>mutual fund</t>
  </si>
  <si>
    <t>SIP FIRE</t>
  </si>
  <si>
    <t>Vaasu birthday</t>
  </si>
  <si>
    <t>bandhan nifty smallcap</t>
  </si>
  <si>
    <t>paytm sip+indmoney</t>
  </si>
  <si>
    <t>Thematic ETFs</t>
  </si>
  <si>
    <t>ETFs</t>
  </si>
  <si>
    <t>Nanny</t>
  </si>
  <si>
    <t>fd with slice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</si>
</sst>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17" fontId="0" fillId="0" borderId="0" xfId="0" applyNumberFormat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0" fillId="2" borderId="1" xfId="0" applyFill="1" applyBorder="1"/>
    <xf numFmtId="15" fontId="0" fillId="0" borderId="0" xfId="0" applyNumberFormat="1"/>
    <xf numFmtId="15" fontId="0" fillId="3" borderId="0" xfId="0" applyNumberFormat="1" applyFill="1"/>
    <xf numFmtId="15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/>
    <xf numFmtId="0" fontId="0" fillId="9" borderId="1" xfId="0" applyFill="1" applyBorder="1"/>
    <xf numFmtId="0" fontId="0" fillId="8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2" xfId="0" applyFill="1" applyBorder="1"/>
    <xf numFmtId="0" fontId="1" fillId="4" borderId="1" xfId="0" applyFont="1" applyFill="1" applyBorder="1"/>
    <xf numFmtId="0" fontId="0" fillId="0" borderId="2" xfId="0" applyBorder="1"/>
    <xf numFmtId="0" fontId="1" fillId="2" borderId="0" xfId="0" applyFont="1" applyFill="1"/>
    <xf numFmtId="0" fontId="1" fillId="0" borderId="1" xfId="0" applyFont="1" applyBorder="1"/>
    <xf numFmtId="0" fontId="0" fillId="8" borderId="1" xfId="0" applyFill="1" applyBorder="1" applyAlignment="1">
      <alignment wrapText="1"/>
    </xf>
    <xf numFmtId="1" fontId="0" fillId="0" borderId="0" xfId="0" applyNumberFormat="1"/>
    <xf numFmtId="0" fontId="0" fillId="0" borderId="3" xfId="0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agastya%20party.xlsx" TargetMode="External"/><Relationship Id="rId1" Type="http://schemas.openxmlformats.org/officeDocument/2006/relationships/externalLinkPath" Target="agastya%20pa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2">
          <cell r="C2" t="str">
            <v>done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tabSelected="1" zoomScaleNormal="100" workbookViewId="0">
      <pane xSplit="14" ySplit="47" topLeftCell="P48" activePane="bottomRight" state="frozen"/>
      <selection pane="topRight" activeCell="N1" sqref="N1"/>
      <selection pane="bottomLeft" activeCell="A48" sqref="A48"/>
      <selection pane="bottomRight" activeCell="AO49" sqref="AO49"/>
    </sheetView>
  </sheetViews>
  <sheetFormatPr defaultRowHeight="15" x14ac:dyDescent="0.25"/>
  <cols>
    <col min="1" max="1" width="10.28515625" customWidth="1"/>
    <col min="2" max="2" width="10" bestFit="1" customWidth="1"/>
    <col min="3" max="3" width="6.28515625" style="2" bestFit="1" customWidth="1"/>
    <col min="4" max="4" width="8.7109375" style="2" customWidth="1"/>
    <col min="5" max="5" width="7" style="2" bestFit="1" customWidth="1"/>
    <col min="6" max="6" width="7.5703125" style="2" bestFit="1" customWidth="1"/>
    <col min="7" max="7" width="6" style="2" customWidth="1"/>
    <col min="8" max="8" width="8.28515625" style="2" customWidth="1"/>
    <col min="9" max="9" width="9.140625" style="2" customWidth="1"/>
    <col min="10" max="10" width="6.85546875" style="2" customWidth="1"/>
    <col min="11" max="11" width="7.85546875" style="2" customWidth="1"/>
    <col min="12" max="13" width="6" style="2" customWidth="1"/>
    <col min="14" max="14" width="6.140625" customWidth="1"/>
    <col min="15" max="15" width="5.42578125" customWidth="1"/>
    <col min="16" max="16" width="5.5703125" customWidth="1"/>
    <col min="17" max="17" width="7.140625" customWidth="1"/>
    <col min="18" max="18" width="7" style="2" customWidth="1"/>
    <col min="19" max="19" width="7" customWidth="1"/>
    <col min="20" max="20" width="6.42578125" style="2" customWidth="1"/>
    <col min="21" max="21" width="5.140625" customWidth="1"/>
    <col min="22" max="22" width="6" style="2" customWidth="1"/>
    <col min="23" max="23" width="12.42578125" hidden="1" customWidth="1"/>
    <col min="24" max="26" width="6.140625" customWidth="1"/>
    <col min="27" max="27" width="9.5703125" bestFit="1" customWidth="1"/>
    <col min="28" max="29" width="6.42578125" style="2" customWidth="1"/>
    <col min="30" max="30" width="6" customWidth="1"/>
    <col min="31" max="31" width="9.5703125" bestFit="1" customWidth="1"/>
    <col min="32" max="32" width="5.7109375" customWidth="1"/>
    <col min="33" max="33" width="7.7109375" customWidth="1"/>
    <col min="34" max="34" width="7.85546875" style="2" customWidth="1"/>
    <col min="35" max="35" width="7.28515625" style="2" customWidth="1"/>
    <col min="36" max="36" width="8.140625" style="2" customWidth="1"/>
    <col min="37" max="37" width="4.5703125" customWidth="1"/>
    <col min="38" max="38" width="6.42578125" style="2" customWidth="1"/>
    <col min="39" max="39" width="5.85546875" style="2" customWidth="1"/>
    <col min="40" max="40" width="6" style="2" bestFit="1" customWidth="1"/>
    <col min="42" max="42" width="8.7109375" style="2" hidden="1" customWidth="1"/>
    <col min="43" max="43" width="7.42578125" style="2" hidden="1" customWidth="1"/>
    <col min="44" max="44" width="9.7109375" style="2" hidden="1" customWidth="1"/>
    <col min="45" max="45" width="7.85546875" hidden="1" customWidth="1"/>
    <col min="46" max="46" width="9.7109375" hidden="1" customWidth="1"/>
    <col min="47" max="47" width="5.85546875" style="2" hidden="1" customWidth="1"/>
    <col min="48" max="49" width="7.28515625" style="2" hidden="1" customWidth="1"/>
    <col min="50" max="53" width="7.28515625" hidden="1" customWidth="1"/>
  </cols>
  <sheetData>
    <row r="1" spans="1:53" x14ac:dyDescent="0.25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 t="s">
        <v>102</v>
      </c>
      <c r="T1" s="16" t="s">
        <v>61</v>
      </c>
      <c r="U1" s="19" t="s">
        <v>65</v>
      </c>
      <c r="V1" s="31" t="s">
        <v>45</v>
      </c>
      <c r="W1" s="19" t="s">
        <v>45</v>
      </c>
      <c r="X1" s="19"/>
      <c r="Y1" s="19" t="s">
        <v>263</v>
      </c>
      <c r="Z1" s="19" t="s">
        <v>257</v>
      </c>
      <c r="AA1" s="19" t="s">
        <v>62</v>
      </c>
      <c r="AB1" s="19" t="s">
        <v>75</v>
      </c>
      <c r="AC1" s="19" t="s">
        <v>230</v>
      </c>
      <c r="AD1" s="19" t="s">
        <v>70</v>
      </c>
      <c r="AE1" s="16" t="s">
        <v>62</v>
      </c>
      <c r="AF1" s="16" t="s">
        <v>62</v>
      </c>
      <c r="AG1" s="16" t="s">
        <v>62</v>
      </c>
      <c r="AH1" s="20" t="s">
        <v>62</v>
      </c>
      <c r="AI1" s="20" t="s">
        <v>62</v>
      </c>
      <c r="AJ1" s="20" t="s">
        <v>62</v>
      </c>
      <c r="AK1" s="20" t="s">
        <v>62</v>
      </c>
      <c r="AL1" s="19" t="s">
        <v>75</v>
      </c>
      <c r="AM1" s="19" t="s">
        <v>75</v>
      </c>
      <c r="AN1" s="20" t="s">
        <v>234</v>
      </c>
      <c r="AO1" s="20"/>
      <c r="AP1" s="2" t="s">
        <v>62</v>
      </c>
      <c r="AQ1" s="2" t="s">
        <v>62</v>
      </c>
      <c r="AR1" s="10"/>
      <c r="AS1" s="16"/>
      <c r="AT1" s="19" t="s">
        <v>63</v>
      </c>
      <c r="AU1" s="20" t="s">
        <v>62</v>
      </c>
      <c r="AV1" s="16" t="s">
        <v>62</v>
      </c>
      <c r="AW1" s="16" t="s">
        <v>62</v>
      </c>
      <c r="AX1" s="16" t="s">
        <v>62</v>
      </c>
      <c r="AY1" s="16" t="s">
        <v>196</v>
      </c>
      <c r="AZ1" s="16" t="s">
        <v>62</v>
      </c>
      <c r="BA1" s="16" t="s">
        <v>62</v>
      </c>
    </row>
    <row r="2" spans="1:53" s="4" customFormat="1" ht="46.5" customHeight="1" x14ac:dyDescent="0.25">
      <c r="A2" s="4" t="s">
        <v>0</v>
      </c>
      <c r="B2" s="4" t="s">
        <v>8</v>
      </c>
      <c r="C2" s="21" t="s">
        <v>1</v>
      </c>
      <c r="D2" s="21" t="s">
        <v>213</v>
      </c>
      <c r="E2" s="21" t="s">
        <v>231</v>
      </c>
      <c r="F2" s="21" t="s">
        <v>186</v>
      </c>
      <c r="G2" s="21" t="s">
        <v>232</v>
      </c>
      <c r="H2" s="21" t="s">
        <v>2</v>
      </c>
      <c r="I2" s="21" t="s">
        <v>3</v>
      </c>
      <c r="J2" s="21" t="s">
        <v>236</v>
      </c>
      <c r="K2" s="21" t="s">
        <v>51</v>
      </c>
      <c r="L2" s="21" t="s">
        <v>4</v>
      </c>
      <c r="M2" s="21" t="s">
        <v>148</v>
      </c>
      <c r="N2" s="21" t="s">
        <v>145</v>
      </c>
      <c r="O2" s="21" t="s">
        <v>6</v>
      </c>
      <c r="P2" s="21" t="s">
        <v>143</v>
      </c>
      <c r="Q2" s="21" t="s">
        <v>264</v>
      </c>
      <c r="R2" s="21" t="s">
        <v>5</v>
      </c>
      <c r="S2" s="21" t="s">
        <v>216</v>
      </c>
      <c r="T2" s="21" t="s">
        <v>147</v>
      </c>
      <c r="U2" s="23" t="s">
        <v>7</v>
      </c>
      <c r="V2" s="22" t="s">
        <v>226</v>
      </c>
      <c r="W2" s="22" t="s">
        <v>175</v>
      </c>
      <c r="X2" s="23" t="s">
        <v>221</v>
      </c>
      <c r="Y2" s="23" t="s">
        <v>262</v>
      </c>
      <c r="Z2" s="23" t="s">
        <v>258</v>
      </c>
      <c r="AA2" s="23" t="s">
        <v>89</v>
      </c>
      <c r="AB2" s="22" t="s">
        <v>203</v>
      </c>
      <c r="AC2" s="22" t="s">
        <v>229</v>
      </c>
      <c r="AD2" s="23" t="s">
        <v>249</v>
      </c>
      <c r="AE2" s="38" t="s">
        <v>219</v>
      </c>
      <c r="AF2" s="38" t="s">
        <v>73</v>
      </c>
      <c r="AG2" s="38" t="s">
        <v>74</v>
      </c>
      <c r="AH2" s="38" t="s">
        <v>156</v>
      </c>
      <c r="AI2" s="38" t="s">
        <v>72</v>
      </c>
      <c r="AJ2" s="38" t="s">
        <v>202</v>
      </c>
      <c r="AK2" s="38" t="s">
        <v>224</v>
      </c>
      <c r="AL2" s="38" t="s">
        <v>259</v>
      </c>
      <c r="AM2" s="38" t="s">
        <v>214</v>
      </c>
      <c r="AN2" s="38" t="s">
        <v>10</v>
      </c>
      <c r="AO2" s="24" t="s">
        <v>225</v>
      </c>
      <c r="AP2" s="8" t="s">
        <v>80</v>
      </c>
      <c r="AQ2" s="8" t="s">
        <v>66</v>
      </c>
      <c r="AR2" s="21" t="s">
        <v>44</v>
      </c>
      <c r="AS2" s="21" t="s">
        <v>9</v>
      </c>
      <c r="AT2" s="22" t="s">
        <v>52</v>
      </c>
      <c r="AU2" s="22" t="s">
        <v>71</v>
      </c>
      <c r="AV2" s="21" t="s">
        <v>187</v>
      </c>
      <c r="AW2" s="21" t="s">
        <v>188</v>
      </c>
      <c r="AX2" s="25" t="s">
        <v>189</v>
      </c>
      <c r="AY2" s="21" t="s">
        <v>197</v>
      </c>
      <c r="AZ2" s="25" t="s">
        <v>79</v>
      </c>
      <c r="BA2" s="25" t="s">
        <v>142</v>
      </c>
    </row>
    <row r="3" spans="1:53" hidden="1" x14ac:dyDescent="0.25">
      <c r="A3" s="1">
        <v>44490</v>
      </c>
      <c r="B3">
        <f t="shared" ref="B3:B34" si="0">SUM(C3:BQ3)</f>
        <v>106556</v>
      </c>
      <c r="C3" s="2">
        <v>25000</v>
      </c>
      <c r="H3" s="2">
        <v>2500</v>
      </c>
      <c r="I3" s="2">
        <v>1500</v>
      </c>
      <c r="K3" s="2">
        <v>20000</v>
      </c>
      <c r="L3" s="2">
        <v>800</v>
      </c>
      <c r="O3">
        <f>4757</f>
        <v>4757</v>
      </c>
      <c r="P3">
        <v>2499</v>
      </c>
      <c r="R3" s="2">
        <v>0</v>
      </c>
      <c r="T3" s="2">
        <v>0</v>
      </c>
      <c r="U3">
        <v>12000</v>
      </c>
      <c r="AA3">
        <v>5000</v>
      </c>
      <c r="AD3">
        <v>6500</v>
      </c>
      <c r="AF3">
        <v>1000</v>
      </c>
      <c r="AG3">
        <v>1000</v>
      </c>
      <c r="AI3" s="2">
        <v>4000</v>
      </c>
      <c r="AJ3" s="2">
        <v>10000</v>
      </c>
      <c r="AN3" s="2">
        <v>10000</v>
      </c>
      <c r="AS3">
        <v>0</v>
      </c>
    </row>
    <row r="4" spans="1:53" hidden="1" x14ac:dyDescent="0.25">
      <c r="A4" s="1">
        <v>44521</v>
      </c>
      <c r="B4">
        <f t="shared" si="0"/>
        <v>104800</v>
      </c>
      <c r="C4" s="2">
        <v>25000</v>
      </c>
      <c r="H4" s="2">
        <v>2500</v>
      </c>
      <c r="I4" s="2">
        <v>1000</v>
      </c>
      <c r="K4" s="2">
        <v>20000</v>
      </c>
      <c r="L4" s="2">
        <v>800</v>
      </c>
      <c r="R4" s="2">
        <v>0</v>
      </c>
      <c r="T4" s="2">
        <v>0</v>
      </c>
      <c r="U4">
        <v>12000</v>
      </c>
      <c r="AA4">
        <v>5000</v>
      </c>
      <c r="AD4">
        <v>12500</v>
      </c>
      <c r="AF4">
        <v>1000</v>
      </c>
      <c r="AG4">
        <v>1000</v>
      </c>
      <c r="AI4" s="2">
        <v>4000</v>
      </c>
      <c r="AJ4" s="2">
        <v>10000</v>
      </c>
      <c r="AN4" s="2">
        <v>10000</v>
      </c>
      <c r="AS4">
        <v>0</v>
      </c>
    </row>
    <row r="5" spans="1:53" hidden="1" x14ac:dyDescent="0.25">
      <c r="A5" s="1">
        <v>44551</v>
      </c>
      <c r="B5">
        <f t="shared" si="0"/>
        <v>114020</v>
      </c>
      <c r="C5" s="2">
        <v>25000</v>
      </c>
      <c r="H5" s="2">
        <v>2500</v>
      </c>
      <c r="I5" s="2">
        <v>1000</v>
      </c>
      <c r="K5" s="2">
        <v>20000</v>
      </c>
      <c r="L5" s="2">
        <v>800</v>
      </c>
      <c r="O5">
        <f>5670+568</f>
        <v>6238</v>
      </c>
      <c r="P5">
        <v>2982</v>
      </c>
      <c r="R5" s="2">
        <v>0</v>
      </c>
      <c r="T5" s="2">
        <v>0</v>
      </c>
      <c r="U5">
        <v>12000</v>
      </c>
      <c r="AA5">
        <v>5000</v>
      </c>
      <c r="AD5">
        <v>12500</v>
      </c>
      <c r="AF5">
        <v>1000</v>
      </c>
      <c r="AG5">
        <v>1000</v>
      </c>
      <c r="AI5" s="2">
        <v>4000</v>
      </c>
      <c r="AJ5" s="2">
        <v>10000</v>
      </c>
      <c r="AN5" s="2">
        <v>10000</v>
      </c>
      <c r="AS5">
        <v>0</v>
      </c>
    </row>
    <row r="6" spans="1:53" hidden="1" x14ac:dyDescent="0.25">
      <c r="A6" s="1">
        <v>44582</v>
      </c>
      <c r="B6">
        <f t="shared" si="0"/>
        <v>107299</v>
      </c>
      <c r="C6" s="2">
        <v>25000</v>
      </c>
      <c r="H6" s="2">
        <v>2500</v>
      </c>
      <c r="I6" s="2">
        <v>1000</v>
      </c>
      <c r="K6" s="2">
        <v>20000</v>
      </c>
      <c r="L6" s="2">
        <v>800</v>
      </c>
      <c r="P6">
        <v>2499</v>
      </c>
      <c r="R6" s="2">
        <v>0</v>
      </c>
      <c r="T6" s="2">
        <v>0</v>
      </c>
      <c r="U6">
        <v>12000</v>
      </c>
      <c r="AA6">
        <v>5000</v>
      </c>
      <c r="AD6">
        <v>12500</v>
      </c>
      <c r="AF6">
        <v>1000</v>
      </c>
      <c r="AG6">
        <v>1000</v>
      </c>
      <c r="AI6" s="2">
        <v>4000</v>
      </c>
      <c r="AJ6" s="2">
        <v>10000</v>
      </c>
      <c r="AN6" s="2">
        <v>10000</v>
      </c>
      <c r="AS6">
        <v>0</v>
      </c>
    </row>
    <row r="7" spans="1:53" hidden="1" x14ac:dyDescent="0.25">
      <c r="A7" s="1">
        <v>44613</v>
      </c>
      <c r="B7">
        <f t="shared" si="0"/>
        <v>106800</v>
      </c>
      <c r="C7" s="2">
        <v>25000</v>
      </c>
      <c r="H7" s="2">
        <v>2500</v>
      </c>
      <c r="I7" s="2">
        <v>1500</v>
      </c>
      <c r="K7" s="2">
        <v>20000</v>
      </c>
      <c r="L7" s="2">
        <v>800</v>
      </c>
      <c r="R7" s="2">
        <v>0</v>
      </c>
      <c r="T7" s="2">
        <v>0</v>
      </c>
      <c r="U7">
        <v>15000</v>
      </c>
      <c r="AA7">
        <v>5000</v>
      </c>
      <c r="AD7">
        <v>11000</v>
      </c>
      <c r="AF7">
        <v>1000</v>
      </c>
      <c r="AG7">
        <v>1000</v>
      </c>
      <c r="AI7" s="2">
        <v>4000</v>
      </c>
      <c r="AJ7" s="2">
        <v>10000</v>
      </c>
      <c r="AN7" s="2">
        <v>10000</v>
      </c>
      <c r="AS7">
        <v>0</v>
      </c>
    </row>
    <row r="8" spans="1:53" hidden="1" x14ac:dyDescent="0.25">
      <c r="A8" s="1">
        <v>44641</v>
      </c>
      <c r="B8">
        <f t="shared" si="0"/>
        <v>105300</v>
      </c>
      <c r="C8" s="2">
        <v>25000</v>
      </c>
      <c r="H8" s="2">
        <v>2500</v>
      </c>
      <c r="I8" s="2">
        <v>1500</v>
      </c>
      <c r="K8" s="2">
        <v>20000</v>
      </c>
      <c r="L8" s="2">
        <v>800</v>
      </c>
      <c r="R8" s="2">
        <v>0</v>
      </c>
      <c r="T8" s="2">
        <v>0</v>
      </c>
      <c r="U8">
        <v>12000</v>
      </c>
      <c r="AA8">
        <v>5000</v>
      </c>
      <c r="AD8">
        <v>12500</v>
      </c>
      <c r="AF8">
        <v>1000</v>
      </c>
      <c r="AG8">
        <v>1000</v>
      </c>
      <c r="AI8" s="2">
        <v>4000</v>
      </c>
      <c r="AJ8" s="2">
        <v>10000</v>
      </c>
      <c r="AN8" s="2">
        <v>10000</v>
      </c>
      <c r="AS8">
        <v>0</v>
      </c>
    </row>
    <row r="9" spans="1:53" hidden="1" x14ac:dyDescent="0.25">
      <c r="A9" s="1">
        <v>44672</v>
      </c>
      <c r="B9">
        <f t="shared" si="0"/>
        <v>110049</v>
      </c>
      <c r="C9" s="2">
        <v>26250</v>
      </c>
      <c r="H9" s="2">
        <v>2500</v>
      </c>
      <c r="I9" s="2">
        <v>2000</v>
      </c>
      <c r="K9" s="2">
        <v>22000</v>
      </c>
      <c r="L9" s="2">
        <v>800</v>
      </c>
      <c r="P9">
        <v>2499</v>
      </c>
      <c r="R9" s="2">
        <v>0</v>
      </c>
      <c r="T9" s="2">
        <v>0</v>
      </c>
      <c r="U9">
        <v>4000</v>
      </c>
      <c r="AA9">
        <v>10000</v>
      </c>
      <c r="AD9">
        <v>15000</v>
      </c>
      <c r="AF9">
        <v>500</v>
      </c>
      <c r="AG9">
        <v>500</v>
      </c>
      <c r="AI9" s="2">
        <v>4000</v>
      </c>
      <c r="AJ9" s="2">
        <v>10000</v>
      </c>
      <c r="AN9" s="2">
        <v>10000</v>
      </c>
      <c r="AS9">
        <v>0</v>
      </c>
    </row>
    <row r="10" spans="1:53" hidden="1" x14ac:dyDescent="0.25">
      <c r="A10" s="1">
        <v>44702</v>
      </c>
      <c r="B10">
        <f t="shared" si="0"/>
        <v>112307</v>
      </c>
      <c r="C10" s="2">
        <v>26250</v>
      </c>
      <c r="H10" s="2">
        <v>2500</v>
      </c>
      <c r="I10" s="2">
        <v>2000</v>
      </c>
      <c r="K10" s="2">
        <v>22000</v>
      </c>
      <c r="L10" s="2">
        <v>800</v>
      </c>
      <c r="O10">
        <f>4757</f>
        <v>4757</v>
      </c>
      <c r="R10" s="2">
        <v>0</v>
      </c>
      <c r="T10" s="2">
        <v>0</v>
      </c>
      <c r="U10">
        <v>4000</v>
      </c>
      <c r="AA10">
        <v>10000</v>
      </c>
      <c r="AD10">
        <v>15000</v>
      </c>
      <c r="AF10">
        <v>500</v>
      </c>
      <c r="AG10">
        <v>500</v>
      </c>
      <c r="AI10" s="2">
        <v>4000</v>
      </c>
      <c r="AJ10" s="2">
        <v>10000</v>
      </c>
      <c r="AN10" s="2">
        <v>10000</v>
      </c>
      <c r="AS10">
        <v>0</v>
      </c>
    </row>
    <row r="11" spans="1:53" hidden="1" x14ac:dyDescent="0.25">
      <c r="A11" s="1">
        <v>44733</v>
      </c>
      <c r="B11">
        <f t="shared" si="0"/>
        <v>111100</v>
      </c>
      <c r="C11" s="2">
        <v>26250</v>
      </c>
      <c r="H11" s="2">
        <v>2500</v>
      </c>
      <c r="I11" s="2">
        <v>2000</v>
      </c>
      <c r="K11" s="2">
        <v>22000</v>
      </c>
      <c r="L11" s="2">
        <v>800</v>
      </c>
      <c r="O11">
        <f>568</f>
        <v>568</v>
      </c>
      <c r="P11">
        <v>2982</v>
      </c>
      <c r="R11" s="2">
        <v>0</v>
      </c>
      <c r="T11" s="2">
        <v>0</v>
      </c>
      <c r="U11">
        <v>4000</v>
      </c>
      <c r="AA11">
        <v>10000</v>
      </c>
      <c r="AD11">
        <v>15000</v>
      </c>
      <c r="AF11">
        <v>500</v>
      </c>
      <c r="AG11">
        <v>500</v>
      </c>
      <c r="AI11" s="2">
        <v>4000</v>
      </c>
      <c r="AJ11" s="2">
        <v>10000</v>
      </c>
      <c r="AN11" s="2">
        <v>10000</v>
      </c>
      <c r="AS11">
        <v>0</v>
      </c>
    </row>
    <row r="12" spans="1:53" hidden="1" x14ac:dyDescent="0.25">
      <c r="A12" s="1">
        <v>44763</v>
      </c>
      <c r="B12">
        <f t="shared" si="0"/>
        <v>110049</v>
      </c>
      <c r="C12" s="2">
        <v>26250</v>
      </c>
      <c r="H12" s="2">
        <v>2500</v>
      </c>
      <c r="I12" s="2">
        <v>2000</v>
      </c>
      <c r="K12" s="2">
        <v>22000</v>
      </c>
      <c r="L12" s="2">
        <v>800</v>
      </c>
      <c r="P12">
        <v>2499</v>
      </c>
      <c r="R12" s="2">
        <v>0</v>
      </c>
      <c r="T12" s="2">
        <v>0</v>
      </c>
      <c r="U12">
        <v>4000</v>
      </c>
      <c r="AA12">
        <v>10000</v>
      </c>
      <c r="AD12">
        <v>15000</v>
      </c>
      <c r="AF12">
        <v>500</v>
      </c>
      <c r="AG12">
        <v>500</v>
      </c>
      <c r="AI12" s="2">
        <v>4000</v>
      </c>
      <c r="AJ12" s="2">
        <v>10000</v>
      </c>
      <c r="AN12" s="2">
        <v>10000</v>
      </c>
      <c r="AS12">
        <v>0</v>
      </c>
    </row>
    <row r="13" spans="1:53" hidden="1" x14ac:dyDescent="0.25">
      <c r="A13" s="1">
        <v>44794</v>
      </c>
      <c r="B13">
        <f t="shared" si="0"/>
        <v>112862</v>
      </c>
      <c r="C13" s="2">
        <v>26250</v>
      </c>
      <c r="H13" s="2">
        <v>2500</v>
      </c>
      <c r="I13" s="2">
        <v>1500</v>
      </c>
      <c r="K13" s="2">
        <v>25000</v>
      </c>
      <c r="L13" s="2">
        <v>800</v>
      </c>
      <c r="R13" s="2">
        <v>0</v>
      </c>
      <c r="T13" s="2">
        <v>0</v>
      </c>
      <c r="U13">
        <v>4000</v>
      </c>
      <c r="AA13">
        <v>10000</v>
      </c>
      <c r="AD13">
        <v>17500</v>
      </c>
      <c r="AF13">
        <v>500</v>
      </c>
      <c r="AG13">
        <v>500</v>
      </c>
      <c r="AI13" s="2">
        <v>4000</v>
      </c>
      <c r="AJ13" s="2">
        <v>10000</v>
      </c>
      <c r="AN13" s="2">
        <v>10000</v>
      </c>
      <c r="AS13">
        <f>312</f>
        <v>312</v>
      </c>
    </row>
    <row r="14" spans="1:53" hidden="1" x14ac:dyDescent="0.25">
      <c r="A14" s="1">
        <v>44825</v>
      </c>
      <c r="B14">
        <f t="shared" si="0"/>
        <v>124357</v>
      </c>
      <c r="C14" s="2">
        <v>26250</v>
      </c>
      <c r="H14" s="2">
        <v>2500</v>
      </c>
      <c r="I14" s="2">
        <v>1500</v>
      </c>
      <c r="K14" s="2">
        <v>25000</v>
      </c>
      <c r="L14" s="2">
        <v>800</v>
      </c>
      <c r="R14" s="2">
        <v>0</v>
      </c>
      <c r="T14" s="2">
        <v>0</v>
      </c>
      <c r="U14">
        <v>4000</v>
      </c>
      <c r="AA14">
        <v>10000</v>
      </c>
      <c r="AD14">
        <v>17500</v>
      </c>
      <c r="AF14">
        <v>500</v>
      </c>
      <c r="AG14">
        <v>500</v>
      </c>
      <c r="AI14" s="2">
        <v>4000</v>
      </c>
      <c r="AJ14" s="2">
        <v>10000</v>
      </c>
      <c r="AN14" s="2">
        <v>10000</v>
      </c>
      <c r="AR14" s="2">
        <v>11000</v>
      </c>
      <c r="AS14">
        <f>389+418</f>
        <v>807</v>
      </c>
    </row>
    <row r="15" spans="1:53" hidden="1" x14ac:dyDescent="0.25">
      <c r="A15" s="1">
        <v>44855</v>
      </c>
      <c r="B15">
        <f t="shared" si="0"/>
        <v>136506</v>
      </c>
      <c r="C15" s="2">
        <v>26250</v>
      </c>
      <c r="H15" s="2">
        <v>2500</v>
      </c>
      <c r="I15" s="2">
        <v>2000</v>
      </c>
      <c r="K15" s="2">
        <v>25000</v>
      </c>
      <c r="L15" s="2">
        <v>1000</v>
      </c>
      <c r="O15">
        <f>4757</f>
        <v>4757</v>
      </c>
      <c r="P15">
        <v>2499</v>
      </c>
      <c r="R15" s="2">
        <v>0</v>
      </c>
      <c r="T15" s="2">
        <v>0</v>
      </c>
      <c r="U15">
        <v>10000</v>
      </c>
      <c r="AA15">
        <v>10000</v>
      </c>
      <c r="AD15">
        <v>17500</v>
      </c>
      <c r="AF15">
        <v>500</v>
      </c>
      <c r="AG15">
        <v>500</v>
      </c>
      <c r="AI15" s="2">
        <v>3000</v>
      </c>
      <c r="AJ15" s="2">
        <v>10000</v>
      </c>
      <c r="AN15" s="2">
        <v>10000</v>
      </c>
      <c r="AR15" s="2">
        <v>11000</v>
      </c>
      <c r="AS15">
        <v>0</v>
      </c>
    </row>
    <row r="16" spans="1:53" hidden="1" x14ac:dyDescent="0.25">
      <c r="A16" s="1">
        <v>44886</v>
      </c>
      <c r="B16">
        <f t="shared" si="0"/>
        <v>113062</v>
      </c>
      <c r="C16" s="2">
        <v>26250</v>
      </c>
      <c r="H16" s="2">
        <v>2500</v>
      </c>
      <c r="I16" s="2">
        <v>2000</v>
      </c>
      <c r="K16" s="2">
        <v>25000</v>
      </c>
      <c r="L16" s="2">
        <v>1000</v>
      </c>
      <c r="R16" s="2">
        <v>5000</v>
      </c>
      <c r="T16" s="3">
        <v>0</v>
      </c>
      <c r="U16">
        <v>0</v>
      </c>
      <c r="AA16">
        <v>0</v>
      </c>
      <c r="AD16" s="3">
        <v>15500</v>
      </c>
      <c r="AE16" s="3">
        <v>1500</v>
      </c>
      <c r="AF16" s="3">
        <v>500</v>
      </c>
      <c r="AG16" s="3">
        <v>500</v>
      </c>
      <c r="AH16" s="3"/>
      <c r="AI16" s="3">
        <v>3000</v>
      </c>
      <c r="AJ16" s="2">
        <v>2000</v>
      </c>
      <c r="AK16" s="2"/>
      <c r="AN16" s="2">
        <v>0</v>
      </c>
      <c r="AO16">
        <v>15000</v>
      </c>
      <c r="AR16" s="2">
        <v>11000</v>
      </c>
      <c r="AS16">
        <v>312</v>
      </c>
      <c r="AT16" s="2">
        <v>2000</v>
      </c>
      <c r="AX16" s="3"/>
      <c r="AZ16" s="2">
        <v>0</v>
      </c>
      <c r="BA16" s="2"/>
    </row>
    <row r="17" spans="1:53" hidden="1" x14ac:dyDescent="0.25">
      <c r="A17" s="1">
        <v>44916</v>
      </c>
      <c r="B17">
        <f t="shared" si="0"/>
        <v>148085</v>
      </c>
      <c r="C17" s="2">
        <v>26250</v>
      </c>
      <c r="H17" s="2">
        <v>2500</v>
      </c>
      <c r="I17" s="2">
        <v>2000</v>
      </c>
      <c r="K17" s="2">
        <v>25000</v>
      </c>
      <c r="L17" s="2">
        <v>1000</v>
      </c>
      <c r="O17">
        <f>5670+568</f>
        <v>6238</v>
      </c>
      <c r="P17">
        <v>2982</v>
      </c>
      <c r="R17" s="2">
        <v>5000</v>
      </c>
      <c r="T17" s="2">
        <v>10000</v>
      </c>
      <c r="U17">
        <v>10000</v>
      </c>
      <c r="AA17">
        <v>0</v>
      </c>
      <c r="AD17">
        <v>17500</v>
      </c>
      <c r="AE17">
        <v>1500</v>
      </c>
      <c r="AF17">
        <v>500</v>
      </c>
      <c r="AG17">
        <v>500</v>
      </c>
      <c r="AI17" s="2">
        <v>3000</v>
      </c>
      <c r="AJ17" s="2">
        <v>8000</v>
      </c>
      <c r="AN17" s="2">
        <v>0</v>
      </c>
      <c r="AO17">
        <v>5000</v>
      </c>
      <c r="AR17" s="2">
        <v>11000</v>
      </c>
      <c r="AS17">
        <f>1516+792+389+418</f>
        <v>3115</v>
      </c>
      <c r="AT17">
        <v>2000</v>
      </c>
      <c r="AZ17" s="2">
        <v>5000</v>
      </c>
      <c r="BA17" s="2"/>
    </row>
    <row r="18" spans="1:53" hidden="1" x14ac:dyDescent="0.25">
      <c r="A18" s="1">
        <v>44947</v>
      </c>
      <c r="B18">
        <f t="shared" si="0"/>
        <v>117849</v>
      </c>
      <c r="C18" s="3">
        <v>26250</v>
      </c>
      <c r="D18" s="3"/>
      <c r="E18" s="3"/>
      <c r="F18" s="3"/>
      <c r="G18" s="3"/>
      <c r="H18" s="3">
        <v>2500</v>
      </c>
      <c r="I18" s="2">
        <v>1000</v>
      </c>
      <c r="K18" s="3">
        <v>25000</v>
      </c>
      <c r="L18" s="3">
        <v>1000</v>
      </c>
      <c r="M18" s="3"/>
      <c r="N18" s="3"/>
      <c r="O18" s="3">
        <v>0</v>
      </c>
      <c r="P18">
        <v>2499</v>
      </c>
      <c r="R18" s="3">
        <v>5000</v>
      </c>
      <c r="S18" s="3"/>
      <c r="T18" s="3">
        <v>10000</v>
      </c>
      <c r="U18">
        <v>0</v>
      </c>
      <c r="W18" s="3"/>
      <c r="AA18">
        <v>0</v>
      </c>
      <c r="AB18" s="3">
        <v>6000</v>
      </c>
      <c r="AC18" s="3"/>
      <c r="AD18" s="3">
        <v>12000</v>
      </c>
      <c r="AE18" s="3">
        <v>1600</v>
      </c>
      <c r="AF18" s="3">
        <v>500</v>
      </c>
      <c r="AG18" s="3">
        <v>500</v>
      </c>
      <c r="AH18" s="3">
        <v>1000</v>
      </c>
      <c r="AI18" s="3">
        <v>3000</v>
      </c>
      <c r="AJ18" s="3">
        <v>2000</v>
      </c>
      <c r="AK18" s="3">
        <v>1000</v>
      </c>
      <c r="AL18" s="3"/>
      <c r="AM18" s="3"/>
      <c r="AN18" s="2">
        <v>0</v>
      </c>
      <c r="AO18" s="3">
        <v>4000</v>
      </c>
      <c r="AQ18" s="2">
        <v>0</v>
      </c>
      <c r="AR18" s="3">
        <v>11000</v>
      </c>
      <c r="AS18" s="3">
        <v>0</v>
      </c>
      <c r="AT18" s="3">
        <v>2000</v>
      </c>
      <c r="AU18" s="2">
        <v>0</v>
      </c>
      <c r="AX18" s="3"/>
      <c r="AY18" s="3"/>
      <c r="AZ18" s="2">
        <v>0</v>
      </c>
      <c r="BA18" s="2"/>
    </row>
    <row r="19" spans="1:53" hidden="1" x14ac:dyDescent="0.25">
      <c r="A19" s="1">
        <v>44978</v>
      </c>
      <c r="B19">
        <f t="shared" si="0"/>
        <v>128862</v>
      </c>
      <c r="C19" s="9">
        <v>26250</v>
      </c>
      <c r="D19" s="9"/>
      <c r="E19" s="9"/>
      <c r="F19" s="9"/>
      <c r="G19" s="9"/>
      <c r="H19" s="9">
        <v>2500</v>
      </c>
      <c r="I19" s="3">
        <v>2000</v>
      </c>
      <c r="J19" s="3"/>
      <c r="K19" s="9">
        <v>25000</v>
      </c>
      <c r="L19" s="9">
        <v>1000</v>
      </c>
      <c r="M19" s="9"/>
      <c r="N19" s="3"/>
      <c r="O19" s="2">
        <v>0</v>
      </c>
      <c r="P19" s="2">
        <v>0</v>
      </c>
      <c r="Q19" s="2"/>
      <c r="R19" s="9">
        <v>5000</v>
      </c>
      <c r="S19" s="9"/>
      <c r="T19" s="9">
        <v>10000</v>
      </c>
      <c r="U19">
        <v>0</v>
      </c>
      <c r="W19" s="9"/>
      <c r="AA19" s="3">
        <v>4000</v>
      </c>
      <c r="AB19" s="9">
        <v>6000</v>
      </c>
      <c r="AC19" s="9"/>
      <c r="AD19" s="9">
        <v>12000</v>
      </c>
      <c r="AE19" s="9">
        <v>1600</v>
      </c>
      <c r="AF19" s="9">
        <v>500</v>
      </c>
      <c r="AG19" s="9">
        <v>500</v>
      </c>
      <c r="AH19" s="9">
        <v>1000</v>
      </c>
      <c r="AI19" s="9">
        <v>3000</v>
      </c>
      <c r="AJ19" s="9">
        <v>2000</v>
      </c>
      <c r="AK19" s="9">
        <v>1000</v>
      </c>
      <c r="AL19" s="9"/>
      <c r="AM19" s="9"/>
      <c r="AN19" s="2">
        <v>0</v>
      </c>
      <c r="AO19" s="9">
        <v>4000</v>
      </c>
      <c r="AP19" s="3">
        <v>1200</v>
      </c>
      <c r="AQ19" s="2">
        <v>2000</v>
      </c>
      <c r="AR19" s="9">
        <v>11000</v>
      </c>
      <c r="AS19" s="3">
        <f>312</f>
        <v>312</v>
      </c>
      <c r="AT19" s="9">
        <v>2000</v>
      </c>
      <c r="AU19" s="9">
        <v>3000</v>
      </c>
      <c r="AX19" s="9"/>
      <c r="AY19" s="9"/>
      <c r="AZ19" s="3">
        <v>2000</v>
      </c>
      <c r="BA19" s="2">
        <v>0</v>
      </c>
    </row>
    <row r="20" spans="1:53" hidden="1" x14ac:dyDescent="0.25">
      <c r="A20" s="1">
        <v>45006</v>
      </c>
      <c r="B20">
        <f t="shared" si="0"/>
        <v>105377</v>
      </c>
      <c r="C20" s="9">
        <v>26250</v>
      </c>
      <c r="D20" s="9"/>
      <c r="E20" s="9"/>
      <c r="F20" s="9"/>
      <c r="G20" s="9"/>
      <c r="H20" s="9">
        <v>2500</v>
      </c>
      <c r="I20" s="2">
        <v>1020</v>
      </c>
      <c r="K20" s="9">
        <v>25000</v>
      </c>
      <c r="L20" s="2">
        <v>0</v>
      </c>
      <c r="N20" s="9"/>
      <c r="O20" s="2">
        <v>0</v>
      </c>
      <c r="P20" s="2">
        <v>0</v>
      </c>
      <c r="Q20" s="2"/>
      <c r="R20" s="9">
        <v>5000</v>
      </c>
      <c r="S20" s="9"/>
      <c r="T20" s="2">
        <v>10000</v>
      </c>
      <c r="U20">
        <v>0</v>
      </c>
      <c r="W20" s="9"/>
      <c r="AA20">
        <v>0</v>
      </c>
      <c r="AB20" s="2">
        <v>6000</v>
      </c>
      <c r="AD20">
        <v>13000</v>
      </c>
      <c r="AE20">
        <v>1600</v>
      </c>
      <c r="AF20">
        <v>500</v>
      </c>
      <c r="AG20">
        <v>500</v>
      </c>
      <c r="AH20" s="2">
        <v>1000</v>
      </c>
      <c r="AI20" s="2">
        <v>3000</v>
      </c>
      <c r="AJ20" s="2">
        <v>0</v>
      </c>
      <c r="AK20" s="2">
        <v>1000</v>
      </c>
      <c r="AN20" s="2">
        <v>0</v>
      </c>
      <c r="AO20" s="2">
        <v>0</v>
      </c>
      <c r="AP20" s="2">
        <v>1200</v>
      </c>
      <c r="AQ20" s="2">
        <v>0</v>
      </c>
      <c r="AR20" s="2">
        <v>0</v>
      </c>
      <c r="AS20" s="9">
        <f>389+418</f>
        <v>807</v>
      </c>
      <c r="AT20">
        <v>2000</v>
      </c>
      <c r="AU20" s="2">
        <v>3000</v>
      </c>
      <c r="AY20" s="9"/>
      <c r="AZ20" s="2">
        <v>2000</v>
      </c>
      <c r="BA20" s="2">
        <v>0</v>
      </c>
    </row>
    <row r="21" spans="1:53" hidden="1" x14ac:dyDescent="0.25">
      <c r="A21" s="1">
        <v>45037</v>
      </c>
      <c r="B21">
        <f t="shared" si="0"/>
        <v>220487</v>
      </c>
      <c r="C21" s="3">
        <v>27562</v>
      </c>
      <c r="D21" s="3"/>
      <c r="E21" s="3"/>
      <c r="F21" s="3"/>
      <c r="G21" s="3"/>
      <c r="H21" s="3">
        <v>2500</v>
      </c>
      <c r="I21" s="2">
        <v>1369</v>
      </c>
      <c r="K21" s="3">
        <v>25000</v>
      </c>
      <c r="L21" s="2">
        <v>0</v>
      </c>
      <c r="N21" s="2"/>
      <c r="O21" s="3">
        <v>4757</v>
      </c>
      <c r="P21">
        <v>2499</v>
      </c>
      <c r="R21" s="3">
        <v>11000</v>
      </c>
      <c r="S21" s="9">
        <v>2500</v>
      </c>
      <c r="T21" s="3">
        <v>10000</v>
      </c>
      <c r="U21" s="3">
        <v>76000</v>
      </c>
      <c r="W21" s="3">
        <v>2500</v>
      </c>
      <c r="X21" s="3"/>
      <c r="Y21" s="3"/>
      <c r="Z21" s="3"/>
      <c r="AA21">
        <v>0</v>
      </c>
      <c r="AB21" s="3">
        <v>6000</v>
      </c>
      <c r="AC21" s="3"/>
      <c r="AD21" s="9">
        <v>13000</v>
      </c>
      <c r="AE21" s="3">
        <v>1600</v>
      </c>
      <c r="AF21" s="3">
        <v>500</v>
      </c>
      <c r="AG21" s="3">
        <v>500</v>
      </c>
      <c r="AH21" s="3">
        <v>1000</v>
      </c>
      <c r="AI21" s="3">
        <v>3000</v>
      </c>
      <c r="AJ21" s="3">
        <v>0</v>
      </c>
      <c r="AK21" s="3">
        <v>1000</v>
      </c>
      <c r="AL21" s="3"/>
      <c r="AM21" s="3"/>
      <c r="AN21" s="2">
        <v>0</v>
      </c>
      <c r="AO21" s="3">
        <v>20000</v>
      </c>
      <c r="AP21" s="3">
        <v>1200</v>
      </c>
      <c r="AQ21" s="2">
        <v>0</v>
      </c>
      <c r="AR21" s="2">
        <v>0</v>
      </c>
      <c r="AS21" s="2">
        <v>0</v>
      </c>
      <c r="AT21" s="3">
        <v>2000</v>
      </c>
      <c r="AU21" s="3">
        <v>3000</v>
      </c>
      <c r="AX21" s="9"/>
      <c r="AY21" s="9"/>
      <c r="AZ21" s="3">
        <v>2000</v>
      </c>
      <c r="BA21" s="2">
        <v>0</v>
      </c>
    </row>
    <row r="22" spans="1:53" hidden="1" x14ac:dyDescent="0.25">
      <c r="A22" s="1">
        <v>45067</v>
      </c>
      <c r="B22">
        <f t="shared" si="0"/>
        <v>177974</v>
      </c>
      <c r="C22" s="3">
        <v>27562</v>
      </c>
      <c r="D22" s="3"/>
      <c r="E22" s="3"/>
      <c r="F22" s="3"/>
      <c r="G22" s="3"/>
      <c r="H22" s="3">
        <v>2500</v>
      </c>
      <c r="I22" s="3">
        <v>2400</v>
      </c>
      <c r="J22" s="3"/>
      <c r="K22" s="3">
        <v>25000</v>
      </c>
      <c r="L22" s="3">
        <v>1000</v>
      </c>
      <c r="M22" s="3"/>
      <c r="N22" s="3"/>
      <c r="O22" s="3">
        <v>0</v>
      </c>
      <c r="P22" s="3">
        <v>0</v>
      </c>
      <c r="Q22" s="3"/>
      <c r="R22" s="3">
        <v>5000</v>
      </c>
      <c r="S22" s="3">
        <v>2500</v>
      </c>
      <c r="T22" s="3">
        <v>10000</v>
      </c>
      <c r="U22">
        <v>0</v>
      </c>
      <c r="W22" s="3">
        <v>2500</v>
      </c>
      <c r="AA22">
        <v>0</v>
      </c>
      <c r="AB22" s="3">
        <v>6000</v>
      </c>
      <c r="AC22" s="3"/>
      <c r="AD22" s="3">
        <v>14000</v>
      </c>
      <c r="AE22" s="3">
        <v>1600</v>
      </c>
      <c r="AF22" s="3">
        <v>600</v>
      </c>
      <c r="AG22" s="3">
        <v>500</v>
      </c>
      <c r="AH22" s="3">
        <v>1000</v>
      </c>
      <c r="AI22" s="3">
        <v>3000</v>
      </c>
      <c r="AJ22" s="3">
        <v>0</v>
      </c>
      <c r="AK22" s="3">
        <v>1000</v>
      </c>
      <c r="AL22" s="3"/>
      <c r="AM22" s="3"/>
      <c r="AN22" s="2">
        <v>0</v>
      </c>
      <c r="AO22" s="3">
        <v>57000</v>
      </c>
      <c r="AP22" s="3">
        <v>0</v>
      </c>
      <c r="AQ22" s="2">
        <v>0</v>
      </c>
      <c r="AR22" s="2">
        <v>0</v>
      </c>
      <c r="AS22" s="3">
        <v>312</v>
      </c>
      <c r="AT22" s="3">
        <v>2000</v>
      </c>
      <c r="AU22" s="3">
        <v>3000</v>
      </c>
      <c r="AX22" s="3"/>
      <c r="AY22" s="3"/>
      <c r="AZ22" s="3">
        <v>2000</v>
      </c>
      <c r="BA22" s="3">
        <v>7500</v>
      </c>
    </row>
    <row r="23" spans="1:53" hidden="1" x14ac:dyDescent="0.25">
      <c r="A23" s="1">
        <v>45098</v>
      </c>
      <c r="B23" s="18">
        <f t="shared" si="0"/>
        <v>162431</v>
      </c>
      <c r="C23" s="3">
        <v>26250</v>
      </c>
      <c r="D23" s="3"/>
      <c r="E23" s="3"/>
      <c r="F23" s="3"/>
      <c r="G23" s="3"/>
      <c r="H23" s="3">
        <v>2500</v>
      </c>
      <c r="I23" s="2">
        <v>4000</v>
      </c>
      <c r="K23" s="3">
        <v>25000</v>
      </c>
      <c r="L23" s="3">
        <v>1000</v>
      </c>
      <c r="M23" s="3"/>
      <c r="N23" s="3"/>
      <c r="O23" s="3">
        <v>568</v>
      </c>
      <c r="P23" s="2">
        <v>2982</v>
      </c>
      <c r="Q23" s="2"/>
      <c r="R23" s="3">
        <v>11000</v>
      </c>
      <c r="S23" s="3">
        <v>2500</v>
      </c>
      <c r="T23" s="3">
        <v>10000</v>
      </c>
      <c r="U23" s="3">
        <v>8000</v>
      </c>
      <c r="W23" s="3">
        <v>2500</v>
      </c>
      <c r="X23" s="3"/>
      <c r="Y23" s="3"/>
      <c r="Z23" s="3"/>
      <c r="AA23">
        <v>0</v>
      </c>
      <c r="AB23" s="3">
        <v>5981</v>
      </c>
      <c r="AC23" s="3"/>
      <c r="AD23" s="3">
        <v>14000</v>
      </c>
      <c r="AE23" s="3">
        <v>1621</v>
      </c>
      <c r="AF23" s="3">
        <v>595</v>
      </c>
      <c r="AG23" s="3">
        <v>496</v>
      </c>
      <c r="AH23" s="3">
        <v>974</v>
      </c>
      <c r="AI23" s="3">
        <v>2231</v>
      </c>
      <c r="AJ23" s="3">
        <v>1865</v>
      </c>
      <c r="AK23" s="3">
        <v>888</v>
      </c>
      <c r="AL23" s="3"/>
      <c r="AM23" s="3"/>
      <c r="AN23" s="2">
        <v>0</v>
      </c>
      <c r="AO23" s="3">
        <f>(4+5.2+67.6+13.7+5.8-56-13.7-12+5)*1000</f>
        <v>19599.999999999996</v>
      </c>
      <c r="AP23" s="2">
        <v>0</v>
      </c>
      <c r="AQ23" s="2">
        <v>0</v>
      </c>
      <c r="AR23" s="2">
        <v>0</v>
      </c>
      <c r="AS23" s="3">
        <v>3115</v>
      </c>
      <c r="AT23" s="3">
        <v>2000</v>
      </c>
      <c r="AU23" s="3">
        <v>3234</v>
      </c>
      <c r="AX23" s="3"/>
      <c r="AY23" s="3"/>
      <c r="AZ23" s="3">
        <v>2093</v>
      </c>
      <c r="BA23" s="3">
        <v>7438</v>
      </c>
    </row>
    <row r="24" spans="1:53" hidden="1" x14ac:dyDescent="0.25">
      <c r="A24" s="1">
        <v>45128</v>
      </c>
      <c r="B24" s="18">
        <f t="shared" si="0"/>
        <v>163418</v>
      </c>
      <c r="C24" s="3">
        <v>27560</v>
      </c>
      <c r="D24" s="3"/>
      <c r="E24" s="3"/>
      <c r="F24" s="3"/>
      <c r="G24" s="3"/>
      <c r="H24" s="3">
        <f>2500+3580</f>
        <v>6080</v>
      </c>
      <c r="I24" s="3">
        <v>3445</v>
      </c>
      <c r="J24" s="3"/>
      <c r="K24" s="3">
        <v>25000</v>
      </c>
      <c r="L24" s="2">
        <v>0</v>
      </c>
      <c r="N24" s="3">
        <v>1418</v>
      </c>
      <c r="O24" s="2">
        <v>0</v>
      </c>
      <c r="P24" s="3">
        <v>2499</v>
      </c>
      <c r="Q24" s="3"/>
      <c r="R24" s="3">
        <v>11000</v>
      </c>
      <c r="S24" s="3">
        <v>2500</v>
      </c>
      <c r="T24" s="3">
        <v>10000</v>
      </c>
      <c r="U24" s="3">
        <v>8000</v>
      </c>
      <c r="W24" s="3">
        <v>2500</v>
      </c>
      <c r="X24" s="3"/>
      <c r="Y24" s="3"/>
      <c r="Z24" s="3"/>
      <c r="AA24">
        <v>0</v>
      </c>
      <c r="AB24" s="3">
        <v>5981</v>
      </c>
      <c r="AC24" s="3"/>
      <c r="AD24" s="3">
        <v>14000</v>
      </c>
      <c r="AE24" s="3">
        <v>1621</v>
      </c>
      <c r="AF24" s="3">
        <v>595</v>
      </c>
      <c r="AG24" s="3">
        <v>496</v>
      </c>
      <c r="AH24" s="3">
        <v>974</v>
      </c>
      <c r="AI24" s="3">
        <v>2231</v>
      </c>
      <c r="AJ24" s="3">
        <v>1865</v>
      </c>
      <c r="AK24" s="3">
        <v>888</v>
      </c>
      <c r="AL24" s="3"/>
      <c r="AM24" s="3"/>
      <c r="AN24" s="2">
        <v>0</v>
      </c>
      <c r="AO24" s="3">
        <v>20000</v>
      </c>
      <c r="AP24" s="2">
        <v>0</v>
      </c>
      <c r="AQ24" s="2">
        <v>0</v>
      </c>
      <c r="AR24" s="2">
        <v>0</v>
      </c>
      <c r="AS24" s="2">
        <v>0</v>
      </c>
      <c r="AT24" s="3">
        <v>2000</v>
      </c>
      <c r="AU24" s="3">
        <v>3234</v>
      </c>
      <c r="AX24" s="3"/>
      <c r="AY24" s="3"/>
      <c r="AZ24" s="3">
        <v>2093</v>
      </c>
      <c r="BA24" s="3">
        <v>7438</v>
      </c>
    </row>
    <row r="25" spans="1:53" hidden="1" x14ac:dyDescent="0.25">
      <c r="A25" s="1">
        <v>45159</v>
      </c>
      <c r="B25" s="18">
        <f t="shared" si="0"/>
        <v>149346</v>
      </c>
      <c r="C25" s="3">
        <v>27560</v>
      </c>
      <c r="D25" s="3"/>
      <c r="E25" s="3"/>
      <c r="F25" s="3"/>
      <c r="G25" s="3"/>
      <c r="H25" s="3">
        <f>2500+1150</f>
        <v>3650</v>
      </c>
      <c r="I25" s="2">
        <v>2000</v>
      </c>
      <c r="K25" s="3">
        <v>25000</v>
      </c>
      <c r="L25" s="2">
        <v>0</v>
      </c>
      <c r="N25" s="3">
        <v>1418</v>
      </c>
      <c r="O25" s="2">
        <v>0</v>
      </c>
      <c r="P25" s="2">
        <v>0</v>
      </c>
      <c r="Q25" s="2"/>
      <c r="R25" s="3">
        <v>11000</v>
      </c>
      <c r="S25" s="3">
        <v>2500</v>
      </c>
      <c r="T25" s="3">
        <v>10000</v>
      </c>
      <c r="U25" s="3">
        <v>8000</v>
      </c>
      <c r="W25" s="3">
        <v>2500</v>
      </c>
      <c r="X25" s="3"/>
      <c r="Y25" s="3"/>
      <c r="Z25" s="3"/>
      <c r="AA25">
        <v>0</v>
      </c>
      <c r="AB25" s="3">
        <v>5981</v>
      </c>
      <c r="AC25" s="3"/>
      <c r="AD25" s="3">
        <v>14000</v>
      </c>
      <c r="AE25" s="3">
        <v>1621</v>
      </c>
      <c r="AF25" s="3">
        <v>595</v>
      </c>
      <c r="AG25" s="3">
        <v>486</v>
      </c>
      <c r="AH25" s="3">
        <v>974</v>
      </c>
      <c r="AI25" s="3">
        <v>2231</v>
      </c>
      <c r="AJ25" s="3">
        <v>1865</v>
      </c>
      <c r="AK25" s="3">
        <v>888</v>
      </c>
      <c r="AL25" s="3"/>
      <c r="AM25" s="3"/>
      <c r="AN25" s="2">
        <v>0</v>
      </c>
      <c r="AO25" s="2">
        <v>12000</v>
      </c>
      <c r="AP25" s="2">
        <v>0</v>
      </c>
      <c r="AQ25" s="2">
        <v>0</v>
      </c>
      <c r="AR25" s="2">
        <v>0</v>
      </c>
      <c r="AS25" s="3">
        <v>312</v>
      </c>
      <c r="AT25" s="3">
        <v>2000</v>
      </c>
      <c r="AU25" s="3">
        <v>3234</v>
      </c>
      <c r="AX25" s="3"/>
      <c r="AY25" s="3"/>
      <c r="AZ25" s="3">
        <v>2093</v>
      </c>
      <c r="BA25" s="3">
        <v>7438</v>
      </c>
    </row>
    <row r="26" spans="1:53" hidden="1" x14ac:dyDescent="0.25">
      <c r="A26" s="1">
        <v>45190</v>
      </c>
      <c r="B26" s="18">
        <f t="shared" si="0"/>
        <v>153693</v>
      </c>
      <c r="C26" s="9">
        <v>27560</v>
      </c>
      <c r="D26" s="9"/>
      <c r="E26" s="9"/>
      <c r="F26" s="9"/>
      <c r="G26" s="9"/>
      <c r="H26" s="9">
        <v>2500</v>
      </c>
      <c r="I26" s="2">
        <v>2000</v>
      </c>
      <c r="K26" s="9">
        <v>25000</v>
      </c>
      <c r="L26" s="2">
        <v>0</v>
      </c>
      <c r="M26" s="2">
        <v>3002</v>
      </c>
      <c r="N26" s="9">
        <v>1418</v>
      </c>
      <c r="O26" s="2">
        <v>0</v>
      </c>
      <c r="P26" s="2">
        <v>0</v>
      </c>
      <c r="Q26" s="2"/>
      <c r="R26" s="9">
        <v>11000</v>
      </c>
      <c r="S26">
        <v>2500</v>
      </c>
      <c r="T26" s="3">
        <v>10000</v>
      </c>
      <c r="U26" s="3">
        <v>8000</v>
      </c>
      <c r="W26" s="3">
        <v>2500</v>
      </c>
      <c r="X26" s="3"/>
      <c r="Y26" s="3"/>
      <c r="Z26" s="3"/>
      <c r="AA26">
        <v>0</v>
      </c>
      <c r="AB26" s="3">
        <v>5981</v>
      </c>
      <c r="AC26" s="3"/>
      <c r="AD26" s="3">
        <v>14000</v>
      </c>
      <c r="AE26" s="2">
        <v>1621</v>
      </c>
      <c r="AF26" s="3">
        <v>595</v>
      </c>
      <c r="AG26" s="2">
        <v>486</v>
      </c>
      <c r="AH26" s="3">
        <v>974</v>
      </c>
      <c r="AI26" s="2">
        <v>2231</v>
      </c>
      <c r="AJ26" s="2">
        <v>1865</v>
      </c>
      <c r="AK26" s="3">
        <v>888</v>
      </c>
      <c r="AL26" s="3"/>
      <c r="AM26" s="3"/>
      <c r="AN26" s="2">
        <v>0</v>
      </c>
      <c r="AO26" s="2">
        <v>14000</v>
      </c>
      <c r="AP26" s="2">
        <v>0</v>
      </c>
      <c r="AQ26" s="2">
        <v>0</v>
      </c>
      <c r="AR26" s="2">
        <v>0</v>
      </c>
      <c r="AS26" s="2">
        <v>807</v>
      </c>
      <c r="AT26" s="3">
        <v>2000</v>
      </c>
      <c r="AU26" s="2">
        <v>3234</v>
      </c>
      <c r="AX26" s="3"/>
      <c r="AZ26" s="2">
        <v>2093</v>
      </c>
      <c r="BA26" s="3">
        <v>7438</v>
      </c>
    </row>
    <row r="27" spans="1:53" hidden="1" x14ac:dyDescent="0.25">
      <c r="A27" s="1">
        <v>45220</v>
      </c>
      <c r="B27" s="18">
        <f t="shared" si="0"/>
        <v>201207</v>
      </c>
      <c r="C27" s="9">
        <v>27560</v>
      </c>
      <c r="D27" s="9"/>
      <c r="E27" s="9"/>
      <c r="F27" s="9"/>
      <c r="G27" s="9"/>
      <c r="H27" s="9">
        <v>2500</v>
      </c>
      <c r="I27" s="9">
        <v>2000</v>
      </c>
      <c r="J27" s="9"/>
      <c r="K27" s="9">
        <v>25000</v>
      </c>
      <c r="L27" s="9">
        <v>824</v>
      </c>
      <c r="M27" s="9">
        <v>0</v>
      </c>
      <c r="N27" s="9">
        <v>1418</v>
      </c>
      <c r="O27" s="9">
        <v>0</v>
      </c>
      <c r="P27" s="9">
        <v>2499</v>
      </c>
      <c r="Q27" s="9"/>
      <c r="R27" s="9">
        <v>0</v>
      </c>
      <c r="S27" s="9">
        <v>2500</v>
      </c>
      <c r="T27" s="9">
        <v>10000</v>
      </c>
      <c r="U27" s="9">
        <v>8000</v>
      </c>
      <c r="V27" s="9"/>
      <c r="W27" s="9">
        <v>2500</v>
      </c>
      <c r="X27" s="9"/>
      <c r="Y27" s="9"/>
      <c r="Z27" s="9"/>
      <c r="AA27" s="9">
        <v>0</v>
      </c>
      <c r="AB27" s="9">
        <v>5981</v>
      </c>
      <c r="AC27" s="9"/>
      <c r="AD27" s="9">
        <v>17000</v>
      </c>
      <c r="AE27" s="9">
        <v>1621</v>
      </c>
      <c r="AF27" s="9">
        <v>595</v>
      </c>
      <c r="AG27" s="9">
        <v>486</v>
      </c>
      <c r="AH27" s="9">
        <v>974</v>
      </c>
      <c r="AI27" s="9">
        <v>2231</v>
      </c>
      <c r="AJ27" s="9">
        <v>1865</v>
      </c>
      <c r="AK27" s="9">
        <v>888</v>
      </c>
      <c r="AL27" s="9"/>
      <c r="AM27" s="9"/>
      <c r="AN27" s="9">
        <v>0</v>
      </c>
      <c r="AO27" s="9">
        <f>70000</f>
        <v>70000</v>
      </c>
      <c r="AP27" s="2">
        <v>0</v>
      </c>
      <c r="AQ27" s="9">
        <v>0</v>
      </c>
      <c r="AR27" s="9">
        <v>0</v>
      </c>
      <c r="AS27" s="9">
        <v>0</v>
      </c>
      <c r="AT27" s="9">
        <v>2000</v>
      </c>
      <c r="AU27" s="9">
        <v>3234</v>
      </c>
      <c r="AV27" s="9"/>
      <c r="AW27" s="9"/>
      <c r="AX27" s="9"/>
      <c r="AY27" s="9"/>
      <c r="AZ27" s="9">
        <v>2093</v>
      </c>
      <c r="BA27" s="9">
        <v>7438</v>
      </c>
    </row>
    <row r="28" spans="1:53" hidden="1" x14ac:dyDescent="0.25">
      <c r="A28" s="1">
        <v>45251</v>
      </c>
      <c r="B28" s="18">
        <f t="shared" si="0"/>
        <v>176945</v>
      </c>
      <c r="C28" s="3">
        <v>27560</v>
      </c>
      <c r="D28" s="3"/>
      <c r="E28" s="3"/>
      <c r="F28" s="3"/>
      <c r="G28" s="3"/>
      <c r="H28" s="3">
        <v>2500</v>
      </c>
      <c r="I28" s="2">
        <v>2000</v>
      </c>
      <c r="K28" s="3">
        <v>25000</v>
      </c>
      <c r="L28" s="2">
        <v>824</v>
      </c>
      <c r="M28" s="2">
        <v>0</v>
      </c>
      <c r="N28" s="3">
        <v>1418</v>
      </c>
      <c r="O28" s="2">
        <v>0</v>
      </c>
      <c r="P28" s="3">
        <v>0</v>
      </c>
      <c r="Q28" s="3"/>
      <c r="R28" s="3">
        <v>11000</v>
      </c>
      <c r="S28" s="3">
        <v>2500</v>
      </c>
      <c r="T28" s="3">
        <v>10000</v>
      </c>
      <c r="U28" s="3">
        <v>8000</v>
      </c>
      <c r="W28" s="3">
        <v>2500</v>
      </c>
      <c r="X28" s="3"/>
      <c r="Y28" s="3"/>
      <c r="Z28" s="3"/>
      <c r="AA28" s="3">
        <v>3891</v>
      </c>
      <c r="AB28" s="3">
        <v>5981</v>
      </c>
      <c r="AC28" s="3"/>
      <c r="AD28" s="3">
        <v>12500</v>
      </c>
      <c r="AE28" s="3">
        <v>1778</v>
      </c>
      <c r="AF28" s="3">
        <v>595</v>
      </c>
      <c r="AG28" s="3">
        <v>595</v>
      </c>
      <c r="AH28" s="3">
        <v>744</v>
      </c>
      <c r="AI28" s="3">
        <v>4224</v>
      </c>
      <c r="AJ28" s="3">
        <v>1865</v>
      </c>
      <c r="AK28" s="3">
        <v>893</v>
      </c>
      <c r="AL28" s="3"/>
      <c r="AM28" s="3"/>
      <c r="AN28" s="2">
        <v>0</v>
      </c>
      <c r="AO28" s="3">
        <v>35000</v>
      </c>
      <c r="AP28" s="2">
        <v>0</v>
      </c>
      <c r="AQ28" s="2">
        <v>0</v>
      </c>
      <c r="AR28" s="2">
        <v>0</v>
      </c>
      <c r="AS28" s="3">
        <v>312</v>
      </c>
      <c r="AT28" s="3">
        <v>2500</v>
      </c>
      <c r="AU28" s="3">
        <v>3234</v>
      </c>
      <c r="AX28" s="3"/>
      <c r="AY28" s="3"/>
      <c r="AZ28" s="3">
        <v>2093</v>
      </c>
      <c r="BA28" s="3">
        <v>7438</v>
      </c>
    </row>
    <row r="29" spans="1:53" hidden="1" x14ac:dyDescent="0.25">
      <c r="A29" s="1">
        <v>45281</v>
      </c>
      <c r="B29" s="18">
        <f t="shared" si="0"/>
        <v>152264</v>
      </c>
      <c r="C29" s="3">
        <v>27560</v>
      </c>
      <c r="D29" s="3"/>
      <c r="E29" s="3"/>
      <c r="F29" s="3"/>
      <c r="G29" s="3"/>
      <c r="H29" s="3">
        <v>2500</v>
      </c>
      <c r="I29" s="3">
        <v>800</v>
      </c>
      <c r="J29" s="3"/>
      <c r="K29" s="3">
        <v>25000</v>
      </c>
      <c r="L29" s="3">
        <v>824</v>
      </c>
      <c r="M29" s="3">
        <v>2778</v>
      </c>
      <c r="N29" s="3">
        <v>1418</v>
      </c>
      <c r="O29" s="3">
        <v>6238</v>
      </c>
      <c r="P29" s="3">
        <v>2982</v>
      </c>
      <c r="Q29" s="3"/>
      <c r="R29" s="3">
        <v>11000</v>
      </c>
      <c r="S29" s="3">
        <v>2500</v>
      </c>
      <c r="T29" s="3">
        <v>0</v>
      </c>
      <c r="U29" s="3">
        <v>0</v>
      </c>
      <c r="W29" s="3">
        <v>2500</v>
      </c>
      <c r="X29" s="3"/>
      <c r="Y29" s="3"/>
      <c r="Z29" s="3"/>
      <c r="AA29" s="3">
        <v>3890</v>
      </c>
      <c r="AB29" s="3">
        <v>5981</v>
      </c>
      <c r="AC29" s="3"/>
      <c r="AD29" s="3">
        <v>17000</v>
      </c>
      <c r="AE29" s="3">
        <v>1778</v>
      </c>
      <c r="AF29" s="3">
        <v>595</v>
      </c>
      <c r="AG29" s="3">
        <v>595</v>
      </c>
      <c r="AH29" s="3">
        <v>744</v>
      </c>
      <c r="AI29" s="3">
        <v>4224</v>
      </c>
      <c r="AJ29" s="3">
        <v>1683</v>
      </c>
      <c r="AK29" s="3">
        <v>893</v>
      </c>
      <c r="AL29" s="3"/>
      <c r="AM29" s="3"/>
      <c r="AN29" s="2">
        <v>0</v>
      </c>
      <c r="AO29" s="3">
        <v>12000</v>
      </c>
      <c r="AP29" s="2">
        <v>0</v>
      </c>
      <c r="AQ29" s="2">
        <v>0</v>
      </c>
      <c r="AR29" s="2">
        <v>0</v>
      </c>
      <c r="AS29" s="3">
        <v>1516</v>
      </c>
      <c r="AT29" s="3">
        <v>2500</v>
      </c>
      <c r="AU29" s="3">
        <v>3234</v>
      </c>
      <c r="AX29" s="3"/>
      <c r="AY29" s="3"/>
      <c r="AZ29" s="3">
        <v>2093</v>
      </c>
      <c r="BA29" s="3">
        <v>7438</v>
      </c>
    </row>
    <row r="30" spans="1:53" hidden="1" x14ac:dyDescent="0.25">
      <c r="A30" s="17">
        <v>45312</v>
      </c>
      <c r="B30" s="18">
        <f t="shared" si="0"/>
        <v>182949</v>
      </c>
      <c r="C30" s="16">
        <v>27560</v>
      </c>
      <c r="D30" s="16"/>
      <c r="E30" s="16"/>
      <c r="F30" s="16"/>
      <c r="G30" s="16"/>
      <c r="H30" s="16">
        <v>2500</v>
      </c>
      <c r="I30" s="10">
        <v>2000</v>
      </c>
      <c r="J30" s="10"/>
      <c r="K30" s="16">
        <v>25000</v>
      </c>
      <c r="L30" s="16">
        <v>824</v>
      </c>
      <c r="M30" s="16">
        <v>0</v>
      </c>
      <c r="N30" s="16">
        <v>1418</v>
      </c>
      <c r="O30" s="16">
        <v>0</v>
      </c>
      <c r="P30" s="16">
        <v>2499</v>
      </c>
      <c r="Q30" s="16"/>
      <c r="R30" s="16">
        <v>11000</v>
      </c>
      <c r="S30" s="16">
        <v>5000</v>
      </c>
      <c r="T30" s="16">
        <v>10000</v>
      </c>
      <c r="U30" s="16">
        <v>0</v>
      </c>
      <c r="V30" s="16"/>
      <c r="W30" s="16">
        <v>2500</v>
      </c>
      <c r="X30" s="16"/>
      <c r="Y30" s="16"/>
      <c r="Z30" s="16"/>
      <c r="AA30" s="16">
        <v>3890</v>
      </c>
      <c r="AB30" s="16">
        <v>5981</v>
      </c>
      <c r="AC30" s="16"/>
      <c r="AD30" s="16">
        <v>17000</v>
      </c>
      <c r="AE30" s="16">
        <v>1778</v>
      </c>
      <c r="AF30" s="16">
        <v>595</v>
      </c>
      <c r="AG30" s="16">
        <v>595</v>
      </c>
      <c r="AH30" s="16">
        <v>744</v>
      </c>
      <c r="AI30" s="16">
        <v>4224</v>
      </c>
      <c r="AJ30" s="16">
        <v>1683</v>
      </c>
      <c r="AK30" s="16">
        <v>893</v>
      </c>
      <c r="AL30" s="16"/>
      <c r="AM30" s="16"/>
      <c r="AN30" s="16">
        <v>20000</v>
      </c>
      <c r="AO30" s="16">
        <v>20000</v>
      </c>
      <c r="AP30" s="2">
        <v>0</v>
      </c>
      <c r="AQ30" s="2">
        <v>0</v>
      </c>
      <c r="AR30" s="10">
        <v>0</v>
      </c>
      <c r="AS30" s="16">
        <v>0</v>
      </c>
      <c r="AT30" s="16">
        <v>2500</v>
      </c>
      <c r="AU30" s="16">
        <v>3234</v>
      </c>
      <c r="AV30" s="16"/>
      <c r="AW30" s="16"/>
      <c r="AX30" s="16"/>
      <c r="AY30" s="16"/>
      <c r="AZ30" s="16">
        <v>2093</v>
      </c>
      <c r="BA30" s="16">
        <v>7438</v>
      </c>
    </row>
    <row r="31" spans="1:53" hidden="1" x14ac:dyDescent="0.25">
      <c r="A31" s="17">
        <v>45343</v>
      </c>
      <c r="B31" s="18">
        <f t="shared" si="0"/>
        <v>191714</v>
      </c>
      <c r="C31" s="16">
        <v>27560</v>
      </c>
      <c r="D31" s="16"/>
      <c r="E31" s="16"/>
      <c r="F31" s="16"/>
      <c r="G31" s="16"/>
      <c r="H31" s="16">
        <v>2500</v>
      </c>
      <c r="I31" s="16">
        <v>796</v>
      </c>
      <c r="J31" s="16"/>
      <c r="K31" s="16">
        <v>30000</v>
      </c>
      <c r="L31" s="16">
        <v>824</v>
      </c>
      <c r="M31" s="16">
        <v>0</v>
      </c>
      <c r="N31" s="16">
        <v>1418</v>
      </c>
      <c r="O31" s="10">
        <v>0</v>
      </c>
      <c r="P31" s="10">
        <v>0</v>
      </c>
      <c r="Q31" s="10"/>
      <c r="R31" s="16">
        <v>11000</v>
      </c>
      <c r="S31" s="10">
        <v>0</v>
      </c>
      <c r="T31" s="16">
        <v>10000</v>
      </c>
      <c r="U31" s="16">
        <v>8000</v>
      </c>
      <c r="V31" s="16"/>
      <c r="W31" s="16">
        <v>5000</v>
      </c>
      <c r="X31" s="16"/>
      <c r="Y31" s="16"/>
      <c r="Z31" s="16"/>
      <c r="AA31" s="16">
        <v>3890</v>
      </c>
      <c r="AB31" s="16">
        <v>5981</v>
      </c>
      <c r="AC31" s="16"/>
      <c r="AD31" s="16">
        <v>17500</v>
      </c>
      <c r="AE31" s="16">
        <v>1778</v>
      </c>
      <c r="AF31" s="16">
        <v>595</v>
      </c>
      <c r="AG31" s="16">
        <v>595</v>
      </c>
      <c r="AH31" s="16">
        <v>744</v>
      </c>
      <c r="AI31" s="16">
        <v>4224</v>
      </c>
      <c r="AJ31" s="16">
        <v>1683</v>
      </c>
      <c r="AK31" s="16">
        <v>893</v>
      </c>
      <c r="AL31" s="16"/>
      <c r="AM31" s="16"/>
      <c r="AN31" s="16">
        <v>10000</v>
      </c>
      <c r="AO31" s="16">
        <f>19000+6000+8000</f>
        <v>33000</v>
      </c>
      <c r="AP31" s="2">
        <v>0</v>
      </c>
      <c r="AQ31" s="2">
        <v>0</v>
      </c>
      <c r="AR31" s="10">
        <v>0</v>
      </c>
      <c r="AS31" s="16">
        <v>312</v>
      </c>
      <c r="AT31" s="16">
        <v>0</v>
      </c>
      <c r="AU31" s="16">
        <v>3890</v>
      </c>
      <c r="AV31" s="10">
        <v>0</v>
      </c>
      <c r="AW31" s="10">
        <v>0</v>
      </c>
      <c r="AX31" s="16"/>
      <c r="AY31" s="10"/>
      <c r="AZ31" s="16">
        <v>2093</v>
      </c>
      <c r="BA31" s="16">
        <v>7438</v>
      </c>
    </row>
    <row r="32" spans="1:53" hidden="1" x14ac:dyDescent="0.25">
      <c r="A32" s="17">
        <v>45372</v>
      </c>
      <c r="B32" s="18">
        <f t="shared" si="0"/>
        <v>225917</v>
      </c>
      <c r="C32" s="16">
        <v>27560</v>
      </c>
      <c r="D32" s="16"/>
      <c r="E32" s="16"/>
      <c r="F32" s="10">
        <v>400</v>
      </c>
      <c r="G32" s="10"/>
      <c r="H32" s="16">
        <f>2500+1900</f>
        <v>4400</v>
      </c>
      <c r="I32" s="10">
        <v>1000</v>
      </c>
      <c r="J32" s="10"/>
      <c r="K32" s="16">
        <v>30000</v>
      </c>
      <c r="L32" s="16">
        <v>824</v>
      </c>
      <c r="M32" s="16">
        <v>0</v>
      </c>
      <c r="N32" s="16">
        <v>1418</v>
      </c>
      <c r="O32" s="10">
        <v>0</v>
      </c>
      <c r="P32" s="10">
        <v>0</v>
      </c>
      <c r="Q32" s="10"/>
      <c r="R32" s="16">
        <v>11000</v>
      </c>
      <c r="S32" s="16">
        <v>5000</v>
      </c>
      <c r="T32" s="16">
        <v>10000</v>
      </c>
      <c r="U32" s="16">
        <v>8000</v>
      </c>
      <c r="V32" s="16"/>
      <c r="W32" s="16">
        <v>5000</v>
      </c>
      <c r="X32" s="16"/>
      <c r="Y32" s="16"/>
      <c r="Z32" s="16"/>
      <c r="AA32" s="16">
        <v>3890</v>
      </c>
      <c r="AB32" s="16">
        <v>5981</v>
      </c>
      <c r="AC32" s="16"/>
      <c r="AD32" s="16">
        <v>17000</v>
      </c>
      <c r="AE32" s="16">
        <v>1778</v>
      </c>
      <c r="AF32" s="16">
        <v>595</v>
      </c>
      <c r="AG32" s="16">
        <v>595</v>
      </c>
      <c r="AH32" s="16">
        <v>744</v>
      </c>
      <c r="AI32" s="16">
        <v>4224</v>
      </c>
      <c r="AJ32" s="16">
        <v>1683</v>
      </c>
      <c r="AK32" s="16">
        <v>893</v>
      </c>
      <c r="AL32" s="16"/>
      <c r="AM32" s="16"/>
      <c r="AN32" s="16">
        <v>10000</v>
      </c>
      <c r="AO32" s="16">
        <v>30000</v>
      </c>
      <c r="AP32" s="2">
        <v>0</v>
      </c>
      <c r="AQ32" s="2">
        <v>0</v>
      </c>
      <c r="AR32" s="10">
        <v>0</v>
      </c>
      <c r="AS32" s="16">
        <v>807</v>
      </c>
      <c r="AT32" s="16">
        <v>0</v>
      </c>
      <c r="AU32" s="16">
        <v>3890</v>
      </c>
      <c r="AV32" s="16">
        <v>19803</v>
      </c>
      <c r="AW32" s="16">
        <v>9901</v>
      </c>
      <c r="AX32" s="16"/>
      <c r="AY32" s="16"/>
      <c r="AZ32" s="16">
        <v>2093</v>
      </c>
      <c r="BA32" s="16">
        <v>7438</v>
      </c>
    </row>
    <row r="33" spans="1:54" hidden="1" x14ac:dyDescent="0.25">
      <c r="A33" s="17">
        <v>45403</v>
      </c>
      <c r="B33" s="18">
        <f t="shared" si="0"/>
        <v>302914</v>
      </c>
      <c r="C33" s="16">
        <v>28900</v>
      </c>
      <c r="D33" s="16"/>
      <c r="E33" s="16"/>
      <c r="F33" s="16">
        <v>400</v>
      </c>
      <c r="G33" s="16"/>
      <c r="H33" s="16">
        <v>8600</v>
      </c>
      <c r="I33" s="10">
        <v>2000</v>
      </c>
      <c r="J33" s="10"/>
      <c r="K33" s="16">
        <v>30000</v>
      </c>
      <c r="L33" s="16">
        <v>824</v>
      </c>
      <c r="M33" s="16">
        <v>0</v>
      </c>
      <c r="N33" s="16">
        <v>1418</v>
      </c>
      <c r="O33" s="16">
        <v>4757</v>
      </c>
      <c r="P33" s="18">
        <v>2499</v>
      </c>
      <c r="Q33" s="18"/>
      <c r="R33" s="16">
        <v>0</v>
      </c>
      <c r="S33" s="16">
        <v>5000</v>
      </c>
      <c r="T33" s="28">
        <v>0</v>
      </c>
      <c r="U33" s="28">
        <v>40000</v>
      </c>
      <c r="V33" s="28"/>
      <c r="W33" s="16">
        <v>5000</v>
      </c>
      <c r="X33" s="28"/>
      <c r="Y33" s="28"/>
      <c r="Z33" s="28"/>
      <c r="AA33" s="30">
        <v>3890</v>
      </c>
      <c r="AB33" s="28">
        <v>3886</v>
      </c>
      <c r="AC33" s="28"/>
      <c r="AD33" s="16">
        <v>17500</v>
      </c>
      <c r="AE33" s="16">
        <v>1778</v>
      </c>
      <c r="AF33" s="16">
        <v>595</v>
      </c>
      <c r="AG33" s="16">
        <v>595</v>
      </c>
      <c r="AH33" s="16">
        <v>744</v>
      </c>
      <c r="AI33" s="16">
        <v>4224</v>
      </c>
      <c r="AJ33" s="16">
        <v>3196</v>
      </c>
      <c r="AK33" s="16">
        <v>893</v>
      </c>
      <c r="AL33" s="28"/>
      <c r="AM33" s="28"/>
      <c r="AN33" s="28">
        <v>0</v>
      </c>
      <c r="AO33" s="16">
        <v>50000</v>
      </c>
      <c r="AS33" s="18">
        <v>0</v>
      </c>
      <c r="AT33" s="28">
        <v>0</v>
      </c>
      <c r="AU33" s="10">
        <v>0</v>
      </c>
      <c r="AV33" s="28">
        <v>19803</v>
      </c>
      <c r="AW33" s="28">
        <v>9901</v>
      </c>
      <c r="AX33" s="28">
        <v>1980</v>
      </c>
      <c r="AY33" s="28">
        <v>45000</v>
      </c>
      <c r="AZ33" s="28">
        <v>2093</v>
      </c>
      <c r="BA33" s="28">
        <v>7438</v>
      </c>
    </row>
    <row r="34" spans="1:54" ht="14.25" hidden="1" customHeight="1" x14ac:dyDescent="0.25">
      <c r="A34" s="17">
        <v>45433</v>
      </c>
      <c r="B34" s="18">
        <f t="shared" si="0"/>
        <v>219627</v>
      </c>
      <c r="C34" s="16">
        <v>28900</v>
      </c>
      <c r="D34" s="16"/>
      <c r="E34" s="16"/>
      <c r="F34" s="16">
        <v>400</v>
      </c>
      <c r="G34" s="16"/>
      <c r="H34" s="10">
        <v>6000</v>
      </c>
      <c r="I34" s="10">
        <v>0</v>
      </c>
      <c r="J34" s="10"/>
      <c r="K34" s="16">
        <v>25000</v>
      </c>
      <c r="L34" s="16">
        <v>824</v>
      </c>
      <c r="M34" s="16">
        <v>0</v>
      </c>
      <c r="N34" s="10">
        <v>0</v>
      </c>
      <c r="O34" s="18">
        <v>0</v>
      </c>
      <c r="P34" s="18">
        <v>0</v>
      </c>
      <c r="Q34" s="18"/>
      <c r="R34" s="10">
        <v>0</v>
      </c>
      <c r="S34" s="16">
        <v>5000</v>
      </c>
      <c r="T34" s="27">
        <v>0</v>
      </c>
      <c r="U34" s="26">
        <v>0</v>
      </c>
      <c r="V34" s="27"/>
      <c r="W34" s="16">
        <v>5000</v>
      </c>
      <c r="X34" s="26"/>
      <c r="Y34" s="26"/>
      <c r="Z34" s="26"/>
      <c r="AA34" s="30">
        <v>3890</v>
      </c>
      <c r="AB34" s="30">
        <v>3886</v>
      </c>
      <c r="AC34" s="30"/>
      <c r="AD34" s="18">
        <v>17500</v>
      </c>
      <c r="AE34" s="16">
        <v>1778</v>
      </c>
      <c r="AF34" s="16">
        <v>595</v>
      </c>
      <c r="AG34" s="16">
        <v>595</v>
      </c>
      <c r="AH34" s="16">
        <v>744</v>
      </c>
      <c r="AI34" s="16">
        <v>4224</v>
      </c>
      <c r="AJ34" s="16">
        <v>1683</v>
      </c>
      <c r="AK34" s="16">
        <v>893</v>
      </c>
      <c r="AL34" s="30"/>
      <c r="AM34" s="30"/>
      <c r="AN34" s="27">
        <v>0</v>
      </c>
      <c r="AO34" s="16">
        <v>26500</v>
      </c>
      <c r="AS34" s="18">
        <v>0</v>
      </c>
      <c r="AT34" s="28">
        <v>0</v>
      </c>
      <c r="AU34" s="16">
        <v>0</v>
      </c>
      <c r="AV34" s="28">
        <v>19803</v>
      </c>
      <c r="AW34" s="28">
        <v>9901</v>
      </c>
      <c r="AX34" s="28">
        <v>1980</v>
      </c>
      <c r="AY34" s="28">
        <v>45000</v>
      </c>
      <c r="AZ34" s="28">
        <v>2093</v>
      </c>
      <c r="BA34" s="28">
        <v>7438</v>
      </c>
    </row>
    <row r="35" spans="1:54" hidden="1" x14ac:dyDescent="0.25">
      <c r="A35" s="17">
        <v>45464</v>
      </c>
      <c r="B35" s="18">
        <f t="shared" ref="B35:B53" si="1">SUM(C35:BQ35)</f>
        <v>248741</v>
      </c>
      <c r="C35" s="31">
        <v>28900</v>
      </c>
      <c r="D35" s="31"/>
      <c r="E35" s="31"/>
      <c r="F35" s="31">
        <v>400</v>
      </c>
      <c r="G35" s="31"/>
      <c r="H35" s="31">
        <v>5000</v>
      </c>
      <c r="I35" s="31">
        <v>4664</v>
      </c>
      <c r="J35" s="31"/>
      <c r="K35" s="31">
        <v>25000</v>
      </c>
      <c r="L35" s="31">
        <v>824</v>
      </c>
      <c r="M35" s="16">
        <v>0</v>
      </c>
      <c r="N35" s="31">
        <v>1418</v>
      </c>
      <c r="O35" s="33">
        <v>0</v>
      </c>
      <c r="P35" s="18">
        <v>2982</v>
      </c>
      <c r="Q35" s="18"/>
      <c r="R35" s="31">
        <v>0</v>
      </c>
      <c r="S35" s="31">
        <v>5000</v>
      </c>
      <c r="T35" s="32">
        <v>0</v>
      </c>
      <c r="U35" s="32">
        <v>30000</v>
      </c>
      <c r="V35" s="32"/>
      <c r="W35" s="31">
        <v>5000</v>
      </c>
      <c r="X35" s="32"/>
      <c r="Y35" s="32"/>
      <c r="Z35" s="32"/>
      <c r="AA35" s="34">
        <v>3890</v>
      </c>
      <c r="AB35" s="34">
        <v>3886</v>
      </c>
      <c r="AC35" s="34"/>
      <c r="AD35" s="31">
        <v>18500</v>
      </c>
      <c r="AE35" s="31">
        <v>1778</v>
      </c>
      <c r="AF35" s="31">
        <v>595</v>
      </c>
      <c r="AG35" s="31">
        <v>669</v>
      </c>
      <c r="AH35" s="31">
        <v>744</v>
      </c>
      <c r="AI35" s="31">
        <v>2231</v>
      </c>
      <c r="AJ35" s="31">
        <v>1683</v>
      </c>
      <c r="AK35" s="31">
        <v>893</v>
      </c>
      <c r="AL35" s="34"/>
      <c r="AM35" s="34"/>
      <c r="AN35" s="32">
        <v>0</v>
      </c>
      <c r="AO35" s="31">
        <v>18000</v>
      </c>
      <c r="AS35" s="18">
        <v>0</v>
      </c>
      <c r="AT35" s="32">
        <v>0</v>
      </c>
      <c r="AU35" s="31">
        <v>0</v>
      </c>
      <c r="AV35" s="32">
        <v>19803</v>
      </c>
      <c r="AW35" s="32">
        <v>9901</v>
      </c>
      <c r="AX35" s="32">
        <v>1980</v>
      </c>
      <c r="AY35" s="32">
        <v>55000</v>
      </c>
      <c r="AZ35" s="32">
        <v>0</v>
      </c>
      <c r="BA35" s="32">
        <v>0</v>
      </c>
    </row>
    <row r="36" spans="1:54" hidden="1" x14ac:dyDescent="0.25">
      <c r="A36" s="17">
        <v>45494</v>
      </c>
      <c r="B36" s="18">
        <f t="shared" si="1"/>
        <v>232607</v>
      </c>
      <c r="C36" s="16">
        <v>28900</v>
      </c>
      <c r="D36" s="16"/>
      <c r="E36" s="16"/>
      <c r="F36" s="16">
        <v>400</v>
      </c>
      <c r="G36" s="16"/>
      <c r="H36" s="16">
        <v>3500</v>
      </c>
      <c r="I36" s="10">
        <v>2000</v>
      </c>
      <c r="J36" s="10"/>
      <c r="K36" s="16">
        <v>25000</v>
      </c>
      <c r="L36" s="16">
        <v>824</v>
      </c>
      <c r="M36" s="16">
        <v>0</v>
      </c>
      <c r="N36" s="16">
        <v>1418</v>
      </c>
      <c r="O36" s="18">
        <v>0</v>
      </c>
      <c r="P36" s="18">
        <v>2499</v>
      </c>
      <c r="Q36" s="18"/>
      <c r="R36" s="10">
        <v>0</v>
      </c>
      <c r="S36" s="16">
        <v>10000</v>
      </c>
      <c r="T36" s="28">
        <v>0</v>
      </c>
      <c r="U36" s="28">
        <v>0</v>
      </c>
      <c r="V36" s="27"/>
      <c r="W36" s="16">
        <v>5000</v>
      </c>
      <c r="X36" s="28"/>
      <c r="Y36" s="28"/>
      <c r="Z36" s="28"/>
      <c r="AA36" s="30">
        <v>3890</v>
      </c>
      <c r="AB36" s="30">
        <v>3886</v>
      </c>
      <c r="AC36" s="30"/>
      <c r="AD36" s="16">
        <v>18500</v>
      </c>
      <c r="AE36" s="16">
        <v>1778</v>
      </c>
      <c r="AF36" s="16">
        <v>595</v>
      </c>
      <c r="AG36" s="16">
        <v>669</v>
      </c>
      <c r="AH36" s="16">
        <v>744</v>
      </c>
      <c r="AI36" s="16">
        <v>2231</v>
      </c>
      <c r="AJ36" s="16">
        <v>3196</v>
      </c>
      <c r="AK36" s="16">
        <v>893</v>
      </c>
      <c r="AL36" s="30"/>
      <c r="AM36" s="30"/>
      <c r="AN36" s="27">
        <v>0</v>
      </c>
      <c r="AO36" s="16">
        <v>55000</v>
      </c>
      <c r="AS36" s="18">
        <v>0</v>
      </c>
      <c r="AT36" s="28">
        <v>0</v>
      </c>
      <c r="AU36" s="10">
        <v>0</v>
      </c>
      <c r="AV36" s="28">
        <v>19803</v>
      </c>
      <c r="AW36" s="28">
        <v>9901</v>
      </c>
      <c r="AX36" s="28">
        <v>1980</v>
      </c>
      <c r="AY36" s="28">
        <v>30000</v>
      </c>
      <c r="AZ36" s="26">
        <v>0</v>
      </c>
      <c r="BA36" s="26">
        <v>0</v>
      </c>
    </row>
    <row r="37" spans="1:54" ht="16.5" hidden="1" customHeight="1" x14ac:dyDescent="0.25">
      <c r="A37" s="17">
        <v>45525</v>
      </c>
      <c r="B37" s="18">
        <f t="shared" si="1"/>
        <v>231108</v>
      </c>
      <c r="C37" s="16">
        <v>28900</v>
      </c>
      <c r="D37" s="16"/>
      <c r="E37" s="16"/>
      <c r="F37" s="10">
        <v>400</v>
      </c>
      <c r="G37" s="10"/>
      <c r="H37" s="16">
        <v>2500</v>
      </c>
      <c r="I37" s="10">
        <v>2000</v>
      </c>
      <c r="J37" s="10"/>
      <c r="K37" s="16">
        <v>25000</v>
      </c>
      <c r="L37" s="16">
        <v>824</v>
      </c>
      <c r="M37" s="16">
        <v>0</v>
      </c>
      <c r="N37" s="16">
        <v>1418</v>
      </c>
      <c r="O37" s="16">
        <v>0</v>
      </c>
      <c r="P37" s="16">
        <v>0</v>
      </c>
      <c r="Q37" s="16"/>
      <c r="R37" s="16">
        <v>0</v>
      </c>
      <c r="S37" s="16">
        <v>5000</v>
      </c>
      <c r="T37" s="28">
        <v>0</v>
      </c>
      <c r="U37" s="28">
        <v>0</v>
      </c>
      <c r="V37" s="28"/>
      <c r="W37" s="16">
        <v>5000</v>
      </c>
      <c r="X37" s="28"/>
      <c r="Y37" s="28"/>
      <c r="Z37" s="28"/>
      <c r="AA37" s="30">
        <v>3890</v>
      </c>
      <c r="AB37" s="30">
        <v>3886</v>
      </c>
      <c r="AC37" s="30"/>
      <c r="AD37" s="16">
        <v>18500</v>
      </c>
      <c r="AE37" s="16">
        <v>1778</v>
      </c>
      <c r="AF37" s="16">
        <v>595</v>
      </c>
      <c r="AG37" s="16">
        <v>669</v>
      </c>
      <c r="AH37" s="16">
        <v>744</v>
      </c>
      <c r="AI37" s="16">
        <v>2231</v>
      </c>
      <c r="AJ37" s="16">
        <v>3196</v>
      </c>
      <c r="AK37" s="16">
        <v>893</v>
      </c>
      <c r="AL37" s="30"/>
      <c r="AM37" s="30"/>
      <c r="AN37" s="28">
        <v>0</v>
      </c>
      <c r="AO37" s="16">
        <v>37000</v>
      </c>
      <c r="AS37" s="18">
        <v>0</v>
      </c>
      <c r="AT37" s="28">
        <v>0</v>
      </c>
      <c r="AU37" s="16">
        <v>0</v>
      </c>
      <c r="AV37" s="28">
        <v>19803</v>
      </c>
      <c r="AW37" s="28">
        <v>9901</v>
      </c>
      <c r="AX37" s="28">
        <v>1980</v>
      </c>
      <c r="AY37" s="28">
        <v>55000</v>
      </c>
      <c r="AZ37" s="26">
        <v>0</v>
      </c>
      <c r="BA37" s="26">
        <v>0</v>
      </c>
    </row>
    <row r="38" spans="1:54" ht="14.25" hidden="1" customHeight="1" x14ac:dyDescent="0.25">
      <c r="A38" s="17">
        <v>45556</v>
      </c>
      <c r="B38" s="18">
        <f t="shared" si="1"/>
        <v>236964</v>
      </c>
      <c r="C38" s="16">
        <v>28900</v>
      </c>
      <c r="D38" s="16">
        <v>0</v>
      </c>
      <c r="E38" s="16"/>
      <c r="F38" s="16">
        <v>400</v>
      </c>
      <c r="G38" s="16"/>
      <c r="H38" s="16">
        <v>2500</v>
      </c>
      <c r="I38" s="10">
        <v>2000</v>
      </c>
      <c r="J38" s="10"/>
      <c r="K38" s="16">
        <v>15000</v>
      </c>
      <c r="L38" s="16">
        <v>824</v>
      </c>
      <c r="M38" s="16">
        <v>3002</v>
      </c>
      <c r="N38" s="16">
        <v>1418</v>
      </c>
      <c r="O38" s="16">
        <v>0</v>
      </c>
      <c r="P38" s="16">
        <v>0</v>
      </c>
      <c r="Q38" s="16"/>
      <c r="R38" s="16">
        <v>0</v>
      </c>
      <c r="S38" s="16">
        <v>10000</v>
      </c>
      <c r="T38" s="28">
        <v>0</v>
      </c>
      <c r="U38" s="28">
        <v>8000</v>
      </c>
      <c r="V38" s="16">
        <v>0</v>
      </c>
      <c r="W38" s="16">
        <v>5000</v>
      </c>
      <c r="X38" s="28"/>
      <c r="Y38" s="28"/>
      <c r="Z38" s="28"/>
      <c r="AA38" s="30">
        <v>3890</v>
      </c>
      <c r="AB38" s="30">
        <v>3886</v>
      </c>
      <c r="AC38" s="30"/>
      <c r="AD38" s="16">
        <v>20000</v>
      </c>
      <c r="AE38" s="16">
        <v>1778</v>
      </c>
      <c r="AF38" s="16">
        <v>595</v>
      </c>
      <c r="AG38" s="16">
        <v>669</v>
      </c>
      <c r="AH38" s="16">
        <v>744</v>
      </c>
      <c r="AI38" s="16">
        <v>2231</v>
      </c>
      <c r="AJ38" s="16">
        <v>3196</v>
      </c>
      <c r="AK38" s="16">
        <v>893</v>
      </c>
      <c r="AL38" s="30">
        <v>4053</v>
      </c>
      <c r="AM38" s="30">
        <v>9301</v>
      </c>
      <c r="AN38" s="16">
        <v>0</v>
      </c>
      <c r="AO38" s="16">
        <v>22000</v>
      </c>
      <c r="AS38" s="18">
        <v>0</v>
      </c>
      <c r="AT38" s="28">
        <v>0</v>
      </c>
      <c r="AU38" s="16">
        <v>0</v>
      </c>
      <c r="AV38" s="28">
        <v>19803</v>
      </c>
      <c r="AW38" s="26">
        <v>9901</v>
      </c>
      <c r="AX38" s="26">
        <v>1980</v>
      </c>
      <c r="AY38" s="26">
        <v>55000</v>
      </c>
      <c r="AZ38" s="26">
        <v>0</v>
      </c>
      <c r="BA38" s="26">
        <v>0</v>
      </c>
    </row>
    <row r="39" spans="1:54" hidden="1" x14ac:dyDescent="0.25">
      <c r="A39" s="17">
        <v>45586</v>
      </c>
      <c r="B39" s="18">
        <f t="shared" si="1"/>
        <v>214321</v>
      </c>
      <c r="C39" s="16">
        <v>28900</v>
      </c>
      <c r="D39" s="10">
        <v>4334</v>
      </c>
      <c r="E39" s="10"/>
      <c r="F39" s="16">
        <v>400</v>
      </c>
      <c r="G39" s="16"/>
      <c r="H39" s="16">
        <v>2500</v>
      </c>
      <c r="I39" s="10">
        <v>2000</v>
      </c>
      <c r="J39" s="10"/>
      <c r="K39" s="16">
        <v>35000</v>
      </c>
      <c r="L39" s="16">
        <v>824</v>
      </c>
      <c r="M39" s="18">
        <v>0</v>
      </c>
      <c r="N39" s="16">
        <v>1418</v>
      </c>
      <c r="O39" s="16">
        <v>4757</v>
      </c>
      <c r="P39" s="18">
        <v>2499</v>
      </c>
      <c r="Q39" s="18"/>
      <c r="R39" s="16">
        <v>15000</v>
      </c>
      <c r="S39" s="16">
        <v>10000</v>
      </c>
      <c r="T39" s="16">
        <v>20000</v>
      </c>
      <c r="U39" s="16">
        <v>8000</v>
      </c>
      <c r="V39" s="16">
        <v>10000</v>
      </c>
      <c r="W39" s="16">
        <v>5000</v>
      </c>
      <c r="X39" s="16"/>
      <c r="Y39" s="16"/>
      <c r="Z39" s="16"/>
      <c r="AA39" s="16">
        <v>3890</v>
      </c>
      <c r="AB39" s="30">
        <v>3886</v>
      </c>
      <c r="AC39" s="30"/>
      <c r="AD39" s="16">
        <v>22000</v>
      </c>
      <c r="AE39" s="16">
        <v>2231</v>
      </c>
      <c r="AF39" s="16">
        <v>595</v>
      </c>
      <c r="AG39" s="16">
        <v>669</v>
      </c>
      <c r="AH39" s="16">
        <v>744</v>
      </c>
      <c r="AI39" s="16">
        <v>2231</v>
      </c>
      <c r="AJ39" s="16">
        <v>3196</v>
      </c>
      <c r="AK39" s="16">
        <v>893</v>
      </c>
      <c r="AL39" s="30">
        <v>4053</v>
      </c>
      <c r="AM39" s="30">
        <v>9301</v>
      </c>
      <c r="AN39" s="16">
        <v>0</v>
      </c>
      <c r="AO39" s="10">
        <v>10000</v>
      </c>
      <c r="AR39" s="2">
        <v>0</v>
      </c>
      <c r="AS39" s="18">
        <v>0</v>
      </c>
      <c r="AT39" s="16">
        <v>0</v>
      </c>
      <c r="AU39" s="10">
        <v>0</v>
      </c>
      <c r="AV39" s="18">
        <v>0</v>
      </c>
      <c r="AW39" s="10">
        <v>0</v>
      </c>
      <c r="AX39" s="18">
        <v>0</v>
      </c>
      <c r="AY39" s="10">
        <v>0</v>
      </c>
      <c r="AZ39" s="10">
        <v>0</v>
      </c>
      <c r="BA39" s="10">
        <v>0</v>
      </c>
    </row>
    <row r="40" spans="1:54" hidden="1" x14ac:dyDescent="0.25">
      <c r="A40" s="17">
        <v>45617</v>
      </c>
      <c r="B40" s="18">
        <f t="shared" si="1"/>
        <v>249065</v>
      </c>
      <c r="C40" s="16">
        <v>28900</v>
      </c>
      <c r="D40" s="10">
        <v>4334</v>
      </c>
      <c r="E40" s="10"/>
      <c r="F40" s="16">
        <v>400</v>
      </c>
      <c r="G40" s="16"/>
      <c r="H40" s="16">
        <v>2500</v>
      </c>
      <c r="I40" s="10">
        <v>2000</v>
      </c>
      <c r="J40" s="10">
        <v>0</v>
      </c>
      <c r="K40" s="16">
        <v>25000</v>
      </c>
      <c r="L40" s="16">
        <v>824</v>
      </c>
      <c r="M40" s="18">
        <v>0</v>
      </c>
      <c r="N40" s="16">
        <v>1418</v>
      </c>
      <c r="O40" s="18">
        <v>0</v>
      </c>
      <c r="P40" s="18">
        <v>0</v>
      </c>
      <c r="Q40" s="18"/>
      <c r="R40" s="16">
        <v>15000</v>
      </c>
      <c r="S40" s="16">
        <v>5000</v>
      </c>
      <c r="T40" s="16">
        <v>20000</v>
      </c>
      <c r="U40" s="16">
        <v>8000</v>
      </c>
      <c r="V40" s="10">
        <v>0</v>
      </c>
      <c r="W40" s="16">
        <v>5000</v>
      </c>
      <c r="X40" s="16">
        <v>0</v>
      </c>
      <c r="Y40" s="16"/>
      <c r="Z40" s="16"/>
      <c r="AA40" s="18">
        <v>3890</v>
      </c>
      <c r="AB40" s="29">
        <v>3886</v>
      </c>
      <c r="AC40" s="29"/>
      <c r="AD40" s="16">
        <v>22000</v>
      </c>
      <c r="AE40" s="18">
        <v>2231</v>
      </c>
      <c r="AF40" s="10">
        <v>595</v>
      </c>
      <c r="AG40" s="10">
        <v>669</v>
      </c>
      <c r="AH40" s="10">
        <v>744</v>
      </c>
      <c r="AI40" s="10">
        <v>2231</v>
      </c>
      <c r="AJ40" s="10">
        <v>3196</v>
      </c>
      <c r="AK40" s="18">
        <v>893</v>
      </c>
      <c r="AL40" s="29">
        <v>4053</v>
      </c>
      <c r="AM40" s="29">
        <v>9301</v>
      </c>
      <c r="AN40" s="10">
        <v>0</v>
      </c>
      <c r="AO40" s="16">
        <f>77000</f>
        <v>77000</v>
      </c>
      <c r="AR40" s="2">
        <v>0</v>
      </c>
      <c r="AS40" s="18">
        <v>0</v>
      </c>
      <c r="AT40" s="16">
        <v>0</v>
      </c>
      <c r="AU40" s="10">
        <v>0</v>
      </c>
      <c r="AV40" s="18">
        <v>0</v>
      </c>
      <c r="AW40" s="10">
        <v>0</v>
      </c>
      <c r="AX40" s="18">
        <v>0</v>
      </c>
      <c r="AY40" s="10">
        <v>0</v>
      </c>
      <c r="AZ40" s="10">
        <v>0</v>
      </c>
      <c r="BA40" s="10">
        <v>0</v>
      </c>
    </row>
    <row r="41" spans="1:54" hidden="1" x14ac:dyDescent="0.25">
      <c r="A41" s="17">
        <v>45647</v>
      </c>
      <c r="B41" s="18">
        <f t="shared" si="1"/>
        <v>230999</v>
      </c>
      <c r="C41" s="16">
        <v>28900</v>
      </c>
      <c r="D41" s="18">
        <v>4334</v>
      </c>
      <c r="E41" s="18"/>
      <c r="F41" s="16">
        <v>400</v>
      </c>
      <c r="G41" s="16"/>
      <c r="H41" s="16">
        <v>2500</v>
      </c>
      <c r="I41" s="18">
        <v>2000</v>
      </c>
      <c r="J41" s="16">
        <v>5000</v>
      </c>
      <c r="K41" s="16">
        <v>25000</v>
      </c>
      <c r="L41" s="16">
        <v>824</v>
      </c>
      <c r="M41" s="16">
        <v>2778</v>
      </c>
      <c r="N41" s="16">
        <v>1418</v>
      </c>
      <c r="O41" s="16">
        <v>6238</v>
      </c>
      <c r="P41" s="18">
        <v>2982</v>
      </c>
      <c r="Q41" s="18"/>
      <c r="R41" s="16">
        <v>15000</v>
      </c>
      <c r="S41" s="16">
        <v>15000</v>
      </c>
      <c r="T41" s="16">
        <v>20000</v>
      </c>
      <c r="U41" s="16">
        <v>8000</v>
      </c>
      <c r="V41" s="16">
        <v>5000</v>
      </c>
      <c r="W41" s="16">
        <v>0</v>
      </c>
      <c r="X41" s="16">
        <v>5000</v>
      </c>
      <c r="Y41" s="16"/>
      <c r="Z41" s="16"/>
      <c r="AA41" s="16">
        <v>3890</v>
      </c>
      <c r="AB41" s="30">
        <v>3886</v>
      </c>
      <c r="AC41" s="30">
        <v>10000</v>
      </c>
      <c r="AD41" s="16">
        <v>22500</v>
      </c>
      <c r="AE41" s="16">
        <v>2231</v>
      </c>
      <c r="AF41" s="16">
        <v>595</v>
      </c>
      <c r="AG41" s="16">
        <v>669</v>
      </c>
      <c r="AH41" s="16">
        <v>893</v>
      </c>
      <c r="AI41" s="16">
        <v>2118</v>
      </c>
      <c r="AJ41" s="16">
        <v>3196</v>
      </c>
      <c r="AK41" s="16">
        <v>893</v>
      </c>
      <c r="AL41" s="30">
        <v>4053</v>
      </c>
      <c r="AM41" s="30">
        <v>9301</v>
      </c>
      <c r="AN41" s="16">
        <v>10000</v>
      </c>
      <c r="AO41" s="16">
        <v>6400</v>
      </c>
      <c r="AR41" s="2">
        <v>0</v>
      </c>
      <c r="AS41" s="18">
        <v>0</v>
      </c>
      <c r="AT41" s="16">
        <v>0</v>
      </c>
      <c r="AU41" s="10">
        <v>0</v>
      </c>
      <c r="AV41" s="18">
        <v>0</v>
      </c>
      <c r="AW41" s="10">
        <v>0</v>
      </c>
      <c r="AX41" s="18">
        <v>0</v>
      </c>
      <c r="AY41" s="10">
        <v>0</v>
      </c>
      <c r="AZ41" s="10">
        <v>0</v>
      </c>
      <c r="BA41" s="10">
        <v>0</v>
      </c>
    </row>
    <row r="42" spans="1:54" hidden="1" x14ac:dyDescent="0.25">
      <c r="A42" s="17">
        <v>45678</v>
      </c>
      <c r="B42" s="18">
        <f t="shared" si="1"/>
        <v>234000</v>
      </c>
      <c r="C42" s="16">
        <v>28900</v>
      </c>
      <c r="D42" s="10">
        <v>4334</v>
      </c>
      <c r="E42" s="10">
        <v>400</v>
      </c>
      <c r="F42" s="16">
        <v>400</v>
      </c>
      <c r="G42" s="16"/>
      <c r="H42" s="16">
        <v>2500</v>
      </c>
      <c r="I42" s="10">
        <v>2000</v>
      </c>
      <c r="J42" s="10">
        <v>0</v>
      </c>
      <c r="K42" s="16">
        <v>25000</v>
      </c>
      <c r="L42" s="16">
        <v>824</v>
      </c>
      <c r="M42" s="16">
        <v>0</v>
      </c>
      <c r="N42" s="16">
        <v>1418</v>
      </c>
      <c r="O42" s="18">
        <v>0</v>
      </c>
      <c r="P42" s="18">
        <v>2499</v>
      </c>
      <c r="Q42" s="18"/>
      <c r="R42" s="16">
        <v>15000</v>
      </c>
      <c r="S42" s="16">
        <v>10000</v>
      </c>
      <c r="T42" s="16">
        <v>20000</v>
      </c>
      <c r="U42" s="16">
        <v>8000</v>
      </c>
      <c r="V42" s="16">
        <v>5000</v>
      </c>
      <c r="W42" s="16">
        <v>0</v>
      </c>
      <c r="X42" s="16">
        <v>8000</v>
      </c>
      <c r="Y42" s="16"/>
      <c r="Z42" s="16"/>
      <c r="AA42" s="16">
        <v>3890</v>
      </c>
      <c r="AB42" s="30">
        <v>3886</v>
      </c>
      <c r="AC42" s="30">
        <v>10000</v>
      </c>
      <c r="AD42" s="16">
        <v>25000</v>
      </c>
      <c r="AE42" s="16">
        <v>2231</v>
      </c>
      <c r="AF42" s="16">
        <v>595</v>
      </c>
      <c r="AG42" s="16">
        <v>669</v>
      </c>
      <c r="AH42" s="16">
        <v>893</v>
      </c>
      <c r="AI42" s="16">
        <v>2118</v>
      </c>
      <c r="AJ42" s="16">
        <v>3196</v>
      </c>
      <c r="AK42" s="16">
        <v>893</v>
      </c>
      <c r="AL42" s="30">
        <v>4053</v>
      </c>
      <c r="AM42" s="30">
        <v>9301</v>
      </c>
      <c r="AN42" s="16">
        <v>10000</v>
      </c>
      <c r="AO42" s="16">
        <v>23000</v>
      </c>
      <c r="AR42" s="2">
        <v>0</v>
      </c>
      <c r="AS42" s="18">
        <v>0</v>
      </c>
      <c r="AT42" s="16">
        <v>0</v>
      </c>
      <c r="AU42" s="10">
        <v>0</v>
      </c>
      <c r="AV42" s="18">
        <v>0</v>
      </c>
      <c r="AW42" s="10">
        <v>0</v>
      </c>
      <c r="AX42" s="18">
        <v>0</v>
      </c>
      <c r="AY42" s="10">
        <v>0</v>
      </c>
      <c r="AZ42" s="10">
        <v>0</v>
      </c>
      <c r="BA42" s="10">
        <v>0</v>
      </c>
    </row>
    <row r="43" spans="1:54" hidden="1" x14ac:dyDescent="0.25">
      <c r="A43" s="17">
        <v>45709</v>
      </c>
      <c r="B43" s="18">
        <f t="shared" si="1"/>
        <v>243137</v>
      </c>
      <c r="C43" s="41">
        <v>28900</v>
      </c>
      <c r="D43" s="16">
        <v>4334</v>
      </c>
      <c r="E43" s="16">
        <v>400</v>
      </c>
      <c r="F43" s="16">
        <v>400</v>
      </c>
      <c r="G43" s="16"/>
      <c r="H43" s="16">
        <f>4000+3136</f>
        <v>7136</v>
      </c>
      <c r="I43" s="16">
        <v>2000</v>
      </c>
      <c r="J43" s="16">
        <v>20000</v>
      </c>
      <c r="K43" s="41">
        <v>25000</v>
      </c>
      <c r="L43" s="16">
        <v>824</v>
      </c>
      <c r="M43" s="16">
        <v>0</v>
      </c>
      <c r="N43" s="41">
        <v>1418</v>
      </c>
      <c r="O43" s="16">
        <v>0</v>
      </c>
      <c r="P43" s="16">
        <v>0</v>
      </c>
      <c r="Q43" s="16"/>
      <c r="R43" s="16">
        <v>15000</v>
      </c>
      <c r="S43" s="41">
        <v>10000</v>
      </c>
      <c r="T43" s="16">
        <v>20000</v>
      </c>
      <c r="U43" s="16">
        <v>8000</v>
      </c>
      <c r="V43" s="16">
        <v>5000</v>
      </c>
      <c r="W43" s="16">
        <v>0</v>
      </c>
      <c r="X43" s="16">
        <v>8000</v>
      </c>
      <c r="Y43" s="16"/>
      <c r="Z43" s="16"/>
      <c r="AA43" s="16">
        <v>3890</v>
      </c>
      <c r="AB43" s="30">
        <v>3886</v>
      </c>
      <c r="AC43" s="30">
        <v>5000</v>
      </c>
      <c r="AD43" s="16">
        <v>25000</v>
      </c>
      <c r="AE43" s="16">
        <v>2231</v>
      </c>
      <c r="AF43" s="16">
        <v>595</v>
      </c>
      <c r="AG43" s="16">
        <v>669</v>
      </c>
      <c r="AH43" s="16">
        <v>893</v>
      </c>
      <c r="AI43" s="16">
        <v>2118</v>
      </c>
      <c r="AJ43" s="16">
        <v>3196</v>
      </c>
      <c r="AK43" s="16">
        <v>893</v>
      </c>
      <c r="AL43" s="30">
        <v>4053</v>
      </c>
      <c r="AM43" s="30">
        <v>9301</v>
      </c>
      <c r="AN43" s="16">
        <v>10000</v>
      </c>
      <c r="AO43" s="41">
        <v>15000</v>
      </c>
      <c r="AR43" s="2">
        <v>0</v>
      </c>
      <c r="AS43" s="18">
        <v>0</v>
      </c>
      <c r="AT43" s="16">
        <v>0</v>
      </c>
      <c r="AU43" s="10">
        <v>0</v>
      </c>
      <c r="AV43" s="18">
        <v>0</v>
      </c>
      <c r="AW43" s="10">
        <v>0</v>
      </c>
      <c r="AX43" s="18">
        <v>0</v>
      </c>
      <c r="AY43" s="10">
        <v>0</v>
      </c>
      <c r="AZ43" s="10">
        <v>0</v>
      </c>
      <c r="BA43" s="10">
        <v>0</v>
      </c>
    </row>
    <row r="44" spans="1:54" hidden="1" x14ac:dyDescent="0.25">
      <c r="A44" s="17">
        <v>45737</v>
      </c>
      <c r="B44" s="18">
        <f t="shared" si="1"/>
        <v>223032</v>
      </c>
      <c r="C44" s="16">
        <v>28900</v>
      </c>
      <c r="D44" s="16">
        <v>4334</v>
      </c>
      <c r="E44" s="16">
        <v>400</v>
      </c>
      <c r="F44" s="16">
        <v>400</v>
      </c>
      <c r="G44" s="10">
        <v>5000</v>
      </c>
      <c r="H44" s="16">
        <v>3250</v>
      </c>
      <c r="I44" s="16">
        <v>952</v>
      </c>
      <c r="J44" s="16">
        <v>10000</v>
      </c>
      <c r="K44" s="16">
        <v>25000</v>
      </c>
      <c r="L44" s="16">
        <v>824</v>
      </c>
      <c r="M44" s="16">
        <v>0</v>
      </c>
      <c r="N44" s="16">
        <v>1490</v>
      </c>
      <c r="O44" s="16">
        <v>4757</v>
      </c>
      <c r="P44" s="16">
        <v>0</v>
      </c>
      <c r="Q44" s="16"/>
      <c r="R44" s="16">
        <v>20000</v>
      </c>
      <c r="S44" s="16">
        <v>10000</v>
      </c>
      <c r="T44" s="16">
        <v>20000</v>
      </c>
      <c r="U44" s="16">
        <v>8000</v>
      </c>
      <c r="V44" s="16">
        <v>5000</v>
      </c>
      <c r="W44" s="18">
        <v>0</v>
      </c>
      <c r="X44" s="16">
        <v>8000</v>
      </c>
      <c r="Y44" s="16"/>
      <c r="Z44" s="16"/>
      <c r="AA44" s="16">
        <v>3890</v>
      </c>
      <c r="AB44" s="30">
        <v>3886</v>
      </c>
      <c r="AC44" s="30">
        <v>0</v>
      </c>
      <c r="AD44" s="16">
        <v>25000</v>
      </c>
      <c r="AE44" s="16">
        <v>2231</v>
      </c>
      <c r="AF44" s="16">
        <v>595</v>
      </c>
      <c r="AG44" s="16">
        <v>669</v>
      </c>
      <c r="AH44" s="16">
        <v>893</v>
      </c>
      <c r="AI44" s="16">
        <v>2118</v>
      </c>
      <c r="AJ44" s="16">
        <v>3196</v>
      </c>
      <c r="AK44" s="16">
        <v>893</v>
      </c>
      <c r="AL44" s="30">
        <v>4053</v>
      </c>
      <c r="AM44" s="30">
        <v>9301</v>
      </c>
      <c r="AN44" s="16">
        <v>10000</v>
      </c>
      <c r="AO44" s="16">
        <v>0</v>
      </c>
      <c r="AR44" s="2">
        <v>0</v>
      </c>
      <c r="AS44" s="18">
        <v>0</v>
      </c>
      <c r="AT44" s="16">
        <v>0</v>
      </c>
      <c r="AU44" s="10">
        <v>0</v>
      </c>
      <c r="AV44" s="18">
        <v>0</v>
      </c>
      <c r="AW44" s="10">
        <v>0</v>
      </c>
      <c r="AX44" s="18">
        <v>0</v>
      </c>
      <c r="AY44" s="10">
        <v>0</v>
      </c>
      <c r="AZ44" s="10">
        <v>0</v>
      </c>
      <c r="BA44" s="10">
        <v>0</v>
      </c>
    </row>
    <row r="45" spans="1:54" hidden="1" x14ac:dyDescent="0.25">
      <c r="A45" s="17">
        <v>45768</v>
      </c>
      <c r="B45" s="18">
        <f t="shared" si="1"/>
        <v>257222</v>
      </c>
      <c r="C45" s="16">
        <v>30300</v>
      </c>
      <c r="D45" s="10">
        <v>4334</v>
      </c>
      <c r="E45" s="10">
        <v>400</v>
      </c>
      <c r="F45" s="10">
        <v>400</v>
      </c>
      <c r="G45" s="10">
        <v>5000</v>
      </c>
      <c r="H45" s="16">
        <v>3250</v>
      </c>
      <c r="I45" s="10">
        <v>4000</v>
      </c>
      <c r="J45" s="16">
        <v>5000</v>
      </c>
      <c r="K45" s="16">
        <v>25000</v>
      </c>
      <c r="L45" s="16">
        <v>824</v>
      </c>
      <c r="M45" s="18">
        <v>0</v>
      </c>
      <c r="N45" s="16">
        <v>1490</v>
      </c>
      <c r="O45" s="16">
        <v>0</v>
      </c>
      <c r="P45" s="18">
        <v>2499</v>
      </c>
      <c r="Q45" s="18"/>
      <c r="R45" s="16">
        <v>30000</v>
      </c>
      <c r="S45" s="16">
        <v>10000</v>
      </c>
      <c r="T45" s="18">
        <v>20000</v>
      </c>
      <c r="U45" s="16">
        <v>20000</v>
      </c>
      <c r="V45" s="18">
        <v>5000</v>
      </c>
      <c r="W45" s="18">
        <v>0</v>
      </c>
      <c r="X45" s="16">
        <v>8000</v>
      </c>
      <c r="Y45" s="16"/>
      <c r="Z45" s="16"/>
      <c r="AA45" s="16">
        <v>3890</v>
      </c>
      <c r="AB45" s="30">
        <v>3886</v>
      </c>
      <c r="AC45" s="30">
        <v>0</v>
      </c>
      <c r="AD45" s="16">
        <v>25000</v>
      </c>
      <c r="AE45" s="16">
        <v>2231</v>
      </c>
      <c r="AF45" s="16">
        <v>595</v>
      </c>
      <c r="AG45" s="16">
        <v>669</v>
      </c>
      <c r="AH45" s="16">
        <v>893</v>
      </c>
      <c r="AI45" s="16">
        <v>2118</v>
      </c>
      <c r="AJ45" s="16">
        <v>3196</v>
      </c>
      <c r="AK45" s="16">
        <v>893</v>
      </c>
      <c r="AL45" s="30">
        <v>4053</v>
      </c>
      <c r="AM45" s="30">
        <v>9301</v>
      </c>
      <c r="AN45" s="16">
        <v>10000</v>
      </c>
      <c r="AO45" s="16">
        <v>15000</v>
      </c>
      <c r="AR45" s="2">
        <v>0</v>
      </c>
      <c r="AS45" s="18">
        <v>0</v>
      </c>
      <c r="AT45" s="16">
        <v>0</v>
      </c>
      <c r="AV45" s="18">
        <v>0</v>
      </c>
      <c r="AY45" s="2"/>
      <c r="AZ45" s="2"/>
      <c r="BA45" s="2"/>
      <c r="BB45" t="s">
        <v>235</v>
      </c>
    </row>
    <row r="46" spans="1:54" hidden="1" x14ac:dyDescent="0.25">
      <c r="A46" s="17">
        <v>45798</v>
      </c>
      <c r="B46" s="18">
        <f t="shared" si="1"/>
        <v>248384</v>
      </c>
      <c r="C46" s="16">
        <v>30350</v>
      </c>
      <c r="D46" s="10">
        <v>4334</v>
      </c>
      <c r="E46" s="10">
        <v>400</v>
      </c>
      <c r="F46" s="10">
        <v>400</v>
      </c>
      <c r="G46" s="10">
        <v>5000</v>
      </c>
      <c r="H46" s="10">
        <v>3250</v>
      </c>
      <c r="I46" s="10">
        <v>4000</v>
      </c>
      <c r="J46" s="10">
        <v>5000</v>
      </c>
      <c r="K46" s="10">
        <v>25000</v>
      </c>
      <c r="L46" s="16">
        <v>824</v>
      </c>
      <c r="M46" s="18">
        <v>0</v>
      </c>
      <c r="N46" s="16">
        <v>1490</v>
      </c>
      <c r="O46" s="18">
        <v>0</v>
      </c>
      <c r="P46" s="18">
        <v>0</v>
      </c>
      <c r="Q46" s="18"/>
      <c r="R46" s="16">
        <v>15000</v>
      </c>
      <c r="S46" s="10">
        <v>10000</v>
      </c>
      <c r="T46" s="18">
        <v>20000</v>
      </c>
      <c r="U46" s="18">
        <v>0</v>
      </c>
      <c r="V46" s="18">
        <v>5000</v>
      </c>
      <c r="W46" s="18">
        <v>0</v>
      </c>
      <c r="X46" s="18">
        <v>9000</v>
      </c>
      <c r="Y46" s="18"/>
      <c r="Z46" s="18"/>
      <c r="AA46" s="18">
        <v>3890</v>
      </c>
      <c r="AB46" s="29">
        <v>3886</v>
      </c>
      <c r="AC46" s="30">
        <v>9611</v>
      </c>
      <c r="AD46" s="18">
        <v>28000</v>
      </c>
      <c r="AE46" s="18">
        <v>2231</v>
      </c>
      <c r="AF46" s="10">
        <v>595</v>
      </c>
      <c r="AG46" s="10">
        <v>669</v>
      </c>
      <c r="AH46" s="18">
        <v>893</v>
      </c>
      <c r="AI46" s="18">
        <v>2118</v>
      </c>
      <c r="AJ46" s="10">
        <v>3196</v>
      </c>
      <c r="AK46" s="18">
        <v>893</v>
      </c>
      <c r="AL46" s="29">
        <v>4053</v>
      </c>
      <c r="AM46" s="29">
        <v>9301</v>
      </c>
      <c r="AN46" s="18">
        <v>0</v>
      </c>
      <c r="AO46" s="16">
        <v>40000</v>
      </c>
      <c r="AR46" s="2">
        <v>0</v>
      </c>
      <c r="AS46" s="18">
        <v>0</v>
      </c>
      <c r="AT46" s="16">
        <v>0</v>
      </c>
      <c r="AV46" s="18">
        <v>0</v>
      </c>
      <c r="AY46" s="2"/>
      <c r="AZ46" s="2"/>
      <c r="BA46" s="2"/>
      <c r="BB46" t="s">
        <v>256</v>
      </c>
    </row>
    <row r="47" spans="1:54" hidden="1" x14ac:dyDescent="0.25">
      <c r="A47" s="17">
        <v>45829</v>
      </c>
      <c r="B47" s="18">
        <f t="shared" si="1"/>
        <v>240154</v>
      </c>
      <c r="C47" s="16">
        <v>30350</v>
      </c>
      <c r="D47" s="16">
        <v>4334</v>
      </c>
      <c r="E47" s="16">
        <v>400</v>
      </c>
      <c r="F47" s="16">
        <v>400</v>
      </c>
      <c r="G47" s="10">
        <v>2000</v>
      </c>
      <c r="H47" s="16">
        <v>3000</v>
      </c>
      <c r="I47" s="16">
        <v>3500</v>
      </c>
      <c r="J47" s="16">
        <v>5000</v>
      </c>
      <c r="K47" s="16">
        <v>25000</v>
      </c>
      <c r="L47" s="16">
        <v>824</v>
      </c>
      <c r="M47" s="16">
        <v>0</v>
      </c>
      <c r="N47" s="16">
        <v>1490</v>
      </c>
      <c r="O47" s="35">
        <v>0</v>
      </c>
      <c r="P47" s="18">
        <v>2982</v>
      </c>
      <c r="Q47" s="16">
        <v>15000</v>
      </c>
      <c r="R47" s="16">
        <v>5000</v>
      </c>
      <c r="S47" s="16">
        <v>10000</v>
      </c>
      <c r="T47" s="16">
        <v>20000</v>
      </c>
      <c r="U47" s="16">
        <v>0</v>
      </c>
      <c r="V47" s="16">
        <v>5000</v>
      </c>
      <c r="W47" s="16">
        <v>0</v>
      </c>
      <c r="X47" s="16">
        <v>9000</v>
      </c>
      <c r="Y47" s="16">
        <v>6000</v>
      </c>
      <c r="Z47" s="16">
        <v>15000</v>
      </c>
      <c r="AA47" s="16">
        <v>3890</v>
      </c>
      <c r="AB47" s="30">
        <v>3886</v>
      </c>
      <c r="AC47" s="30">
        <v>10000</v>
      </c>
      <c r="AD47" s="16">
        <v>14000</v>
      </c>
      <c r="AE47" s="16">
        <v>2231</v>
      </c>
      <c r="AF47" s="16">
        <v>744</v>
      </c>
      <c r="AG47" s="16">
        <v>669</v>
      </c>
      <c r="AH47" s="16">
        <v>893</v>
      </c>
      <c r="AI47" s="16">
        <v>2118</v>
      </c>
      <c r="AJ47" s="16">
        <v>3196</v>
      </c>
      <c r="AK47" s="16">
        <v>893</v>
      </c>
      <c r="AL47" s="30">
        <v>4053</v>
      </c>
      <c r="AM47" s="30">
        <v>9301</v>
      </c>
      <c r="AN47" s="16">
        <v>10000</v>
      </c>
      <c r="AO47" s="16">
        <v>10000</v>
      </c>
      <c r="AR47" s="2">
        <v>0</v>
      </c>
      <c r="AS47" s="18">
        <v>0</v>
      </c>
      <c r="AT47" s="16">
        <v>0</v>
      </c>
      <c r="AV47" s="18">
        <v>0</v>
      </c>
      <c r="AY47" s="2"/>
      <c r="AZ47" s="2"/>
      <c r="BA47" s="2"/>
      <c r="BB47" t="s">
        <v>265</v>
      </c>
    </row>
    <row r="48" spans="1:54" x14ac:dyDescent="0.25">
      <c r="A48" s="17">
        <v>45859</v>
      </c>
      <c r="B48" s="18">
        <f t="shared" si="1"/>
        <v>276171</v>
      </c>
      <c r="C48" s="10">
        <v>30350</v>
      </c>
      <c r="D48" s="10">
        <v>4334</v>
      </c>
      <c r="E48" s="10">
        <v>400</v>
      </c>
      <c r="F48" s="10">
        <v>400</v>
      </c>
      <c r="G48" s="10">
        <v>0</v>
      </c>
      <c r="H48" s="10">
        <v>3000</v>
      </c>
      <c r="I48" s="10">
        <v>2000</v>
      </c>
      <c r="J48" s="10">
        <v>5000</v>
      </c>
      <c r="K48" s="10">
        <v>25000</v>
      </c>
      <c r="L48" s="10">
        <v>824</v>
      </c>
      <c r="M48" s="18">
        <v>0</v>
      </c>
      <c r="N48" s="18">
        <v>1490</v>
      </c>
      <c r="O48" s="18">
        <v>0</v>
      </c>
      <c r="P48" s="18">
        <v>2499</v>
      </c>
      <c r="Q48" s="18">
        <v>15000</v>
      </c>
      <c r="R48" s="18">
        <v>15000</v>
      </c>
      <c r="S48" s="10">
        <v>10000</v>
      </c>
      <c r="T48" s="18">
        <v>20000</v>
      </c>
      <c r="U48" s="18">
        <v>0</v>
      </c>
      <c r="V48" s="18">
        <v>5000</v>
      </c>
      <c r="W48" s="18">
        <v>0</v>
      </c>
      <c r="X48" s="18">
        <v>9000</v>
      </c>
      <c r="Y48" s="18">
        <v>6000</v>
      </c>
      <c r="Z48" s="18">
        <v>15000</v>
      </c>
      <c r="AA48" s="18">
        <v>3890</v>
      </c>
      <c r="AB48" s="29">
        <v>3886</v>
      </c>
      <c r="AC48" s="37">
        <v>10000</v>
      </c>
      <c r="AD48" s="18">
        <v>14000</v>
      </c>
      <c r="AE48" s="18">
        <v>2231</v>
      </c>
      <c r="AF48" s="10">
        <v>744</v>
      </c>
      <c r="AG48" s="10">
        <v>669</v>
      </c>
      <c r="AH48" s="18">
        <v>893</v>
      </c>
      <c r="AI48" s="18">
        <v>2118</v>
      </c>
      <c r="AJ48" s="10">
        <v>3196</v>
      </c>
      <c r="AK48" s="18">
        <v>893</v>
      </c>
      <c r="AL48" s="29">
        <v>4053</v>
      </c>
      <c r="AM48" s="29">
        <v>9301</v>
      </c>
      <c r="AN48" s="18">
        <v>10000</v>
      </c>
      <c r="AO48" s="10">
        <v>40000</v>
      </c>
      <c r="AR48" s="2">
        <v>0</v>
      </c>
      <c r="AS48" s="18">
        <v>0</v>
      </c>
      <c r="AT48" s="16">
        <v>0</v>
      </c>
      <c r="AV48" s="18">
        <v>0</v>
      </c>
      <c r="AY48" s="2"/>
      <c r="AZ48" s="2"/>
      <c r="BA48" s="2"/>
    </row>
    <row r="49" spans="1:53" x14ac:dyDescent="0.25">
      <c r="A49" s="17">
        <v>45890</v>
      </c>
      <c r="B49" s="18">
        <f t="shared" si="1"/>
        <v>243672</v>
      </c>
      <c r="C49" s="10">
        <v>30350</v>
      </c>
      <c r="D49" s="10">
        <v>4334</v>
      </c>
      <c r="E49" s="10">
        <v>400</v>
      </c>
      <c r="F49" s="10">
        <v>400</v>
      </c>
      <c r="G49" s="10">
        <v>0</v>
      </c>
      <c r="H49" s="10">
        <v>3000</v>
      </c>
      <c r="I49" s="10">
        <v>2000</v>
      </c>
      <c r="J49" s="10">
        <v>5000</v>
      </c>
      <c r="K49" s="10">
        <v>25000</v>
      </c>
      <c r="L49" s="10">
        <v>824</v>
      </c>
      <c r="M49" s="18">
        <v>0</v>
      </c>
      <c r="N49" s="18">
        <v>1490</v>
      </c>
      <c r="O49" s="18">
        <v>0</v>
      </c>
      <c r="P49" s="18">
        <v>0</v>
      </c>
      <c r="Q49" s="18">
        <v>15000</v>
      </c>
      <c r="R49" s="18">
        <v>15000</v>
      </c>
      <c r="S49" s="10">
        <v>10000</v>
      </c>
      <c r="T49" s="18">
        <v>20000</v>
      </c>
      <c r="U49" s="18">
        <v>0</v>
      </c>
      <c r="V49" s="18">
        <v>5000</v>
      </c>
      <c r="W49" s="18">
        <v>0</v>
      </c>
      <c r="X49" s="18">
        <v>9000</v>
      </c>
      <c r="Y49" s="18">
        <v>6000</v>
      </c>
      <c r="Z49" s="18">
        <v>15000</v>
      </c>
      <c r="AA49" s="18">
        <v>3890</v>
      </c>
      <c r="AB49" s="29">
        <v>3886</v>
      </c>
      <c r="AC49" s="37">
        <v>10000</v>
      </c>
      <c r="AD49" s="18">
        <v>14000</v>
      </c>
      <c r="AE49" s="18">
        <v>2231</v>
      </c>
      <c r="AF49" s="10">
        <v>744</v>
      </c>
      <c r="AG49" s="10">
        <v>669</v>
      </c>
      <c r="AH49" s="18">
        <v>893</v>
      </c>
      <c r="AI49" s="18">
        <v>2118</v>
      </c>
      <c r="AJ49" s="10">
        <v>3196</v>
      </c>
      <c r="AK49" s="18">
        <v>893</v>
      </c>
      <c r="AL49" s="29">
        <v>4053</v>
      </c>
      <c r="AM49" s="29">
        <v>9301</v>
      </c>
      <c r="AN49" s="18">
        <v>10000</v>
      </c>
      <c r="AO49" s="10">
        <v>10000</v>
      </c>
      <c r="AR49" s="2">
        <v>0</v>
      </c>
      <c r="AS49" s="18">
        <v>0</v>
      </c>
      <c r="AT49" s="16">
        <v>0</v>
      </c>
      <c r="AV49" s="18">
        <v>0</v>
      </c>
      <c r="AY49" s="2"/>
      <c r="AZ49" s="2"/>
      <c r="BA49" s="2"/>
    </row>
    <row r="50" spans="1:53" x14ac:dyDescent="0.25">
      <c r="A50" s="17">
        <v>45921</v>
      </c>
      <c r="B50" s="18">
        <f t="shared" si="1"/>
        <v>272340</v>
      </c>
      <c r="C50" s="10">
        <v>30350</v>
      </c>
      <c r="D50" s="10">
        <v>0</v>
      </c>
      <c r="E50" s="10">
        <v>400</v>
      </c>
      <c r="F50" s="10">
        <v>400</v>
      </c>
      <c r="G50" s="10">
        <v>0</v>
      </c>
      <c r="H50" s="10">
        <v>3000</v>
      </c>
      <c r="I50" s="10">
        <v>2000</v>
      </c>
      <c r="J50" s="10">
        <v>5000</v>
      </c>
      <c r="K50" s="10">
        <v>25000</v>
      </c>
      <c r="L50" s="10">
        <v>824</v>
      </c>
      <c r="M50" s="18">
        <v>3002</v>
      </c>
      <c r="N50" s="18">
        <v>1490</v>
      </c>
      <c r="O50" s="18">
        <v>0</v>
      </c>
      <c r="P50" s="18">
        <v>0</v>
      </c>
      <c r="Q50" s="18">
        <v>15000</v>
      </c>
      <c r="R50" s="18">
        <v>15000</v>
      </c>
      <c r="S50" s="10">
        <v>10000</v>
      </c>
      <c r="T50" s="18">
        <v>20000</v>
      </c>
      <c r="U50" s="18">
        <v>0</v>
      </c>
      <c r="V50" s="18">
        <v>5000</v>
      </c>
      <c r="W50" s="18">
        <v>0</v>
      </c>
      <c r="X50" s="18">
        <v>9000</v>
      </c>
      <c r="Y50" s="18">
        <v>6000</v>
      </c>
      <c r="Z50" s="18">
        <v>15000</v>
      </c>
      <c r="AA50" s="18">
        <v>3890</v>
      </c>
      <c r="AB50" s="29">
        <v>3886</v>
      </c>
      <c r="AC50" s="37">
        <v>40000</v>
      </c>
      <c r="AD50" s="18">
        <v>14000</v>
      </c>
      <c r="AE50" s="18">
        <v>2231</v>
      </c>
      <c r="AF50" s="10">
        <v>744</v>
      </c>
      <c r="AG50" s="10">
        <v>669</v>
      </c>
      <c r="AH50" s="18">
        <v>893</v>
      </c>
      <c r="AI50" s="18">
        <v>2118</v>
      </c>
      <c r="AJ50" s="10">
        <v>3196</v>
      </c>
      <c r="AK50" s="18">
        <v>893</v>
      </c>
      <c r="AL50" s="29">
        <v>4053</v>
      </c>
      <c r="AM50" s="29">
        <v>9301</v>
      </c>
      <c r="AN50" s="18">
        <v>10000</v>
      </c>
      <c r="AO50" s="10">
        <v>10000</v>
      </c>
      <c r="AR50" s="2">
        <v>0</v>
      </c>
      <c r="AS50" s="18">
        <v>0</v>
      </c>
      <c r="AT50" s="16">
        <v>0</v>
      </c>
      <c r="AV50" s="18">
        <v>0</v>
      </c>
      <c r="AY50" s="2"/>
      <c r="AZ50" s="2"/>
      <c r="BA50" s="2"/>
    </row>
    <row r="51" spans="1:53" x14ac:dyDescent="0.25">
      <c r="A51" s="17">
        <v>45951</v>
      </c>
      <c r="B51" s="18">
        <f t="shared" si="1"/>
        <v>276594</v>
      </c>
      <c r="C51" s="10">
        <v>30350</v>
      </c>
      <c r="D51" s="10">
        <v>0</v>
      </c>
      <c r="E51" s="10">
        <v>400</v>
      </c>
      <c r="F51" s="10">
        <v>400</v>
      </c>
      <c r="G51" s="10">
        <v>0</v>
      </c>
      <c r="H51" s="10">
        <v>3000</v>
      </c>
      <c r="I51" s="10">
        <v>2000</v>
      </c>
      <c r="J51" s="10">
        <v>5000</v>
      </c>
      <c r="K51" s="10">
        <v>25000</v>
      </c>
      <c r="L51" s="10">
        <v>824</v>
      </c>
      <c r="M51" s="18">
        <v>0</v>
      </c>
      <c r="N51" s="18">
        <v>1490</v>
      </c>
      <c r="O51" s="18">
        <v>4757</v>
      </c>
      <c r="P51" s="18">
        <v>2499</v>
      </c>
      <c r="Q51" s="18">
        <v>15000</v>
      </c>
      <c r="R51" s="18">
        <v>15000</v>
      </c>
      <c r="S51" s="10">
        <v>10000</v>
      </c>
      <c r="T51" s="18">
        <v>20000</v>
      </c>
      <c r="U51" s="18">
        <v>0</v>
      </c>
      <c r="V51" s="18">
        <v>5000</v>
      </c>
      <c r="W51" s="18">
        <v>0</v>
      </c>
      <c r="X51" s="18">
        <v>9000</v>
      </c>
      <c r="Y51" s="18">
        <v>6000</v>
      </c>
      <c r="Z51" s="18">
        <v>15000</v>
      </c>
      <c r="AA51" s="18">
        <v>3890</v>
      </c>
      <c r="AB51" s="29">
        <v>3886</v>
      </c>
      <c r="AC51" s="37">
        <v>40000</v>
      </c>
      <c r="AD51" s="18">
        <v>14000</v>
      </c>
      <c r="AE51" s="18">
        <v>2231</v>
      </c>
      <c r="AF51" s="10">
        <v>744</v>
      </c>
      <c r="AG51" s="10">
        <v>669</v>
      </c>
      <c r="AH51" s="18">
        <v>893</v>
      </c>
      <c r="AI51" s="18">
        <v>2118</v>
      </c>
      <c r="AJ51" s="10">
        <v>3196</v>
      </c>
      <c r="AK51" s="18">
        <v>893</v>
      </c>
      <c r="AL51" s="29">
        <v>4053</v>
      </c>
      <c r="AM51" s="29">
        <v>9301</v>
      </c>
      <c r="AN51" s="18">
        <v>10000</v>
      </c>
      <c r="AO51" s="10">
        <v>10000</v>
      </c>
      <c r="AT51" s="3"/>
      <c r="AV51"/>
      <c r="AY51" s="2"/>
      <c r="AZ51" s="2"/>
      <c r="BA51" s="2"/>
    </row>
    <row r="52" spans="1:53" ht="16.5" customHeight="1" x14ac:dyDescent="0.25">
      <c r="A52" s="17">
        <v>45982</v>
      </c>
      <c r="B52" s="18">
        <f t="shared" si="1"/>
        <v>269338</v>
      </c>
      <c r="C52" s="10">
        <v>30350</v>
      </c>
      <c r="D52" s="10">
        <v>0</v>
      </c>
      <c r="E52" s="10">
        <v>400</v>
      </c>
      <c r="F52" s="10">
        <v>400</v>
      </c>
      <c r="G52" s="10">
        <v>0</v>
      </c>
      <c r="H52" s="10">
        <v>3000</v>
      </c>
      <c r="I52" s="10">
        <v>2000</v>
      </c>
      <c r="J52" s="10">
        <v>5000</v>
      </c>
      <c r="K52" s="10">
        <v>25000</v>
      </c>
      <c r="L52" s="10">
        <v>824</v>
      </c>
      <c r="M52" s="18">
        <v>0</v>
      </c>
      <c r="N52" s="18">
        <v>1490</v>
      </c>
      <c r="O52" s="18">
        <v>0</v>
      </c>
      <c r="P52" s="18">
        <v>0</v>
      </c>
      <c r="Q52" s="18">
        <v>15000</v>
      </c>
      <c r="R52" s="18">
        <v>15000</v>
      </c>
      <c r="S52" s="10">
        <v>10000</v>
      </c>
      <c r="T52" s="18">
        <v>20000</v>
      </c>
      <c r="U52" s="18">
        <v>0</v>
      </c>
      <c r="V52" s="18">
        <v>5000</v>
      </c>
      <c r="W52" s="18">
        <v>0</v>
      </c>
      <c r="X52" s="18">
        <v>9000</v>
      </c>
      <c r="Y52" s="18">
        <v>6000</v>
      </c>
      <c r="Z52" s="18">
        <v>15000</v>
      </c>
      <c r="AA52" s="18">
        <v>3890</v>
      </c>
      <c r="AB52" s="29">
        <v>3886</v>
      </c>
      <c r="AC52" s="37">
        <v>40000</v>
      </c>
      <c r="AD52" s="18">
        <v>14000</v>
      </c>
      <c r="AE52" s="18">
        <v>2231</v>
      </c>
      <c r="AF52" s="10">
        <v>744</v>
      </c>
      <c r="AG52" s="10">
        <v>669</v>
      </c>
      <c r="AH52" s="18">
        <v>893</v>
      </c>
      <c r="AI52" s="18">
        <v>2118</v>
      </c>
      <c r="AJ52" s="10">
        <v>3196</v>
      </c>
      <c r="AK52" s="18">
        <v>893</v>
      </c>
      <c r="AL52" s="29">
        <v>4053</v>
      </c>
      <c r="AM52" s="29">
        <v>9301</v>
      </c>
      <c r="AN52" s="18">
        <v>10000</v>
      </c>
      <c r="AO52" s="10">
        <v>10000</v>
      </c>
      <c r="AT52" s="3"/>
      <c r="AV52"/>
      <c r="AY52" s="2"/>
      <c r="AZ52" s="2"/>
      <c r="BA52" s="2"/>
    </row>
    <row r="53" spans="1:53" ht="24.75" customHeight="1" x14ac:dyDescent="0.25">
      <c r="A53" s="17">
        <v>46012</v>
      </c>
      <c r="B53" s="18">
        <f t="shared" si="1"/>
        <v>280768</v>
      </c>
      <c r="C53" s="10">
        <v>30350</v>
      </c>
      <c r="D53" s="10">
        <v>0</v>
      </c>
      <c r="E53" s="10">
        <v>400</v>
      </c>
      <c r="F53" s="10">
        <v>400</v>
      </c>
      <c r="G53" s="10">
        <v>0</v>
      </c>
      <c r="H53" s="10">
        <v>3000</v>
      </c>
      <c r="I53" s="10">
        <v>2000</v>
      </c>
      <c r="J53" s="10">
        <v>5000</v>
      </c>
      <c r="K53" s="10">
        <v>25000</v>
      </c>
      <c r="L53" s="10">
        <v>824</v>
      </c>
      <c r="M53" s="10">
        <v>2778</v>
      </c>
      <c r="N53" s="18">
        <v>1490</v>
      </c>
      <c r="O53" s="10">
        <v>5670</v>
      </c>
      <c r="P53" s="10">
        <v>2982</v>
      </c>
      <c r="Q53" s="18">
        <v>15000</v>
      </c>
      <c r="R53" s="18">
        <v>15000</v>
      </c>
      <c r="S53" s="10">
        <v>10000</v>
      </c>
      <c r="T53" s="18">
        <v>20000</v>
      </c>
      <c r="U53" s="18">
        <v>0</v>
      </c>
      <c r="V53" s="18">
        <v>5000</v>
      </c>
      <c r="W53" s="18">
        <v>0</v>
      </c>
      <c r="X53" s="18">
        <v>9000</v>
      </c>
      <c r="Y53" s="18">
        <v>6000</v>
      </c>
      <c r="Z53" s="18">
        <v>15000</v>
      </c>
      <c r="AA53" s="18">
        <v>3890</v>
      </c>
      <c r="AB53" s="29">
        <v>3886</v>
      </c>
      <c r="AC53" s="37">
        <v>40000</v>
      </c>
      <c r="AD53" s="18">
        <v>14000</v>
      </c>
      <c r="AE53" s="18">
        <v>2231</v>
      </c>
      <c r="AF53" s="10">
        <v>744</v>
      </c>
      <c r="AG53" s="10">
        <v>669</v>
      </c>
      <c r="AH53" s="18">
        <v>893</v>
      </c>
      <c r="AI53" s="18">
        <v>2118</v>
      </c>
      <c r="AJ53" s="10">
        <v>3196</v>
      </c>
      <c r="AK53" s="18">
        <v>893</v>
      </c>
      <c r="AL53" s="29">
        <v>4053</v>
      </c>
      <c r="AM53" s="29">
        <v>9301</v>
      </c>
      <c r="AN53" s="18">
        <v>10000</v>
      </c>
      <c r="AO53" s="10">
        <v>10000</v>
      </c>
      <c r="AT53" s="3"/>
      <c r="AV53"/>
      <c r="AY53" s="2"/>
      <c r="AZ53" s="2"/>
      <c r="BA53" s="2"/>
    </row>
    <row r="54" spans="1:53" x14ac:dyDescent="0.25">
      <c r="A54" s="1"/>
      <c r="M54"/>
      <c r="S54" s="2"/>
      <c r="W54" s="2"/>
      <c r="AB54" s="36"/>
      <c r="AC54" s="36"/>
      <c r="AF54" s="2"/>
      <c r="AG54" s="2"/>
      <c r="AL54" s="36"/>
      <c r="AM54" s="36"/>
      <c r="AO54" s="2"/>
      <c r="AT54" s="3"/>
      <c r="AV54"/>
      <c r="AY54" s="2"/>
      <c r="AZ54" s="2"/>
      <c r="BA54" s="2"/>
    </row>
    <row r="55" spans="1:53" x14ac:dyDescent="0.25">
      <c r="A55" s="1"/>
      <c r="M55"/>
      <c r="S55" s="2"/>
      <c r="W55" s="2"/>
      <c r="AB55" s="36"/>
      <c r="AC55" s="36"/>
      <c r="AF55" s="2"/>
      <c r="AG55" s="2"/>
      <c r="AL55" s="36"/>
      <c r="AM55" s="36"/>
      <c r="AO55" s="2"/>
      <c r="AT55" s="3"/>
      <c r="AV55"/>
      <c r="AY55" s="2"/>
      <c r="AZ55" s="2"/>
      <c r="BA55" s="2"/>
    </row>
    <row r="57" spans="1:53" x14ac:dyDescent="0.25">
      <c r="A57" s="6"/>
      <c r="B57" s="2" t="s">
        <v>53</v>
      </c>
      <c r="C57" s="3"/>
      <c r="D57" s="3"/>
      <c r="E57" s="3"/>
      <c r="F57" s="3"/>
      <c r="G57" s="3"/>
      <c r="H57" s="2" t="s">
        <v>190</v>
      </c>
    </row>
    <row r="58" spans="1:53" x14ac:dyDescent="0.25">
      <c r="A58" s="3"/>
      <c r="B58" s="2" t="s">
        <v>54</v>
      </c>
      <c r="C58" s="14"/>
      <c r="D58" s="14"/>
      <c r="E58" s="14"/>
      <c r="F58" s="14"/>
      <c r="G58" s="14"/>
      <c r="H58" s="2" t="s">
        <v>191</v>
      </c>
    </row>
    <row r="59" spans="1:53" x14ac:dyDescent="0.25">
      <c r="A59" s="7"/>
      <c r="B59" s="2" t="s">
        <v>55</v>
      </c>
      <c r="C59" s="15"/>
      <c r="D59" s="15"/>
      <c r="E59" s="15"/>
      <c r="F59" s="15"/>
      <c r="G59" s="15"/>
      <c r="H59" s="2" t="s">
        <v>192</v>
      </c>
    </row>
    <row r="61" spans="1:53" x14ac:dyDescent="0.25">
      <c r="A61" t="s">
        <v>153</v>
      </c>
    </row>
    <row r="62" spans="1:53" x14ac:dyDescent="0.25">
      <c r="B62" s="2" t="s">
        <v>165</v>
      </c>
      <c r="C62" s="2" t="s">
        <v>253</v>
      </c>
      <c r="D62" s="2" t="s">
        <v>254</v>
      </c>
      <c r="E62" s="2" t="s">
        <v>255</v>
      </c>
    </row>
    <row r="63" spans="1:53" x14ac:dyDescent="0.25">
      <c r="A63" t="s">
        <v>171</v>
      </c>
      <c r="B63">
        <v>1200000</v>
      </c>
      <c r="C63" s="2">
        <v>2</v>
      </c>
      <c r="D63" s="2">
        <f>B63/C63/12</f>
        <v>50000</v>
      </c>
      <c r="E63" s="2">
        <v>45000</v>
      </c>
    </row>
    <row r="64" spans="1:53" x14ac:dyDescent="0.25">
      <c r="A64" t="s">
        <v>172</v>
      </c>
      <c r="B64">
        <v>1000000</v>
      </c>
      <c r="C64" s="2">
        <v>2</v>
      </c>
      <c r="D64" s="2">
        <f t="shared" ref="D64:D67" si="2">B64/C64/12</f>
        <v>41666.666666666664</v>
      </c>
      <c r="E64" s="2">
        <v>40000</v>
      </c>
    </row>
    <row r="65" spans="1:44" x14ac:dyDescent="0.25">
      <c r="A65" t="s">
        <v>250</v>
      </c>
      <c r="B65">
        <v>5000000</v>
      </c>
      <c r="C65" s="2">
        <v>16</v>
      </c>
      <c r="D65" s="2">
        <f t="shared" si="2"/>
        <v>26041.666666666668</v>
      </c>
      <c r="E65" s="2">
        <v>5000</v>
      </c>
      <c r="AR65" s="2" t="e">
        <f>#REF!-[1]Sheet2!C2</f>
        <v>#REF!</v>
      </c>
    </row>
    <row r="66" spans="1:44" x14ac:dyDescent="0.25">
      <c r="A66" t="s">
        <v>251</v>
      </c>
      <c r="B66">
        <v>5000000</v>
      </c>
      <c r="C66" s="2">
        <v>25</v>
      </c>
      <c r="D66" s="2">
        <f t="shared" si="2"/>
        <v>16666.666666666668</v>
      </c>
      <c r="E66" s="2">
        <v>5000</v>
      </c>
    </row>
    <row r="67" spans="1:44" x14ac:dyDescent="0.25">
      <c r="A67" t="s">
        <v>252</v>
      </c>
      <c r="B67">
        <v>100000000</v>
      </c>
      <c r="C67" s="2">
        <v>15</v>
      </c>
      <c r="D67" s="2">
        <f t="shared" si="2"/>
        <v>555555.55555555562</v>
      </c>
      <c r="E67" s="2">
        <v>300000</v>
      </c>
    </row>
  </sheetData>
  <pageMargins left="0.7" right="0.7" top="0.75" bottom="0.75" header="0.3" footer="0.3"/>
  <pageSetup paperSize="9" scale="28" orientation="portrait" r:id="rId1"/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9808-425E-4739-B11F-47682FFF3749}">
  <dimension ref="A1:E5"/>
  <sheetViews>
    <sheetView workbookViewId="0">
      <selection activeCell="E5" sqref="E5"/>
    </sheetView>
  </sheetViews>
  <sheetFormatPr defaultRowHeight="15" x14ac:dyDescent="0.25"/>
  <sheetData>
    <row r="1" spans="1:5" x14ac:dyDescent="0.25">
      <c r="A1" t="s">
        <v>245</v>
      </c>
      <c r="B1">
        <v>30</v>
      </c>
      <c r="C1">
        <v>90</v>
      </c>
      <c r="D1">
        <v>150</v>
      </c>
      <c r="E1">
        <v>50</v>
      </c>
    </row>
    <row r="2" spans="1:5" x14ac:dyDescent="0.25">
      <c r="A2" t="s">
        <v>246</v>
      </c>
      <c r="B2">
        <v>20</v>
      </c>
      <c r="C2">
        <v>60</v>
      </c>
      <c r="D2">
        <v>50</v>
      </c>
      <c r="E2">
        <v>16</v>
      </c>
    </row>
    <row r="3" spans="1:5" x14ac:dyDescent="0.25">
      <c r="A3" t="s">
        <v>247</v>
      </c>
      <c r="B3">
        <v>50</v>
      </c>
      <c r="C3">
        <v>150</v>
      </c>
      <c r="D3">
        <v>100</v>
      </c>
      <c r="E3">
        <v>34</v>
      </c>
    </row>
    <row r="5" spans="1:5" x14ac:dyDescent="0.25">
      <c r="B5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ED96-22C6-4439-A3A1-8A7193AA5D5E}">
  <dimension ref="A1:B11"/>
  <sheetViews>
    <sheetView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2" x14ac:dyDescent="0.25">
      <c r="A1" t="s">
        <v>261</v>
      </c>
      <c r="B1">
        <f>SUM(B2:B11)</f>
        <v>29000</v>
      </c>
    </row>
    <row r="2" spans="1:2" x14ac:dyDescent="0.25">
      <c r="A2" t="s">
        <v>237</v>
      </c>
      <c r="B2">
        <f>1000</f>
        <v>1000</v>
      </c>
    </row>
    <row r="3" spans="1:2" x14ac:dyDescent="0.25">
      <c r="A3" t="s">
        <v>238</v>
      </c>
      <c r="B3">
        <f>1500+1000+1000</f>
        <v>3500</v>
      </c>
    </row>
    <row r="4" spans="1:2" x14ac:dyDescent="0.25">
      <c r="A4" t="s">
        <v>239</v>
      </c>
      <c r="B4">
        <f>1500+1500</f>
        <v>3000</v>
      </c>
    </row>
    <row r="5" spans="1:2" x14ac:dyDescent="0.25">
      <c r="A5" t="s">
        <v>240</v>
      </c>
      <c r="B5">
        <f>5000+1500</f>
        <v>6500</v>
      </c>
    </row>
    <row r="6" spans="1:2" x14ac:dyDescent="0.25">
      <c r="A6" t="s">
        <v>241</v>
      </c>
      <c r="B6">
        <f>2500</f>
        <v>2500</v>
      </c>
    </row>
    <row r="7" spans="1:2" x14ac:dyDescent="0.25">
      <c r="A7" t="s">
        <v>242</v>
      </c>
      <c r="B7">
        <f>1000+1500</f>
        <v>2500</v>
      </c>
    </row>
    <row r="8" spans="1:2" x14ac:dyDescent="0.25">
      <c r="A8" t="s">
        <v>243</v>
      </c>
      <c r="B8">
        <v>3500</v>
      </c>
    </row>
    <row r="9" spans="1:2" x14ac:dyDescent="0.25">
      <c r="A9" t="s">
        <v>244</v>
      </c>
      <c r="B9">
        <f>1000</f>
        <v>1000</v>
      </c>
    </row>
    <row r="10" spans="1:2" x14ac:dyDescent="0.25">
      <c r="A10" t="s">
        <v>248</v>
      </c>
      <c r="B10">
        <v>5000</v>
      </c>
    </row>
    <row r="11" spans="1:2" x14ac:dyDescent="0.25">
      <c r="A11" t="s">
        <v>260</v>
      </c>
      <c r="B1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68AE-DD82-4E02-B0A6-F48D33870B7B}">
  <dimension ref="A1:G17"/>
  <sheetViews>
    <sheetView workbookViewId="0">
      <selection activeCell="B9" sqref="B9"/>
    </sheetView>
  </sheetViews>
  <sheetFormatPr defaultRowHeight="15" x14ac:dyDescent="0.25"/>
  <cols>
    <col min="1" max="1" width="21.5703125" customWidth="1"/>
    <col min="5" max="5" width="15.5703125" bestFit="1" customWidth="1"/>
  </cols>
  <sheetData>
    <row r="1" spans="1:7" x14ac:dyDescent="0.25">
      <c r="A1" t="s">
        <v>204</v>
      </c>
      <c r="B1">
        <v>29000</v>
      </c>
      <c r="C1" t="s">
        <v>208</v>
      </c>
      <c r="E1" t="s">
        <v>118</v>
      </c>
    </row>
    <row r="2" spans="1:7" x14ac:dyDescent="0.25">
      <c r="A2" t="s">
        <v>205</v>
      </c>
      <c r="B2">
        <v>25000</v>
      </c>
      <c r="C2" t="s">
        <v>208</v>
      </c>
      <c r="E2" t="s">
        <v>215</v>
      </c>
      <c r="F2">
        <v>12500</v>
      </c>
    </row>
    <row r="3" spans="1:7" x14ac:dyDescent="0.25">
      <c r="A3" t="s">
        <v>147</v>
      </c>
      <c r="B3">
        <v>20000</v>
      </c>
      <c r="C3" t="s">
        <v>208</v>
      </c>
      <c r="E3" t="s">
        <v>228</v>
      </c>
      <c r="F3">
        <v>30000</v>
      </c>
    </row>
    <row r="4" spans="1:7" x14ac:dyDescent="0.25">
      <c r="A4" t="s">
        <v>206</v>
      </c>
      <c r="B4">
        <v>10000</v>
      </c>
      <c r="C4" t="s">
        <v>64</v>
      </c>
      <c r="E4" t="s">
        <v>210</v>
      </c>
      <c r="F4">
        <v>35000</v>
      </c>
      <c r="G4" t="s">
        <v>211</v>
      </c>
    </row>
    <row r="5" spans="1:7" x14ac:dyDescent="0.25">
      <c r="A5" t="s">
        <v>212</v>
      </c>
      <c r="B5">
        <v>35000</v>
      </c>
      <c r="C5" t="s">
        <v>208</v>
      </c>
      <c r="E5" t="s">
        <v>209</v>
      </c>
      <c r="F5">
        <v>22500</v>
      </c>
      <c r="G5" t="s">
        <v>62</v>
      </c>
    </row>
    <row r="6" spans="1:7" x14ac:dyDescent="0.25">
      <c r="F6">
        <f>SUM(F2:F5)</f>
        <v>100000</v>
      </c>
    </row>
    <row r="7" spans="1:7" x14ac:dyDescent="0.25">
      <c r="A7" t="s">
        <v>207</v>
      </c>
      <c r="B7">
        <v>10000</v>
      </c>
    </row>
    <row r="8" spans="1:7" x14ac:dyDescent="0.25">
      <c r="A8" t="s">
        <v>223</v>
      </c>
      <c r="B8">
        <v>15000</v>
      </c>
      <c r="C8" t="s">
        <v>45</v>
      </c>
    </row>
    <row r="9" spans="1:7" x14ac:dyDescent="0.25">
      <c r="B9">
        <f>SUM(B1:B8)</f>
        <v>144000</v>
      </c>
    </row>
    <row r="11" spans="1:7" x14ac:dyDescent="0.25">
      <c r="A11" t="s">
        <v>222</v>
      </c>
      <c r="B11">
        <f>B9+B17</f>
        <v>269000</v>
      </c>
    </row>
    <row r="15" spans="1:7" x14ac:dyDescent="0.25">
      <c r="A15" t="s">
        <v>34</v>
      </c>
      <c r="B15">
        <v>1200000</v>
      </c>
      <c r="C15">
        <v>48</v>
      </c>
    </row>
    <row r="16" spans="1:7" x14ac:dyDescent="0.25">
      <c r="B16">
        <f>B15/48</f>
        <v>25000</v>
      </c>
    </row>
    <row r="17" spans="2:2" x14ac:dyDescent="0.25">
      <c r="B17">
        <f>SUM(F6+B16)</f>
        <v>125000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3" max="3" width="10.85546875" bestFit="1" customWidth="1"/>
    <col min="4" max="4" width="10.85546875" customWidth="1"/>
    <col min="9" max="9" width="13.140625" bestFit="1" customWidth="1"/>
    <col min="10" max="10" width="17.140625" customWidth="1"/>
    <col min="11" max="11" width="17.28515625" bestFit="1" customWidth="1"/>
    <col min="12" max="12" width="15.28515625" customWidth="1"/>
    <col min="14" max="14" width="21.42578125" customWidth="1"/>
  </cols>
  <sheetData>
    <row r="1" spans="1:14" x14ac:dyDescent="0.25">
      <c r="A1" t="s">
        <v>11</v>
      </c>
      <c r="B1">
        <v>45.5</v>
      </c>
      <c r="E1">
        <v>2.25</v>
      </c>
      <c r="F1" t="s">
        <v>98</v>
      </c>
    </row>
    <row r="2" spans="1:14" x14ac:dyDescent="0.25">
      <c r="A2" t="s">
        <v>12</v>
      </c>
      <c r="B2">
        <f>77.5+10.75</f>
        <v>88.25</v>
      </c>
      <c r="C2">
        <f>B2-33</f>
        <v>55.25</v>
      </c>
      <c r="K2" t="s">
        <v>30</v>
      </c>
      <c r="L2">
        <f>SUM(L3:L26)</f>
        <v>95.506</v>
      </c>
      <c r="M2" t="s">
        <v>101</v>
      </c>
      <c r="N2">
        <f>133.75-L2+E1</f>
        <v>40.494</v>
      </c>
    </row>
    <row r="3" spans="1:14" x14ac:dyDescent="0.25">
      <c r="A3" t="s">
        <v>21</v>
      </c>
      <c r="B3">
        <v>42</v>
      </c>
      <c r="K3" t="s">
        <v>31</v>
      </c>
      <c r="L3">
        <v>3.5</v>
      </c>
    </row>
    <row r="4" spans="1:14" x14ac:dyDescent="0.25">
      <c r="D4">
        <v>2.5</v>
      </c>
      <c r="E4" t="s">
        <v>13</v>
      </c>
      <c r="K4" t="s">
        <v>32</v>
      </c>
      <c r="L4">
        <f>2.5+5</f>
        <v>7.5</v>
      </c>
    </row>
    <row r="5" spans="1:14" x14ac:dyDescent="0.25">
      <c r="B5">
        <f>535/4</f>
        <v>133.75</v>
      </c>
      <c r="D5">
        <v>10</v>
      </c>
      <c r="E5" t="s">
        <v>13</v>
      </c>
      <c r="K5" t="s">
        <v>83</v>
      </c>
      <c r="L5">
        <v>8</v>
      </c>
    </row>
    <row r="6" spans="1:14" x14ac:dyDescent="0.25">
      <c r="B6">
        <f>182/4</f>
        <v>45.5</v>
      </c>
      <c r="D6">
        <v>1.5</v>
      </c>
      <c r="E6" t="s">
        <v>18</v>
      </c>
      <c r="K6" t="s">
        <v>33</v>
      </c>
      <c r="L6">
        <f>6+1.5</f>
        <v>7.5</v>
      </c>
    </row>
    <row r="7" spans="1:14" x14ac:dyDescent="0.25">
      <c r="D7">
        <v>3.5</v>
      </c>
      <c r="E7" t="s">
        <v>15</v>
      </c>
      <c r="K7" t="s">
        <v>34</v>
      </c>
      <c r="L7" s="4">
        <v>61.92</v>
      </c>
    </row>
    <row r="8" spans="1:14" x14ac:dyDescent="0.25">
      <c r="D8">
        <v>0</v>
      </c>
      <c r="E8" t="s">
        <v>16</v>
      </c>
      <c r="K8" t="s">
        <v>58</v>
      </c>
      <c r="L8">
        <f>1.3+0.36</f>
        <v>1.6600000000000001</v>
      </c>
      <c r="M8" s="5"/>
    </row>
    <row r="9" spans="1:14" x14ac:dyDescent="0.25">
      <c r="D9">
        <v>24</v>
      </c>
      <c r="E9" t="s">
        <v>17</v>
      </c>
      <c r="K9" t="s">
        <v>50</v>
      </c>
      <c r="L9">
        <v>1</v>
      </c>
    </row>
    <row r="10" spans="1:14" x14ac:dyDescent="0.25">
      <c r="D10">
        <v>1.5</v>
      </c>
      <c r="E10" t="s">
        <v>20</v>
      </c>
      <c r="K10" t="s">
        <v>99</v>
      </c>
      <c r="L10">
        <v>0.1</v>
      </c>
    </row>
    <row r="11" spans="1:14" x14ac:dyDescent="0.25">
      <c r="D11">
        <v>19</v>
      </c>
      <c r="E11" t="s">
        <v>14</v>
      </c>
      <c r="K11" t="s">
        <v>130</v>
      </c>
      <c r="L11">
        <v>0.33</v>
      </c>
    </row>
    <row r="12" spans="1:14" x14ac:dyDescent="0.25">
      <c r="D12">
        <v>2</v>
      </c>
      <c r="E12" t="s">
        <v>19</v>
      </c>
      <c r="K12" t="s">
        <v>140</v>
      </c>
      <c r="L12">
        <v>0.45</v>
      </c>
    </row>
    <row r="13" spans="1:14" x14ac:dyDescent="0.25">
      <c r="D13">
        <v>8</v>
      </c>
      <c r="E13" t="s">
        <v>13</v>
      </c>
      <c r="K13" t="s">
        <v>151</v>
      </c>
      <c r="L13">
        <v>2.5960000000000001</v>
      </c>
    </row>
    <row r="14" spans="1:14" x14ac:dyDescent="0.25">
      <c r="D14">
        <v>4.5</v>
      </c>
      <c r="E14" t="s">
        <v>13</v>
      </c>
      <c r="K14" t="s">
        <v>173</v>
      </c>
      <c r="L14">
        <v>0.3</v>
      </c>
    </row>
    <row r="15" spans="1:14" x14ac:dyDescent="0.25">
      <c r="D15">
        <v>0.70225000000000004</v>
      </c>
      <c r="E15" t="s">
        <v>22</v>
      </c>
      <c r="K15" t="s">
        <v>217</v>
      </c>
      <c r="L15">
        <v>0.5</v>
      </c>
    </row>
    <row r="16" spans="1:14" x14ac:dyDescent="0.25">
      <c r="D16">
        <v>0.252</v>
      </c>
      <c r="E16" t="s">
        <v>23</v>
      </c>
      <c r="K16" t="s">
        <v>233</v>
      </c>
      <c r="L16">
        <v>0.15</v>
      </c>
    </row>
    <row r="17" spans="4:5" x14ac:dyDescent="0.25">
      <c r="D17">
        <v>10</v>
      </c>
      <c r="E17" t="s">
        <v>29</v>
      </c>
    </row>
    <row r="18" spans="4:5" x14ac:dyDescent="0.25">
      <c r="D18">
        <v>51.92</v>
      </c>
      <c r="E18" t="s">
        <v>149</v>
      </c>
    </row>
    <row r="19" spans="4:5" x14ac:dyDescent="0.25">
      <c r="D19">
        <v>2.5960000000000001</v>
      </c>
      <c r="E19" t="s">
        <v>150</v>
      </c>
    </row>
    <row r="20" spans="4:5" x14ac:dyDescent="0.25">
      <c r="D20">
        <v>1</v>
      </c>
      <c r="E20" t="s">
        <v>37</v>
      </c>
    </row>
    <row r="21" spans="4:5" x14ac:dyDescent="0.25">
      <c r="D21">
        <v>8</v>
      </c>
      <c r="E21" t="s">
        <v>39</v>
      </c>
    </row>
    <row r="22" spans="4:5" x14ac:dyDescent="0.25">
      <c r="D22">
        <v>2</v>
      </c>
      <c r="E22" t="s">
        <v>40</v>
      </c>
    </row>
    <row r="23" spans="4:5" x14ac:dyDescent="0.25">
      <c r="D23">
        <v>1</v>
      </c>
      <c r="E23" t="s">
        <v>43</v>
      </c>
    </row>
    <row r="24" spans="4:5" x14ac:dyDescent="0.25">
      <c r="D24">
        <v>2</v>
      </c>
      <c r="E24" t="s">
        <v>49</v>
      </c>
    </row>
    <row r="25" spans="4:5" x14ac:dyDescent="0.25">
      <c r="D25">
        <v>2</v>
      </c>
      <c r="E25" t="s">
        <v>56</v>
      </c>
    </row>
    <row r="26" spans="4:5" x14ac:dyDescent="0.25">
      <c r="D26">
        <v>0.5</v>
      </c>
      <c r="E26" t="s">
        <v>136</v>
      </c>
    </row>
    <row r="27" spans="4:5" x14ac:dyDescent="0.25">
      <c r="D27">
        <v>1</v>
      </c>
      <c r="E27" t="s">
        <v>69</v>
      </c>
    </row>
    <row r="28" spans="4:5" x14ac:dyDescent="0.25">
      <c r="D28">
        <v>2.8</v>
      </c>
      <c r="E28" t="s">
        <v>76</v>
      </c>
    </row>
    <row r="29" spans="4:5" x14ac:dyDescent="0.25">
      <c r="D29">
        <v>0.75</v>
      </c>
      <c r="E29" t="s">
        <v>77</v>
      </c>
    </row>
    <row r="30" spans="4:5" x14ac:dyDescent="0.25">
      <c r="D30">
        <v>0.2</v>
      </c>
      <c r="E30" t="s">
        <v>82</v>
      </c>
    </row>
    <row r="31" spans="4:5" x14ac:dyDescent="0.25">
      <c r="D31">
        <v>0.25</v>
      </c>
      <c r="E31" t="s">
        <v>84</v>
      </c>
    </row>
    <row r="32" spans="4:5" x14ac:dyDescent="0.25">
      <c r="D32">
        <v>1</v>
      </c>
      <c r="E32" t="s">
        <v>86</v>
      </c>
    </row>
    <row r="33" spans="1:5" x14ac:dyDescent="0.25">
      <c r="D33">
        <v>1</v>
      </c>
      <c r="E33" t="s">
        <v>87</v>
      </c>
    </row>
    <row r="34" spans="1:5" x14ac:dyDescent="0.25">
      <c r="D34">
        <v>2</v>
      </c>
      <c r="E34" t="s">
        <v>88</v>
      </c>
    </row>
    <row r="35" spans="1:5" x14ac:dyDescent="0.25">
      <c r="D35">
        <v>0.27</v>
      </c>
      <c r="E35" t="s">
        <v>92</v>
      </c>
    </row>
    <row r="36" spans="1:5" x14ac:dyDescent="0.25">
      <c r="D36">
        <v>1.62</v>
      </c>
      <c r="E36" t="s">
        <v>93</v>
      </c>
    </row>
    <row r="37" spans="1:5" x14ac:dyDescent="0.25">
      <c r="D37">
        <v>1.4</v>
      </c>
      <c r="E37" t="s">
        <v>100</v>
      </c>
    </row>
    <row r="38" spans="1:5" x14ac:dyDescent="0.25">
      <c r="D38">
        <v>0.38</v>
      </c>
      <c r="E38" t="s">
        <v>139</v>
      </c>
    </row>
    <row r="39" spans="1:5" x14ac:dyDescent="0.25">
      <c r="D39">
        <v>5</v>
      </c>
      <c r="E39" t="s">
        <v>144</v>
      </c>
    </row>
    <row r="40" spans="1:5" x14ac:dyDescent="0.25">
      <c r="D40">
        <v>0.3</v>
      </c>
      <c r="E40" t="s">
        <v>154</v>
      </c>
    </row>
    <row r="41" spans="1:5" x14ac:dyDescent="0.25">
      <c r="D41">
        <v>0.36</v>
      </c>
      <c r="E41" t="s">
        <v>174</v>
      </c>
    </row>
    <row r="42" spans="1:5" x14ac:dyDescent="0.25">
      <c r="D42">
        <v>1.5</v>
      </c>
      <c r="E42" t="s">
        <v>176</v>
      </c>
    </row>
    <row r="43" spans="1:5" x14ac:dyDescent="0.25">
      <c r="D43">
        <v>2</v>
      </c>
      <c r="E43" t="s">
        <v>198</v>
      </c>
    </row>
    <row r="44" spans="1:5" x14ac:dyDescent="0.25">
      <c r="D44">
        <v>0.56000000000000005</v>
      </c>
      <c r="E44" t="s">
        <v>220</v>
      </c>
    </row>
    <row r="45" spans="1:5" x14ac:dyDescent="0.25">
      <c r="A45" t="s">
        <v>26</v>
      </c>
    </row>
    <row r="46" spans="1:5" x14ac:dyDescent="0.25">
      <c r="A46" t="s">
        <v>24</v>
      </c>
      <c r="B46">
        <v>5.95</v>
      </c>
      <c r="C46" t="s">
        <v>27</v>
      </c>
    </row>
    <row r="47" spans="1:5" x14ac:dyDescent="0.25">
      <c r="A47" t="s">
        <v>25</v>
      </c>
      <c r="B47">
        <v>-0.252</v>
      </c>
    </row>
    <row r="48" spans="1:5" x14ac:dyDescent="0.25">
      <c r="A48" t="s">
        <v>28</v>
      </c>
      <c r="B48">
        <v>-0.70225000000000004</v>
      </c>
    </row>
    <row r="49" spans="1:3" x14ac:dyDescent="0.25">
      <c r="A49" t="s">
        <v>35</v>
      </c>
      <c r="B49">
        <v>15</v>
      </c>
    </row>
    <row r="50" spans="1:3" x14ac:dyDescent="0.25">
      <c r="A50" t="s">
        <v>36</v>
      </c>
      <c r="B50">
        <v>-1</v>
      </c>
    </row>
    <row r="51" spans="1:3" x14ac:dyDescent="0.25">
      <c r="A51" t="s">
        <v>38</v>
      </c>
      <c r="B51">
        <v>-3.5</v>
      </c>
    </row>
    <row r="52" spans="1:3" x14ac:dyDescent="0.25">
      <c r="A52" t="s">
        <v>38</v>
      </c>
      <c r="B52">
        <v>-4.5</v>
      </c>
    </row>
    <row r="53" spans="1:3" x14ac:dyDescent="0.25">
      <c r="A53" t="s">
        <v>41</v>
      </c>
      <c r="B53">
        <v>-2</v>
      </c>
    </row>
    <row r="54" spans="1:3" x14ac:dyDescent="0.25">
      <c r="A54" t="s">
        <v>42</v>
      </c>
      <c r="B54">
        <v>-1</v>
      </c>
    </row>
    <row r="55" spans="1:3" x14ac:dyDescent="0.25">
      <c r="A55" t="s">
        <v>48</v>
      </c>
      <c r="B55">
        <v>-2</v>
      </c>
    </row>
    <row r="56" spans="1:3" x14ac:dyDescent="0.25">
      <c r="A56" t="s">
        <v>57</v>
      </c>
      <c r="B56">
        <v>-2</v>
      </c>
    </row>
    <row r="57" spans="1:3" x14ac:dyDescent="0.25">
      <c r="A57" t="s">
        <v>59</v>
      </c>
      <c r="B57">
        <v>-0.5</v>
      </c>
      <c r="C57" t="s">
        <v>60</v>
      </c>
    </row>
    <row r="58" spans="1:3" x14ac:dyDescent="0.25">
      <c r="A58" t="s">
        <v>67</v>
      </c>
      <c r="B58">
        <v>-1</v>
      </c>
      <c r="C58" t="s">
        <v>68</v>
      </c>
    </row>
    <row r="59" spans="1:3" x14ac:dyDescent="0.25">
      <c r="A59" t="s">
        <v>78</v>
      </c>
      <c r="B59">
        <v>-0.75</v>
      </c>
    </row>
    <row r="60" spans="1:3" x14ac:dyDescent="0.25">
      <c r="A60" t="s">
        <v>81</v>
      </c>
      <c r="B60">
        <v>-0.2</v>
      </c>
      <c r="C60" t="s">
        <v>68</v>
      </c>
    </row>
    <row r="61" spans="1:3" x14ac:dyDescent="0.25">
      <c r="A61" t="s">
        <v>85</v>
      </c>
      <c r="B61">
        <v>-0.25</v>
      </c>
      <c r="C61" t="s">
        <v>68</v>
      </c>
    </row>
    <row r="62" spans="1:3" x14ac:dyDescent="0.25">
      <c r="A62" t="s">
        <v>90</v>
      </c>
      <c r="B62">
        <v>-0.27892</v>
      </c>
    </row>
    <row r="63" spans="1:3" x14ac:dyDescent="0.25">
      <c r="A63" t="s">
        <v>91</v>
      </c>
      <c r="B63">
        <v>-1.62</v>
      </c>
      <c r="C63" t="s">
        <v>94</v>
      </c>
    </row>
    <row r="64" spans="1:3" x14ac:dyDescent="0.25">
      <c r="A64" t="s">
        <v>96</v>
      </c>
      <c r="B64">
        <v>0.6</v>
      </c>
      <c r="C64" t="s">
        <v>97</v>
      </c>
    </row>
    <row r="65" spans="1:3" x14ac:dyDescent="0.25">
      <c r="A65" t="s">
        <v>195</v>
      </c>
      <c r="B65">
        <v>0.46</v>
      </c>
      <c r="C65" t="s">
        <v>194</v>
      </c>
    </row>
    <row r="66" spans="1:3" x14ac:dyDescent="0.25">
      <c r="A66" t="s">
        <v>199</v>
      </c>
      <c r="B66">
        <v>1.5</v>
      </c>
      <c r="C66" t="s">
        <v>97</v>
      </c>
    </row>
    <row r="67" spans="1:3" x14ac:dyDescent="0.25">
      <c r="A67" t="s">
        <v>200</v>
      </c>
      <c r="B67">
        <v>-2</v>
      </c>
      <c r="C67" t="s">
        <v>201</v>
      </c>
    </row>
    <row r="69" spans="1:3" x14ac:dyDescent="0.25">
      <c r="A69" t="s">
        <v>95</v>
      </c>
      <c r="B69">
        <f>SUM(B46:B67)</f>
        <v>-4.3169999999999042E-2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E3FF-9B36-4B00-A94A-A264BFBEE0BD}">
  <dimension ref="A1:L18"/>
  <sheetViews>
    <sheetView workbookViewId="0">
      <selection activeCell="B17" sqref="B17"/>
    </sheetView>
  </sheetViews>
  <sheetFormatPr defaultRowHeight="15" x14ac:dyDescent="0.25"/>
  <cols>
    <col min="1" max="1" width="14.28515625" bestFit="1" customWidth="1"/>
    <col min="3" max="3" width="12.140625" bestFit="1" customWidth="1"/>
    <col min="5" max="5" width="17.42578125" customWidth="1"/>
    <col min="8" max="8" width="23" customWidth="1"/>
    <col min="10" max="10" width="10.140625" bestFit="1" customWidth="1"/>
  </cols>
  <sheetData>
    <row r="1" spans="1:12" x14ac:dyDescent="0.25">
      <c r="A1" t="s">
        <v>103</v>
      </c>
      <c r="B1" t="s">
        <v>104</v>
      </c>
      <c r="C1" t="s">
        <v>105</v>
      </c>
      <c r="D1" t="s">
        <v>106</v>
      </c>
      <c r="E1" t="s">
        <v>108</v>
      </c>
      <c r="G1" t="s">
        <v>111</v>
      </c>
      <c r="H1" t="s">
        <v>103</v>
      </c>
      <c r="I1" t="s">
        <v>104</v>
      </c>
      <c r="J1" t="s">
        <v>105</v>
      </c>
      <c r="K1" t="s">
        <v>106</v>
      </c>
      <c r="L1" t="s">
        <v>108</v>
      </c>
    </row>
    <row r="2" spans="1:12" x14ac:dyDescent="0.25">
      <c r="A2" t="s">
        <v>107</v>
      </c>
      <c r="C2" s="11">
        <v>44652</v>
      </c>
      <c r="D2">
        <v>150000</v>
      </c>
      <c r="H2" t="s">
        <v>110</v>
      </c>
      <c r="I2">
        <v>20000</v>
      </c>
      <c r="J2" s="12">
        <v>45007</v>
      </c>
    </row>
    <row r="3" spans="1:12" x14ac:dyDescent="0.25">
      <c r="A3" t="s">
        <v>107</v>
      </c>
      <c r="B3">
        <v>200000</v>
      </c>
      <c r="C3" s="12">
        <v>44812</v>
      </c>
      <c r="H3" t="s">
        <v>110</v>
      </c>
      <c r="I3">
        <v>25000</v>
      </c>
      <c r="J3" s="12">
        <v>45012</v>
      </c>
    </row>
    <row r="4" spans="1:12" x14ac:dyDescent="0.25">
      <c r="A4" t="s">
        <v>109</v>
      </c>
      <c r="B4">
        <v>200000</v>
      </c>
      <c r="C4" s="12">
        <v>44727</v>
      </c>
      <c r="D4">
        <v>617088</v>
      </c>
      <c r="H4" t="s">
        <v>109</v>
      </c>
      <c r="K4">
        <v>749326</v>
      </c>
    </row>
    <row r="5" spans="1:12" x14ac:dyDescent="0.25">
      <c r="A5" t="s">
        <v>109</v>
      </c>
      <c r="B5">
        <v>50000</v>
      </c>
      <c r="C5" s="12">
        <v>44727</v>
      </c>
      <c r="H5" t="s">
        <v>109</v>
      </c>
      <c r="I5" s="3">
        <v>100000</v>
      </c>
      <c r="J5" s="12">
        <v>44915</v>
      </c>
    </row>
    <row r="6" spans="1:12" x14ac:dyDescent="0.25">
      <c r="A6" t="s">
        <v>109</v>
      </c>
      <c r="B6">
        <v>50000</v>
      </c>
      <c r="C6" s="12">
        <v>44727</v>
      </c>
    </row>
    <row r="7" spans="1:12" x14ac:dyDescent="0.25">
      <c r="A7" t="s">
        <v>109</v>
      </c>
      <c r="B7">
        <v>75000</v>
      </c>
      <c r="C7" s="12">
        <v>44961</v>
      </c>
    </row>
    <row r="8" spans="1:12" x14ac:dyDescent="0.25">
      <c r="A8" t="s">
        <v>109</v>
      </c>
      <c r="B8">
        <v>800000</v>
      </c>
      <c r="C8" s="13">
        <v>44988</v>
      </c>
    </row>
    <row r="9" spans="1:12" x14ac:dyDescent="0.25">
      <c r="A9" t="s">
        <v>110</v>
      </c>
      <c r="C9" s="11">
        <v>44652</v>
      </c>
      <c r="D9">
        <v>1001141</v>
      </c>
    </row>
    <row r="10" spans="1:12" x14ac:dyDescent="0.25">
      <c r="A10" t="s">
        <v>110</v>
      </c>
      <c r="B10">
        <v>50000</v>
      </c>
      <c r="C10" s="12">
        <v>44727</v>
      </c>
    </row>
    <row r="11" spans="1:12" x14ac:dyDescent="0.25">
      <c r="A11" t="s">
        <v>110</v>
      </c>
      <c r="B11">
        <v>200000</v>
      </c>
      <c r="C11" s="12">
        <v>44727</v>
      </c>
    </row>
    <row r="12" spans="1:12" x14ac:dyDescent="0.25">
      <c r="A12" t="s">
        <v>110</v>
      </c>
      <c r="B12">
        <v>350000</v>
      </c>
      <c r="C12" s="12">
        <v>44727</v>
      </c>
    </row>
    <row r="13" spans="1:12" x14ac:dyDescent="0.25">
      <c r="A13" t="s">
        <v>110</v>
      </c>
      <c r="B13">
        <v>200000</v>
      </c>
      <c r="C13" s="12">
        <v>44729</v>
      </c>
    </row>
    <row r="14" spans="1:12" x14ac:dyDescent="0.25">
      <c r="A14" t="s">
        <v>110</v>
      </c>
      <c r="B14">
        <v>100000</v>
      </c>
      <c r="C14" s="12">
        <v>44732</v>
      </c>
    </row>
    <row r="15" spans="1:12" x14ac:dyDescent="0.25">
      <c r="A15" t="s">
        <v>110</v>
      </c>
      <c r="B15">
        <v>200000</v>
      </c>
      <c r="C15" s="12">
        <v>44877</v>
      </c>
    </row>
    <row r="16" spans="1:12" x14ac:dyDescent="0.25">
      <c r="A16" t="s">
        <v>110</v>
      </c>
      <c r="B16">
        <v>1000000</v>
      </c>
      <c r="C16" s="13">
        <v>44978</v>
      </c>
    </row>
    <row r="17" spans="1:10" x14ac:dyDescent="0.25">
      <c r="A17" t="s">
        <v>110</v>
      </c>
      <c r="B17">
        <v>800000</v>
      </c>
      <c r="C17" s="12">
        <v>44981</v>
      </c>
    </row>
    <row r="18" spans="1:10" x14ac:dyDescent="0.25">
      <c r="H18" t="s">
        <v>119</v>
      </c>
      <c r="I18">
        <v>79000</v>
      </c>
      <c r="J18" s="11">
        <v>44700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F675-9D6F-4C9F-95E6-0F318F8E56E0}">
  <dimension ref="A1:M23"/>
  <sheetViews>
    <sheetView workbookViewId="0">
      <selection activeCell="F7" sqref="F7"/>
    </sheetView>
  </sheetViews>
  <sheetFormatPr defaultRowHeight="15" x14ac:dyDescent="0.25"/>
  <cols>
    <col min="11" max="11" width="33.7109375" customWidth="1"/>
    <col min="12" max="12" width="11.140625" bestFit="1" customWidth="1"/>
    <col min="13" max="13" width="20.28515625" customWidth="1"/>
  </cols>
  <sheetData>
    <row r="1" spans="1:13" x14ac:dyDescent="0.25">
      <c r="A1" t="s">
        <v>112</v>
      </c>
      <c r="B1" t="s">
        <v>117</v>
      </c>
      <c r="C1" t="s">
        <v>118</v>
      </c>
      <c r="D1">
        <f>SUM(B2:C5)</f>
        <v>37.585000000000001</v>
      </c>
      <c r="E1" t="s">
        <v>146</v>
      </c>
      <c r="J1" s="42" t="s">
        <v>179</v>
      </c>
      <c r="K1" s="42"/>
      <c r="L1" t="s">
        <v>180</v>
      </c>
      <c r="M1" t="s">
        <v>181</v>
      </c>
    </row>
    <row r="2" spans="1:13" x14ac:dyDescent="0.25">
      <c r="A2" t="s">
        <v>45</v>
      </c>
      <c r="B2">
        <v>22</v>
      </c>
      <c r="C2">
        <v>0.19</v>
      </c>
      <c r="E2" t="s">
        <v>155</v>
      </c>
      <c r="J2">
        <v>2.8</v>
      </c>
      <c r="K2" t="s">
        <v>123</v>
      </c>
    </row>
    <row r="3" spans="1:13" x14ac:dyDescent="0.25">
      <c r="A3" t="s">
        <v>113</v>
      </c>
      <c r="B3">
        <v>0</v>
      </c>
      <c r="C3">
        <v>2.5000000000000001E-2</v>
      </c>
      <c r="E3" t="s">
        <v>218</v>
      </c>
      <c r="J3">
        <v>1.5</v>
      </c>
      <c r="K3" t="s">
        <v>121</v>
      </c>
    </row>
    <row r="4" spans="1:13" x14ac:dyDescent="0.25">
      <c r="A4" t="s">
        <v>47</v>
      </c>
      <c r="B4">
        <v>11.6</v>
      </c>
      <c r="C4">
        <v>0.6</v>
      </c>
      <c r="E4" t="s">
        <v>182</v>
      </c>
      <c r="J4">
        <v>0.6</v>
      </c>
      <c r="K4" t="s">
        <v>122</v>
      </c>
    </row>
    <row r="5" spans="1:13" x14ac:dyDescent="0.25">
      <c r="A5" t="s">
        <v>46</v>
      </c>
      <c r="B5">
        <v>3</v>
      </c>
      <c r="C5">
        <v>0.17</v>
      </c>
      <c r="J5">
        <v>10</v>
      </c>
      <c r="K5" t="s">
        <v>124</v>
      </c>
    </row>
    <row r="6" spans="1:13" x14ac:dyDescent="0.25">
      <c r="J6">
        <v>0.1</v>
      </c>
      <c r="K6" t="s">
        <v>125</v>
      </c>
    </row>
    <row r="7" spans="1:13" x14ac:dyDescent="0.25">
      <c r="J7">
        <v>0.12</v>
      </c>
      <c r="K7" t="s">
        <v>126</v>
      </c>
    </row>
    <row r="8" spans="1:13" x14ac:dyDescent="0.25">
      <c r="A8" t="s">
        <v>114</v>
      </c>
      <c r="D8">
        <f>SUM(B9:C11)</f>
        <v>3.9</v>
      </c>
      <c r="J8">
        <v>0.48</v>
      </c>
      <c r="K8" t="s">
        <v>128</v>
      </c>
    </row>
    <row r="9" spans="1:13" x14ac:dyDescent="0.25">
      <c r="A9" t="s">
        <v>47</v>
      </c>
      <c r="B9">
        <v>0</v>
      </c>
      <c r="C9">
        <v>0</v>
      </c>
      <c r="J9">
        <v>0.2</v>
      </c>
      <c r="K9" t="s">
        <v>127</v>
      </c>
    </row>
    <row r="10" spans="1:13" x14ac:dyDescent="0.25">
      <c r="A10" t="s">
        <v>46</v>
      </c>
      <c r="B10">
        <v>0</v>
      </c>
      <c r="C10">
        <v>0</v>
      </c>
      <c r="J10">
        <v>0.38</v>
      </c>
      <c r="K10" t="s">
        <v>129</v>
      </c>
    </row>
    <row r="11" spans="1:13" x14ac:dyDescent="0.25">
      <c r="A11" t="s">
        <v>45</v>
      </c>
      <c r="B11">
        <f>1.6+2.3</f>
        <v>3.9</v>
      </c>
      <c r="C11">
        <v>0</v>
      </c>
      <c r="J11">
        <v>0.1</v>
      </c>
      <c r="K11" t="s">
        <v>99</v>
      </c>
    </row>
    <row r="12" spans="1:13" x14ac:dyDescent="0.25">
      <c r="J12">
        <v>0.32</v>
      </c>
      <c r="K12" t="s">
        <v>130</v>
      </c>
    </row>
    <row r="13" spans="1:13" x14ac:dyDescent="0.25">
      <c r="J13">
        <v>0.25</v>
      </c>
      <c r="K13" t="s">
        <v>131</v>
      </c>
    </row>
    <row r="14" spans="1:13" x14ac:dyDescent="0.25">
      <c r="A14" t="s">
        <v>115</v>
      </c>
      <c r="D14">
        <f>SUM(B15:C19)</f>
        <v>12.1</v>
      </c>
      <c r="E14" t="s">
        <v>183</v>
      </c>
      <c r="J14">
        <v>0.09</v>
      </c>
      <c r="K14" t="s">
        <v>132</v>
      </c>
    </row>
    <row r="15" spans="1:13" x14ac:dyDescent="0.25">
      <c r="A15" t="s">
        <v>116</v>
      </c>
      <c r="B15">
        <v>2.85</v>
      </c>
      <c r="C15">
        <v>0.1</v>
      </c>
      <c r="E15" t="s">
        <v>184</v>
      </c>
      <c r="J15">
        <v>0.3</v>
      </c>
      <c r="K15" t="s">
        <v>133</v>
      </c>
    </row>
    <row r="16" spans="1:13" x14ac:dyDescent="0.25">
      <c r="A16" t="s">
        <v>47</v>
      </c>
      <c r="B16">
        <v>2.2999999999999998</v>
      </c>
      <c r="C16">
        <v>0.1</v>
      </c>
      <c r="J16">
        <v>0.36</v>
      </c>
      <c r="K16" t="s">
        <v>133</v>
      </c>
    </row>
    <row r="17" spans="1:11" x14ac:dyDescent="0.25">
      <c r="A17" t="s">
        <v>46</v>
      </c>
      <c r="B17">
        <f>3.77+0.75</f>
        <v>4.5199999999999996</v>
      </c>
      <c r="C17">
        <f>1.01-0.75</f>
        <v>0.26</v>
      </c>
      <c r="J17">
        <v>0.25</v>
      </c>
      <c r="K17" t="s">
        <v>134</v>
      </c>
    </row>
    <row r="18" spans="1:11" x14ac:dyDescent="0.25">
      <c r="A18" t="s">
        <v>45</v>
      </c>
      <c r="B18">
        <v>0</v>
      </c>
      <c r="C18">
        <v>0</v>
      </c>
      <c r="J18">
        <v>0.2</v>
      </c>
      <c r="K18" t="s">
        <v>135</v>
      </c>
    </row>
    <row r="19" spans="1:11" x14ac:dyDescent="0.25">
      <c r="A19" t="s">
        <v>120</v>
      </c>
      <c r="B19">
        <v>1.75</v>
      </c>
      <c r="C19">
        <v>0.22</v>
      </c>
      <c r="J19">
        <v>0.04</v>
      </c>
      <c r="K19" t="s">
        <v>137</v>
      </c>
    </row>
    <row r="20" spans="1:11" x14ac:dyDescent="0.25">
      <c r="J20">
        <v>0.08</v>
      </c>
      <c r="K20" t="s">
        <v>152</v>
      </c>
    </row>
    <row r="21" spans="1:11" x14ac:dyDescent="0.25">
      <c r="J21">
        <v>0.04</v>
      </c>
      <c r="K21" t="s">
        <v>138</v>
      </c>
    </row>
    <row r="22" spans="1:11" x14ac:dyDescent="0.25">
      <c r="A22" t="s">
        <v>177</v>
      </c>
      <c r="D22">
        <v>1.5</v>
      </c>
      <c r="J22">
        <v>3</v>
      </c>
      <c r="K22" t="s">
        <v>141</v>
      </c>
    </row>
    <row r="23" spans="1:11" x14ac:dyDescent="0.25">
      <c r="A23" t="s">
        <v>178</v>
      </c>
      <c r="B23">
        <v>2.5</v>
      </c>
      <c r="J23">
        <v>0.46</v>
      </c>
      <c r="K23" t="s">
        <v>193</v>
      </c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40FC-B672-4012-8E67-4DC8D8A3A78E}">
  <dimension ref="A1:L11"/>
  <sheetViews>
    <sheetView workbookViewId="0">
      <selection activeCell="B11" sqref="B11"/>
    </sheetView>
  </sheetViews>
  <sheetFormatPr defaultRowHeight="15" x14ac:dyDescent="0.25"/>
  <cols>
    <col min="1" max="1" width="22.140625" customWidth="1"/>
    <col min="2" max="2" width="9.7109375" bestFit="1" customWidth="1"/>
    <col min="6" max="7" width="15" bestFit="1" customWidth="1"/>
    <col min="10" max="10" width="16" customWidth="1"/>
  </cols>
  <sheetData>
    <row r="1" spans="1:12" x14ac:dyDescent="0.25">
      <c r="A1" s="18" t="s">
        <v>157</v>
      </c>
      <c r="B1" s="18" t="s">
        <v>160</v>
      </c>
      <c r="E1" s="18" t="s">
        <v>163</v>
      </c>
      <c r="F1" s="18">
        <v>1105</v>
      </c>
      <c r="G1" s="18" t="s">
        <v>167</v>
      </c>
      <c r="H1" s="18">
        <f>476+80</f>
        <v>556</v>
      </c>
      <c r="I1" s="18"/>
      <c r="J1" t="s">
        <v>227</v>
      </c>
    </row>
    <row r="2" spans="1:12" x14ac:dyDescent="0.25">
      <c r="A2" s="18" t="s">
        <v>159</v>
      </c>
      <c r="B2" s="18">
        <v>131</v>
      </c>
      <c r="E2" s="18"/>
      <c r="F2" s="18"/>
      <c r="G2" s="18" t="s">
        <v>168</v>
      </c>
      <c r="H2" s="18">
        <f>H1/100</f>
        <v>5.56</v>
      </c>
      <c r="I2" s="18" t="s">
        <v>169</v>
      </c>
    </row>
    <row r="3" spans="1:12" x14ac:dyDescent="0.25">
      <c r="A3" s="18" t="s">
        <v>158</v>
      </c>
      <c r="B3" s="18">
        <v>1200</v>
      </c>
    </row>
    <row r="4" spans="1:12" x14ac:dyDescent="0.25">
      <c r="A4" s="18" t="s">
        <v>33</v>
      </c>
      <c r="B4" s="18">
        <v>580</v>
      </c>
    </row>
    <row r="5" spans="1:12" x14ac:dyDescent="0.25">
      <c r="A5" s="18" t="s">
        <v>46</v>
      </c>
      <c r="B5" s="18">
        <v>400</v>
      </c>
    </row>
    <row r="6" spans="1:12" x14ac:dyDescent="0.25">
      <c r="A6" s="18" t="s">
        <v>185</v>
      </c>
      <c r="B6" s="18">
        <v>50</v>
      </c>
    </row>
    <row r="7" spans="1:12" x14ac:dyDescent="0.25">
      <c r="A7" s="18" t="s">
        <v>161</v>
      </c>
      <c r="B7" s="18">
        <v>300</v>
      </c>
    </row>
    <row r="8" spans="1:12" x14ac:dyDescent="0.25">
      <c r="A8" s="18" t="s">
        <v>162</v>
      </c>
      <c r="B8" s="18">
        <v>150</v>
      </c>
      <c r="J8" s="18" t="s">
        <v>165</v>
      </c>
      <c r="K8" s="18">
        <v>100000</v>
      </c>
      <c r="L8" s="18" t="s">
        <v>166</v>
      </c>
    </row>
    <row r="9" spans="1:12" x14ac:dyDescent="0.25">
      <c r="A9" s="35" t="s">
        <v>64</v>
      </c>
      <c r="B9" s="35">
        <v>10</v>
      </c>
      <c r="J9" s="18" t="s">
        <v>164</v>
      </c>
      <c r="K9" s="18">
        <f>SUM(B2:B10)-F1</f>
        <v>1726</v>
      </c>
      <c r="L9" s="18"/>
    </row>
    <row r="10" spans="1:12" x14ac:dyDescent="0.25">
      <c r="A10" s="35" t="s">
        <v>45</v>
      </c>
      <c r="B10" s="39">
        <v>10</v>
      </c>
      <c r="J10" s="18" t="s">
        <v>170</v>
      </c>
      <c r="K10" s="18">
        <f>K8-K9</f>
        <v>98274</v>
      </c>
      <c r="L10" s="18"/>
    </row>
    <row r="11" spans="1:12" x14ac:dyDescent="0.25">
      <c r="A11" s="35" t="s">
        <v>120</v>
      </c>
      <c r="B11" s="4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Sheet6</vt:lpstr>
      <vt:lpstr>simple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2025-06-07T19:54:31Z</dcterms:modified>
</cp:coreProperties>
</file>